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60" windowWidth="13260" windowHeight="10965" tabRatio="751" firstSheet="3" activeTab="9"/>
  </bookViews>
  <sheets>
    <sheet name="구분표" sheetId="1" state="hidden" r:id="rId1"/>
    <sheet name="예결표지(세로)" sheetId="12" state="hidden" r:id="rId2"/>
    <sheet name="예결표지(가로)" sheetId="11" state="hidden" r:id="rId3"/>
    <sheet name="추경표지" sheetId="2" r:id="rId4"/>
    <sheet name="1추검증" sheetId="3" state="hidden" r:id="rId5"/>
    <sheet name="2추총괄표" sheetId="4" r:id="rId6"/>
    <sheet name="1추총괄표(실국)" sheetId="5" state="hidden" r:id="rId7"/>
    <sheet name="1추총괄표(위원회)" sheetId="6" state="hidden" r:id="rId8"/>
    <sheet name="2추 세입" sheetId="13" r:id="rId9"/>
    <sheet name="2추 세출" sheetId="15" r:id="rId10"/>
    <sheet name="1추특입" sheetId="14" state="hidden" r:id="rId11"/>
    <sheet name="1추특출" sheetId="16"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xlnm._FilterDatabase" localSheetId="10" hidden="1">'1추특입'!$A$6:$AQ$6</definedName>
    <definedName name="_xlnm._FilterDatabase" localSheetId="11" hidden="1">'1추특출'!$A$6:$AL$6</definedName>
    <definedName name="_xlnm._FilterDatabase" localSheetId="8" hidden="1">'2추 세입'!$A$6:$AQ$6</definedName>
    <definedName name="_xlnm._FilterDatabase" localSheetId="9" hidden="1">'2추 세출'!$A$6:$AL$6</definedName>
    <definedName name="_xlnm.Print_Area" localSheetId="10">'1추특입'!$A$1:$Q$50</definedName>
    <definedName name="_xlnm.Print_Area" localSheetId="11">'1추특출'!$A:$Q</definedName>
    <definedName name="_xlnm.Print_Area" localSheetId="8">'2추 세입'!$A:$Q</definedName>
    <definedName name="_xlnm.Print_Area" localSheetId="9">'2추 세출'!$A:$Q</definedName>
    <definedName name="_xlnm.Print_Area" localSheetId="5">'2추총괄표'!$A$1:$G$25</definedName>
  </definedNames>
  <calcPr calcId="145621"/>
</workbook>
</file>

<file path=xl/calcChain.xml><?xml version="1.0" encoding="utf-8"?>
<calcChain xmlns="http://schemas.openxmlformats.org/spreadsheetml/2006/main">
  <c r="B23" i="13" l="1"/>
  <c r="B46" i="15" l="1"/>
  <c r="A244" i="15" l="1"/>
  <c r="A245" i="15"/>
  <c r="A246" i="15"/>
  <c r="A247" i="15"/>
  <c r="A248" i="15"/>
  <c r="A249" i="15"/>
  <c r="A250" i="15"/>
  <c r="A251" i="15"/>
  <c r="A252" i="15"/>
  <c r="A253" i="15"/>
  <c r="A254" i="15"/>
  <c r="A255" i="15"/>
  <c r="A256" i="15"/>
  <c r="A257" i="15"/>
  <c r="A258" i="15"/>
  <c r="A259" i="15"/>
  <c r="A260" i="15"/>
  <c r="A261" i="15"/>
  <c r="A262" i="15"/>
  <c r="A263" i="15"/>
  <c r="A264" i="15"/>
  <c r="A34" i="13"/>
  <c r="A35" i="13"/>
  <c r="A36" i="13"/>
  <c r="A37" i="13"/>
  <c r="A38" i="13"/>
  <c r="A39" i="13"/>
  <c r="AJ8" i="15" l="1"/>
  <c r="A30" i="15"/>
  <c r="A31" i="15"/>
  <c r="A32" i="15"/>
  <c r="AJ30" i="15" a="1"/>
  <c r="AJ30" i="15" s="1"/>
  <c r="AJ31" i="15" a="1"/>
  <c r="AJ31" i="15" s="1"/>
  <c r="I32" i="15"/>
  <c r="I31" i="15"/>
  <c r="I30" i="15"/>
  <c r="I29" i="15"/>
  <c r="B29" i="15"/>
  <c r="B137" i="15" l="1"/>
  <c r="B136" i="15"/>
  <c r="B135" i="15"/>
  <c r="B134" i="15"/>
  <c r="B133" i="15"/>
  <c r="B132" i="15"/>
  <c r="B131" i="15"/>
  <c r="B130" i="15"/>
  <c r="B129" i="15"/>
  <c r="B128" i="15"/>
  <c r="B127" i="15"/>
  <c r="B126" i="15"/>
  <c r="B125" i="15"/>
  <c r="B124" i="15"/>
  <c r="B123" i="15"/>
  <c r="B122" i="15"/>
  <c r="B121" i="15"/>
  <c r="B120" i="15"/>
  <c r="B119" i="15"/>
  <c r="B118" i="15"/>
  <c r="B117" i="15"/>
  <c r="B116" i="15"/>
  <c r="B115" i="15"/>
  <c r="B114" i="15"/>
  <c r="B113" i="15"/>
  <c r="B112" i="15"/>
  <c r="B111" i="15"/>
  <c r="B110" i="15"/>
  <c r="B109" i="15"/>
  <c r="B108" i="15"/>
  <c r="B107" i="15"/>
  <c r="B106" i="15"/>
  <c r="B105" i="15"/>
  <c r="B104" i="15"/>
  <c r="B103" i="15"/>
  <c r="B102" i="15"/>
  <c r="B101" i="15"/>
  <c r="B100" i="15"/>
  <c r="B99" i="15"/>
  <c r="B98" i="15"/>
  <c r="B97" i="15"/>
  <c r="B96" i="15"/>
  <c r="B95" i="15"/>
  <c r="B94" i="15"/>
  <c r="B93" i="15"/>
  <c r="B92" i="15"/>
  <c r="B91" i="15"/>
  <c r="B90" i="15"/>
  <c r="B89" i="15"/>
  <c r="B88" i="15"/>
  <c r="B87" i="15"/>
  <c r="B86" i="15"/>
  <c r="B85" i="15"/>
  <c r="B84" i="15"/>
  <c r="B83" i="15"/>
  <c r="B82" i="15"/>
  <c r="B81" i="15"/>
  <c r="B80" i="15"/>
  <c r="B79" i="15"/>
  <c r="B78" i="15"/>
  <c r="B77" i="15"/>
  <c r="B76" i="15"/>
  <c r="B75" i="15"/>
  <c r="B74" i="15"/>
  <c r="B73" i="15"/>
  <c r="B72" i="15"/>
  <c r="B71" i="15"/>
  <c r="B70" i="15"/>
  <c r="O71" i="15"/>
  <c r="O72" i="15"/>
  <c r="O73" i="15"/>
  <c r="O74" i="15"/>
  <c r="O75" i="15"/>
  <c r="O76" i="15"/>
  <c r="O77" i="15"/>
  <c r="O78" i="15"/>
  <c r="O79" i="15"/>
  <c r="O80" i="15"/>
  <c r="O81" i="15"/>
  <c r="O82" i="15"/>
  <c r="O83" i="15"/>
  <c r="O84" i="15"/>
  <c r="O85" i="15"/>
  <c r="O86" i="15"/>
  <c r="O87" i="15"/>
  <c r="O88" i="15"/>
  <c r="O89" i="15"/>
  <c r="O90" i="15"/>
  <c r="O91" i="15"/>
  <c r="O92" i="15"/>
  <c r="O93" i="15"/>
  <c r="O94" i="15"/>
  <c r="O95" i="15"/>
  <c r="O96" i="15"/>
  <c r="O97" i="15"/>
  <c r="O98" i="15"/>
  <c r="O99" i="15"/>
  <c r="O100" i="15"/>
  <c r="O101" i="15"/>
  <c r="O102" i="15"/>
  <c r="O103" i="15"/>
  <c r="O104" i="15"/>
  <c r="O105" i="15"/>
  <c r="O106" i="15"/>
  <c r="O107" i="15"/>
  <c r="O108" i="15"/>
  <c r="O109" i="15"/>
  <c r="O110" i="15"/>
  <c r="O111" i="15"/>
  <c r="O112" i="15"/>
  <c r="O113" i="15"/>
  <c r="O114" i="15"/>
  <c r="O115" i="15"/>
  <c r="O116" i="15"/>
  <c r="O117" i="15"/>
  <c r="O118" i="15"/>
  <c r="O119" i="15"/>
  <c r="O120" i="15"/>
  <c r="O121" i="15"/>
  <c r="O122" i="15"/>
  <c r="O123" i="15"/>
  <c r="O124" i="15"/>
  <c r="O125" i="15"/>
  <c r="O126" i="15"/>
  <c r="O127" i="15"/>
  <c r="O128" i="15"/>
  <c r="O129" i="15"/>
  <c r="O130" i="15"/>
  <c r="O131" i="15"/>
  <c r="O132" i="15"/>
  <c r="O133" i="15"/>
  <c r="O134" i="15"/>
  <c r="O135" i="15"/>
  <c r="O136" i="15"/>
  <c r="O137" i="15"/>
  <c r="L71" i="15"/>
  <c r="L72" i="15"/>
  <c r="P72" i="15" s="1"/>
  <c r="L73" i="15"/>
  <c r="L74" i="15"/>
  <c r="L75" i="15"/>
  <c r="L76" i="15"/>
  <c r="P76" i="15" s="1"/>
  <c r="L77" i="15"/>
  <c r="L78" i="15"/>
  <c r="L79" i="15"/>
  <c r="L80" i="15"/>
  <c r="P80" i="15" s="1"/>
  <c r="L81" i="15"/>
  <c r="L82" i="15"/>
  <c r="L83" i="15"/>
  <c r="L84" i="15"/>
  <c r="P84" i="15" s="1"/>
  <c r="L85" i="15"/>
  <c r="L86" i="15"/>
  <c r="L87" i="15"/>
  <c r="L88" i="15"/>
  <c r="P88" i="15" s="1"/>
  <c r="L89" i="15"/>
  <c r="L90" i="15"/>
  <c r="L91" i="15"/>
  <c r="L92" i="15"/>
  <c r="P92" i="15" s="1"/>
  <c r="L93" i="15"/>
  <c r="L94" i="15"/>
  <c r="L95" i="15"/>
  <c r="L96" i="15"/>
  <c r="P96" i="15" s="1"/>
  <c r="L97" i="15"/>
  <c r="L98" i="15"/>
  <c r="L99" i="15"/>
  <c r="L100" i="15"/>
  <c r="P100" i="15" s="1"/>
  <c r="L101" i="15"/>
  <c r="L102" i="15"/>
  <c r="L103" i="15"/>
  <c r="L104" i="15"/>
  <c r="P104" i="15" s="1"/>
  <c r="L105" i="15"/>
  <c r="L106" i="15"/>
  <c r="L107" i="15"/>
  <c r="L108" i="15"/>
  <c r="P108" i="15" s="1"/>
  <c r="L109" i="15"/>
  <c r="L110" i="15"/>
  <c r="L111" i="15"/>
  <c r="L112" i="15"/>
  <c r="P112" i="15" s="1"/>
  <c r="L113" i="15"/>
  <c r="L114" i="15"/>
  <c r="L115" i="15"/>
  <c r="L116" i="15"/>
  <c r="P116" i="15" s="1"/>
  <c r="L117" i="15"/>
  <c r="L118" i="15"/>
  <c r="L119" i="15"/>
  <c r="L120" i="15"/>
  <c r="P120" i="15" s="1"/>
  <c r="L121" i="15"/>
  <c r="L122" i="15"/>
  <c r="L123" i="15"/>
  <c r="L124" i="15"/>
  <c r="P124" i="15" s="1"/>
  <c r="L125" i="15"/>
  <c r="L126" i="15"/>
  <c r="L127" i="15"/>
  <c r="L128" i="15"/>
  <c r="P128" i="15" s="1"/>
  <c r="L129" i="15"/>
  <c r="L130" i="15"/>
  <c r="L131" i="15"/>
  <c r="L132" i="15"/>
  <c r="P132" i="15" s="1"/>
  <c r="L133" i="15"/>
  <c r="L134" i="15"/>
  <c r="L135" i="15"/>
  <c r="L136" i="15"/>
  <c r="P136" i="15" s="1"/>
  <c r="L137" i="15"/>
  <c r="I71" i="15"/>
  <c r="I72" i="15"/>
  <c r="I73" i="15"/>
  <c r="I74" i="15"/>
  <c r="I75" i="15"/>
  <c r="I76" i="15"/>
  <c r="I77" i="15"/>
  <c r="I78" i="15"/>
  <c r="I79" i="15"/>
  <c r="I80" i="15"/>
  <c r="I81" i="15"/>
  <c r="I82" i="15"/>
  <c r="I83" i="15"/>
  <c r="I84" i="15"/>
  <c r="I85" i="15"/>
  <c r="I86" i="15"/>
  <c r="I87" i="15"/>
  <c r="I88" i="15"/>
  <c r="I89" i="15"/>
  <c r="I90" i="15"/>
  <c r="I91" i="15"/>
  <c r="I92" i="15"/>
  <c r="I93" i="15"/>
  <c r="I94" i="15"/>
  <c r="I95" i="15"/>
  <c r="I96" i="15"/>
  <c r="I97" i="15"/>
  <c r="I98" i="15"/>
  <c r="I99" i="15"/>
  <c r="I100" i="15"/>
  <c r="I101" i="15"/>
  <c r="I102" i="15"/>
  <c r="I103" i="15"/>
  <c r="I104" i="15"/>
  <c r="I105" i="15"/>
  <c r="I106" i="15"/>
  <c r="I107" i="15"/>
  <c r="I108" i="15"/>
  <c r="I109" i="15"/>
  <c r="I110" i="15"/>
  <c r="I111" i="15"/>
  <c r="I112" i="15"/>
  <c r="I113" i="15"/>
  <c r="I114" i="15"/>
  <c r="I115" i="15"/>
  <c r="I116" i="15"/>
  <c r="I117" i="15"/>
  <c r="I118" i="15"/>
  <c r="I119" i="15"/>
  <c r="I120" i="15"/>
  <c r="I121" i="15"/>
  <c r="I122" i="15"/>
  <c r="I123" i="15"/>
  <c r="I124" i="15"/>
  <c r="I125" i="15"/>
  <c r="I126" i="15"/>
  <c r="I127" i="15"/>
  <c r="I128" i="15"/>
  <c r="I129" i="15"/>
  <c r="I130" i="15"/>
  <c r="I131" i="15"/>
  <c r="I132" i="15"/>
  <c r="I133" i="15"/>
  <c r="I134" i="15"/>
  <c r="I135" i="15"/>
  <c r="I136" i="15"/>
  <c r="I137" i="15"/>
  <c r="A71" i="15"/>
  <c r="A72" i="15"/>
  <c r="A73" i="15"/>
  <c r="A74" i="15"/>
  <c r="A75" i="15"/>
  <c r="A76" i="15"/>
  <c r="A77" i="15"/>
  <c r="A78" i="15"/>
  <c r="A79" i="15"/>
  <c r="A80" i="15"/>
  <c r="A81" i="15"/>
  <c r="A82" i="15"/>
  <c r="A83" i="15"/>
  <c r="A84" i="15"/>
  <c r="A85" i="15"/>
  <c r="A86" i="15"/>
  <c r="A87" i="15"/>
  <c r="A88" i="15"/>
  <c r="A89" i="15"/>
  <c r="A90" i="15"/>
  <c r="A91" i="15"/>
  <c r="A92" i="15"/>
  <c r="A93" i="15"/>
  <c r="A94" i="15"/>
  <c r="A95" i="15"/>
  <c r="A96" i="15"/>
  <c r="A97" i="15"/>
  <c r="A98" i="15"/>
  <c r="A99" i="15"/>
  <c r="A100" i="15"/>
  <c r="A101" i="15"/>
  <c r="A102" i="15"/>
  <c r="A103" i="15"/>
  <c r="A104" i="15"/>
  <c r="A105" i="15"/>
  <c r="A106" i="15"/>
  <c r="A107" i="15"/>
  <c r="A108" i="15"/>
  <c r="A109" i="15"/>
  <c r="A110" i="15"/>
  <c r="A111" i="15"/>
  <c r="A112" i="15"/>
  <c r="A113" i="15"/>
  <c r="A114" i="15"/>
  <c r="A115" i="15"/>
  <c r="A116" i="15"/>
  <c r="A117" i="15"/>
  <c r="A118" i="15"/>
  <c r="A119" i="15"/>
  <c r="A120" i="15"/>
  <c r="A121" i="15"/>
  <c r="A122" i="15"/>
  <c r="A123" i="15"/>
  <c r="A124" i="15"/>
  <c r="A125" i="15"/>
  <c r="A126" i="15"/>
  <c r="A127" i="15"/>
  <c r="A128" i="15"/>
  <c r="A129" i="15"/>
  <c r="A130" i="15"/>
  <c r="A131" i="15"/>
  <c r="A132" i="15"/>
  <c r="A133" i="15"/>
  <c r="A134" i="15"/>
  <c r="A135" i="15"/>
  <c r="A136" i="15"/>
  <c r="A137" i="15"/>
  <c r="B33" i="13"/>
  <c r="B32" i="13"/>
  <c r="B31" i="13"/>
  <c r="P137" i="15" l="1"/>
  <c r="P133" i="15"/>
  <c r="P129" i="15"/>
  <c r="P125" i="15"/>
  <c r="P121" i="15"/>
  <c r="P117" i="15"/>
  <c r="P113" i="15"/>
  <c r="P109" i="15"/>
  <c r="P105" i="15"/>
  <c r="P101" i="15"/>
  <c r="P97" i="15"/>
  <c r="P93" i="15"/>
  <c r="P89" i="15"/>
  <c r="P85" i="15"/>
  <c r="P81" i="15"/>
  <c r="P77" i="15"/>
  <c r="P73" i="15"/>
  <c r="P135" i="15"/>
  <c r="P131" i="15"/>
  <c r="P127" i="15"/>
  <c r="P123" i="15"/>
  <c r="P119" i="15"/>
  <c r="P115" i="15"/>
  <c r="P111" i="15"/>
  <c r="P107" i="15"/>
  <c r="P103" i="15"/>
  <c r="P99" i="15"/>
  <c r="P95" i="15"/>
  <c r="P91" i="15"/>
  <c r="P87" i="15"/>
  <c r="P83" i="15"/>
  <c r="P79" i="15"/>
  <c r="P75" i="15"/>
  <c r="P71" i="15"/>
  <c r="P134" i="15"/>
  <c r="P130" i="15"/>
  <c r="P126" i="15"/>
  <c r="P122" i="15"/>
  <c r="P118" i="15"/>
  <c r="P114" i="15"/>
  <c r="P110" i="15"/>
  <c r="P106" i="15"/>
  <c r="P102" i="15"/>
  <c r="P98" i="15"/>
  <c r="P94" i="15"/>
  <c r="P90" i="15"/>
  <c r="P86" i="15"/>
  <c r="P82" i="15"/>
  <c r="P78" i="15"/>
  <c r="P74" i="15"/>
  <c r="A63" i="15"/>
  <c r="A64" i="15"/>
  <c r="A65" i="15"/>
  <c r="A66" i="15"/>
  <c r="A67" i="15"/>
  <c r="A68" i="15"/>
  <c r="A46" i="15"/>
  <c r="A47" i="15"/>
  <c r="A48" i="15"/>
  <c r="A49" i="15"/>
  <c r="A50" i="15"/>
  <c r="A51" i="15"/>
  <c r="A52" i="15"/>
  <c r="A53" i="15"/>
  <c r="A54" i="15"/>
  <c r="A55" i="15"/>
  <c r="A56" i="15"/>
  <c r="A57" i="15"/>
  <c r="A58" i="15"/>
  <c r="A59" i="15"/>
  <c r="A60" i="15"/>
  <c r="A61" i="15"/>
  <c r="A62" i="15"/>
  <c r="B68" i="15"/>
  <c r="B67" i="15"/>
  <c r="B65" i="15"/>
  <c r="B64" i="15"/>
  <c r="B63" i="15"/>
  <c r="B62" i="15"/>
  <c r="B61" i="15"/>
  <c r="B60" i="15"/>
  <c r="B59" i="15"/>
  <c r="B58" i="15"/>
  <c r="B57" i="15"/>
  <c r="B56" i="15"/>
  <c r="B55" i="15"/>
  <c r="B54" i="15"/>
  <c r="B53" i="15"/>
  <c r="B52" i="15"/>
  <c r="B51" i="15"/>
  <c r="B50" i="15"/>
  <c r="B49" i="15"/>
  <c r="B48" i="15"/>
  <c r="B47" i="15"/>
  <c r="O45" i="15"/>
  <c r="O46" i="15"/>
  <c r="O47" i="15"/>
  <c r="O48" i="15"/>
  <c r="O49" i="15"/>
  <c r="O50" i="15"/>
  <c r="O51" i="15"/>
  <c r="O52" i="15"/>
  <c r="O53" i="15"/>
  <c r="O54" i="15"/>
  <c r="O55" i="15"/>
  <c r="O56" i="15"/>
  <c r="O57" i="15"/>
  <c r="O58" i="15"/>
  <c r="O59" i="15"/>
  <c r="O60" i="15"/>
  <c r="O61" i="15"/>
  <c r="O62" i="15"/>
  <c r="O63" i="15"/>
  <c r="O64" i="15"/>
  <c r="O65" i="15"/>
  <c r="O66" i="15"/>
  <c r="O67" i="15"/>
  <c r="O68" i="15"/>
  <c r="L45" i="15"/>
  <c r="P45" i="15" s="1"/>
  <c r="L46" i="15"/>
  <c r="P46" i="15" s="1"/>
  <c r="L47" i="15"/>
  <c r="P47" i="15" s="1"/>
  <c r="L48" i="15"/>
  <c r="P48" i="15" s="1"/>
  <c r="L49" i="15"/>
  <c r="P49" i="15" s="1"/>
  <c r="L50" i="15"/>
  <c r="P50" i="15" s="1"/>
  <c r="L51" i="15"/>
  <c r="P51" i="15" s="1"/>
  <c r="L52" i="15"/>
  <c r="P52" i="15" s="1"/>
  <c r="L53" i="15"/>
  <c r="P53" i="15" s="1"/>
  <c r="L54" i="15"/>
  <c r="P54" i="15" s="1"/>
  <c r="L55" i="15"/>
  <c r="P55" i="15" s="1"/>
  <c r="L56" i="15"/>
  <c r="P56" i="15" s="1"/>
  <c r="L57" i="15"/>
  <c r="P57" i="15" s="1"/>
  <c r="L58" i="15"/>
  <c r="P58" i="15" s="1"/>
  <c r="L59" i="15"/>
  <c r="P59" i="15" s="1"/>
  <c r="L60" i="15"/>
  <c r="P60" i="15" s="1"/>
  <c r="L61" i="15"/>
  <c r="P61" i="15" s="1"/>
  <c r="L62" i="15"/>
  <c r="P62" i="15" s="1"/>
  <c r="L63" i="15"/>
  <c r="P63" i="15" s="1"/>
  <c r="L64" i="15"/>
  <c r="P64" i="15" s="1"/>
  <c r="L65" i="15"/>
  <c r="P65" i="15" s="1"/>
  <c r="L66" i="15"/>
  <c r="P66" i="15" s="1"/>
  <c r="L67" i="15"/>
  <c r="P67" i="15" s="1"/>
  <c r="L68" i="15"/>
  <c r="P68" i="15" s="1"/>
  <c r="I45" i="15"/>
  <c r="I46" i="15"/>
  <c r="I47" i="15"/>
  <c r="I48" i="15"/>
  <c r="I49" i="15"/>
  <c r="I50" i="15"/>
  <c r="I51" i="15"/>
  <c r="I52" i="15"/>
  <c r="I53" i="15"/>
  <c r="I54" i="15"/>
  <c r="I55" i="15"/>
  <c r="I56" i="15"/>
  <c r="I57" i="15"/>
  <c r="I58" i="15"/>
  <c r="I59" i="15"/>
  <c r="I60" i="15"/>
  <c r="I61" i="15"/>
  <c r="I62" i="15"/>
  <c r="I63" i="15"/>
  <c r="I64" i="15"/>
  <c r="I65" i="15"/>
  <c r="I66" i="15"/>
  <c r="I67" i="15"/>
  <c r="I68" i="15"/>
  <c r="O9" i="15" l="1"/>
  <c r="O10" i="15"/>
  <c r="O11" i="15"/>
  <c r="O12" i="15"/>
  <c r="O13" i="15"/>
  <c r="O14" i="15"/>
  <c r="O15" i="15"/>
  <c r="O16" i="15"/>
  <c r="O17" i="15"/>
  <c r="O18" i="15"/>
  <c r="O19" i="15"/>
  <c r="O20" i="15"/>
  <c r="O21" i="15"/>
  <c r="O22" i="15"/>
  <c r="O23" i="15"/>
  <c r="O24" i="15"/>
  <c r="O25" i="15"/>
  <c r="O26" i="15"/>
  <c r="O27" i="15"/>
  <c r="L9" i="15"/>
  <c r="P9" i="15" s="1"/>
  <c r="L10" i="15"/>
  <c r="L11" i="15"/>
  <c r="L12" i="15"/>
  <c r="L13" i="15"/>
  <c r="P13" i="15" s="1"/>
  <c r="L14" i="15"/>
  <c r="L15" i="15"/>
  <c r="L16" i="15"/>
  <c r="P16" i="15" s="1"/>
  <c r="L17" i="15"/>
  <c r="P17" i="15" s="1"/>
  <c r="L18" i="15"/>
  <c r="L19" i="15"/>
  <c r="L20" i="15"/>
  <c r="P20" i="15" s="1"/>
  <c r="L21" i="15"/>
  <c r="P21" i="15" s="1"/>
  <c r="L22" i="15"/>
  <c r="L23" i="15"/>
  <c r="L24" i="15"/>
  <c r="P24" i="15" s="1"/>
  <c r="L25" i="15"/>
  <c r="P25" i="15" s="1"/>
  <c r="L26" i="15"/>
  <c r="L27" i="15"/>
  <c r="I9" i="15"/>
  <c r="I10" i="15"/>
  <c r="I11" i="15"/>
  <c r="I12" i="15"/>
  <c r="I13" i="15"/>
  <c r="I14" i="15"/>
  <c r="I15" i="15"/>
  <c r="I16" i="15"/>
  <c r="I17" i="15"/>
  <c r="I18" i="15"/>
  <c r="I19" i="15"/>
  <c r="I20" i="15"/>
  <c r="I21" i="15"/>
  <c r="I22" i="15"/>
  <c r="I23" i="15"/>
  <c r="I24" i="15"/>
  <c r="I25" i="15"/>
  <c r="I26" i="15"/>
  <c r="I27" i="15"/>
  <c r="A9" i="15"/>
  <c r="A10" i="15"/>
  <c r="A11" i="15"/>
  <c r="A12" i="15"/>
  <c r="A13" i="15"/>
  <c r="A14" i="15"/>
  <c r="A15" i="15"/>
  <c r="A16" i="15"/>
  <c r="A17" i="15"/>
  <c r="A18" i="15"/>
  <c r="A19" i="15"/>
  <c r="A20" i="15"/>
  <c r="A21" i="15"/>
  <c r="A22" i="15"/>
  <c r="A23" i="15"/>
  <c r="A24" i="15"/>
  <c r="A25" i="15"/>
  <c r="A26" i="15"/>
  <c r="A27" i="15"/>
  <c r="P12" i="15" l="1"/>
  <c r="P27" i="15"/>
  <c r="P23" i="15"/>
  <c r="P19" i="15"/>
  <c r="P15" i="15"/>
  <c r="P11" i="15"/>
  <c r="P26" i="15"/>
  <c r="P22" i="15"/>
  <c r="P18" i="15"/>
  <c r="P14" i="15"/>
  <c r="P10" i="15"/>
  <c r="A29" i="13"/>
  <c r="A223" i="15"/>
  <c r="A224" i="15"/>
  <c r="A225" i="15"/>
  <c r="A226" i="15"/>
  <c r="A227" i="15"/>
  <c r="A228" i="15"/>
  <c r="A229" i="15"/>
  <c r="A230" i="15"/>
  <c r="A231" i="15"/>
  <c r="A232" i="15"/>
  <c r="A233" i="15"/>
  <c r="A234" i="15"/>
  <c r="A235" i="15"/>
  <c r="A236" i="15"/>
  <c r="A237" i="15"/>
  <c r="A238" i="15"/>
  <c r="A239" i="15"/>
  <c r="A240" i="15"/>
  <c r="A241" i="15"/>
  <c r="A242" i="15"/>
  <c r="B224" i="15"/>
  <c r="A23" i="13"/>
  <c r="O223" i="15"/>
  <c r="O224" i="15"/>
  <c r="O225" i="15"/>
  <c r="O226" i="15"/>
  <c r="O227" i="15"/>
  <c r="O228" i="15"/>
  <c r="O229" i="15"/>
  <c r="O230" i="15"/>
  <c r="O231" i="15"/>
  <c r="O232" i="15"/>
  <c r="O233" i="15"/>
  <c r="O234" i="15"/>
  <c r="O235" i="15"/>
  <c r="O236" i="15"/>
  <c r="O237" i="15"/>
  <c r="O238" i="15"/>
  <c r="O239" i="15"/>
  <c r="O240" i="15"/>
  <c r="O241" i="15"/>
  <c r="O242" i="15"/>
  <c r="I223" i="15"/>
  <c r="I224" i="15"/>
  <c r="I225" i="15"/>
  <c r="I226" i="15"/>
  <c r="I227" i="15"/>
  <c r="I228" i="15"/>
  <c r="I229" i="15"/>
  <c r="I230" i="15"/>
  <c r="I231" i="15"/>
  <c r="I232" i="15"/>
  <c r="I233" i="15"/>
  <c r="I234" i="15"/>
  <c r="I235" i="15"/>
  <c r="I236" i="15"/>
  <c r="I237" i="15"/>
  <c r="I238" i="15"/>
  <c r="I239" i="15"/>
  <c r="I240" i="15"/>
  <c r="I241" i="15"/>
  <c r="I242" i="15"/>
  <c r="O210" i="15"/>
  <c r="O211" i="15"/>
  <c r="O212" i="15"/>
  <c r="O213" i="15"/>
  <c r="O214" i="15"/>
  <c r="O215" i="15"/>
  <c r="O216" i="15"/>
  <c r="O217" i="15"/>
  <c r="O218" i="15"/>
  <c r="O219" i="15"/>
  <c r="O220" i="15"/>
  <c r="O171" i="15"/>
  <c r="O172" i="15"/>
  <c r="O173" i="15"/>
  <c r="O174" i="15"/>
  <c r="O175" i="15"/>
  <c r="O176" i="15"/>
  <c r="O177" i="15"/>
  <c r="O178" i="15"/>
  <c r="O179" i="15"/>
  <c r="O180" i="15"/>
  <c r="O181" i="15"/>
  <c r="O182" i="15"/>
  <c r="O183" i="15"/>
  <c r="O184" i="15"/>
  <c r="O185" i="15"/>
  <c r="O186" i="15"/>
  <c r="O187" i="15"/>
  <c r="O188" i="15"/>
  <c r="O189" i="15"/>
  <c r="O190" i="15"/>
  <c r="O191" i="15"/>
  <c r="O192" i="15"/>
  <c r="O193" i="15"/>
  <c r="O194" i="15"/>
  <c r="O195" i="15"/>
  <c r="O196" i="15"/>
  <c r="O197" i="15"/>
  <c r="O198" i="15"/>
  <c r="O199" i="15"/>
  <c r="O200" i="15"/>
  <c r="O201" i="15"/>
  <c r="O202" i="15"/>
  <c r="O203" i="15"/>
  <c r="O204" i="15"/>
  <c r="O205" i="15"/>
  <c r="O206" i="15"/>
  <c r="O207" i="15"/>
  <c r="O140" i="15"/>
  <c r="O141" i="15"/>
  <c r="O142" i="15"/>
  <c r="O143" i="15"/>
  <c r="O144" i="15"/>
  <c r="O145" i="15"/>
  <c r="O146" i="15"/>
  <c r="O147" i="15"/>
  <c r="O148" i="15"/>
  <c r="O149" i="15"/>
  <c r="O150" i="15"/>
  <c r="O151" i="15"/>
  <c r="O152" i="15"/>
  <c r="O153" i="15"/>
  <c r="O154" i="15"/>
  <c r="O155" i="15"/>
  <c r="O156" i="15"/>
  <c r="O157" i="15"/>
  <c r="O158" i="15"/>
  <c r="O159" i="15"/>
  <c r="O160" i="15"/>
  <c r="O161" i="15"/>
  <c r="O162" i="15"/>
  <c r="O163" i="15"/>
  <c r="O164" i="15"/>
  <c r="O165" i="15"/>
  <c r="O166" i="15"/>
  <c r="O167" i="15"/>
  <c r="O168" i="15"/>
  <c r="O38" i="15"/>
  <c r="O39" i="15"/>
  <c r="O40" i="15"/>
  <c r="L210" i="15"/>
  <c r="P210" i="15" s="1"/>
  <c r="L211" i="15"/>
  <c r="P211" i="15" s="1"/>
  <c r="L212" i="15"/>
  <c r="P212" i="15" s="1"/>
  <c r="L213" i="15"/>
  <c r="P213" i="15" s="1"/>
  <c r="L214" i="15"/>
  <c r="P214" i="15" s="1"/>
  <c r="L215" i="15"/>
  <c r="P215" i="15" s="1"/>
  <c r="L216" i="15"/>
  <c r="P216" i="15" s="1"/>
  <c r="L217" i="15"/>
  <c r="P217" i="15" s="1"/>
  <c r="L218" i="15"/>
  <c r="P218" i="15" s="1"/>
  <c r="L219" i="15"/>
  <c r="P219" i="15" s="1"/>
  <c r="L220" i="15"/>
  <c r="P220" i="15" s="1"/>
  <c r="L223" i="15"/>
  <c r="P223" i="15" s="1"/>
  <c r="L224" i="15"/>
  <c r="P224" i="15" s="1"/>
  <c r="L225" i="15"/>
  <c r="L226" i="15"/>
  <c r="P226" i="15" s="1"/>
  <c r="L227" i="15"/>
  <c r="P227" i="15" s="1"/>
  <c r="L228" i="15"/>
  <c r="P228" i="15" s="1"/>
  <c r="L229" i="15"/>
  <c r="L230" i="15"/>
  <c r="P230" i="15" s="1"/>
  <c r="L231" i="15"/>
  <c r="P231" i="15" s="1"/>
  <c r="L232" i="15"/>
  <c r="P232" i="15" s="1"/>
  <c r="L233" i="15"/>
  <c r="L234" i="15"/>
  <c r="P234" i="15" s="1"/>
  <c r="L235" i="15"/>
  <c r="P235" i="15" s="1"/>
  <c r="L236" i="15"/>
  <c r="P236" i="15" s="1"/>
  <c r="L237" i="15"/>
  <c r="L238" i="15"/>
  <c r="P238" i="15" s="1"/>
  <c r="L239" i="15"/>
  <c r="P239" i="15" s="1"/>
  <c r="L240" i="15"/>
  <c r="P240" i="15" s="1"/>
  <c r="L241" i="15"/>
  <c r="L242" i="15"/>
  <c r="P242" i="15" s="1"/>
  <c r="P233" i="15" l="1"/>
  <c r="P237" i="15"/>
  <c r="P229" i="15"/>
  <c r="P241" i="15"/>
  <c r="P225" i="15"/>
  <c r="L171" i="15"/>
  <c r="P171" i="15" s="1"/>
  <c r="L172" i="15"/>
  <c r="P172" i="15" s="1"/>
  <c r="L173" i="15"/>
  <c r="P173" i="15" s="1"/>
  <c r="L174" i="15"/>
  <c r="P174" i="15" s="1"/>
  <c r="L175" i="15"/>
  <c r="P175" i="15" s="1"/>
  <c r="L176" i="15"/>
  <c r="P176" i="15" s="1"/>
  <c r="L177" i="15"/>
  <c r="P177" i="15" s="1"/>
  <c r="L178" i="15"/>
  <c r="P178" i="15" s="1"/>
  <c r="L179" i="15"/>
  <c r="P179" i="15" s="1"/>
  <c r="L180" i="15"/>
  <c r="P180" i="15" s="1"/>
  <c r="L181" i="15"/>
  <c r="P181" i="15" s="1"/>
  <c r="L182" i="15"/>
  <c r="P182" i="15" s="1"/>
  <c r="L183" i="15"/>
  <c r="P183" i="15" s="1"/>
  <c r="L184" i="15"/>
  <c r="P184" i="15" s="1"/>
  <c r="L185" i="15"/>
  <c r="P185" i="15" s="1"/>
  <c r="L186" i="15"/>
  <c r="P186" i="15" s="1"/>
  <c r="L187" i="15"/>
  <c r="P187" i="15" s="1"/>
  <c r="L188" i="15"/>
  <c r="P188" i="15" s="1"/>
  <c r="L189" i="15"/>
  <c r="P189" i="15" s="1"/>
  <c r="L190" i="15"/>
  <c r="P190" i="15" s="1"/>
  <c r="L191" i="15"/>
  <c r="P191" i="15" s="1"/>
  <c r="L192" i="15"/>
  <c r="P192" i="15" s="1"/>
  <c r="L193" i="15"/>
  <c r="P193" i="15" s="1"/>
  <c r="L194" i="15"/>
  <c r="P194" i="15" s="1"/>
  <c r="L195" i="15"/>
  <c r="P195" i="15" s="1"/>
  <c r="L196" i="15"/>
  <c r="P196" i="15" s="1"/>
  <c r="L197" i="15"/>
  <c r="P197" i="15" s="1"/>
  <c r="L198" i="15"/>
  <c r="P198" i="15" s="1"/>
  <c r="L199" i="15"/>
  <c r="P199" i="15" s="1"/>
  <c r="L200" i="15"/>
  <c r="P200" i="15" s="1"/>
  <c r="L201" i="15"/>
  <c r="P201" i="15" s="1"/>
  <c r="L202" i="15"/>
  <c r="P202" i="15" s="1"/>
  <c r="L203" i="15"/>
  <c r="P203" i="15" s="1"/>
  <c r="L204" i="15"/>
  <c r="P204" i="15" s="1"/>
  <c r="L205" i="15"/>
  <c r="P205" i="15" s="1"/>
  <c r="L206" i="15"/>
  <c r="P206" i="15" s="1"/>
  <c r="L207" i="15"/>
  <c r="P207" i="15" s="1"/>
  <c r="L140" i="15"/>
  <c r="P140" i="15" s="1"/>
  <c r="L141" i="15"/>
  <c r="P141" i="15" s="1"/>
  <c r="L142" i="15"/>
  <c r="P142" i="15" s="1"/>
  <c r="L143" i="15"/>
  <c r="P143" i="15" s="1"/>
  <c r="L144" i="15"/>
  <c r="P144" i="15" s="1"/>
  <c r="L145" i="15"/>
  <c r="P145" i="15" s="1"/>
  <c r="L146" i="15"/>
  <c r="P146" i="15" s="1"/>
  <c r="L147" i="15"/>
  <c r="P147" i="15" s="1"/>
  <c r="L148" i="15"/>
  <c r="P148" i="15" s="1"/>
  <c r="L149" i="15"/>
  <c r="P149" i="15" s="1"/>
  <c r="L150" i="15"/>
  <c r="P150" i="15" s="1"/>
  <c r="L151" i="15"/>
  <c r="P151" i="15" s="1"/>
  <c r="L152" i="15"/>
  <c r="P152" i="15" s="1"/>
  <c r="L153" i="15"/>
  <c r="P153" i="15" s="1"/>
  <c r="L154" i="15"/>
  <c r="P154" i="15" s="1"/>
  <c r="L155" i="15"/>
  <c r="P155" i="15" s="1"/>
  <c r="L156" i="15"/>
  <c r="P156" i="15" s="1"/>
  <c r="L157" i="15"/>
  <c r="P157" i="15" s="1"/>
  <c r="L158" i="15"/>
  <c r="P158" i="15" s="1"/>
  <c r="L159" i="15"/>
  <c r="P159" i="15" s="1"/>
  <c r="L160" i="15"/>
  <c r="P160" i="15" s="1"/>
  <c r="L161" i="15"/>
  <c r="P161" i="15" s="1"/>
  <c r="L162" i="15"/>
  <c r="P162" i="15" s="1"/>
  <c r="L163" i="15"/>
  <c r="P163" i="15" s="1"/>
  <c r="L164" i="15"/>
  <c r="P164" i="15" s="1"/>
  <c r="L165" i="15"/>
  <c r="P165" i="15" s="1"/>
  <c r="L166" i="15"/>
  <c r="P166" i="15" s="1"/>
  <c r="L167" i="15"/>
  <c r="P167" i="15" s="1"/>
  <c r="L168" i="15"/>
  <c r="P168" i="15" s="1"/>
  <c r="L39" i="15"/>
  <c r="P39" i="15" s="1"/>
  <c r="L40" i="15"/>
  <c r="P40" i="15" s="1"/>
  <c r="I220" i="15"/>
  <c r="I214" i="15"/>
  <c r="I215" i="15"/>
  <c r="I216" i="15"/>
  <c r="I217" i="15"/>
  <c r="I218" i="15"/>
  <c r="I219" i="15"/>
  <c r="I210" i="15"/>
  <c r="I211" i="15"/>
  <c r="I212" i="15"/>
  <c r="I213" i="15"/>
  <c r="I222" i="15"/>
  <c r="I244" i="15"/>
  <c r="I245" i="15"/>
  <c r="I246" i="15"/>
  <c r="I247" i="15"/>
  <c r="I248" i="15"/>
  <c r="I249" i="15"/>
  <c r="I250" i="15"/>
  <c r="I251" i="15"/>
  <c r="I171" i="15"/>
  <c r="I172" i="15"/>
  <c r="I173" i="15"/>
  <c r="I174" i="15"/>
  <c r="I175" i="15"/>
  <c r="I176" i="15"/>
  <c r="I177" i="15"/>
  <c r="I178" i="15"/>
  <c r="I179" i="15"/>
  <c r="I180" i="15"/>
  <c r="I181" i="15"/>
  <c r="I182" i="15"/>
  <c r="I183" i="15"/>
  <c r="I184" i="15"/>
  <c r="I185" i="15"/>
  <c r="I186" i="15"/>
  <c r="I187" i="15"/>
  <c r="I188" i="15"/>
  <c r="I189" i="15"/>
  <c r="I190" i="15"/>
  <c r="I191" i="15"/>
  <c r="I192" i="15"/>
  <c r="I193" i="15"/>
  <c r="I194" i="15"/>
  <c r="I195" i="15"/>
  <c r="I196" i="15"/>
  <c r="I197" i="15"/>
  <c r="I198" i="15"/>
  <c r="I199" i="15"/>
  <c r="I200" i="15"/>
  <c r="I201" i="15"/>
  <c r="I202" i="15"/>
  <c r="I203" i="15"/>
  <c r="I204" i="15"/>
  <c r="I205" i="15"/>
  <c r="I206" i="15"/>
  <c r="I207" i="15"/>
  <c r="I140" i="15"/>
  <c r="I141" i="15"/>
  <c r="I142" i="15"/>
  <c r="I143" i="15"/>
  <c r="I144" i="15"/>
  <c r="I145" i="15"/>
  <c r="I146" i="15"/>
  <c r="I147" i="15"/>
  <c r="I148" i="15"/>
  <c r="I149" i="15"/>
  <c r="I150" i="15"/>
  <c r="I151" i="15"/>
  <c r="I152" i="15"/>
  <c r="I153" i="15"/>
  <c r="I154" i="15"/>
  <c r="I155" i="15"/>
  <c r="I156" i="15"/>
  <c r="I157" i="15"/>
  <c r="I158" i="15"/>
  <c r="I159" i="15"/>
  <c r="I160" i="15"/>
  <c r="I161" i="15"/>
  <c r="I162" i="15"/>
  <c r="I163" i="15"/>
  <c r="I164" i="15"/>
  <c r="I165" i="15"/>
  <c r="I166" i="15"/>
  <c r="I167" i="15"/>
  <c r="I168" i="15"/>
  <c r="I39" i="15"/>
  <c r="I40" i="15"/>
  <c r="I41" i="15"/>
  <c r="I42" i="15"/>
  <c r="B168" i="15"/>
  <c r="B167" i="15"/>
  <c r="B166" i="15"/>
  <c r="B165" i="15"/>
  <c r="B164" i="15"/>
  <c r="B163" i="15"/>
  <c r="B162" i="15"/>
  <c r="B161" i="15"/>
  <c r="B160" i="15"/>
  <c r="B159" i="15"/>
  <c r="B158" i="15"/>
  <c r="B157" i="15"/>
  <c r="B156" i="15"/>
  <c r="B155" i="15"/>
  <c r="B154" i="15"/>
  <c r="B153" i="15"/>
  <c r="B152" i="15"/>
  <c r="B151" i="15"/>
  <c r="B150" i="15"/>
  <c r="B149" i="15"/>
  <c r="B148" i="15"/>
  <c r="B147" i="15"/>
  <c r="B146" i="15"/>
  <c r="B145" i="15"/>
  <c r="B144" i="15"/>
  <c r="B143" i="15"/>
  <c r="B142" i="15"/>
  <c r="B141" i="15"/>
  <c r="B140" i="15"/>
  <c r="B139" i="15"/>
  <c r="I221" i="15" l="1"/>
  <c r="A210" i="15" l="1"/>
  <c r="A211" i="15"/>
  <c r="A212" i="15"/>
  <c r="A213" i="15"/>
  <c r="A214" i="15"/>
  <c r="A215" i="15"/>
  <c r="A216" i="15"/>
  <c r="A217" i="15"/>
  <c r="A218" i="15"/>
  <c r="A219" i="15"/>
  <c r="A220" i="15"/>
  <c r="A222" i="15"/>
  <c r="AA140" i="15" l="1"/>
  <c r="AA141" i="15"/>
  <c r="AA142" i="15"/>
  <c r="AA143" i="15"/>
  <c r="AA144" i="15"/>
  <c r="AA145" i="15"/>
  <c r="AA146" i="15"/>
  <c r="AA147" i="15"/>
  <c r="AA148" i="15"/>
  <c r="AA149" i="15"/>
  <c r="AA150" i="15"/>
  <c r="AA151" i="15"/>
  <c r="AA152" i="15"/>
  <c r="AA153" i="15"/>
  <c r="AA154" i="15"/>
  <c r="AA155" i="15"/>
  <c r="AA156" i="15"/>
  <c r="AA157" i="15"/>
  <c r="AA158" i="15"/>
  <c r="AA159" i="15"/>
  <c r="AA160" i="15"/>
  <c r="AA161" i="15"/>
  <c r="AA162" i="15"/>
  <c r="AA163" i="15"/>
  <c r="AA164" i="15"/>
  <c r="AA165" i="15"/>
  <c r="AA166" i="15"/>
  <c r="AA167" i="15"/>
  <c r="AA168" i="15"/>
  <c r="AA170" i="15"/>
  <c r="AA171" i="15"/>
  <c r="AA172" i="15"/>
  <c r="AA173" i="15"/>
  <c r="AA174" i="15"/>
  <c r="AA175" i="15"/>
  <c r="AA176" i="15"/>
  <c r="AA177" i="15"/>
  <c r="AA178" i="15"/>
  <c r="AA179" i="15"/>
  <c r="AA180" i="15"/>
  <c r="AA181" i="15"/>
  <c r="AA182" i="15"/>
  <c r="AA183" i="15"/>
  <c r="AA184" i="15"/>
  <c r="AA185" i="15"/>
  <c r="AA186" i="15"/>
  <c r="AA187" i="15"/>
  <c r="AA188" i="15"/>
  <c r="AA189" i="15"/>
  <c r="AA190" i="15"/>
  <c r="AA191" i="15"/>
  <c r="AA192" i="15"/>
  <c r="AA193" i="15"/>
  <c r="AA194" i="15"/>
  <c r="AA195" i="15"/>
  <c r="AA196" i="15"/>
  <c r="AA197" i="15"/>
  <c r="AA198" i="15"/>
  <c r="AA199" i="15"/>
  <c r="AA200" i="15"/>
  <c r="AA201" i="15"/>
  <c r="AA202" i="15"/>
  <c r="AA203" i="15"/>
  <c r="AA204" i="15"/>
  <c r="AA205" i="15"/>
  <c r="AA206" i="15"/>
  <c r="AA207" i="15"/>
  <c r="AA209" i="15"/>
  <c r="AA220" i="15"/>
  <c r="AA222" i="15"/>
  <c r="AA244" i="15"/>
  <c r="AA245" i="15"/>
  <c r="V171" i="15"/>
  <c r="W171" i="15" s="1"/>
  <c r="V172" i="15"/>
  <c r="W172" i="15" s="1"/>
  <c r="V173" i="15"/>
  <c r="W173" i="15" s="1"/>
  <c r="V174" i="15"/>
  <c r="W174" i="15" s="1"/>
  <c r="V175" i="15"/>
  <c r="W175" i="15" s="1"/>
  <c r="V176" i="15"/>
  <c r="W176" i="15" s="1"/>
  <c r="V177" i="15"/>
  <c r="W177" i="15" s="1"/>
  <c r="V178" i="15"/>
  <c r="W178" i="15" s="1"/>
  <c r="V179" i="15"/>
  <c r="W179" i="15" s="1"/>
  <c r="V180" i="15"/>
  <c r="W180" i="15" s="1"/>
  <c r="V181" i="15"/>
  <c r="W181" i="15" s="1"/>
  <c r="V182" i="15"/>
  <c r="W182" i="15" s="1"/>
  <c r="V183" i="15"/>
  <c r="W183" i="15" s="1"/>
  <c r="V184" i="15"/>
  <c r="W184" i="15" s="1"/>
  <c r="V185" i="15"/>
  <c r="W185" i="15" s="1"/>
  <c r="V186" i="15"/>
  <c r="W186" i="15" s="1"/>
  <c r="V187" i="15"/>
  <c r="W187" i="15" s="1"/>
  <c r="V188" i="15"/>
  <c r="W188" i="15" s="1"/>
  <c r="V189" i="15"/>
  <c r="W189" i="15" s="1"/>
  <c r="V190" i="15"/>
  <c r="W190" i="15" s="1"/>
  <c r="V191" i="15"/>
  <c r="W191" i="15" s="1"/>
  <c r="V192" i="15"/>
  <c r="W192" i="15" s="1"/>
  <c r="V193" i="15"/>
  <c r="W193" i="15" s="1"/>
  <c r="V194" i="15"/>
  <c r="W194" i="15" s="1"/>
  <c r="V195" i="15"/>
  <c r="W195" i="15" s="1"/>
  <c r="V196" i="15"/>
  <c r="W196" i="15" s="1"/>
  <c r="V197" i="15"/>
  <c r="W197" i="15" s="1"/>
  <c r="V198" i="15"/>
  <c r="W198" i="15" s="1"/>
  <c r="V199" i="15"/>
  <c r="W199" i="15" s="1"/>
  <c r="V200" i="15"/>
  <c r="W200" i="15" s="1"/>
  <c r="V201" i="15"/>
  <c r="W201" i="15" s="1"/>
  <c r="V202" i="15"/>
  <c r="W202" i="15" s="1"/>
  <c r="V203" i="15"/>
  <c r="W203" i="15" s="1"/>
  <c r="V204" i="15"/>
  <c r="W204" i="15" s="1"/>
  <c r="V205" i="15"/>
  <c r="W205" i="15" s="1"/>
  <c r="V206" i="15"/>
  <c r="W206" i="15" s="1"/>
  <c r="V207" i="15"/>
  <c r="W207" i="15" s="1"/>
  <c r="V140" i="15"/>
  <c r="W140" i="15" s="1"/>
  <c r="V141" i="15"/>
  <c r="W141" i="15" s="1"/>
  <c r="V142" i="15"/>
  <c r="W142" i="15" s="1"/>
  <c r="V143" i="15"/>
  <c r="W143" i="15" s="1"/>
  <c r="V144" i="15"/>
  <c r="W144" i="15" s="1"/>
  <c r="V145" i="15"/>
  <c r="W145" i="15" s="1"/>
  <c r="V146" i="15"/>
  <c r="W146" i="15" s="1"/>
  <c r="V147" i="15"/>
  <c r="W147" i="15" s="1"/>
  <c r="V148" i="15"/>
  <c r="W148" i="15" s="1"/>
  <c r="V149" i="15"/>
  <c r="W149" i="15" s="1"/>
  <c r="V150" i="15"/>
  <c r="W150" i="15" s="1"/>
  <c r="V151" i="15"/>
  <c r="W151" i="15" s="1"/>
  <c r="V152" i="15"/>
  <c r="W152" i="15" s="1"/>
  <c r="V153" i="15"/>
  <c r="W153" i="15" s="1"/>
  <c r="V154" i="15"/>
  <c r="W154" i="15" s="1"/>
  <c r="V155" i="15"/>
  <c r="W155" i="15" s="1"/>
  <c r="V156" i="15"/>
  <c r="W156" i="15" s="1"/>
  <c r="V157" i="15"/>
  <c r="W157" i="15" s="1"/>
  <c r="V158" i="15"/>
  <c r="W158" i="15" s="1"/>
  <c r="V159" i="15"/>
  <c r="W159" i="15" s="1"/>
  <c r="V160" i="15"/>
  <c r="W160" i="15" s="1"/>
  <c r="V161" i="15"/>
  <c r="W161" i="15" s="1"/>
  <c r="V162" i="15"/>
  <c r="W162" i="15" s="1"/>
  <c r="V163" i="15"/>
  <c r="W163" i="15" s="1"/>
  <c r="V164" i="15"/>
  <c r="W164" i="15" s="1"/>
  <c r="V165" i="15"/>
  <c r="W165" i="15" s="1"/>
  <c r="V166" i="15"/>
  <c r="W166" i="15" s="1"/>
  <c r="V167" i="15"/>
  <c r="W167" i="15" s="1"/>
  <c r="V168" i="15"/>
  <c r="W168" i="15" s="1"/>
  <c r="V39" i="15"/>
  <c r="V40" i="15"/>
  <c r="A171" i="15"/>
  <c r="A172" i="15"/>
  <c r="A173" i="15"/>
  <c r="A174" i="15"/>
  <c r="A175" i="15"/>
  <c r="A176" i="15"/>
  <c r="A177" i="15"/>
  <c r="A178" i="15"/>
  <c r="A179" i="15"/>
  <c r="A180" i="15"/>
  <c r="A181" i="15"/>
  <c r="A182" i="15"/>
  <c r="A183" i="15"/>
  <c r="A184" i="15"/>
  <c r="A185" i="15"/>
  <c r="A186" i="15"/>
  <c r="A187" i="15"/>
  <c r="A188" i="15"/>
  <c r="A189" i="15"/>
  <c r="A190" i="15"/>
  <c r="A191" i="15"/>
  <c r="A192" i="15"/>
  <c r="A193" i="15"/>
  <c r="A194" i="15"/>
  <c r="A195" i="15"/>
  <c r="A196" i="15"/>
  <c r="A197" i="15"/>
  <c r="A198" i="15"/>
  <c r="A199" i="15"/>
  <c r="A200" i="15"/>
  <c r="A201" i="15"/>
  <c r="A202" i="15"/>
  <c r="A203" i="15"/>
  <c r="A204" i="15"/>
  <c r="A205" i="15"/>
  <c r="A206" i="15"/>
  <c r="A207" i="15"/>
  <c r="B207" i="15"/>
  <c r="B206" i="15"/>
  <c r="B205" i="15"/>
  <c r="B204" i="15"/>
  <c r="B203" i="15"/>
  <c r="B202" i="15"/>
  <c r="B201" i="15"/>
  <c r="B200" i="15"/>
  <c r="B199" i="15"/>
  <c r="B198" i="15"/>
  <c r="B197" i="15"/>
  <c r="B196" i="15"/>
  <c r="B195" i="15"/>
  <c r="B194" i="15"/>
  <c r="B193" i="15"/>
  <c r="B192" i="15"/>
  <c r="B191" i="15"/>
  <c r="B190" i="15"/>
  <c r="B189" i="15"/>
  <c r="B188" i="15"/>
  <c r="B187" i="15"/>
  <c r="B186" i="15"/>
  <c r="B185" i="15"/>
  <c r="B184" i="15"/>
  <c r="B183" i="15"/>
  <c r="B182" i="15"/>
  <c r="B180" i="15"/>
  <c r="B178" i="15"/>
  <c r="B176" i="15"/>
  <c r="B175" i="15"/>
  <c r="B173" i="15"/>
  <c r="B171" i="15"/>
  <c r="B170" i="15"/>
  <c r="B22" i="13"/>
  <c r="B21" i="13"/>
  <c r="B20" i="13"/>
  <c r="B19" i="13"/>
  <c r="B18" i="13"/>
  <c r="B17" i="13"/>
  <c r="B16" i="13"/>
  <c r="B15" i="13"/>
  <c r="B14" i="13"/>
  <c r="B13" i="13"/>
  <c r="B12" i="13"/>
  <c r="A140" i="15" l="1"/>
  <c r="A141" i="15"/>
  <c r="A142" i="15"/>
  <c r="A143" i="15"/>
  <c r="A144" i="15"/>
  <c r="A145" i="15"/>
  <c r="A146" i="15"/>
  <c r="A147" i="15"/>
  <c r="A148" i="15"/>
  <c r="A149" i="15"/>
  <c r="A150" i="15"/>
  <c r="A151" i="15"/>
  <c r="A152" i="15"/>
  <c r="A153" i="15"/>
  <c r="A154" i="15"/>
  <c r="A155" i="15"/>
  <c r="A156" i="15"/>
  <c r="A157" i="15"/>
  <c r="A158" i="15"/>
  <c r="A159" i="15"/>
  <c r="A160" i="15"/>
  <c r="A161" i="15"/>
  <c r="A162" i="15"/>
  <c r="A163" i="15"/>
  <c r="A164" i="15"/>
  <c r="A165" i="15"/>
  <c r="A166" i="15"/>
  <c r="A167" i="15"/>
  <c r="A168" i="15"/>
  <c r="B11" i="13"/>
  <c r="B10" i="13"/>
  <c r="B9" i="13"/>
  <c r="B8" i="13"/>
  <c r="J43" i="15" l="1"/>
  <c r="K43" i="15"/>
  <c r="A7" i="13"/>
  <c r="A8" i="13"/>
  <c r="A35" i="15"/>
  <c r="A42" i="15"/>
  <c r="A41" i="15"/>
  <c r="A40" i="15"/>
  <c r="A39" i="15"/>
  <c r="A38" i="15"/>
  <c r="A37" i="15"/>
  <c r="A36" i="15"/>
  <c r="A34" i="15"/>
  <c r="B50" i="5" l="1"/>
  <c r="O7" i="13" l="1"/>
  <c r="L7" i="13"/>
  <c r="B39" i="4" l="1"/>
  <c r="B16" i="4"/>
  <c r="B43" i="5"/>
  <c r="C43" i="5"/>
  <c r="Q8" i="5"/>
  <c r="R8" i="5"/>
  <c r="S8" i="5"/>
  <c r="T8" i="5"/>
  <c r="Q9" i="5"/>
  <c r="R9" i="5"/>
  <c r="S9" i="5"/>
  <c r="T9" i="5"/>
  <c r="Q10" i="5"/>
  <c r="R10" i="5"/>
  <c r="S10" i="5"/>
  <c r="T10" i="5"/>
  <c r="Q11" i="5"/>
  <c r="R11" i="5"/>
  <c r="S11" i="5"/>
  <c r="T11" i="5"/>
  <c r="Q12" i="5"/>
  <c r="R12" i="5"/>
  <c r="S12" i="5"/>
  <c r="T12" i="5"/>
  <c r="Q13" i="5"/>
  <c r="R13" i="5"/>
  <c r="S13" i="5"/>
  <c r="U13" i="5" s="1"/>
  <c r="T13" i="5"/>
  <c r="Q14" i="5"/>
  <c r="R14" i="5"/>
  <c r="S14" i="5"/>
  <c r="T14" i="5"/>
  <c r="Q15" i="5"/>
  <c r="R15" i="5"/>
  <c r="S15" i="5"/>
  <c r="T15" i="5"/>
  <c r="Q16" i="5"/>
  <c r="R16" i="5"/>
  <c r="S16" i="5"/>
  <c r="T16" i="5"/>
  <c r="Q17" i="5"/>
  <c r="R17" i="5"/>
  <c r="S17" i="5"/>
  <c r="U17" i="5" s="1"/>
  <c r="T17" i="5"/>
  <c r="Q18" i="5"/>
  <c r="R18" i="5"/>
  <c r="S18" i="5"/>
  <c r="T18" i="5"/>
  <c r="Q19" i="5"/>
  <c r="R19" i="5"/>
  <c r="S19" i="5"/>
  <c r="T19" i="5"/>
  <c r="Q20" i="5"/>
  <c r="R20" i="5"/>
  <c r="S20" i="5"/>
  <c r="T20" i="5"/>
  <c r="Q21" i="5"/>
  <c r="R21" i="5"/>
  <c r="S21" i="5"/>
  <c r="U21" i="5" s="1"/>
  <c r="T21" i="5"/>
  <c r="Q22" i="5"/>
  <c r="R22" i="5"/>
  <c r="S22" i="5"/>
  <c r="T22" i="5"/>
  <c r="Q23" i="5"/>
  <c r="R23" i="5"/>
  <c r="S23" i="5"/>
  <c r="T23" i="5"/>
  <c r="Q24" i="5"/>
  <c r="R24" i="5"/>
  <c r="S24" i="5"/>
  <c r="T24" i="5"/>
  <c r="Q25" i="5"/>
  <c r="R25" i="5"/>
  <c r="S25" i="5"/>
  <c r="U25" i="5" s="1"/>
  <c r="T25" i="5"/>
  <c r="Q26" i="5"/>
  <c r="R26" i="5"/>
  <c r="S26" i="5"/>
  <c r="T26" i="5"/>
  <c r="Q27" i="5"/>
  <c r="R27" i="5"/>
  <c r="S27" i="5"/>
  <c r="T27" i="5"/>
  <c r="Q28" i="5"/>
  <c r="R28" i="5"/>
  <c r="S28" i="5"/>
  <c r="T28" i="5"/>
  <c r="Q29" i="5"/>
  <c r="R29" i="5"/>
  <c r="S29" i="5"/>
  <c r="U29" i="5" s="1"/>
  <c r="T29" i="5"/>
  <c r="Q30" i="5"/>
  <c r="R30" i="5"/>
  <c r="S30" i="5"/>
  <c r="T30" i="5"/>
  <c r="Q31" i="5"/>
  <c r="R31" i="5"/>
  <c r="S31" i="5"/>
  <c r="T31" i="5"/>
  <c r="Q32" i="5"/>
  <c r="R32" i="5"/>
  <c r="S32" i="5"/>
  <c r="T32" i="5"/>
  <c r="Q33" i="5"/>
  <c r="R33" i="5"/>
  <c r="S33" i="5"/>
  <c r="U33" i="5" s="1"/>
  <c r="T33" i="5"/>
  <c r="Q34" i="5"/>
  <c r="R34" i="5"/>
  <c r="S34" i="5"/>
  <c r="T34" i="5"/>
  <c r="Q35" i="5"/>
  <c r="R35" i="5"/>
  <c r="S35" i="5"/>
  <c r="T35" i="5"/>
  <c r="Q36" i="5"/>
  <c r="R36" i="5"/>
  <c r="S36" i="5"/>
  <c r="T36" i="5"/>
  <c r="T7" i="5"/>
  <c r="S7" i="5"/>
  <c r="R7" i="5"/>
  <c r="R6" i="5" s="1"/>
  <c r="Q7" i="5"/>
  <c r="Q6" i="5" s="1"/>
  <c r="B25" i="5"/>
  <c r="P8" i="5"/>
  <c r="P9" i="5"/>
  <c r="P10" i="5"/>
  <c r="P11" i="5"/>
  <c r="P12" i="5"/>
  <c r="P13" i="5"/>
  <c r="P14" i="5"/>
  <c r="P15" i="5"/>
  <c r="P16" i="5"/>
  <c r="P17" i="5"/>
  <c r="P18" i="5"/>
  <c r="P19" i="5"/>
  <c r="P20" i="5"/>
  <c r="P21" i="5"/>
  <c r="P22" i="5"/>
  <c r="P23" i="5"/>
  <c r="P24" i="5"/>
  <c r="P25" i="5"/>
  <c r="P26" i="5"/>
  <c r="P27" i="5"/>
  <c r="B27" i="5" s="1"/>
  <c r="P28" i="5"/>
  <c r="P29" i="5"/>
  <c r="P30" i="5"/>
  <c r="P31" i="5"/>
  <c r="P32" i="5"/>
  <c r="P33" i="5"/>
  <c r="P34" i="5"/>
  <c r="P35" i="5"/>
  <c r="P36" i="5"/>
  <c r="P7" i="5"/>
  <c r="I8" i="5"/>
  <c r="I9" i="5"/>
  <c r="B9" i="5" s="1"/>
  <c r="I10" i="5"/>
  <c r="I11" i="5"/>
  <c r="B11" i="5" s="1"/>
  <c r="I12" i="5"/>
  <c r="I13" i="5"/>
  <c r="B13" i="5" s="1"/>
  <c r="I14" i="5"/>
  <c r="I15" i="5"/>
  <c r="I16" i="5"/>
  <c r="I17" i="5"/>
  <c r="B17" i="5" s="1"/>
  <c r="I18" i="5"/>
  <c r="I19" i="5"/>
  <c r="I20" i="5"/>
  <c r="I21" i="5"/>
  <c r="B21" i="5" s="1"/>
  <c r="I22" i="5"/>
  <c r="I23" i="5"/>
  <c r="B23" i="5" s="1"/>
  <c r="I24" i="5"/>
  <c r="I25" i="5"/>
  <c r="I26" i="5"/>
  <c r="I27" i="5"/>
  <c r="I28" i="5"/>
  <c r="I29" i="5"/>
  <c r="B29" i="5" s="1"/>
  <c r="I30" i="5"/>
  <c r="B30" i="5" s="1"/>
  <c r="I31" i="5"/>
  <c r="I32" i="5"/>
  <c r="I33" i="5"/>
  <c r="B33" i="5" s="1"/>
  <c r="I34" i="5"/>
  <c r="B34" i="5" s="1"/>
  <c r="I35" i="5"/>
  <c r="I36" i="5"/>
  <c r="I7" i="5"/>
  <c r="B7" i="5" s="1"/>
  <c r="P6" i="5"/>
  <c r="B49" i="5"/>
  <c r="C49" i="5"/>
  <c r="C50" i="5"/>
  <c r="B51" i="5"/>
  <c r="C51" i="5"/>
  <c r="B52" i="5"/>
  <c r="C52" i="5"/>
  <c r="B53" i="5"/>
  <c r="C53" i="5"/>
  <c r="B54" i="5"/>
  <c r="C54" i="5"/>
  <c r="B55" i="5"/>
  <c r="C55" i="5"/>
  <c r="B56" i="5"/>
  <c r="C56" i="5"/>
  <c r="B57" i="5"/>
  <c r="C57" i="5"/>
  <c r="B58" i="5"/>
  <c r="C58" i="5"/>
  <c r="B59" i="5"/>
  <c r="C59" i="5"/>
  <c r="B60" i="5"/>
  <c r="C60" i="5"/>
  <c r="B61" i="5"/>
  <c r="C61" i="5"/>
  <c r="B62" i="5"/>
  <c r="C62" i="5"/>
  <c r="B63" i="5"/>
  <c r="C63" i="5"/>
  <c r="B64" i="5"/>
  <c r="C64" i="5"/>
  <c r="B65" i="5"/>
  <c r="C65" i="5"/>
  <c r="B66" i="5"/>
  <c r="C66" i="5"/>
  <c r="B67" i="5"/>
  <c r="C67" i="5"/>
  <c r="B68" i="5"/>
  <c r="C68" i="5"/>
  <c r="B69" i="5"/>
  <c r="C69" i="5"/>
  <c r="B70" i="5"/>
  <c r="C70" i="5"/>
  <c r="B71" i="5"/>
  <c r="C71" i="5"/>
  <c r="B72" i="5"/>
  <c r="C72" i="5"/>
  <c r="B73" i="5"/>
  <c r="C73" i="5"/>
  <c r="B74" i="5"/>
  <c r="C74" i="5"/>
  <c r="B75" i="5"/>
  <c r="C75" i="5"/>
  <c r="B76" i="5"/>
  <c r="C76" i="5"/>
  <c r="B77" i="5"/>
  <c r="C77" i="5"/>
  <c r="B48" i="5"/>
  <c r="B47" i="5" s="1"/>
  <c r="C48" i="5"/>
  <c r="D47" i="5"/>
  <c r="E47" i="5"/>
  <c r="F47" i="5"/>
  <c r="C47" i="5" l="1"/>
  <c r="B35" i="5"/>
  <c r="B31" i="5"/>
  <c r="B19" i="5"/>
  <c r="B15" i="5"/>
  <c r="U9" i="5"/>
  <c r="B36" i="5"/>
  <c r="B32" i="5"/>
  <c r="B24" i="5"/>
  <c r="B20" i="5"/>
  <c r="B12" i="5"/>
  <c r="B8" i="5"/>
  <c r="B28" i="5"/>
  <c r="B26" i="5"/>
  <c r="B22" i="5"/>
  <c r="B18" i="5"/>
  <c r="B10" i="5"/>
  <c r="B14" i="5"/>
  <c r="B16" i="5"/>
  <c r="D43" i="5"/>
  <c r="U36" i="5"/>
  <c r="U34" i="5"/>
  <c r="U32" i="5"/>
  <c r="U27" i="5"/>
  <c r="U23" i="5"/>
  <c r="U20" i="5"/>
  <c r="U18" i="5"/>
  <c r="U16" i="5"/>
  <c r="U11" i="5"/>
  <c r="U10" i="5"/>
  <c r="U14" i="5"/>
  <c r="U22" i="5"/>
  <c r="U26" i="5"/>
  <c r="U30" i="5"/>
  <c r="U15" i="5"/>
  <c r="U19" i="5"/>
  <c r="U31" i="5"/>
  <c r="U35" i="5"/>
  <c r="U8" i="5"/>
  <c r="U12" i="5"/>
  <c r="U24" i="5"/>
  <c r="U28" i="5"/>
  <c r="T6" i="5"/>
  <c r="U7" i="5"/>
  <c r="S6" i="5"/>
  <c r="I6" i="5"/>
  <c r="B6" i="5" l="1"/>
  <c r="U6" i="5"/>
  <c r="K8" i="3" l="1"/>
  <c r="D8" i="3"/>
  <c r="D7" i="3"/>
  <c r="D11" i="3"/>
  <c r="D12" i="3"/>
  <c r="D13" i="3"/>
  <c r="D10" i="3"/>
  <c r="K7" i="3"/>
  <c r="K11" i="3"/>
  <c r="K12" i="3"/>
  <c r="K13" i="3"/>
  <c r="K10" i="3"/>
  <c r="I11" i="3"/>
  <c r="I12" i="3"/>
  <c r="I13" i="3"/>
  <c r="I10" i="3"/>
  <c r="B11" i="3"/>
  <c r="I8" i="3"/>
  <c r="I7" i="3"/>
  <c r="M11" i="3" l="1"/>
  <c r="K6" i="3"/>
  <c r="D6" i="3"/>
  <c r="F11" i="3"/>
  <c r="D9" i="3"/>
  <c r="M12" i="3"/>
  <c r="K9" i="3"/>
  <c r="M13" i="3"/>
  <c r="I9" i="3"/>
  <c r="M10" i="3"/>
  <c r="I6" i="3"/>
  <c r="M9" i="3" l="1"/>
  <c r="K5" i="3"/>
  <c r="D5" i="3"/>
  <c r="I5" i="3"/>
  <c r="B31" i="4" l="1"/>
  <c r="B9" i="4"/>
  <c r="B10" i="4"/>
  <c r="B11" i="4"/>
  <c r="B12" i="4"/>
  <c r="B13" i="4"/>
  <c r="B14" i="4"/>
  <c r="B15" i="4"/>
  <c r="C31" i="4"/>
  <c r="B8" i="4" s="1"/>
  <c r="B32" i="4"/>
  <c r="B33" i="4"/>
  <c r="B34" i="4"/>
  <c r="B35" i="4"/>
  <c r="B36" i="4"/>
  <c r="B37" i="4"/>
  <c r="B38" i="4"/>
  <c r="B40" i="4"/>
  <c r="D30" i="4"/>
  <c r="E30" i="4"/>
  <c r="B24" i="4" s="1"/>
  <c r="F30" i="4"/>
  <c r="B25" i="4" l="1"/>
  <c r="B23" i="4" s="1"/>
  <c r="G47" i="5"/>
  <c r="C30" i="4"/>
  <c r="B17" i="4"/>
  <c r="B7" i="4" s="1"/>
  <c r="B30" i="4"/>
  <c r="F25" i="4"/>
  <c r="E25" i="4"/>
  <c r="D25" i="4"/>
  <c r="C25" i="4"/>
  <c r="I25" i="4" l="1"/>
  <c r="J9" i="4"/>
  <c r="K9" i="4"/>
  <c r="G25" i="4"/>
  <c r="AK8" i="14"/>
  <c r="AM8" i="14" s="1"/>
  <c r="AL8" i="14"/>
  <c r="AO8" i="14"/>
  <c r="AQ8" i="14" s="1"/>
  <c r="AP8" i="14"/>
  <c r="AK9" i="14"/>
  <c r="AL9" i="14"/>
  <c r="AL6" i="14" s="1"/>
  <c r="AM9" i="14"/>
  <c r="AO9" i="14"/>
  <c r="AP9" i="14"/>
  <c r="AQ9" i="14"/>
  <c r="AK10" i="14"/>
  <c r="AM10" i="14" s="1"/>
  <c r="AL10" i="14"/>
  <c r="AO10" i="14"/>
  <c r="AQ10" i="14" s="1"/>
  <c r="AP10" i="14"/>
  <c r="AK11" i="14"/>
  <c r="AL11" i="14"/>
  <c r="AM11" i="14"/>
  <c r="AO11" i="14"/>
  <c r="AP11" i="14"/>
  <c r="AQ11" i="14"/>
  <c r="AK12" i="14"/>
  <c r="AM12" i="14" s="1"/>
  <c r="AL12" i="14"/>
  <c r="AO12" i="14"/>
  <c r="AQ12" i="14" s="1"/>
  <c r="AP12" i="14"/>
  <c r="AK13" i="14"/>
  <c r="AL13" i="14"/>
  <c r="AM13" i="14"/>
  <c r="AO13" i="14"/>
  <c r="AP13" i="14"/>
  <c r="AQ13" i="14"/>
  <c r="AK14" i="14"/>
  <c r="AM14" i="14" s="1"/>
  <c r="AL14" i="14"/>
  <c r="AO14" i="14"/>
  <c r="AQ14" i="14" s="1"/>
  <c r="AP14" i="14"/>
  <c r="AK15" i="14"/>
  <c r="AL15" i="14"/>
  <c r="AM15" i="14"/>
  <c r="AO15" i="14"/>
  <c r="AP15" i="14"/>
  <c r="AQ15" i="14"/>
  <c r="AK16" i="14"/>
  <c r="AM16" i="14" s="1"/>
  <c r="AL16" i="14"/>
  <c r="AO16" i="14"/>
  <c r="AQ16" i="14" s="1"/>
  <c r="AP16" i="14"/>
  <c r="AK17" i="14"/>
  <c r="AL17" i="14"/>
  <c r="AM17" i="14"/>
  <c r="AO17" i="14"/>
  <c r="AP17" i="14"/>
  <c r="AQ17" i="14"/>
  <c r="AK18" i="14"/>
  <c r="AM18" i="14" s="1"/>
  <c r="AL18" i="14"/>
  <c r="AO18" i="14"/>
  <c r="AQ18" i="14" s="1"/>
  <c r="AP18" i="14"/>
  <c r="AK19" i="14"/>
  <c r="AL19" i="14"/>
  <c r="AM19" i="14"/>
  <c r="AO19" i="14"/>
  <c r="AP19" i="14"/>
  <c r="AQ19" i="14"/>
  <c r="AK20" i="14"/>
  <c r="AM20" i="14" s="1"/>
  <c r="AL20" i="14"/>
  <c r="AO20" i="14"/>
  <c r="AQ20" i="14" s="1"/>
  <c r="AP20" i="14"/>
  <c r="AK21" i="14"/>
  <c r="AL21" i="14"/>
  <c r="AM21" i="14"/>
  <c r="AO21" i="14"/>
  <c r="AP21" i="14"/>
  <c r="AQ21" i="14"/>
  <c r="AK22" i="14"/>
  <c r="AM22" i="14" s="1"/>
  <c r="AL22" i="14"/>
  <c r="AO22" i="14"/>
  <c r="AQ22" i="14" s="1"/>
  <c r="AP22" i="14"/>
  <c r="AK23" i="14"/>
  <c r="AL23" i="14"/>
  <c r="AM23" i="14"/>
  <c r="AO23" i="14"/>
  <c r="AP23" i="14"/>
  <c r="AQ23" i="14"/>
  <c r="AK24" i="14"/>
  <c r="AM24" i="14" s="1"/>
  <c r="AL24" i="14"/>
  <c r="AO24" i="14"/>
  <c r="AQ24" i="14" s="1"/>
  <c r="AP24" i="14"/>
  <c r="AK25" i="14"/>
  <c r="AL25" i="14"/>
  <c r="AM25" i="14"/>
  <c r="AO25" i="14"/>
  <c r="AP25" i="14"/>
  <c r="AQ25" i="14"/>
  <c r="AK26" i="14"/>
  <c r="AM26" i="14" s="1"/>
  <c r="AL26" i="14"/>
  <c r="AO26" i="14"/>
  <c r="AQ26" i="14" s="1"/>
  <c r="AP26" i="14"/>
  <c r="AK27" i="14"/>
  <c r="AL27" i="14"/>
  <c r="AM27" i="14"/>
  <c r="AO27" i="14"/>
  <c r="AP27" i="14"/>
  <c r="AQ27" i="14"/>
  <c r="AK28" i="14"/>
  <c r="AM28" i="14" s="1"/>
  <c r="AL28" i="14"/>
  <c r="AO28" i="14"/>
  <c r="AQ28" i="14" s="1"/>
  <c r="AP28" i="14"/>
  <c r="AK29" i="14"/>
  <c r="AL29" i="14"/>
  <c r="AM29" i="14"/>
  <c r="AO29" i="14"/>
  <c r="AP29" i="14"/>
  <c r="AQ29" i="14"/>
  <c r="AK30" i="14"/>
  <c r="AM30" i="14" s="1"/>
  <c r="AL30" i="14"/>
  <c r="AO30" i="14"/>
  <c r="AQ30" i="14" s="1"/>
  <c r="AP30" i="14"/>
  <c r="AK31" i="14"/>
  <c r="AL31" i="14"/>
  <c r="AM31" i="14"/>
  <c r="AO31" i="14"/>
  <c r="AP31" i="14"/>
  <c r="AQ31" i="14"/>
  <c r="AK32" i="14"/>
  <c r="AM32" i="14" s="1"/>
  <c r="AL32" i="14"/>
  <c r="AO32" i="14"/>
  <c r="AQ32" i="14" s="1"/>
  <c r="AP32" i="14"/>
  <c r="AK33" i="14"/>
  <c r="AL33" i="14"/>
  <c r="AM33" i="14"/>
  <c r="AO33" i="14"/>
  <c r="AP33" i="14"/>
  <c r="AQ33" i="14"/>
  <c r="AK34" i="14"/>
  <c r="AM34" i="14" s="1"/>
  <c r="AL34" i="14"/>
  <c r="AO34" i="14"/>
  <c r="AQ34" i="14" s="1"/>
  <c r="AP34" i="14"/>
  <c r="AK35" i="14"/>
  <c r="AL35" i="14"/>
  <c r="AM35" i="14"/>
  <c r="AO35" i="14"/>
  <c r="AP35" i="14"/>
  <c r="AQ35" i="14"/>
  <c r="AK36" i="14"/>
  <c r="AM36" i="14" s="1"/>
  <c r="AL36" i="14"/>
  <c r="AO36" i="14"/>
  <c r="AQ36" i="14" s="1"/>
  <c r="AP36" i="14"/>
  <c r="AK37" i="14"/>
  <c r="AL37" i="14"/>
  <c r="AM37" i="14"/>
  <c r="AO37" i="14"/>
  <c r="AP37" i="14"/>
  <c r="AQ37" i="14"/>
  <c r="AK38" i="14"/>
  <c r="AM38" i="14" s="1"/>
  <c r="AL38" i="14"/>
  <c r="AO38" i="14"/>
  <c r="AQ38" i="14" s="1"/>
  <c r="AP38" i="14"/>
  <c r="AK39" i="14"/>
  <c r="AL39" i="14"/>
  <c r="AM39" i="14"/>
  <c r="AO39" i="14"/>
  <c r="AP39" i="14"/>
  <c r="AQ39" i="14"/>
  <c r="AK40" i="14"/>
  <c r="AM40" i="14" s="1"/>
  <c r="AL40" i="14"/>
  <c r="AO40" i="14"/>
  <c r="AQ40" i="14" s="1"/>
  <c r="AP40" i="14"/>
  <c r="AK41" i="14"/>
  <c r="AL41" i="14"/>
  <c r="AM41" i="14"/>
  <c r="AO41" i="14"/>
  <c r="AP41" i="14"/>
  <c r="AQ41" i="14"/>
  <c r="AK42" i="14"/>
  <c r="AM42" i="14" s="1"/>
  <c r="AL42" i="14"/>
  <c r="AO42" i="14"/>
  <c r="AQ42" i="14" s="1"/>
  <c r="AP42" i="14"/>
  <c r="AK43" i="14"/>
  <c r="AL43" i="14"/>
  <c r="AM43" i="14"/>
  <c r="AO43" i="14"/>
  <c r="AP43" i="14"/>
  <c r="AQ43" i="14"/>
  <c r="AK44" i="14"/>
  <c r="AM44" i="14" s="1"/>
  <c r="AL44" i="14"/>
  <c r="AO44" i="14"/>
  <c r="AQ44" i="14" s="1"/>
  <c r="AP44" i="14"/>
  <c r="AK45" i="14"/>
  <c r="AL45" i="14"/>
  <c r="AM45" i="14"/>
  <c r="AO45" i="14"/>
  <c r="AP45" i="14"/>
  <c r="AQ45" i="14"/>
  <c r="AK46" i="14"/>
  <c r="AM46" i="14" s="1"/>
  <c r="AL46" i="14"/>
  <c r="AO46" i="14"/>
  <c r="AQ46" i="14" s="1"/>
  <c r="AP46" i="14"/>
  <c r="AK47" i="14"/>
  <c r="AL47" i="14"/>
  <c r="AM47" i="14"/>
  <c r="AO47" i="14"/>
  <c r="AP47" i="14"/>
  <c r="AQ47" i="14"/>
  <c r="AK48" i="14"/>
  <c r="AM48" i="14" s="1"/>
  <c r="AL48" i="14"/>
  <c r="AO48" i="14"/>
  <c r="AQ48" i="14" s="1"/>
  <c r="AP48" i="14"/>
  <c r="AK49" i="14"/>
  <c r="AL49" i="14"/>
  <c r="AM49" i="14"/>
  <c r="AO49" i="14"/>
  <c r="AP49" i="14"/>
  <c r="AQ49" i="14"/>
  <c r="AK50" i="14"/>
  <c r="AM50" i="14" s="1"/>
  <c r="AL50" i="14"/>
  <c r="AO50" i="14"/>
  <c r="AQ50" i="14" s="1"/>
  <c r="AP50" i="14"/>
  <c r="AQ7" i="14"/>
  <c r="AP7" i="14"/>
  <c r="AO7" i="14"/>
  <c r="AM7" i="14"/>
  <c r="AK7" i="14"/>
  <c r="AL7" i="14"/>
  <c r="AP6" i="14"/>
  <c r="AK6" i="14"/>
  <c r="AA3" i="14"/>
  <c r="V3" i="14"/>
  <c r="N3" i="16"/>
  <c r="M3" i="16"/>
  <c r="K3" i="16"/>
  <c r="J3" i="16"/>
  <c r="AA3" i="16"/>
  <c r="V3" i="16"/>
  <c r="AJ40" i="16" a="1"/>
  <c r="AJ40" i="16" s="1"/>
  <c r="AH40" i="16"/>
  <c r="AE40" i="16"/>
  <c r="AG40" i="16" s="1"/>
  <c r="AA40" i="16"/>
  <c r="AB40" i="16" s="1"/>
  <c r="AC40" i="16" s="1"/>
  <c r="V40" i="16"/>
  <c r="O40" i="16"/>
  <c r="L40" i="16"/>
  <c r="I40" i="16"/>
  <c r="B40" i="16"/>
  <c r="A40" i="16"/>
  <c r="AJ39" i="16" a="1"/>
  <c r="AJ39" i="16" s="1"/>
  <c r="AH39" i="16"/>
  <c r="AE39" i="16"/>
  <c r="AG39" i="16" s="1"/>
  <c r="AC39" i="16"/>
  <c r="AA39" i="16"/>
  <c r="AB39" i="16" s="1"/>
  <c r="V39" i="16"/>
  <c r="O39" i="16"/>
  <c r="L39" i="16"/>
  <c r="I39" i="16"/>
  <c r="B39" i="16"/>
  <c r="A39" i="16"/>
  <c r="AJ38" i="16" a="1"/>
  <c r="AJ38" i="16" s="1"/>
  <c r="AH38" i="16"/>
  <c r="AE38" i="16"/>
  <c r="AG38" i="16" s="1"/>
  <c r="AA38" i="16"/>
  <c r="AB38" i="16" s="1"/>
  <c r="AC38" i="16" s="1"/>
  <c r="V38" i="16"/>
  <c r="W38" i="16" s="1"/>
  <c r="O38" i="16"/>
  <c r="L38" i="16"/>
  <c r="I38" i="16"/>
  <c r="B38" i="16"/>
  <c r="A38" i="16"/>
  <c r="AJ37" i="16" a="1"/>
  <c r="AJ37" i="16" s="1"/>
  <c r="AH37" i="16"/>
  <c r="AG37" i="16"/>
  <c r="AE37" i="16"/>
  <c r="AA37" i="16"/>
  <c r="V37" i="16"/>
  <c r="O37" i="16"/>
  <c r="P37" i="16" s="1"/>
  <c r="L37" i="16"/>
  <c r="I37" i="16"/>
  <c r="B37" i="16"/>
  <c r="A37" i="16"/>
  <c r="AJ36" i="16" a="1"/>
  <c r="AJ36" i="16" s="1"/>
  <c r="AH36" i="16"/>
  <c r="AE36" i="16"/>
  <c r="AG36" i="16" s="1"/>
  <c r="AA36" i="16"/>
  <c r="V36" i="16"/>
  <c r="O36" i="16"/>
  <c r="L36" i="16"/>
  <c r="I36" i="16"/>
  <c r="B36" i="16"/>
  <c r="A36" i="16"/>
  <c r="AJ35" i="16" a="1"/>
  <c r="AJ35" i="16" s="1"/>
  <c r="AH35" i="16"/>
  <c r="AE35" i="16"/>
  <c r="AG35" i="16" s="1"/>
  <c r="AA35" i="16"/>
  <c r="AB35" i="16" s="1"/>
  <c r="AC35" i="16" s="1"/>
  <c r="V35" i="16"/>
  <c r="W35" i="16" s="1"/>
  <c r="O35" i="16"/>
  <c r="L35" i="16"/>
  <c r="I35" i="16"/>
  <c r="B35" i="16"/>
  <c r="A35" i="16"/>
  <c r="AJ34" i="16" a="1"/>
  <c r="AJ34" i="16" s="1"/>
  <c r="AH34" i="16"/>
  <c r="AE34" i="16"/>
  <c r="AG34" i="16" s="1"/>
  <c r="AA34" i="16"/>
  <c r="AB34" i="16" s="1"/>
  <c r="AC34" i="16" s="1"/>
  <c r="V34" i="16"/>
  <c r="W34" i="16" s="1"/>
  <c r="O34" i="16"/>
  <c r="L34" i="16"/>
  <c r="I34" i="16"/>
  <c r="B34" i="16"/>
  <c r="A34" i="16"/>
  <c r="AJ33" i="16" a="1"/>
  <c r="AJ33" i="16" s="1"/>
  <c r="AH33" i="16"/>
  <c r="AE33" i="16"/>
  <c r="AG33" i="16" s="1"/>
  <c r="AA33" i="16"/>
  <c r="V33" i="16"/>
  <c r="O33" i="16"/>
  <c r="L33" i="16"/>
  <c r="I33" i="16"/>
  <c r="B33" i="16"/>
  <c r="A33" i="16"/>
  <c r="AJ32" i="16" a="1"/>
  <c r="AJ32" i="16" s="1"/>
  <c r="AH32" i="16"/>
  <c r="AE32" i="16"/>
  <c r="AG32" i="16" s="1"/>
  <c r="AA32" i="16"/>
  <c r="AB32" i="16" s="1"/>
  <c r="V32" i="16"/>
  <c r="O32" i="16"/>
  <c r="L32" i="16"/>
  <c r="I32" i="16"/>
  <c r="B32" i="16"/>
  <c r="A32" i="16"/>
  <c r="AJ31" i="16" a="1"/>
  <c r="AJ31" i="16" s="1"/>
  <c r="AH31" i="16"/>
  <c r="AE31" i="16"/>
  <c r="AG31" i="16" s="1"/>
  <c r="AA31" i="16"/>
  <c r="AB31" i="16" s="1"/>
  <c r="V31" i="16"/>
  <c r="W31" i="16" s="1"/>
  <c r="O31" i="16"/>
  <c r="L31" i="16"/>
  <c r="I31" i="16"/>
  <c r="B31" i="16"/>
  <c r="A31" i="16"/>
  <c r="AJ30" i="16" a="1"/>
  <c r="AJ30" i="16" s="1"/>
  <c r="AH30" i="16"/>
  <c r="AE30" i="16"/>
  <c r="AG30" i="16" s="1"/>
  <c r="AA30" i="16"/>
  <c r="AB30" i="16" s="1"/>
  <c r="AC30" i="16" s="1"/>
  <c r="X30" i="16"/>
  <c r="V30" i="16"/>
  <c r="W30" i="16" s="1"/>
  <c r="O30" i="16"/>
  <c r="L30" i="16"/>
  <c r="I30" i="16"/>
  <c r="B30" i="16"/>
  <c r="A30" i="16"/>
  <c r="AJ29" i="16" a="1"/>
  <c r="AJ29" i="16" s="1"/>
  <c r="AH29" i="16"/>
  <c r="AE29" i="16"/>
  <c r="AG29" i="16" s="1"/>
  <c r="AA29" i="16"/>
  <c r="W29" i="16"/>
  <c r="V29" i="16"/>
  <c r="O29" i="16"/>
  <c r="L29" i="16"/>
  <c r="P29" i="16" s="1"/>
  <c r="I29" i="16"/>
  <c r="B29" i="16"/>
  <c r="A29" i="16"/>
  <c r="AJ28" i="16"/>
  <c r="AJ28" i="16" a="1"/>
  <c r="AH28" i="16"/>
  <c r="AE28" i="16"/>
  <c r="AG28" i="16" s="1"/>
  <c r="AA28" i="16"/>
  <c r="AB28" i="16" s="1"/>
  <c r="AC28" i="16" s="1"/>
  <c r="V28" i="16"/>
  <c r="O28" i="16"/>
  <c r="L28" i="16"/>
  <c r="P28" i="16" s="1"/>
  <c r="I28" i="16"/>
  <c r="B28" i="16"/>
  <c r="A28" i="16"/>
  <c r="AJ27" i="16" a="1"/>
  <c r="AJ27" i="16" s="1"/>
  <c r="AH27" i="16"/>
  <c r="AE27" i="16"/>
  <c r="AG27" i="16" s="1"/>
  <c r="AA27" i="16"/>
  <c r="AB27" i="16" s="1"/>
  <c r="AC27" i="16" s="1"/>
  <c r="V27" i="16"/>
  <c r="W27" i="16" s="1"/>
  <c r="O27" i="16"/>
  <c r="L27" i="16"/>
  <c r="I27" i="16"/>
  <c r="B27" i="16"/>
  <c r="A27" i="16"/>
  <c r="AJ26" i="16" a="1"/>
  <c r="AJ26" i="16" s="1"/>
  <c r="AH26" i="16"/>
  <c r="AE26" i="16"/>
  <c r="AG26" i="16" s="1"/>
  <c r="AA26" i="16"/>
  <c r="AB26" i="16" s="1"/>
  <c r="V26" i="16"/>
  <c r="W26" i="16" s="1"/>
  <c r="O26" i="16"/>
  <c r="L26" i="16"/>
  <c r="P26" i="16" s="1"/>
  <c r="I26" i="16"/>
  <c r="B26" i="16"/>
  <c r="A26" i="16"/>
  <c r="AJ25" i="16" a="1"/>
  <c r="AJ25" i="16" s="1"/>
  <c r="AH25" i="16"/>
  <c r="AG25" i="16"/>
  <c r="AE25" i="16"/>
  <c r="AA25" i="16"/>
  <c r="V25" i="16"/>
  <c r="O25" i="16"/>
  <c r="P25" i="16" s="1"/>
  <c r="L25" i="16"/>
  <c r="I25" i="16"/>
  <c r="B25" i="16"/>
  <c r="A25" i="16"/>
  <c r="AJ24" i="16" a="1"/>
  <c r="AJ24" i="16" s="1"/>
  <c r="AH24" i="16"/>
  <c r="AE24" i="16"/>
  <c r="AG24" i="16" s="1"/>
  <c r="AA24" i="16"/>
  <c r="AB24" i="16" s="1"/>
  <c r="AC24" i="16" s="1"/>
  <c r="V24" i="16"/>
  <c r="O24" i="16"/>
  <c r="L24" i="16"/>
  <c r="I24" i="16"/>
  <c r="B24" i="16"/>
  <c r="A24" i="16"/>
  <c r="AJ23" i="16" a="1"/>
  <c r="AJ23" i="16" s="1"/>
  <c r="AH23" i="16"/>
  <c r="AE23" i="16"/>
  <c r="AG23" i="16" s="1"/>
  <c r="N23" i="16"/>
  <c r="M23" i="16"/>
  <c r="K23" i="16"/>
  <c r="J23" i="16"/>
  <c r="H23" i="16"/>
  <c r="G23" i="16"/>
  <c r="AJ22" i="16" a="1"/>
  <c r="AJ22" i="16" s="1"/>
  <c r="AH22" i="16"/>
  <c r="AE22" i="16"/>
  <c r="AG22" i="16" s="1"/>
  <c r="AA22" i="16"/>
  <c r="AB22" i="16" s="1"/>
  <c r="V22" i="16"/>
  <c r="O22" i="16"/>
  <c r="L22" i="16"/>
  <c r="P22" i="16" s="1"/>
  <c r="I22" i="16"/>
  <c r="B22" i="16"/>
  <c r="A22" i="16"/>
  <c r="AJ21" i="16" a="1"/>
  <c r="AJ21" i="16" s="1"/>
  <c r="AH21" i="16"/>
  <c r="AE21" i="16"/>
  <c r="AG21" i="16" s="1"/>
  <c r="AA21" i="16"/>
  <c r="AB21" i="16" s="1"/>
  <c r="X21" i="16"/>
  <c r="V21" i="16"/>
  <c r="W21" i="16" s="1"/>
  <c r="O21" i="16"/>
  <c r="L21" i="16"/>
  <c r="I21" i="16"/>
  <c r="B21" i="16"/>
  <c r="A21" i="16"/>
  <c r="AJ20" i="16" a="1"/>
  <c r="AJ20" i="16" s="1"/>
  <c r="AH20" i="16"/>
  <c r="AE20" i="16"/>
  <c r="AG20" i="16" s="1"/>
  <c r="AA20" i="16"/>
  <c r="V20" i="16"/>
  <c r="P20" i="16"/>
  <c r="O20" i="16"/>
  <c r="L20" i="16"/>
  <c r="I20" i="16"/>
  <c r="B20" i="16"/>
  <c r="A20" i="16"/>
  <c r="AJ19" i="16" a="1"/>
  <c r="AJ19" i="16" s="1"/>
  <c r="AH19" i="16"/>
  <c r="AE19" i="16"/>
  <c r="AG19" i="16" s="1"/>
  <c r="AA19" i="16"/>
  <c r="AB19" i="16" s="1"/>
  <c r="AC19" i="16" s="1"/>
  <c r="V19" i="16"/>
  <c r="O19" i="16"/>
  <c r="L19" i="16"/>
  <c r="P19" i="16" s="1"/>
  <c r="I19" i="16"/>
  <c r="B19" i="16"/>
  <c r="A19" i="16"/>
  <c r="AJ18" i="16" a="1"/>
  <c r="AJ18" i="16" s="1"/>
  <c r="AH18" i="16"/>
  <c r="AE18" i="16"/>
  <c r="AG18" i="16" s="1"/>
  <c r="AA18" i="16"/>
  <c r="AB18" i="16" s="1"/>
  <c r="W18" i="16"/>
  <c r="V18" i="16"/>
  <c r="O18" i="16"/>
  <c r="L18" i="16"/>
  <c r="I18" i="16"/>
  <c r="B18" i="16"/>
  <c r="A18" i="16"/>
  <c r="AJ17" i="16" a="1"/>
  <c r="AJ17" i="16" s="1"/>
  <c r="AH17" i="16"/>
  <c r="AE17" i="16"/>
  <c r="AG17" i="16" s="1"/>
  <c r="AA17" i="16"/>
  <c r="AB17" i="16" s="1"/>
  <c r="V17" i="16"/>
  <c r="W17" i="16" s="1"/>
  <c r="X17" i="16" s="1"/>
  <c r="O17" i="16"/>
  <c r="L17" i="16"/>
  <c r="I17" i="16"/>
  <c r="B17" i="16"/>
  <c r="A17" i="16"/>
  <c r="AJ16" i="16" a="1"/>
  <c r="AJ16" i="16" s="1"/>
  <c r="AH16" i="16"/>
  <c r="AE16" i="16"/>
  <c r="AG16" i="16" s="1"/>
  <c r="AA16" i="16"/>
  <c r="V16" i="16"/>
  <c r="W16" i="16" s="1"/>
  <c r="O16" i="16"/>
  <c r="L16" i="16"/>
  <c r="I16" i="16"/>
  <c r="B16" i="16"/>
  <c r="A16" i="16"/>
  <c r="AJ15" i="16" a="1"/>
  <c r="AJ15" i="16" s="1"/>
  <c r="AH15" i="16"/>
  <c r="AE15" i="16"/>
  <c r="AG15" i="16" s="1"/>
  <c r="N15" i="16"/>
  <c r="M15" i="16"/>
  <c r="K15" i="16"/>
  <c r="J15" i="16"/>
  <c r="H15" i="16"/>
  <c r="G15" i="16"/>
  <c r="AJ14" i="16" a="1"/>
  <c r="AJ14" i="16" s="1"/>
  <c r="AH14" i="16"/>
  <c r="AE14" i="16"/>
  <c r="AG14" i="16" s="1"/>
  <c r="AA14" i="16"/>
  <c r="W14" i="16"/>
  <c r="V14" i="16"/>
  <c r="O14" i="16"/>
  <c r="L14" i="16"/>
  <c r="I14" i="16"/>
  <c r="B14" i="16"/>
  <c r="A14" i="16"/>
  <c r="AJ13" i="16" a="1"/>
  <c r="AJ13" i="16" s="1"/>
  <c r="AH13" i="16"/>
  <c r="AG13" i="16"/>
  <c r="AE13" i="16"/>
  <c r="AA13" i="16"/>
  <c r="W13" i="16"/>
  <c r="X13" i="16" s="1"/>
  <c r="V13" i="16"/>
  <c r="O13" i="16"/>
  <c r="L13" i="16"/>
  <c r="I13" i="16"/>
  <c r="B13" i="16"/>
  <c r="A13" i="16"/>
  <c r="AJ12" i="16" a="1"/>
  <c r="AJ12" i="16" s="1"/>
  <c r="AH12" i="16"/>
  <c r="AE12" i="16"/>
  <c r="AG12" i="16" s="1"/>
  <c r="AA12" i="16"/>
  <c r="V12" i="16"/>
  <c r="O12" i="16"/>
  <c r="L12" i="16"/>
  <c r="I12" i="16"/>
  <c r="B12" i="16"/>
  <c r="A12" i="16"/>
  <c r="AJ11" i="16" a="1"/>
  <c r="AJ11" i="16" s="1"/>
  <c r="AH11" i="16"/>
  <c r="AE11" i="16"/>
  <c r="AG11" i="16" s="1"/>
  <c r="AA11" i="16"/>
  <c r="V11" i="16"/>
  <c r="O11" i="16"/>
  <c r="L11" i="16"/>
  <c r="I11" i="16"/>
  <c r="B11" i="16"/>
  <c r="A11" i="16"/>
  <c r="AJ10" i="16" a="1"/>
  <c r="AJ10" i="16" s="1"/>
  <c r="AH10" i="16"/>
  <c r="AE10" i="16"/>
  <c r="AG10" i="16" s="1"/>
  <c r="AA10" i="16"/>
  <c r="AB10" i="16" s="1"/>
  <c r="AC10" i="16" s="1"/>
  <c r="V10" i="16"/>
  <c r="W10" i="16" s="1"/>
  <c r="X10" i="16" s="1"/>
  <c r="O10" i="16"/>
  <c r="L10" i="16"/>
  <c r="I10" i="16"/>
  <c r="B10" i="16"/>
  <c r="A10" i="16"/>
  <c r="AJ9" i="16" a="1"/>
  <c r="AJ9" i="16" s="1"/>
  <c r="AH9" i="16"/>
  <c r="AG9" i="16"/>
  <c r="AE9" i="16"/>
  <c r="AA9" i="16"/>
  <c r="V9" i="16"/>
  <c r="O9" i="16"/>
  <c r="L9" i="16"/>
  <c r="I9" i="16"/>
  <c r="B9" i="16"/>
  <c r="A9" i="16"/>
  <c r="AJ8" i="16" a="1"/>
  <c r="AJ8" i="16" s="1"/>
  <c r="AH8" i="16"/>
  <c r="AE8" i="16"/>
  <c r="AG8" i="16" s="1"/>
  <c r="AA8" i="16"/>
  <c r="V8" i="16"/>
  <c r="O8" i="16"/>
  <c r="L8" i="16"/>
  <c r="I8" i="16"/>
  <c r="B8" i="16"/>
  <c r="A8" i="16"/>
  <c r="AJ7" i="16" a="1"/>
  <c r="AJ7" i="16" s="1"/>
  <c r="AH7" i="16"/>
  <c r="AG7" i="16"/>
  <c r="AE7" i="16"/>
  <c r="N7" i="16"/>
  <c r="M7" i="16"/>
  <c r="K7" i="16"/>
  <c r="J7" i="16"/>
  <c r="H7" i="16"/>
  <c r="H6" i="16" s="1"/>
  <c r="G7" i="16"/>
  <c r="G6" i="16" s="1"/>
  <c r="AE8" i="15"/>
  <c r="AG8" i="15" s="1"/>
  <c r="AH8" i="15"/>
  <c r="AE26" i="15"/>
  <c r="AG26" i="15" s="1"/>
  <c r="AH26" i="15"/>
  <c r="AE27" i="15"/>
  <c r="AG27" i="15" s="1"/>
  <c r="AH27" i="15"/>
  <c r="AE28" i="15"/>
  <c r="AG28" i="15" s="1"/>
  <c r="AH28" i="15"/>
  <c r="AE29" i="15"/>
  <c r="AG29" i="15" s="1"/>
  <c r="AH29" i="15"/>
  <c r="AE30" i="15"/>
  <c r="AG30" i="15" s="1"/>
  <c r="AH30" i="15"/>
  <c r="AE31" i="15"/>
  <c r="AG31" i="15" s="1"/>
  <c r="AH31" i="15"/>
  <c r="AE32" i="15"/>
  <c r="AG32" i="15" s="1"/>
  <c r="AH32" i="15"/>
  <c r="AE33" i="15"/>
  <c r="AG33" i="15" s="1"/>
  <c r="AH33" i="15"/>
  <c r="AE34" i="15"/>
  <c r="AG34" i="15" s="1"/>
  <c r="AH34" i="15"/>
  <c r="AE35" i="15"/>
  <c r="AG35" i="15" s="1"/>
  <c r="AH35" i="15"/>
  <c r="AE36" i="15"/>
  <c r="AG36" i="15" s="1"/>
  <c r="AH36" i="15"/>
  <c r="AE37" i="15"/>
  <c r="AG37" i="15" s="1"/>
  <c r="AH37" i="15"/>
  <c r="AE38" i="15"/>
  <c r="AG38" i="15" s="1"/>
  <c r="AH38" i="15"/>
  <c r="AE41" i="15"/>
  <c r="AG41" i="15" s="1"/>
  <c r="AH41" i="15"/>
  <c r="AE42" i="15"/>
  <c r="AG42" i="15" s="1"/>
  <c r="AH42" i="15"/>
  <c r="AE43" i="15"/>
  <c r="AG43" i="15" s="1"/>
  <c r="AH43" i="15"/>
  <c r="AE44" i="15"/>
  <c r="AG44" i="15" s="1"/>
  <c r="AH44" i="15"/>
  <c r="AE63" i="15"/>
  <c r="AG63" i="15" s="1"/>
  <c r="AH63" i="15"/>
  <c r="AE64" i="15"/>
  <c r="AG64" i="15" s="1"/>
  <c r="AH64" i="15"/>
  <c r="AE65" i="15"/>
  <c r="AG65" i="15" s="1"/>
  <c r="AH65" i="15"/>
  <c r="AE66" i="15"/>
  <c r="AG66" i="15" s="1"/>
  <c r="AH66" i="15"/>
  <c r="AE67" i="15"/>
  <c r="AG67" i="15" s="1"/>
  <c r="AH67" i="15"/>
  <c r="AE68" i="15"/>
  <c r="AG68" i="15" s="1"/>
  <c r="AH68" i="15"/>
  <c r="AE69" i="15"/>
  <c r="AG69" i="15" s="1"/>
  <c r="AH69" i="15"/>
  <c r="AE70" i="15"/>
  <c r="AG70" i="15" s="1"/>
  <c r="AH70" i="15"/>
  <c r="AE138" i="15"/>
  <c r="AG138" i="15" s="1"/>
  <c r="AH138" i="15"/>
  <c r="AE139" i="15"/>
  <c r="AG139" i="15" s="1"/>
  <c r="AH139" i="15"/>
  <c r="AE169" i="15"/>
  <c r="AG169" i="15" s="1"/>
  <c r="AH169" i="15"/>
  <c r="AE170" i="15"/>
  <c r="AG170" i="15" s="1"/>
  <c r="AH170" i="15"/>
  <c r="AE208" i="15"/>
  <c r="AG208" i="15" s="1"/>
  <c r="AH208" i="15"/>
  <c r="AE209" i="15"/>
  <c r="AG209" i="15" s="1"/>
  <c r="AH209" i="15"/>
  <c r="AE220" i="15"/>
  <c r="AG220" i="15" s="1"/>
  <c r="AH220" i="15"/>
  <c r="AE221" i="15"/>
  <c r="AG221" i="15" s="1"/>
  <c r="AH221" i="15"/>
  <c r="AE222" i="15"/>
  <c r="AG222" i="15" s="1"/>
  <c r="AH222" i="15"/>
  <c r="AE243" i="15"/>
  <c r="AG243" i="15" s="1"/>
  <c r="AH243" i="15"/>
  <c r="AE244" i="15"/>
  <c r="AG244" i="15" s="1"/>
  <c r="AH244" i="15"/>
  <c r="AE245" i="15"/>
  <c r="AG245" i="15" s="1"/>
  <c r="AH245" i="15"/>
  <c r="AE246" i="15"/>
  <c r="AG246" i="15" s="1"/>
  <c r="AH246" i="15"/>
  <c r="AE247" i="15"/>
  <c r="AG247" i="15" s="1"/>
  <c r="AH247" i="15"/>
  <c r="AE248" i="15"/>
  <c r="AG248" i="15" s="1"/>
  <c r="AH248" i="15"/>
  <c r="AE249" i="15"/>
  <c r="AG249" i="15" s="1"/>
  <c r="AH249" i="15"/>
  <c r="AE250" i="15"/>
  <c r="AG250" i="15" s="1"/>
  <c r="AH250" i="15"/>
  <c r="AE251" i="15"/>
  <c r="AG251" i="15" s="1"/>
  <c r="AH251" i="15"/>
  <c r="AE252" i="15"/>
  <c r="AG252" i="15" s="1"/>
  <c r="AH252" i="15"/>
  <c r="AE253" i="15"/>
  <c r="AG253" i="15" s="1"/>
  <c r="AH253" i="15"/>
  <c r="AE254" i="15"/>
  <c r="AG254" i="15" s="1"/>
  <c r="AH254" i="15"/>
  <c r="AE255" i="15"/>
  <c r="AG255" i="15" s="1"/>
  <c r="AH255" i="15"/>
  <c r="AE256" i="15"/>
  <c r="AG256" i="15" s="1"/>
  <c r="AH256" i="15"/>
  <c r="AE257" i="15"/>
  <c r="AG257" i="15" s="1"/>
  <c r="AH257" i="15"/>
  <c r="AE258" i="15"/>
  <c r="AG258" i="15" s="1"/>
  <c r="AH258" i="15"/>
  <c r="AE259" i="15"/>
  <c r="AG259" i="15" s="1"/>
  <c r="AH259" i="15"/>
  <c r="AE260" i="15"/>
  <c r="AG260" i="15" s="1"/>
  <c r="AH260" i="15"/>
  <c r="AE261" i="15"/>
  <c r="AG261" i="15" s="1"/>
  <c r="AH261" i="15"/>
  <c r="AE262" i="15"/>
  <c r="AG262" i="15" s="1"/>
  <c r="AH262" i="15"/>
  <c r="AE263" i="15"/>
  <c r="AG263" i="15" s="1"/>
  <c r="AH263" i="15"/>
  <c r="AE264" i="15"/>
  <c r="AG264" i="15" s="1"/>
  <c r="AH264" i="15"/>
  <c r="AE7" i="15"/>
  <c r="AG7" i="15" s="1"/>
  <c r="AH7" i="15"/>
  <c r="H243" i="15"/>
  <c r="J243" i="15"/>
  <c r="K243" i="15"/>
  <c r="M243" i="15"/>
  <c r="N243" i="15"/>
  <c r="G243" i="15"/>
  <c r="AJ251" i="15" a="1"/>
  <c r="AJ251" i="15" s="1"/>
  <c r="AA251" i="15"/>
  <c r="AB251" i="15" s="1"/>
  <c r="V251" i="15"/>
  <c r="W251" i="15" s="1"/>
  <c r="X251" i="15" s="1"/>
  <c r="O251" i="15"/>
  <c r="L251" i="15"/>
  <c r="G221" i="15"/>
  <c r="G208" i="15"/>
  <c r="G169" i="15"/>
  <c r="G138" i="15"/>
  <c r="N221" i="15"/>
  <c r="M221" i="15"/>
  <c r="K221" i="15"/>
  <c r="J221" i="15"/>
  <c r="H221" i="15"/>
  <c r="N208" i="15"/>
  <c r="M208" i="15"/>
  <c r="K208" i="15"/>
  <c r="J208" i="15"/>
  <c r="H208" i="15"/>
  <c r="G69" i="15"/>
  <c r="G43" i="15"/>
  <c r="G33" i="15"/>
  <c r="G28" i="15"/>
  <c r="G7" i="15"/>
  <c r="N169" i="15"/>
  <c r="M169" i="15"/>
  <c r="K169" i="15"/>
  <c r="J169" i="15"/>
  <c r="H169" i="15"/>
  <c r="N138" i="15"/>
  <c r="M138" i="15"/>
  <c r="K138" i="15"/>
  <c r="J138" i="15"/>
  <c r="H138" i="15"/>
  <c r="N69" i="15"/>
  <c r="M69" i="15"/>
  <c r="K69" i="15"/>
  <c r="J69" i="15"/>
  <c r="H69" i="15"/>
  <c r="N43" i="15"/>
  <c r="M43" i="15"/>
  <c r="H43" i="15"/>
  <c r="N33" i="15"/>
  <c r="M33" i="15"/>
  <c r="K33" i="15"/>
  <c r="J33" i="15"/>
  <c r="H33" i="15"/>
  <c r="N28" i="15"/>
  <c r="M28" i="15"/>
  <c r="K28" i="15"/>
  <c r="J28" i="15"/>
  <c r="H28" i="15"/>
  <c r="H7" i="15"/>
  <c r="J7" i="15"/>
  <c r="K7" i="15"/>
  <c r="M7" i="15"/>
  <c r="N7" i="15"/>
  <c r="AJ264" i="15" a="1"/>
  <c r="AJ264" i="15" s="1"/>
  <c r="AA264" i="15"/>
  <c r="AB264" i="15" s="1"/>
  <c r="V264" i="15"/>
  <c r="W264" i="15" s="1"/>
  <c r="O264" i="15"/>
  <c r="L264" i="15"/>
  <c r="I264" i="15"/>
  <c r="AJ263" i="15" a="1"/>
  <c r="AJ263" i="15" s="1"/>
  <c r="AA263" i="15"/>
  <c r="AB263" i="15" s="1"/>
  <c r="AC263" i="15" s="1"/>
  <c r="V263" i="15"/>
  <c r="W263" i="15" s="1"/>
  <c r="X263" i="15" s="1"/>
  <c r="O263" i="15"/>
  <c r="L263" i="15"/>
  <c r="I263" i="15"/>
  <c r="AJ262" i="15" a="1"/>
  <c r="AJ262" i="15" s="1"/>
  <c r="AA262" i="15"/>
  <c r="AB262" i="15" s="1"/>
  <c r="AC262" i="15" s="1"/>
  <c r="V262" i="15"/>
  <c r="O262" i="15"/>
  <c r="L262" i="15"/>
  <c r="I262" i="15"/>
  <c r="AJ261" i="15" a="1"/>
  <c r="AJ261" i="15" s="1"/>
  <c r="AA261" i="15"/>
  <c r="V261" i="15"/>
  <c r="W261" i="15" s="1"/>
  <c r="O261" i="15"/>
  <c r="L261" i="15"/>
  <c r="I261" i="15"/>
  <c r="AJ260" i="15" a="1"/>
  <c r="AJ260" i="15" s="1"/>
  <c r="AA260" i="15"/>
  <c r="AB260" i="15" s="1"/>
  <c r="V260" i="15"/>
  <c r="W260" i="15" s="1"/>
  <c r="O260" i="15"/>
  <c r="L260" i="15"/>
  <c r="I260" i="15"/>
  <c r="AJ259" i="15" a="1"/>
  <c r="AJ259" i="15" s="1"/>
  <c r="AA259" i="15"/>
  <c r="AB259" i="15" s="1"/>
  <c r="V259" i="15"/>
  <c r="W259" i="15" s="1"/>
  <c r="X259" i="15" s="1"/>
  <c r="O259" i="15"/>
  <c r="L259" i="15"/>
  <c r="I259" i="15"/>
  <c r="AJ258" i="15" a="1"/>
  <c r="AJ258" i="15" s="1"/>
  <c r="AA258" i="15"/>
  <c r="AB258" i="15" s="1"/>
  <c r="AC258" i="15" s="1"/>
  <c r="V258" i="15"/>
  <c r="O258" i="15"/>
  <c r="L258" i="15"/>
  <c r="I258" i="15"/>
  <c r="AJ257" i="15" a="1"/>
  <c r="AJ257" i="15" s="1"/>
  <c r="AA257" i="15"/>
  <c r="V257" i="15"/>
  <c r="W257" i="15" s="1"/>
  <c r="O257" i="15"/>
  <c r="L257" i="15"/>
  <c r="I257" i="15"/>
  <c r="AJ256" i="15" a="1"/>
  <c r="AJ256" i="15" s="1"/>
  <c r="AA256" i="15"/>
  <c r="AB256" i="15" s="1"/>
  <c r="V256" i="15"/>
  <c r="W256" i="15" s="1"/>
  <c r="O256" i="15"/>
  <c r="L256" i="15"/>
  <c r="I256" i="15"/>
  <c r="AJ255" i="15" a="1"/>
  <c r="AJ255" i="15" s="1"/>
  <c r="AA255" i="15"/>
  <c r="AB255" i="15" s="1"/>
  <c r="V255" i="15"/>
  <c r="W255" i="15" s="1"/>
  <c r="X255" i="15" s="1"/>
  <c r="O255" i="15"/>
  <c r="L255" i="15"/>
  <c r="I255" i="15"/>
  <c r="AJ254" i="15" a="1"/>
  <c r="AJ254" i="15" s="1"/>
  <c r="AA254" i="15"/>
  <c r="AB254" i="15" s="1"/>
  <c r="AC254" i="15" s="1"/>
  <c r="V254" i="15"/>
  <c r="O254" i="15"/>
  <c r="L254" i="15"/>
  <c r="I254" i="15"/>
  <c r="AJ253" i="15" a="1"/>
  <c r="AJ253" i="15" s="1"/>
  <c r="AA253" i="15"/>
  <c r="V253" i="15"/>
  <c r="W253" i="15" s="1"/>
  <c r="O253" i="15"/>
  <c r="L253" i="15"/>
  <c r="I253" i="15"/>
  <c r="AJ252" i="15" a="1"/>
  <c r="AJ252" i="15" s="1"/>
  <c r="AA252" i="15"/>
  <c r="AB252" i="15" s="1"/>
  <c r="V252" i="15"/>
  <c r="W252" i="15" s="1"/>
  <c r="X252" i="15" s="1"/>
  <c r="O252" i="15"/>
  <c r="L252" i="15"/>
  <c r="I252" i="15"/>
  <c r="AJ250" i="15" a="1"/>
  <c r="AJ250" i="15" s="1"/>
  <c r="AA250" i="15"/>
  <c r="AB250" i="15" s="1"/>
  <c r="AC250" i="15" s="1"/>
  <c r="V250" i="15"/>
  <c r="O250" i="15"/>
  <c r="L250" i="15"/>
  <c r="AJ249" i="15" a="1"/>
  <c r="AJ249" i="15" s="1"/>
  <c r="AA249" i="15"/>
  <c r="V249" i="15"/>
  <c r="W249" i="15" s="1"/>
  <c r="O249" i="15"/>
  <c r="L249" i="15"/>
  <c r="AJ248" i="15" a="1"/>
  <c r="AJ248" i="15" s="1"/>
  <c r="AA248" i="15"/>
  <c r="AB248" i="15" s="1"/>
  <c r="V248" i="15"/>
  <c r="W248" i="15" s="1"/>
  <c r="X248" i="15" s="1"/>
  <c r="O248" i="15"/>
  <c r="L248" i="15"/>
  <c r="AJ247" i="15" a="1"/>
  <c r="AJ247" i="15" s="1"/>
  <c r="AA247" i="15"/>
  <c r="AB247" i="15" s="1"/>
  <c r="AC247" i="15" s="1"/>
  <c r="V247" i="15"/>
  <c r="W247" i="15" s="1"/>
  <c r="X247" i="15" s="1"/>
  <c r="O247" i="15"/>
  <c r="L247" i="15"/>
  <c r="AJ246" i="15" a="1"/>
  <c r="AJ246" i="15" s="1"/>
  <c r="AA246" i="15"/>
  <c r="AB246" i="15" s="1"/>
  <c r="AC246" i="15" s="1"/>
  <c r="V246" i="15"/>
  <c r="O246" i="15"/>
  <c r="L246" i="15"/>
  <c r="AJ245" i="15" a="1"/>
  <c r="AJ245" i="15" s="1"/>
  <c r="V245" i="15"/>
  <c r="W245" i="15" s="1"/>
  <c r="O245" i="15"/>
  <c r="L245" i="15"/>
  <c r="AJ244" i="15" a="1"/>
  <c r="AJ244" i="15" s="1"/>
  <c r="AB244" i="15"/>
  <c r="V244" i="15"/>
  <c r="W244" i="15" s="1"/>
  <c r="O244" i="15"/>
  <c r="L244" i="15"/>
  <c r="AJ243" i="15" a="1"/>
  <c r="AJ243" i="15" s="1"/>
  <c r="AJ222" i="15" a="1"/>
  <c r="AJ222" i="15" s="1"/>
  <c r="AB222" i="15"/>
  <c r="V222" i="15"/>
  <c r="W222" i="15" s="1"/>
  <c r="X222" i="15" s="1"/>
  <c r="O222" i="15"/>
  <c r="L222" i="15"/>
  <c r="AJ221" i="15" a="1"/>
  <c r="AJ221" i="15" s="1"/>
  <c r="AJ220" i="15" a="1"/>
  <c r="AJ220" i="15" s="1"/>
  <c r="V220" i="15"/>
  <c r="W220" i="15" s="1"/>
  <c r="AJ209" i="15" a="1"/>
  <c r="AJ209" i="15" s="1"/>
  <c r="V209" i="15"/>
  <c r="W209" i="15" s="1"/>
  <c r="O209" i="15"/>
  <c r="L209" i="15"/>
  <c r="I209" i="15"/>
  <c r="A209" i="15"/>
  <c r="AJ208" i="15" a="1"/>
  <c r="AJ208" i="15" s="1"/>
  <c r="AJ170" i="15" a="1"/>
  <c r="AJ170" i="15" s="1"/>
  <c r="AB170" i="15"/>
  <c r="V170" i="15"/>
  <c r="W170" i="15" s="1"/>
  <c r="O170" i="15"/>
  <c r="L170" i="15"/>
  <c r="I170" i="15"/>
  <c r="A170" i="15"/>
  <c r="AJ169" i="15" a="1"/>
  <c r="AJ169" i="15" s="1"/>
  <c r="AJ139" i="15" a="1"/>
  <c r="AJ139" i="15" s="1"/>
  <c r="AA139" i="15"/>
  <c r="V139" i="15"/>
  <c r="W139" i="15" s="1"/>
  <c r="O139" i="15"/>
  <c r="L139" i="15"/>
  <c r="P139" i="15" s="1"/>
  <c r="I139" i="15"/>
  <c r="I138" i="15" s="1"/>
  <c r="A139" i="15"/>
  <c r="AJ138" i="15" a="1"/>
  <c r="AJ138" i="15" s="1"/>
  <c r="AJ70" i="15" a="1"/>
  <c r="AJ70" i="15" s="1"/>
  <c r="AA70" i="15"/>
  <c r="V70" i="15"/>
  <c r="W70" i="15" s="1"/>
  <c r="O70" i="15"/>
  <c r="L70" i="15"/>
  <c r="I70" i="15"/>
  <c r="A70" i="15"/>
  <c r="AJ69" i="15" a="1"/>
  <c r="AJ69" i="15" s="1"/>
  <c r="AJ68" i="15" a="1"/>
  <c r="AJ68" i="15" s="1"/>
  <c r="AA68" i="15"/>
  <c r="AB68" i="15" s="1"/>
  <c r="V68" i="15"/>
  <c r="W68" i="15" s="1"/>
  <c r="X68" i="15" s="1"/>
  <c r="AJ67" i="15" a="1"/>
  <c r="AJ67" i="15" s="1"/>
  <c r="AA67" i="15"/>
  <c r="AB67" i="15" s="1"/>
  <c r="AC67" i="15" s="1"/>
  <c r="V67" i="15"/>
  <c r="AJ66" i="15" a="1"/>
  <c r="AJ66" i="15" s="1"/>
  <c r="AA66" i="15"/>
  <c r="V66" i="15"/>
  <c r="W66" i="15" s="1"/>
  <c r="AJ65" i="15" a="1"/>
  <c r="AJ65" i="15" s="1"/>
  <c r="AA65" i="15"/>
  <c r="AB65" i="15" s="1"/>
  <c r="V65" i="15"/>
  <c r="W65" i="15" s="1"/>
  <c r="AJ64" i="15" a="1"/>
  <c r="AJ64" i="15" s="1"/>
  <c r="AA64" i="15"/>
  <c r="AB64" i="15" s="1"/>
  <c r="AC64" i="15" s="1"/>
  <c r="V64" i="15"/>
  <c r="W64" i="15" s="1"/>
  <c r="X64" i="15" s="1"/>
  <c r="AJ63" i="15" a="1"/>
  <c r="AJ63" i="15" s="1"/>
  <c r="AA63" i="15"/>
  <c r="AB63" i="15" s="1"/>
  <c r="AC63" i="15" s="1"/>
  <c r="V63" i="15"/>
  <c r="AA44" i="15"/>
  <c r="V44" i="15"/>
  <c r="W44" i="15" s="1"/>
  <c r="O44" i="15"/>
  <c r="L44" i="15"/>
  <c r="I44" i="15"/>
  <c r="A44" i="15"/>
  <c r="AJ44" i="15" s="1" a="1"/>
  <c r="AJ44" i="15" s="1"/>
  <c r="AJ43" i="15" a="1"/>
  <c r="AJ43" i="15" s="1"/>
  <c r="V43" i="15"/>
  <c r="AJ42" i="15" a="1"/>
  <c r="AJ42" i="15" s="1"/>
  <c r="AA42" i="15"/>
  <c r="AB42" i="15" s="1"/>
  <c r="V42" i="15"/>
  <c r="W42" i="15" s="1"/>
  <c r="X42" i="15" s="1"/>
  <c r="O42" i="15"/>
  <c r="L42" i="15"/>
  <c r="AJ41" i="15" a="1"/>
  <c r="AJ41" i="15" s="1"/>
  <c r="AA41" i="15"/>
  <c r="AB41" i="15" s="1"/>
  <c r="AC41" i="15" s="1"/>
  <c r="V41" i="15"/>
  <c r="O41" i="15"/>
  <c r="L41" i="15"/>
  <c r="P41" i="15" s="1"/>
  <c r="AJ38" i="15" a="1"/>
  <c r="AJ38" i="15" s="1"/>
  <c r="AA38" i="15"/>
  <c r="V38" i="15"/>
  <c r="W38" i="15" s="1"/>
  <c r="L38" i="15"/>
  <c r="P38" i="15" s="1"/>
  <c r="I38" i="15"/>
  <c r="AJ37" i="15" a="1"/>
  <c r="AJ37" i="15" s="1"/>
  <c r="AA37" i="15"/>
  <c r="AB37" i="15" s="1"/>
  <c r="V37" i="15"/>
  <c r="W37" i="15" s="1"/>
  <c r="X37" i="15" s="1"/>
  <c r="O37" i="15"/>
  <c r="L37" i="15"/>
  <c r="I37" i="15"/>
  <c r="AJ36" i="15" a="1"/>
  <c r="AJ36" i="15" s="1"/>
  <c r="AA36" i="15"/>
  <c r="V36" i="15"/>
  <c r="W36" i="15" s="1"/>
  <c r="X36" i="15" s="1"/>
  <c r="O36" i="15"/>
  <c r="L36" i="15"/>
  <c r="P36" i="15" s="1"/>
  <c r="I36" i="15"/>
  <c r="AJ35" i="15" a="1"/>
  <c r="AJ35" i="15" s="1"/>
  <c r="AA35" i="15"/>
  <c r="AB35" i="15" s="1"/>
  <c r="AC35" i="15" s="1"/>
  <c r="V35" i="15"/>
  <c r="O35" i="15"/>
  <c r="L35" i="15"/>
  <c r="I35" i="15"/>
  <c r="AJ34" i="15" a="1"/>
  <c r="AJ34" i="15" s="1"/>
  <c r="AA34" i="15"/>
  <c r="V34" i="15"/>
  <c r="W34" i="15" s="1"/>
  <c r="O34" i="15"/>
  <c r="L34" i="15"/>
  <c r="P34" i="15" s="1"/>
  <c r="I34" i="15"/>
  <c r="AJ33" i="15" a="1"/>
  <c r="AJ33" i="15" s="1"/>
  <c r="AJ32" i="15" a="1"/>
  <c r="AJ32" i="15" s="1"/>
  <c r="AA32" i="15"/>
  <c r="AB32" i="15" s="1"/>
  <c r="V32" i="15"/>
  <c r="W32" i="15" s="1"/>
  <c r="O32" i="15"/>
  <c r="L32" i="15"/>
  <c r="AA31" i="15"/>
  <c r="AB31" i="15" s="1"/>
  <c r="AC31" i="15" s="1"/>
  <c r="V31" i="15"/>
  <c r="W31" i="15" s="1"/>
  <c r="X31" i="15" s="1"/>
  <c r="O31" i="15"/>
  <c r="L31" i="15"/>
  <c r="AA30" i="15"/>
  <c r="AB30" i="15" s="1"/>
  <c r="AC30" i="15" s="1"/>
  <c r="V30" i="15"/>
  <c r="O30" i="15"/>
  <c r="L30" i="15"/>
  <c r="AJ29" i="15" a="1"/>
  <c r="AJ29" i="15" s="1"/>
  <c r="AA29" i="15"/>
  <c r="V29" i="15"/>
  <c r="W29" i="15" s="1"/>
  <c r="O29" i="15"/>
  <c r="L29" i="15"/>
  <c r="A29" i="15"/>
  <c r="AJ28" i="15" a="1"/>
  <c r="AJ28" i="15" s="1"/>
  <c r="AJ27" i="15" a="1"/>
  <c r="AJ27" i="15" s="1"/>
  <c r="AA27" i="15"/>
  <c r="AB27" i="15" s="1"/>
  <c r="AC27" i="15" s="1"/>
  <c r="V27" i="15"/>
  <c r="W27" i="15" s="1"/>
  <c r="X27" i="15" s="1"/>
  <c r="AJ26" i="15" a="1"/>
  <c r="AJ26" i="15" s="1"/>
  <c r="AA26" i="15"/>
  <c r="AB26" i="15" s="1"/>
  <c r="AC26" i="15" s="1"/>
  <c r="V26" i="15"/>
  <c r="AA8" i="15"/>
  <c r="V8" i="15"/>
  <c r="W8" i="15" s="1"/>
  <c r="O8" i="15"/>
  <c r="L8" i="15"/>
  <c r="I8" i="15"/>
  <c r="A8" i="15"/>
  <c r="AJ7" i="15" a="1"/>
  <c r="AJ7" i="15" s="1"/>
  <c r="A49" i="14"/>
  <c r="B49" i="14"/>
  <c r="I49" i="14"/>
  <c r="L49" i="14"/>
  <c r="O49" i="14"/>
  <c r="V49" i="14"/>
  <c r="W49" i="14" s="1"/>
  <c r="AA49" i="14"/>
  <c r="AB49" i="14"/>
  <c r="AC49" i="14" s="1"/>
  <c r="AG49" i="14" a="1"/>
  <c r="AG49" i="14" s="1"/>
  <c r="AE49" i="14" s="1"/>
  <c r="AG50" i="14" a="1"/>
  <c r="AG50" i="14" s="1"/>
  <c r="AE50" i="14" s="1"/>
  <c r="AA50" i="14"/>
  <c r="AB50" i="14" s="1"/>
  <c r="V50" i="14"/>
  <c r="O50" i="14"/>
  <c r="L50" i="14"/>
  <c r="I50" i="14"/>
  <c r="B50" i="14"/>
  <c r="A50" i="14"/>
  <c r="AG48" i="14" a="1"/>
  <c r="AG48" i="14" s="1"/>
  <c r="AE48" i="14" s="1"/>
  <c r="AA48" i="14"/>
  <c r="AB48" i="14" s="1"/>
  <c r="V48" i="14"/>
  <c r="O48" i="14"/>
  <c r="L48" i="14"/>
  <c r="I48" i="14"/>
  <c r="B48" i="14"/>
  <c r="A48" i="14"/>
  <c r="AG47" i="14" a="1"/>
  <c r="AG47" i="14" s="1"/>
  <c r="AE47" i="14" s="1"/>
  <c r="AA47" i="14"/>
  <c r="X47" i="14"/>
  <c r="V47" i="14"/>
  <c r="W47" i="14" s="1"/>
  <c r="O47" i="14"/>
  <c r="L47" i="14"/>
  <c r="I47" i="14"/>
  <c r="B47" i="14"/>
  <c r="A47" i="14"/>
  <c r="AG46" i="14" a="1"/>
  <c r="AG46" i="14" s="1"/>
  <c r="AE46" i="14" s="1"/>
  <c r="AA46" i="14"/>
  <c r="AB46" i="14" s="1"/>
  <c r="AC46" i="14" s="1"/>
  <c r="V46" i="14"/>
  <c r="W46" i="14" s="1"/>
  <c r="X46" i="14" s="1"/>
  <c r="O46" i="14"/>
  <c r="L46" i="14"/>
  <c r="I46" i="14"/>
  <c r="B46" i="14"/>
  <c r="A46" i="14"/>
  <c r="AG45" i="14" a="1"/>
  <c r="AG45" i="14" s="1"/>
  <c r="AE45" i="14" s="1"/>
  <c r="AA45" i="14"/>
  <c r="AB45" i="14" s="1"/>
  <c r="AC45" i="14" s="1"/>
  <c r="V45" i="14"/>
  <c r="W45" i="14" s="1"/>
  <c r="O45" i="14"/>
  <c r="L45" i="14"/>
  <c r="I45" i="14"/>
  <c r="B45" i="14"/>
  <c r="A45" i="14"/>
  <c r="AG44" i="14" a="1"/>
  <c r="AG44" i="14" s="1"/>
  <c r="AE44" i="14" s="1"/>
  <c r="AA44" i="14"/>
  <c r="V44" i="14"/>
  <c r="O44" i="14"/>
  <c r="L44" i="14"/>
  <c r="I44" i="14"/>
  <c r="B44" i="14"/>
  <c r="A44" i="14"/>
  <c r="AG43" i="14" a="1"/>
  <c r="AG43" i="14" s="1"/>
  <c r="AE43" i="14" s="1"/>
  <c r="AA43" i="14"/>
  <c r="V43" i="14"/>
  <c r="W43" i="14" s="1"/>
  <c r="X43" i="14" s="1"/>
  <c r="O43" i="14"/>
  <c r="L43" i="14"/>
  <c r="I43" i="14"/>
  <c r="B43" i="14"/>
  <c r="A43" i="14"/>
  <c r="AG42" i="14" a="1"/>
  <c r="AG42" i="14" s="1"/>
  <c r="AE42" i="14" s="1"/>
  <c r="AA42" i="14"/>
  <c r="AB42" i="14" s="1"/>
  <c r="V42" i="14"/>
  <c r="W42" i="14" s="1"/>
  <c r="X42" i="14" s="1"/>
  <c r="O42" i="14"/>
  <c r="L42" i="14"/>
  <c r="I42" i="14"/>
  <c r="B42" i="14"/>
  <c r="A42" i="14"/>
  <c r="AG41" i="14" a="1"/>
  <c r="AG41" i="14" s="1"/>
  <c r="AE41" i="14" s="1"/>
  <c r="AA41" i="14"/>
  <c r="AB41" i="14" s="1"/>
  <c r="V41" i="14"/>
  <c r="O41" i="14"/>
  <c r="L41" i="14"/>
  <c r="I41" i="14"/>
  <c r="B41" i="14"/>
  <c r="A41" i="14"/>
  <c r="AG40" i="14" a="1"/>
  <c r="AG40" i="14" s="1"/>
  <c r="AE40" i="14" s="1"/>
  <c r="AA40" i="14"/>
  <c r="AB40" i="14" s="1"/>
  <c r="V40" i="14"/>
  <c r="O40" i="14"/>
  <c r="L40" i="14"/>
  <c r="I40" i="14"/>
  <c r="B40" i="14"/>
  <c r="A40" i="14"/>
  <c r="AG39" i="14" a="1"/>
  <c r="AG39" i="14" s="1"/>
  <c r="AE39" i="14" s="1"/>
  <c r="AA39" i="14"/>
  <c r="V39" i="14"/>
  <c r="W39" i="14" s="1"/>
  <c r="O39" i="14"/>
  <c r="L39" i="14"/>
  <c r="I39" i="14"/>
  <c r="B39" i="14"/>
  <c r="A39" i="14"/>
  <c r="AG38" i="14" a="1"/>
  <c r="AG38" i="14" s="1"/>
  <c r="AE38" i="14" s="1"/>
  <c r="AA38" i="14"/>
  <c r="AB38" i="14" s="1"/>
  <c r="AC38" i="14" s="1"/>
  <c r="W38" i="14"/>
  <c r="V38" i="14"/>
  <c r="O38" i="14"/>
  <c r="L38" i="14"/>
  <c r="I38" i="14"/>
  <c r="B38" i="14"/>
  <c r="A38" i="14"/>
  <c r="AG37" i="14" a="1"/>
  <c r="AG37" i="14" s="1"/>
  <c r="AE37" i="14" s="1"/>
  <c r="AB37" i="14"/>
  <c r="AC37" i="14" s="1"/>
  <c r="AA37" i="14"/>
  <c r="V37" i="14"/>
  <c r="W37" i="14" s="1"/>
  <c r="O37" i="14"/>
  <c r="L37" i="14"/>
  <c r="I37" i="14"/>
  <c r="B37" i="14"/>
  <c r="A37" i="14"/>
  <c r="AG36" i="14"/>
  <c r="AE36" i="14" s="1"/>
  <c r="AG36" i="14" a="1"/>
  <c r="AA36" i="14"/>
  <c r="V36" i="14"/>
  <c r="P36" i="14"/>
  <c r="O36" i="14"/>
  <c r="L36" i="14"/>
  <c r="I36" i="14"/>
  <c r="B36" i="14"/>
  <c r="A36" i="14"/>
  <c r="AG35" i="14" a="1"/>
  <c r="AG35" i="14" s="1"/>
  <c r="AE35" i="14" s="1"/>
  <c r="AA35" i="14"/>
  <c r="V35" i="14"/>
  <c r="W35" i="14" s="1"/>
  <c r="X35" i="14" s="1"/>
  <c r="O35" i="14"/>
  <c r="L35" i="14"/>
  <c r="I35" i="14"/>
  <c r="B35" i="14"/>
  <c r="A35" i="14"/>
  <c r="AG34" i="14" a="1"/>
  <c r="AG34" i="14" s="1"/>
  <c r="AE34" i="14" s="1"/>
  <c r="AA34" i="14"/>
  <c r="AB34" i="14" s="1"/>
  <c r="V34" i="14"/>
  <c r="W34" i="14" s="1"/>
  <c r="X34" i="14" s="1"/>
  <c r="O34" i="14"/>
  <c r="L34" i="14"/>
  <c r="I34" i="14"/>
  <c r="B34" i="14"/>
  <c r="A34" i="14"/>
  <c r="AG33" i="14" a="1"/>
  <c r="AG33" i="14" s="1"/>
  <c r="AE33" i="14" s="1"/>
  <c r="AA33" i="14"/>
  <c r="V33" i="14"/>
  <c r="W33" i="14" s="1"/>
  <c r="O33" i="14"/>
  <c r="L33" i="14"/>
  <c r="I33" i="14"/>
  <c r="B33" i="14"/>
  <c r="A33" i="14"/>
  <c r="AG32" i="14" a="1"/>
  <c r="AG32" i="14" s="1"/>
  <c r="AE32" i="14" s="1"/>
  <c r="AA32" i="14"/>
  <c r="AB32" i="14" s="1"/>
  <c r="V32" i="14"/>
  <c r="O32" i="14"/>
  <c r="L32" i="14"/>
  <c r="I32" i="14"/>
  <c r="B32" i="14"/>
  <c r="A32" i="14"/>
  <c r="AG31" i="14" a="1"/>
  <c r="AG31" i="14" s="1"/>
  <c r="AE31" i="14" s="1"/>
  <c r="AA31" i="14"/>
  <c r="V31" i="14"/>
  <c r="W31" i="14" s="1"/>
  <c r="O31" i="14"/>
  <c r="L31" i="14"/>
  <c r="I31" i="14"/>
  <c r="B31" i="14"/>
  <c r="A31" i="14"/>
  <c r="AG30" i="14" a="1"/>
  <c r="AG30" i="14" s="1"/>
  <c r="AE30" i="14" s="1"/>
  <c r="AA30" i="14"/>
  <c r="AB30" i="14" s="1"/>
  <c r="AC30" i="14" s="1"/>
  <c r="V30" i="14"/>
  <c r="W30" i="14" s="1"/>
  <c r="X30" i="14" s="1"/>
  <c r="O30" i="14"/>
  <c r="L30" i="14"/>
  <c r="I30" i="14"/>
  <c r="B30" i="14"/>
  <c r="A30" i="14"/>
  <c r="AG29" i="14" a="1"/>
  <c r="AG29" i="14" s="1"/>
  <c r="AE29" i="14" s="1"/>
  <c r="AA29" i="14"/>
  <c r="AB29" i="14" s="1"/>
  <c r="AC29" i="14" s="1"/>
  <c r="V29" i="14"/>
  <c r="O29" i="14"/>
  <c r="L29" i="14"/>
  <c r="I29" i="14"/>
  <c r="B29" i="14"/>
  <c r="A29" i="14"/>
  <c r="AG28" i="14" a="1"/>
  <c r="AG28" i="14" s="1"/>
  <c r="AE28" i="14" s="1"/>
  <c r="AA28" i="14"/>
  <c r="AB28" i="14" s="1"/>
  <c r="AC28" i="14" s="1"/>
  <c r="V28" i="14"/>
  <c r="O28" i="14"/>
  <c r="L28" i="14"/>
  <c r="I28" i="14"/>
  <c r="B28" i="14"/>
  <c r="A28" i="14"/>
  <c r="AG27" i="14" a="1"/>
  <c r="AG27" i="14" s="1"/>
  <c r="AE27" i="14" s="1"/>
  <c r="AA27" i="14"/>
  <c r="V27" i="14"/>
  <c r="W27" i="14" s="1"/>
  <c r="O27" i="14"/>
  <c r="L27" i="14"/>
  <c r="I27" i="14"/>
  <c r="B27" i="14"/>
  <c r="A27" i="14"/>
  <c r="AG26" i="14" a="1"/>
  <c r="AG26" i="14" s="1"/>
  <c r="AE26" i="14" s="1"/>
  <c r="AA26" i="14"/>
  <c r="AB26" i="14" s="1"/>
  <c r="V26" i="14"/>
  <c r="W26" i="14" s="1"/>
  <c r="X26" i="14" s="1"/>
  <c r="O26" i="14"/>
  <c r="L26" i="14"/>
  <c r="I26" i="14"/>
  <c r="B26" i="14"/>
  <c r="A26" i="14"/>
  <c r="AG25" i="14" a="1"/>
  <c r="AG25" i="14" s="1"/>
  <c r="AE25" i="14" s="1"/>
  <c r="AA25" i="14"/>
  <c r="AB25" i="14" s="1"/>
  <c r="AC25" i="14" s="1"/>
  <c r="V25" i="14"/>
  <c r="W25" i="14" s="1"/>
  <c r="X25" i="14" s="1"/>
  <c r="O25" i="14"/>
  <c r="L25" i="14"/>
  <c r="P25" i="14" s="1"/>
  <c r="I25" i="14"/>
  <c r="B25" i="14"/>
  <c r="A25" i="14"/>
  <c r="AG24" i="14" a="1"/>
  <c r="AG24" i="14" s="1"/>
  <c r="AE24" i="14" s="1"/>
  <c r="AA24" i="14"/>
  <c r="AB24" i="14" s="1"/>
  <c r="AC24" i="14" s="1"/>
  <c r="V24" i="14"/>
  <c r="O24" i="14"/>
  <c r="L24" i="14"/>
  <c r="I24" i="14"/>
  <c r="B24" i="14"/>
  <c r="A24" i="14"/>
  <c r="AG23" i="14" a="1"/>
  <c r="AG23" i="14" s="1"/>
  <c r="AE23" i="14" s="1"/>
  <c r="AA23" i="14"/>
  <c r="V23" i="14"/>
  <c r="W23" i="14" s="1"/>
  <c r="O23" i="14"/>
  <c r="L23" i="14"/>
  <c r="P23" i="14" s="1"/>
  <c r="I23" i="14"/>
  <c r="B23" i="14"/>
  <c r="A23" i="14"/>
  <c r="AG22" i="14" a="1"/>
  <c r="AG22" i="14" s="1"/>
  <c r="AE22" i="14" s="1"/>
  <c r="AA22" i="14"/>
  <c r="AB22" i="14" s="1"/>
  <c r="V22" i="14"/>
  <c r="W22" i="14" s="1"/>
  <c r="X22" i="14" s="1"/>
  <c r="O22" i="14"/>
  <c r="L22" i="14"/>
  <c r="I22" i="14"/>
  <c r="B22" i="14"/>
  <c r="A22" i="14"/>
  <c r="AG21" i="14" a="1"/>
  <c r="AG21" i="14" s="1"/>
  <c r="AE21" i="14" s="1"/>
  <c r="AA21" i="14"/>
  <c r="AB21" i="14" s="1"/>
  <c r="AC21" i="14" s="1"/>
  <c r="V21" i="14"/>
  <c r="W21" i="14" s="1"/>
  <c r="X21" i="14" s="1"/>
  <c r="O21" i="14"/>
  <c r="L21" i="14"/>
  <c r="I21" i="14"/>
  <c r="B21" i="14"/>
  <c r="A21" i="14"/>
  <c r="AG20" i="14" a="1"/>
  <c r="AG20" i="14" s="1"/>
  <c r="AE20" i="14" s="1"/>
  <c r="AA20" i="14"/>
  <c r="AB20" i="14" s="1"/>
  <c r="AC20" i="14" s="1"/>
  <c r="V20" i="14"/>
  <c r="O20" i="14"/>
  <c r="L20" i="14"/>
  <c r="I20" i="14"/>
  <c r="B20" i="14"/>
  <c r="A20" i="14"/>
  <c r="AG19" i="14" a="1"/>
  <c r="AG19" i="14" s="1"/>
  <c r="AE19" i="14" s="1"/>
  <c r="AA19" i="14"/>
  <c r="V19" i="14"/>
  <c r="W19" i="14" s="1"/>
  <c r="O19" i="14"/>
  <c r="L19" i="14"/>
  <c r="I19" i="14"/>
  <c r="B19" i="14"/>
  <c r="A19" i="14"/>
  <c r="AG18" i="14" a="1"/>
  <c r="AG18" i="14" s="1"/>
  <c r="AE18" i="14" s="1"/>
  <c r="AA18" i="14"/>
  <c r="AB18" i="14" s="1"/>
  <c r="V18" i="14"/>
  <c r="W18" i="14" s="1"/>
  <c r="X18" i="14" s="1"/>
  <c r="O18" i="14"/>
  <c r="L18" i="14"/>
  <c r="I18" i="14"/>
  <c r="B18" i="14"/>
  <c r="A18" i="14"/>
  <c r="AG17" i="14" a="1"/>
  <c r="AG17" i="14" s="1"/>
  <c r="AE17" i="14" s="1"/>
  <c r="AA17" i="14"/>
  <c r="AB17" i="14" s="1"/>
  <c r="AC17" i="14" s="1"/>
  <c r="V17" i="14"/>
  <c r="W17" i="14" s="1"/>
  <c r="X17" i="14" s="1"/>
  <c r="O17" i="14"/>
  <c r="L17" i="14"/>
  <c r="I17" i="14"/>
  <c r="B17" i="14"/>
  <c r="A17" i="14"/>
  <c r="AG16" i="14" a="1"/>
  <c r="AG16" i="14" s="1"/>
  <c r="AE16" i="14" s="1"/>
  <c r="AA16" i="14"/>
  <c r="AB16" i="14" s="1"/>
  <c r="AC16" i="14" s="1"/>
  <c r="V16" i="14"/>
  <c r="O16" i="14"/>
  <c r="L16" i="14"/>
  <c r="P16" i="14" s="1"/>
  <c r="I16" i="14"/>
  <c r="B16" i="14"/>
  <c r="A16" i="14"/>
  <c r="AG15" i="14" a="1"/>
  <c r="AG15" i="14" s="1"/>
  <c r="AE15" i="14" s="1"/>
  <c r="AA15" i="14"/>
  <c r="V15" i="14"/>
  <c r="W15" i="14" s="1"/>
  <c r="O15" i="14"/>
  <c r="L15" i="14"/>
  <c r="I15" i="14"/>
  <c r="B15" i="14"/>
  <c r="A15" i="14"/>
  <c r="AG14" i="14" a="1"/>
  <c r="AG14" i="14" s="1"/>
  <c r="AE14" i="14" s="1"/>
  <c r="AA14" i="14"/>
  <c r="AB14" i="14" s="1"/>
  <c r="V14" i="14"/>
  <c r="W14" i="14" s="1"/>
  <c r="X14" i="14" s="1"/>
  <c r="O14" i="14"/>
  <c r="L14" i="14"/>
  <c r="I14" i="14"/>
  <c r="B14" i="14"/>
  <c r="A14" i="14"/>
  <c r="AG13" i="14" a="1"/>
  <c r="AG13" i="14" s="1"/>
  <c r="AE13" i="14" s="1"/>
  <c r="AA13" i="14"/>
  <c r="AB13" i="14" s="1"/>
  <c r="AC13" i="14" s="1"/>
  <c r="V13" i="14"/>
  <c r="W13" i="14" s="1"/>
  <c r="X13" i="14" s="1"/>
  <c r="O13" i="14"/>
  <c r="L13" i="14"/>
  <c r="I13" i="14"/>
  <c r="B13" i="14"/>
  <c r="A13" i="14"/>
  <c r="AG12" i="14" a="1"/>
  <c r="AG12" i="14" s="1"/>
  <c r="AE12" i="14" s="1"/>
  <c r="AA12" i="14"/>
  <c r="AB12" i="14" s="1"/>
  <c r="AC12" i="14" s="1"/>
  <c r="V12" i="14"/>
  <c r="O12" i="14"/>
  <c r="L12" i="14"/>
  <c r="P12" i="14" s="1"/>
  <c r="I12" i="14"/>
  <c r="B12" i="14"/>
  <c r="A12" i="14"/>
  <c r="AG11" i="14" a="1"/>
  <c r="AG11" i="14" s="1"/>
  <c r="AE11" i="14" s="1"/>
  <c r="AA11" i="14"/>
  <c r="V11" i="14"/>
  <c r="W11" i="14" s="1"/>
  <c r="O11" i="14"/>
  <c r="L11" i="14"/>
  <c r="I11" i="14"/>
  <c r="B11" i="14"/>
  <c r="A11" i="14"/>
  <c r="AG10" i="14" a="1"/>
  <c r="AG10" i="14" s="1"/>
  <c r="AE10" i="14" s="1"/>
  <c r="AA10" i="14"/>
  <c r="AB10" i="14" s="1"/>
  <c r="V10" i="14"/>
  <c r="W10" i="14" s="1"/>
  <c r="X10" i="14" s="1"/>
  <c r="O10" i="14"/>
  <c r="L10" i="14"/>
  <c r="I10" i="14"/>
  <c r="B10" i="14"/>
  <c r="A10" i="14"/>
  <c r="AG9" i="14" a="1"/>
  <c r="AG9" i="14" s="1"/>
  <c r="AE9" i="14" s="1"/>
  <c r="AA9" i="14"/>
  <c r="AB9" i="14" s="1"/>
  <c r="AC9" i="14" s="1"/>
  <c r="V9" i="14"/>
  <c r="W9" i="14" s="1"/>
  <c r="X9" i="14" s="1"/>
  <c r="O9" i="14"/>
  <c r="L9" i="14"/>
  <c r="I9" i="14"/>
  <c r="B9" i="14"/>
  <c r="A9" i="14"/>
  <c r="AG8" i="14" a="1"/>
  <c r="AG8" i="14" s="1"/>
  <c r="AE8" i="14" s="1"/>
  <c r="AA8" i="14"/>
  <c r="AB8" i="14" s="1"/>
  <c r="AC8" i="14" s="1"/>
  <c r="V8" i="14"/>
  <c r="O8" i="14"/>
  <c r="L8" i="14"/>
  <c r="I8" i="14"/>
  <c r="B8" i="14"/>
  <c r="A8" i="14"/>
  <c r="AG7" i="14" a="1"/>
  <c r="AG7" i="14" s="1"/>
  <c r="AE7" i="14" s="1"/>
  <c r="AA7" i="14"/>
  <c r="AA6" i="14" s="1"/>
  <c r="V7" i="14"/>
  <c r="W7" i="14" s="1"/>
  <c r="O7" i="14"/>
  <c r="L7" i="14"/>
  <c r="I7" i="14"/>
  <c r="B7" i="14"/>
  <c r="A7" i="14"/>
  <c r="N6" i="14"/>
  <c r="M6" i="14"/>
  <c r="K6" i="14"/>
  <c r="J6" i="14"/>
  <c r="H6" i="14"/>
  <c r="G6" i="14"/>
  <c r="N3" i="14"/>
  <c r="M3" i="14"/>
  <c r="K3" i="14"/>
  <c r="J3" i="14"/>
  <c r="AG8" i="13" a="1"/>
  <c r="AG8" i="13" s="1"/>
  <c r="AG10" i="13" a="1"/>
  <c r="AG10" i="13" s="1"/>
  <c r="AG30" i="13" a="1"/>
  <c r="AG30" i="13" s="1"/>
  <c r="AG31" i="13" a="1"/>
  <c r="AG31" i="13" s="1"/>
  <c r="AG34" i="13" a="1"/>
  <c r="AG34" i="13" s="1"/>
  <c r="AG35" i="13" a="1"/>
  <c r="AG35" i="13" s="1"/>
  <c r="AG36" i="13" a="1"/>
  <c r="AG36" i="13" s="1"/>
  <c r="AG37" i="13" a="1"/>
  <c r="AG37" i="13"/>
  <c r="AG38" i="13" a="1"/>
  <c r="AG38" i="13" s="1"/>
  <c r="AG39" i="13" a="1"/>
  <c r="AG39" i="13" s="1"/>
  <c r="AG40" i="13" a="1"/>
  <c r="AG40" i="13" s="1"/>
  <c r="AE40" i="13" s="1"/>
  <c r="AL40" i="13" s="1"/>
  <c r="AG41" i="13" a="1"/>
  <c r="AG41" i="13" s="1"/>
  <c r="AE41" i="13" s="1"/>
  <c r="AK41" i="13" s="1"/>
  <c r="AG42" i="13" a="1"/>
  <c r="AG42" i="13" s="1"/>
  <c r="AE42" i="13" s="1"/>
  <c r="AK42" i="13" s="1"/>
  <c r="AG43" i="13" a="1"/>
  <c r="AG43" i="13" s="1"/>
  <c r="AE43" i="13" s="1"/>
  <c r="AG44" i="13" a="1"/>
  <c r="AG44" i="13" s="1"/>
  <c r="AE44" i="13" s="1"/>
  <c r="AL44" i="13" s="1"/>
  <c r="AG45" i="13" a="1"/>
  <c r="AG45" i="13"/>
  <c r="AE45" i="13" s="1"/>
  <c r="AK45" i="13" s="1"/>
  <c r="AG46" i="13" a="1"/>
  <c r="AG46" i="13" s="1"/>
  <c r="AE46" i="13" s="1"/>
  <c r="AG47" i="13" a="1"/>
  <c r="AG47" i="13" s="1"/>
  <c r="AE47" i="13" s="1"/>
  <c r="AK47" i="13" s="1"/>
  <c r="AG48" i="13" a="1"/>
  <c r="AG48" i="13" s="1"/>
  <c r="AE48" i="13" s="1"/>
  <c r="AL48" i="13" s="1"/>
  <c r="AG49" i="13" a="1"/>
  <c r="AG49" i="13"/>
  <c r="AE49" i="13" s="1"/>
  <c r="AK49" i="13" s="1"/>
  <c r="AG50" i="13" a="1"/>
  <c r="AG50" i="13" s="1"/>
  <c r="AE50" i="13" s="1"/>
  <c r="AK50" i="13" s="1"/>
  <c r="AG51" i="13" a="1"/>
  <c r="AG51" i="13" s="1"/>
  <c r="AG52" i="13" a="1"/>
  <c r="AG52" i="13" s="1"/>
  <c r="AE52" i="13" s="1"/>
  <c r="AL52" i="13" s="1"/>
  <c r="AG53" i="13" a="1"/>
  <c r="AG53" i="13" s="1"/>
  <c r="AE53" i="13" s="1"/>
  <c r="AK53" i="13" s="1"/>
  <c r="AM53" i="13" s="1"/>
  <c r="AG54" i="13" a="1"/>
  <c r="AG54" i="13" s="1"/>
  <c r="AE54" i="13" s="1"/>
  <c r="AG55" i="13" a="1"/>
  <c r="AG55" i="13"/>
  <c r="AE55" i="13" s="1"/>
  <c r="AK55" i="13" s="1"/>
  <c r="AG56" i="13" a="1"/>
  <c r="AG56" i="13" s="1"/>
  <c r="AE56" i="13" s="1"/>
  <c r="AL56" i="13" s="1"/>
  <c r="AG57" i="13" a="1"/>
  <c r="AG57" i="13"/>
  <c r="AE57" i="13" s="1"/>
  <c r="AK57" i="13" s="1"/>
  <c r="AG58" i="13" a="1"/>
  <c r="AG58" i="13" s="1"/>
  <c r="AE58" i="13" s="1"/>
  <c r="AK58" i="13" s="1"/>
  <c r="AG59" i="13" a="1"/>
  <c r="AG59" i="13" s="1"/>
  <c r="AE59" i="13" s="1"/>
  <c r="AG60" i="13" a="1"/>
  <c r="AG60" i="13" s="1"/>
  <c r="AE60" i="13" s="1"/>
  <c r="AL60" i="13" s="1"/>
  <c r="AG61" i="13" a="1"/>
  <c r="AG61" i="13"/>
  <c r="AE61" i="13" s="1"/>
  <c r="AK61" i="13" s="1"/>
  <c r="AM61" i="13" s="1"/>
  <c r="AG62" i="13" a="1"/>
  <c r="AG62" i="13" s="1"/>
  <c r="AE62" i="13" s="1"/>
  <c r="AG63" i="13" a="1"/>
  <c r="AG63" i="13"/>
  <c r="AG64" i="13" a="1"/>
  <c r="AG64" i="13" s="1"/>
  <c r="AE64" i="13" s="1"/>
  <c r="AL64" i="13" s="1"/>
  <c r="AG65" i="13" a="1"/>
  <c r="AG65" i="13"/>
  <c r="AE65" i="13" s="1"/>
  <c r="AK65" i="13" s="1"/>
  <c r="AG66" i="13" a="1"/>
  <c r="AG66" i="13" s="1"/>
  <c r="AE66" i="13" s="1"/>
  <c r="AK66" i="13" s="1"/>
  <c r="AG67" i="13" a="1"/>
  <c r="AG67" i="13" s="1"/>
  <c r="AE67" i="13" s="1"/>
  <c r="AG68" i="13" a="1"/>
  <c r="AG68" i="13" s="1"/>
  <c r="AE68" i="13" s="1"/>
  <c r="AL68" i="13" s="1"/>
  <c r="AG69" i="13" a="1"/>
  <c r="AG69" i="13"/>
  <c r="AE69" i="13" s="1"/>
  <c r="AK69" i="13" s="1"/>
  <c r="AG70" i="13" a="1"/>
  <c r="AG70" i="13" s="1"/>
  <c r="AE70" i="13" s="1"/>
  <c r="AG71" i="13" a="1"/>
  <c r="AG71" i="13"/>
  <c r="AG72" i="13" a="1"/>
  <c r="AG72" i="13" s="1"/>
  <c r="AE72" i="13" s="1"/>
  <c r="AL72" i="13" s="1"/>
  <c r="AG73" i="13" a="1"/>
  <c r="AG73" i="13" s="1"/>
  <c r="AE73" i="13" s="1"/>
  <c r="AK73" i="13" s="1"/>
  <c r="AG74" i="13" a="1"/>
  <c r="AG74" i="13" s="1"/>
  <c r="AE74" i="13" s="1"/>
  <c r="AK74" i="13" s="1"/>
  <c r="AG75" i="13" a="1"/>
  <c r="AG75" i="13" s="1"/>
  <c r="AE75" i="13" s="1"/>
  <c r="AG76" i="13" a="1"/>
  <c r="AG76" i="13" s="1"/>
  <c r="AE76" i="13" s="1"/>
  <c r="AL76" i="13" s="1"/>
  <c r="AG77" i="13" a="1"/>
  <c r="AG77" i="13"/>
  <c r="AE77" i="13" s="1"/>
  <c r="AK77" i="13" s="1"/>
  <c r="AG78" i="13" a="1"/>
  <c r="AG78" i="13" s="1"/>
  <c r="AE78" i="13" s="1"/>
  <c r="AG79" i="13" a="1"/>
  <c r="AG79" i="13" s="1"/>
  <c r="AE79" i="13" s="1"/>
  <c r="AK79" i="13" s="1"/>
  <c r="AM79" i="13" s="1"/>
  <c r="AG80" i="13" a="1"/>
  <c r="AG80" i="13" s="1"/>
  <c r="AE80" i="13" s="1"/>
  <c r="AL80" i="13" s="1"/>
  <c r="AG81" i="13" a="1"/>
  <c r="AG81" i="13"/>
  <c r="AE81" i="13" s="1"/>
  <c r="AK81" i="13" s="1"/>
  <c r="AG82" i="13" a="1"/>
  <c r="AG82" i="13" s="1"/>
  <c r="AE82" i="13" s="1"/>
  <c r="AK82" i="13" s="1"/>
  <c r="AG83" i="13" a="1"/>
  <c r="AG83" i="13" s="1"/>
  <c r="AG84" i="13" a="1"/>
  <c r="AG84" i="13" s="1"/>
  <c r="AE84" i="13" s="1"/>
  <c r="AL84" i="13" s="1"/>
  <c r="AG85" i="13" a="1"/>
  <c r="AG85" i="13" s="1"/>
  <c r="AE85" i="13" s="1"/>
  <c r="AK85" i="13" s="1"/>
  <c r="AM85" i="13" s="1"/>
  <c r="AG86" i="13" a="1"/>
  <c r="AG86" i="13" s="1"/>
  <c r="AE86" i="13" s="1"/>
  <c r="AG87" i="13" a="1"/>
  <c r="AG87" i="13"/>
  <c r="AE87" i="13" s="1"/>
  <c r="AK87" i="13" s="1"/>
  <c r="AG88" i="13" a="1"/>
  <c r="AG88" i="13" s="1"/>
  <c r="AE88" i="13" s="1"/>
  <c r="AL88" i="13" s="1"/>
  <c r="AG89" i="13" a="1"/>
  <c r="AG89" i="13"/>
  <c r="AE89" i="13" s="1"/>
  <c r="AK89" i="13" s="1"/>
  <c r="AG90" i="13" a="1"/>
  <c r="AG90" i="13" s="1"/>
  <c r="AE90" i="13" s="1"/>
  <c r="AK90" i="13" s="1"/>
  <c r="AG91" i="13" a="1"/>
  <c r="AG91" i="13" s="1"/>
  <c r="AE91" i="13" s="1"/>
  <c r="AG92" i="13" a="1"/>
  <c r="AG92" i="13" s="1"/>
  <c r="AE92" i="13" s="1"/>
  <c r="AL92" i="13" s="1"/>
  <c r="AG93" i="13" a="1"/>
  <c r="AG93" i="13"/>
  <c r="AE93" i="13" s="1"/>
  <c r="AK93" i="13" s="1"/>
  <c r="AG94" i="13" a="1"/>
  <c r="AG94" i="13" s="1"/>
  <c r="AE94" i="13" s="1"/>
  <c r="AG95" i="13" a="1"/>
  <c r="AG95" i="13"/>
  <c r="AE95" i="13" s="1"/>
  <c r="AP95" i="13" s="1"/>
  <c r="AG96" i="13" a="1"/>
  <c r="AG96" i="13" s="1"/>
  <c r="AE96" i="13" s="1"/>
  <c r="AL96" i="13" s="1"/>
  <c r="AG97" i="13" a="1"/>
  <c r="AG97" i="13"/>
  <c r="AE97" i="13" s="1"/>
  <c r="AP97" i="13" s="1"/>
  <c r="AG98" i="13" a="1"/>
  <c r="AG98" i="13" s="1"/>
  <c r="AE98" i="13" s="1"/>
  <c r="AK98" i="13" s="1"/>
  <c r="AG99" i="13" a="1"/>
  <c r="AG99" i="13" s="1"/>
  <c r="AE99" i="13" s="1"/>
  <c r="AP99" i="13" s="1"/>
  <c r="AG100" i="13" a="1"/>
  <c r="AG100" i="13" s="1"/>
  <c r="AE100" i="13" s="1"/>
  <c r="AL100" i="13" s="1"/>
  <c r="AG7" i="13" a="1"/>
  <c r="AG7" i="13" s="1"/>
  <c r="AE51" i="13"/>
  <c r="AE63" i="13"/>
  <c r="AK63" i="13" s="1"/>
  <c r="AE71" i="13"/>
  <c r="AK71" i="13" s="1"/>
  <c r="AE83" i="13"/>
  <c r="AA8" i="13"/>
  <c r="AB8" i="13" s="1"/>
  <c r="AA9" i="13"/>
  <c r="AB9" i="13" s="1"/>
  <c r="AC9" i="13" s="1"/>
  <c r="AA10" i="13"/>
  <c r="AA11" i="13"/>
  <c r="AB11" i="13"/>
  <c r="AA12" i="13"/>
  <c r="AB12" i="13" s="1"/>
  <c r="AC12" i="13" s="1"/>
  <c r="AA13" i="13"/>
  <c r="AB13" i="13" s="1"/>
  <c r="AC13" i="13" s="1"/>
  <c r="AA14" i="13"/>
  <c r="AA15" i="13"/>
  <c r="AB15" i="13"/>
  <c r="AA16" i="13"/>
  <c r="AB16" i="13"/>
  <c r="AA17" i="13"/>
  <c r="AB17" i="13"/>
  <c r="AC17" i="13" s="1"/>
  <c r="AA18" i="13"/>
  <c r="AA19" i="13"/>
  <c r="AB19" i="13"/>
  <c r="AA20" i="13"/>
  <c r="AB20" i="13" s="1"/>
  <c r="AC20" i="13" s="1"/>
  <c r="AA21" i="13"/>
  <c r="AB21" i="13"/>
  <c r="AA22" i="13"/>
  <c r="AA23" i="13"/>
  <c r="AA24" i="13"/>
  <c r="AB24" i="13"/>
  <c r="AC24" i="13" s="1"/>
  <c r="AA25" i="13"/>
  <c r="AB25" i="13" s="1"/>
  <c r="AC25" i="13"/>
  <c r="AA26" i="13"/>
  <c r="AA27" i="13"/>
  <c r="AA28" i="13"/>
  <c r="AB28" i="13"/>
  <c r="AC28" i="13" s="1"/>
  <c r="AA29" i="13"/>
  <c r="AB29" i="13"/>
  <c r="AC29" i="13" s="1"/>
  <c r="AA30" i="13"/>
  <c r="AA31" i="13"/>
  <c r="AB31" i="13"/>
  <c r="AA32" i="13"/>
  <c r="AB32" i="13" s="1"/>
  <c r="AA33" i="13"/>
  <c r="AB33" i="13" s="1"/>
  <c r="AA34" i="13"/>
  <c r="AA35" i="13"/>
  <c r="AA36" i="13"/>
  <c r="AB36" i="13" s="1"/>
  <c r="AA37" i="13"/>
  <c r="AA38" i="13"/>
  <c r="AA39" i="13"/>
  <c r="AB39" i="13"/>
  <c r="AA40" i="13"/>
  <c r="AB40" i="13"/>
  <c r="AC40" i="13" s="1"/>
  <c r="AA41" i="13"/>
  <c r="AB41" i="13" s="1"/>
  <c r="AA42" i="13"/>
  <c r="AA43" i="13"/>
  <c r="AA44" i="13"/>
  <c r="AB44" i="13" s="1"/>
  <c r="AA45" i="13"/>
  <c r="AB45" i="13" s="1"/>
  <c r="AC45" i="13" s="1"/>
  <c r="AA46" i="13"/>
  <c r="AA47" i="13"/>
  <c r="AB47" i="13" s="1"/>
  <c r="AA48" i="13"/>
  <c r="AB48" i="13"/>
  <c r="AA49" i="13"/>
  <c r="AA50" i="13"/>
  <c r="AA51" i="13"/>
  <c r="AB51" i="13"/>
  <c r="AA52" i="13"/>
  <c r="AB52" i="13" s="1"/>
  <c r="AA53" i="13"/>
  <c r="AB53" i="13"/>
  <c r="AA54" i="13"/>
  <c r="AA55" i="13"/>
  <c r="AB55" i="13" s="1"/>
  <c r="AA56" i="13"/>
  <c r="AC56" i="13" s="1"/>
  <c r="AB56" i="13"/>
  <c r="AA57" i="13"/>
  <c r="AB57" i="13" s="1"/>
  <c r="AC57" i="13"/>
  <c r="AA58" i="13"/>
  <c r="AA59" i="13"/>
  <c r="AA60" i="13"/>
  <c r="AB60" i="13"/>
  <c r="AA61" i="13"/>
  <c r="AB61" i="13" s="1"/>
  <c r="AA62" i="13"/>
  <c r="AA63" i="13"/>
  <c r="AB63" i="13" s="1"/>
  <c r="AA64" i="13"/>
  <c r="AA65" i="13"/>
  <c r="AB65" i="13" s="1"/>
  <c r="AC65" i="13" s="1"/>
  <c r="AA66" i="13"/>
  <c r="AA67" i="13"/>
  <c r="AB67" i="13" s="1"/>
  <c r="AA68" i="13"/>
  <c r="AB68" i="13" s="1"/>
  <c r="AA69" i="13"/>
  <c r="AB69" i="13" s="1"/>
  <c r="AA70" i="13"/>
  <c r="AA71" i="13"/>
  <c r="AB71" i="13" s="1"/>
  <c r="AA72" i="13"/>
  <c r="AB72" i="13"/>
  <c r="AC72" i="13" s="1"/>
  <c r="AA73" i="13"/>
  <c r="AB73" i="13" s="1"/>
  <c r="AA74" i="13"/>
  <c r="AA75" i="13"/>
  <c r="AA76" i="13"/>
  <c r="AB76" i="13" s="1"/>
  <c r="AC76" i="13" s="1"/>
  <c r="AA77" i="13"/>
  <c r="AB77" i="13" s="1"/>
  <c r="AC77" i="13" s="1"/>
  <c r="AA78" i="13"/>
  <c r="AA79" i="13"/>
  <c r="AB79" i="13" s="1"/>
  <c r="AA80" i="13"/>
  <c r="AB80" i="13"/>
  <c r="AA81" i="13"/>
  <c r="AB81" i="13" s="1"/>
  <c r="AC81" i="13" s="1"/>
  <c r="AA82" i="13"/>
  <c r="AA83" i="13"/>
  <c r="AB83" i="13"/>
  <c r="AA84" i="13"/>
  <c r="AB84" i="13" s="1"/>
  <c r="AA85" i="13"/>
  <c r="AB85" i="13"/>
  <c r="AA86" i="13"/>
  <c r="AA87" i="13"/>
  <c r="AA88" i="13"/>
  <c r="AC88" i="13" s="1"/>
  <c r="AB88" i="13"/>
  <c r="AA89" i="13"/>
  <c r="AB89" i="13" s="1"/>
  <c r="AC89" i="13" s="1"/>
  <c r="AA90" i="13"/>
  <c r="AA91" i="13"/>
  <c r="AB91" i="13" s="1"/>
  <c r="AA92" i="13"/>
  <c r="AB92" i="13" s="1"/>
  <c r="AC92" i="13"/>
  <c r="AA93" i="13"/>
  <c r="AB93" i="13" s="1"/>
  <c r="AA94" i="13"/>
  <c r="AA95" i="13"/>
  <c r="AB95" i="13" s="1"/>
  <c r="AA96" i="13"/>
  <c r="AB96" i="13" s="1"/>
  <c r="AA97" i="13"/>
  <c r="AB97" i="13" s="1"/>
  <c r="AC97" i="13"/>
  <c r="AA98" i="13"/>
  <c r="AA99" i="13"/>
  <c r="AA100" i="13"/>
  <c r="AB100" i="13"/>
  <c r="AB7" i="13"/>
  <c r="AA7" i="13"/>
  <c r="V8" i="13"/>
  <c r="W8" i="13"/>
  <c r="X8" i="13" s="1"/>
  <c r="V9" i="13"/>
  <c r="W9" i="13" s="1"/>
  <c r="V10" i="13"/>
  <c r="V11" i="13"/>
  <c r="V12" i="13"/>
  <c r="W12" i="13" s="1"/>
  <c r="V13" i="13"/>
  <c r="W13" i="13" s="1"/>
  <c r="X13" i="13" s="1"/>
  <c r="V14" i="13"/>
  <c r="V15" i="13"/>
  <c r="W15" i="13"/>
  <c r="V16" i="13"/>
  <c r="W16" i="13" s="1"/>
  <c r="V17" i="13"/>
  <c r="W17" i="13"/>
  <c r="V18" i="13"/>
  <c r="V19" i="13"/>
  <c r="W19" i="13"/>
  <c r="V20" i="13"/>
  <c r="W20" i="13" s="1"/>
  <c r="X20" i="13"/>
  <c r="V21" i="13"/>
  <c r="W21" i="13" s="1"/>
  <c r="X21" i="13" s="1"/>
  <c r="V22" i="13"/>
  <c r="V23" i="13"/>
  <c r="W23" i="13"/>
  <c r="V24" i="13"/>
  <c r="W24" i="13" s="1"/>
  <c r="V25" i="13"/>
  <c r="W25" i="13" s="1"/>
  <c r="X25" i="13" s="1"/>
  <c r="V26" i="13"/>
  <c r="V27" i="13"/>
  <c r="V28" i="13"/>
  <c r="W28" i="13" s="1"/>
  <c r="V29" i="13"/>
  <c r="W29" i="13" s="1"/>
  <c r="X29" i="13" s="1"/>
  <c r="V30" i="13"/>
  <c r="V31" i="13"/>
  <c r="W31" i="13" s="1"/>
  <c r="V32" i="13"/>
  <c r="W32" i="13" s="1"/>
  <c r="X32" i="13" s="1"/>
  <c r="V33" i="13"/>
  <c r="W33" i="13" s="1"/>
  <c r="X33" i="13" s="1"/>
  <c r="V34" i="13"/>
  <c r="V35" i="13"/>
  <c r="V36" i="13"/>
  <c r="W36" i="13" s="1"/>
  <c r="V37" i="13"/>
  <c r="W37" i="13" s="1"/>
  <c r="X37" i="13" s="1"/>
  <c r="V38" i="13"/>
  <c r="V39" i="13"/>
  <c r="W39" i="13"/>
  <c r="B13" i="3" s="1"/>
  <c r="F13" i="3" s="1"/>
  <c r="V40" i="13"/>
  <c r="V41" i="13"/>
  <c r="W41" i="13" s="1"/>
  <c r="X41" i="13" s="1"/>
  <c r="V42" i="13"/>
  <c r="V43" i="13"/>
  <c r="W43" i="13" s="1"/>
  <c r="V44" i="13"/>
  <c r="W44" i="13" s="1"/>
  <c r="V45" i="13"/>
  <c r="W45" i="13" s="1"/>
  <c r="X45" i="13" s="1"/>
  <c r="V46" i="13"/>
  <c r="V47" i="13"/>
  <c r="W47" i="13" s="1"/>
  <c r="V48" i="13"/>
  <c r="W48" i="13" s="1"/>
  <c r="V49" i="13"/>
  <c r="W49" i="13" s="1"/>
  <c r="X49" i="13" s="1"/>
  <c r="V50" i="13"/>
  <c r="V51" i="13"/>
  <c r="V52" i="13"/>
  <c r="W52" i="13"/>
  <c r="V53" i="13"/>
  <c r="W53" i="13" s="1"/>
  <c r="X53" i="13" s="1"/>
  <c r="V54" i="13"/>
  <c r="V55" i="13"/>
  <c r="V56" i="13"/>
  <c r="W56" i="13" s="1"/>
  <c r="V57" i="13"/>
  <c r="W57" i="13" s="1"/>
  <c r="X57" i="13"/>
  <c r="V58" i="13"/>
  <c r="V59" i="13"/>
  <c r="V60" i="13"/>
  <c r="W60" i="13"/>
  <c r="X60" i="13" s="1"/>
  <c r="V61" i="13"/>
  <c r="W61" i="13" s="1"/>
  <c r="X61" i="13" s="1"/>
  <c r="V62" i="13"/>
  <c r="V63" i="13"/>
  <c r="W63" i="13" s="1"/>
  <c r="V64" i="13"/>
  <c r="W64" i="13" s="1"/>
  <c r="V65" i="13"/>
  <c r="W65" i="13" s="1"/>
  <c r="X65" i="13" s="1"/>
  <c r="V66" i="13"/>
  <c r="V67" i="13"/>
  <c r="V68" i="13"/>
  <c r="W68" i="13"/>
  <c r="V69" i="13"/>
  <c r="W69" i="13" s="1"/>
  <c r="X69" i="13" s="1"/>
  <c r="V70" i="13"/>
  <c r="V71" i="13"/>
  <c r="V72" i="13"/>
  <c r="W72" i="13" s="1"/>
  <c r="V73" i="13"/>
  <c r="W73" i="13" s="1"/>
  <c r="X73" i="13"/>
  <c r="V74" i="13"/>
  <c r="V75" i="13"/>
  <c r="V76" i="13"/>
  <c r="W76" i="13"/>
  <c r="X76" i="13" s="1"/>
  <c r="V77" i="13"/>
  <c r="W77" i="13" s="1"/>
  <c r="X77" i="13" s="1"/>
  <c r="V78" i="13"/>
  <c r="V79" i="13"/>
  <c r="W79" i="13" s="1"/>
  <c r="V80" i="13"/>
  <c r="W80" i="13" s="1"/>
  <c r="V81" i="13"/>
  <c r="W81" i="13" s="1"/>
  <c r="X81" i="13" s="1"/>
  <c r="V82" i="13"/>
  <c r="V83" i="13"/>
  <c r="V84" i="13"/>
  <c r="W84" i="13"/>
  <c r="V85" i="13"/>
  <c r="W85" i="13" s="1"/>
  <c r="X85" i="13" s="1"/>
  <c r="V86" i="13"/>
  <c r="V87" i="13"/>
  <c r="V88" i="13"/>
  <c r="W88" i="13" s="1"/>
  <c r="V89" i="13"/>
  <c r="W89" i="13" s="1"/>
  <c r="X89" i="13" s="1"/>
  <c r="V90" i="13"/>
  <c r="V91" i="13"/>
  <c r="W91" i="13" s="1"/>
  <c r="V92" i="13"/>
  <c r="W92" i="13" s="1"/>
  <c r="X92" i="13"/>
  <c r="V93" i="13"/>
  <c r="W93" i="13" s="1"/>
  <c r="X93" i="13" s="1"/>
  <c r="V94" i="13"/>
  <c r="V95" i="13"/>
  <c r="W95" i="13"/>
  <c r="V96" i="13"/>
  <c r="W96" i="13" s="1"/>
  <c r="V97" i="13"/>
  <c r="W97" i="13" s="1"/>
  <c r="X97" i="13" s="1"/>
  <c r="V98" i="13"/>
  <c r="V99" i="13"/>
  <c r="V100" i="13"/>
  <c r="W100" i="13" s="1"/>
  <c r="V7" i="13"/>
  <c r="P7" i="13"/>
  <c r="N3" i="13"/>
  <c r="M3" i="13"/>
  <c r="K3" i="13"/>
  <c r="J3" i="13"/>
  <c r="H6" i="13"/>
  <c r="J6" i="13"/>
  <c r="K6" i="13"/>
  <c r="M6" i="13"/>
  <c r="N6" i="13"/>
  <c r="D24" i="4" s="1"/>
  <c r="D23" i="4" s="1"/>
  <c r="G6" i="13"/>
  <c r="I8" i="13"/>
  <c r="L8" i="13"/>
  <c r="O8" i="13"/>
  <c r="I9" i="13"/>
  <c r="L9" i="13"/>
  <c r="O9" i="13"/>
  <c r="I10" i="13"/>
  <c r="L10" i="13"/>
  <c r="O10" i="13"/>
  <c r="I11" i="13"/>
  <c r="L11" i="13"/>
  <c r="O11" i="13"/>
  <c r="I12" i="13"/>
  <c r="L12" i="13"/>
  <c r="O12" i="13"/>
  <c r="I13" i="13"/>
  <c r="L13" i="13"/>
  <c r="P13" i="13" s="1"/>
  <c r="O13" i="13"/>
  <c r="I14" i="13"/>
  <c r="L14" i="13"/>
  <c r="P14" i="13" s="1"/>
  <c r="O14" i="13"/>
  <c r="I15" i="13"/>
  <c r="L15" i="13"/>
  <c r="O15" i="13"/>
  <c r="I16" i="13"/>
  <c r="L16" i="13"/>
  <c r="O16" i="13"/>
  <c r="I17" i="13"/>
  <c r="L17" i="13"/>
  <c r="P17" i="13" s="1"/>
  <c r="O17" i="13"/>
  <c r="I18" i="13"/>
  <c r="L18" i="13"/>
  <c r="P18" i="13" s="1"/>
  <c r="O18" i="13"/>
  <c r="I19" i="13"/>
  <c r="L19" i="13"/>
  <c r="O19" i="13"/>
  <c r="I20" i="13"/>
  <c r="L20" i="13"/>
  <c r="O20" i="13"/>
  <c r="I21" i="13"/>
  <c r="L21" i="13"/>
  <c r="O21" i="13"/>
  <c r="I22" i="13"/>
  <c r="L22" i="13"/>
  <c r="P22" i="13" s="1"/>
  <c r="O22" i="13"/>
  <c r="I23" i="13"/>
  <c r="L23" i="13"/>
  <c r="O23" i="13"/>
  <c r="I24" i="13"/>
  <c r="L24" i="13"/>
  <c r="P24" i="13" s="1"/>
  <c r="O24" i="13"/>
  <c r="I25" i="13"/>
  <c r="L25" i="13"/>
  <c r="O25" i="13"/>
  <c r="I26" i="13"/>
  <c r="L26" i="13"/>
  <c r="P26" i="13" s="1"/>
  <c r="O26" i="13"/>
  <c r="I27" i="13"/>
  <c r="L27" i="13"/>
  <c r="O27" i="13"/>
  <c r="I28" i="13"/>
  <c r="L28" i="13"/>
  <c r="O28" i="13"/>
  <c r="I29" i="13"/>
  <c r="L29" i="13"/>
  <c r="P29" i="13" s="1"/>
  <c r="O29" i="13"/>
  <c r="I30" i="13"/>
  <c r="L30" i="13"/>
  <c r="O30" i="13"/>
  <c r="I31" i="13"/>
  <c r="L31" i="13"/>
  <c r="O31" i="13"/>
  <c r="I32" i="13"/>
  <c r="L32" i="13"/>
  <c r="P32" i="13" s="1"/>
  <c r="O32" i="13"/>
  <c r="I33" i="13"/>
  <c r="L33" i="13"/>
  <c r="O33" i="13"/>
  <c r="I34" i="13"/>
  <c r="L34" i="13"/>
  <c r="O34" i="13"/>
  <c r="I35" i="13"/>
  <c r="L35" i="13"/>
  <c r="O35" i="13"/>
  <c r="I36" i="13"/>
  <c r="L36" i="13"/>
  <c r="O36" i="13"/>
  <c r="I37" i="13"/>
  <c r="L37" i="13"/>
  <c r="O37" i="13"/>
  <c r="I38" i="13"/>
  <c r="L38" i="13"/>
  <c r="O38" i="13"/>
  <c r="I39" i="13"/>
  <c r="L39" i="13"/>
  <c r="O39" i="13"/>
  <c r="I40" i="13"/>
  <c r="L40" i="13"/>
  <c r="P40" i="13" s="1"/>
  <c r="O40" i="13"/>
  <c r="I41" i="13"/>
  <c r="L41" i="13"/>
  <c r="O41" i="13"/>
  <c r="I42" i="13"/>
  <c r="L42" i="13"/>
  <c r="O42" i="13"/>
  <c r="I43" i="13"/>
  <c r="L43" i="13"/>
  <c r="P43" i="13" s="1"/>
  <c r="O43" i="13"/>
  <c r="I44" i="13"/>
  <c r="L44" i="13"/>
  <c r="P44" i="13" s="1"/>
  <c r="O44" i="13"/>
  <c r="I45" i="13"/>
  <c r="L45" i="13"/>
  <c r="O45" i="13"/>
  <c r="I46" i="13"/>
  <c r="L46" i="13"/>
  <c r="O46" i="13"/>
  <c r="I47" i="13"/>
  <c r="L47" i="13"/>
  <c r="P47" i="13" s="1"/>
  <c r="O47" i="13"/>
  <c r="I48" i="13"/>
  <c r="L48" i="13"/>
  <c r="P48" i="13" s="1"/>
  <c r="O48" i="13"/>
  <c r="I49" i="13"/>
  <c r="L49" i="13"/>
  <c r="O49" i="13"/>
  <c r="I50" i="13"/>
  <c r="L50" i="13"/>
  <c r="O50" i="13"/>
  <c r="I51" i="13"/>
  <c r="L51" i="13"/>
  <c r="P51" i="13" s="1"/>
  <c r="O51" i="13"/>
  <c r="I52" i="13"/>
  <c r="L52" i="13"/>
  <c r="P52" i="13" s="1"/>
  <c r="O52" i="13"/>
  <c r="I53" i="13"/>
  <c r="L53" i="13"/>
  <c r="O53" i="13"/>
  <c r="I54" i="13"/>
  <c r="L54" i="13"/>
  <c r="O54" i="13"/>
  <c r="I55" i="13"/>
  <c r="L55" i="13"/>
  <c r="P55" i="13" s="1"/>
  <c r="O55" i="13"/>
  <c r="I56" i="13"/>
  <c r="L56" i="13"/>
  <c r="P56" i="13" s="1"/>
  <c r="O56" i="13"/>
  <c r="I57" i="13"/>
  <c r="L57" i="13"/>
  <c r="O57" i="13"/>
  <c r="I58" i="13"/>
  <c r="L58" i="13"/>
  <c r="O58" i="13"/>
  <c r="I59" i="13"/>
  <c r="L59" i="13"/>
  <c r="P59" i="13" s="1"/>
  <c r="O59" i="13"/>
  <c r="I60" i="13"/>
  <c r="L60" i="13"/>
  <c r="P60" i="13" s="1"/>
  <c r="O60" i="13"/>
  <c r="I61" i="13"/>
  <c r="L61" i="13"/>
  <c r="O61" i="13"/>
  <c r="I62" i="13"/>
  <c r="L62" i="13"/>
  <c r="O62" i="13"/>
  <c r="I63" i="13"/>
  <c r="L63" i="13"/>
  <c r="P63" i="13" s="1"/>
  <c r="O63" i="13"/>
  <c r="I64" i="13"/>
  <c r="L64" i="13"/>
  <c r="P64" i="13" s="1"/>
  <c r="O64" i="13"/>
  <c r="I65" i="13"/>
  <c r="L65" i="13"/>
  <c r="O65" i="13"/>
  <c r="I66" i="13"/>
  <c r="L66" i="13"/>
  <c r="O66" i="13"/>
  <c r="I67" i="13"/>
  <c r="L67" i="13"/>
  <c r="P67" i="13" s="1"/>
  <c r="O67" i="13"/>
  <c r="I68" i="13"/>
  <c r="L68" i="13"/>
  <c r="P68" i="13" s="1"/>
  <c r="O68" i="13"/>
  <c r="I69" i="13"/>
  <c r="L69" i="13"/>
  <c r="O69" i="13"/>
  <c r="I70" i="13"/>
  <c r="L70" i="13"/>
  <c r="O70" i="13"/>
  <c r="I71" i="13"/>
  <c r="L71" i="13"/>
  <c r="P71" i="13" s="1"/>
  <c r="O71" i="13"/>
  <c r="I72" i="13"/>
  <c r="L72" i="13"/>
  <c r="P72" i="13" s="1"/>
  <c r="O72" i="13"/>
  <c r="I73" i="13"/>
  <c r="L73" i="13"/>
  <c r="O73" i="13"/>
  <c r="I74" i="13"/>
  <c r="L74" i="13"/>
  <c r="O74" i="13"/>
  <c r="I75" i="13"/>
  <c r="L75" i="13"/>
  <c r="P75" i="13" s="1"/>
  <c r="O75" i="13"/>
  <c r="I76" i="13"/>
  <c r="L76" i="13"/>
  <c r="P76" i="13" s="1"/>
  <c r="O76" i="13"/>
  <c r="I77" i="13"/>
  <c r="L77" i="13"/>
  <c r="O77" i="13"/>
  <c r="I78" i="13"/>
  <c r="L78" i="13"/>
  <c r="O78" i="13"/>
  <c r="I79" i="13"/>
  <c r="L79" i="13"/>
  <c r="P79" i="13" s="1"/>
  <c r="O79" i="13"/>
  <c r="I80" i="13"/>
  <c r="L80" i="13"/>
  <c r="P80" i="13" s="1"/>
  <c r="O80" i="13"/>
  <c r="I81" i="13"/>
  <c r="L81" i="13"/>
  <c r="O81" i="13"/>
  <c r="I82" i="13"/>
  <c r="L82" i="13"/>
  <c r="O82" i="13"/>
  <c r="I83" i="13"/>
  <c r="L83" i="13"/>
  <c r="P83" i="13" s="1"/>
  <c r="O83" i="13"/>
  <c r="I84" i="13"/>
  <c r="L84" i="13"/>
  <c r="P84" i="13" s="1"/>
  <c r="O84" i="13"/>
  <c r="I85" i="13"/>
  <c r="L85" i="13"/>
  <c r="O85" i="13"/>
  <c r="I86" i="13"/>
  <c r="L86" i="13"/>
  <c r="O86" i="13"/>
  <c r="I87" i="13"/>
  <c r="L87" i="13"/>
  <c r="P87" i="13" s="1"/>
  <c r="O87" i="13"/>
  <c r="I88" i="13"/>
  <c r="L88" i="13"/>
  <c r="P88" i="13" s="1"/>
  <c r="O88" i="13"/>
  <c r="I89" i="13"/>
  <c r="L89" i="13"/>
  <c r="O89" i="13"/>
  <c r="I90" i="13"/>
  <c r="L90" i="13"/>
  <c r="O90" i="13"/>
  <c r="I91" i="13"/>
  <c r="L91" i="13"/>
  <c r="P91" i="13" s="1"/>
  <c r="O91" i="13"/>
  <c r="I92" i="13"/>
  <c r="L92" i="13"/>
  <c r="P92" i="13" s="1"/>
  <c r="O92" i="13"/>
  <c r="I93" i="13"/>
  <c r="L93" i="13"/>
  <c r="O93" i="13"/>
  <c r="I94" i="13"/>
  <c r="L94" i="13"/>
  <c r="O94" i="13"/>
  <c r="I95" i="13"/>
  <c r="L95" i="13"/>
  <c r="P95" i="13" s="1"/>
  <c r="O95" i="13"/>
  <c r="I96" i="13"/>
  <c r="L96" i="13"/>
  <c r="P96" i="13" s="1"/>
  <c r="O96" i="13"/>
  <c r="I97" i="13"/>
  <c r="L97" i="13"/>
  <c r="O97" i="13"/>
  <c r="I98" i="13"/>
  <c r="L98" i="13"/>
  <c r="O98" i="13"/>
  <c r="I99" i="13"/>
  <c r="L99" i="13"/>
  <c r="P99" i="13" s="1"/>
  <c r="O99" i="13"/>
  <c r="I100" i="13"/>
  <c r="L100" i="13"/>
  <c r="P100" i="13" s="1"/>
  <c r="O100" i="13"/>
  <c r="I7" i="13"/>
  <c r="A9" i="13"/>
  <c r="AG9" i="13" s="1" a="1"/>
  <c r="AG9" i="13" s="1"/>
  <c r="A10" i="13"/>
  <c r="A11" i="13"/>
  <c r="AG11" i="13" s="1" a="1"/>
  <c r="AG11" i="13" s="1"/>
  <c r="A12" i="13"/>
  <c r="AG12" i="13" s="1" a="1"/>
  <c r="AG12" i="13" s="1"/>
  <c r="A13" i="13"/>
  <c r="AG13" i="13" s="1" a="1"/>
  <c r="AG13" i="13" s="1"/>
  <c r="A14" i="13"/>
  <c r="AG14" i="13" s="1" a="1"/>
  <c r="AG14" i="13" s="1"/>
  <c r="A15" i="13"/>
  <c r="AG15" i="13" s="1" a="1"/>
  <c r="AG15" i="13" s="1"/>
  <c r="A16" i="13"/>
  <c r="AG16" i="13" s="1" a="1"/>
  <c r="AG16" i="13" s="1"/>
  <c r="A17" i="13"/>
  <c r="AG17" i="13" s="1" a="1"/>
  <c r="AG17" i="13" s="1"/>
  <c r="A18" i="13"/>
  <c r="AG18" i="13" s="1" a="1"/>
  <c r="AG18" i="13" s="1"/>
  <c r="A19" i="13"/>
  <c r="AG19" i="13" s="1" a="1"/>
  <c r="AG19" i="13" s="1"/>
  <c r="A20" i="13"/>
  <c r="AG20" i="13" s="1" a="1"/>
  <c r="AG20" i="13" s="1"/>
  <c r="A21" i="13"/>
  <c r="AG21" i="13" s="1" a="1"/>
  <c r="AG21" i="13" s="1"/>
  <c r="A22" i="13"/>
  <c r="AG22" i="13" s="1" a="1"/>
  <c r="AG22" i="13" s="1"/>
  <c r="AG23" i="13" a="1"/>
  <c r="AG23" i="13" s="1"/>
  <c r="AG24" i="13" a="1"/>
  <c r="AG24" i="13" s="1"/>
  <c r="AE24" i="13" s="1"/>
  <c r="AL24" i="13" s="1"/>
  <c r="AG25" i="13" a="1"/>
  <c r="AG25" i="13" s="1"/>
  <c r="AE25" i="13" s="1"/>
  <c r="AG26" i="13" a="1"/>
  <c r="AG26" i="13" s="1"/>
  <c r="AE26" i="13" s="1"/>
  <c r="AG27" i="13" a="1"/>
  <c r="AG27" i="13" s="1"/>
  <c r="AE27" i="13" s="1"/>
  <c r="AG28" i="13" a="1"/>
  <c r="AG28" i="13" s="1"/>
  <c r="AE28" i="13" s="1"/>
  <c r="AG29" i="13" a="1"/>
  <c r="AG29" i="13" s="1"/>
  <c r="A30" i="13"/>
  <c r="A31" i="13"/>
  <c r="A32" i="13"/>
  <c r="AG32" i="13" s="1" a="1"/>
  <c r="AG32" i="13" s="1"/>
  <c r="A33" i="13"/>
  <c r="AG33" i="13" s="1" a="1"/>
  <c r="AG33" i="13" s="1"/>
  <c r="A40" i="13"/>
  <c r="B40" i="13"/>
  <c r="A41" i="13"/>
  <c r="B41" i="13"/>
  <c r="A42" i="13"/>
  <c r="B42" i="13"/>
  <c r="A43" i="13"/>
  <c r="B43" i="13"/>
  <c r="A44" i="13"/>
  <c r="B44" i="13"/>
  <c r="A45" i="13"/>
  <c r="B45" i="13"/>
  <c r="A46" i="13"/>
  <c r="B46" i="13"/>
  <c r="A47" i="13"/>
  <c r="B47" i="13"/>
  <c r="A48" i="13"/>
  <c r="B48" i="13"/>
  <c r="A49" i="13"/>
  <c r="B49" i="13"/>
  <c r="A50" i="13"/>
  <c r="B50" i="13"/>
  <c r="A51" i="13"/>
  <c r="B51" i="13"/>
  <c r="A52" i="13"/>
  <c r="B52" i="13"/>
  <c r="A53" i="13"/>
  <c r="B53" i="13"/>
  <c r="A54" i="13"/>
  <c r="B54" i="13"/>
  <c r="A55" i="13"/>
  <c r="B55" i="13"/>
  <c r="A56" i="13"/>
  <c r="B56" i="13"/>
  <c r="A57" i="13"/>
  <c r="B57" i="13"/>
  <c r="A58" i="13"/>
  <c r="B58" i="13"/>
  <c r="A59" i="13"/>
  <c r="B59" i="13"/>
  <c r="A60" i="13"/>
  <c r="B60" i="13"/>
  <c r="A61" i="13"/>
  <c r="B61" i="13"/>
  <c r="A62" i="13"/>
  <c r="B62" i="13"/>
  <c r="A63" i="13"/>
  <c r="B63" i="13"/>
  <c r="A64" i="13"/>
  <c r="B64" i="13"/>
  <c r="A65" i="13"/>
  <c r="B65" i="13"/>
  <c r="A66" i="13"/>
  <c r="B66" i="13"/>
  <c r="A67" i="13"/>
  <c r="B67" i="13"/>
  <c r="A68" i="13"/>
  <c r="B68" i="13"/>
  <c r="A69" i="13"/>
  <c r="B69" i="13"/>
  <c r="A70" i="13"/>
  <c r="B70" i="13"/>
  <c r="A71" i="13"/>
  <c r="B71" i="13"/>
  <c r="A72" i="13"/>
  <c r="B72" i="13"/>
  <c r="A73" i="13"/>
  <c r="B73" i="13"/>
  <c r="A74" i="13"/>
  <c r="B74" i="13"/>
  <c r="A75" i="13"/>
  <c r="B75" i="13"/>
  <c r="A76" i="13"/>
  <c r="B76" i="13"/>
  <c r="A77" i="13"/>
  <c r="B77" i="13"/>
  <c r="A78" i="13"/>
  <c r="B78" i="13"/>
  <c r="A79" i="13"/>
  <c r="B79" i="13"/>
  <c r="A80" i="13"/>
  <c r="B80" i="13"/>
  <c r="A81" i="13"/>
  <c r="B81" i="13"/>
  <c r="A82" i="13"/>
  <c r="B82" i="13"/>
  <c r="A83" i="13"/>
  <c r="B83" i="13"/>
  <c r="A84" i="13"/>
  <c r="B84" i="13"/>
  <c r="A85" i="13"/>
  <c r="B85" i="13"/>
  <c r="A86" i="13"/>
  <c r="B86" i="13"/>
  <c r="A87" i="13"/>
  <c r="B87" i="13"/>
  <c r="A88" i="13"/>
  <c r="B88" i="13"/>
  <c r="A89" i="13"/>
  <c r="B89" i="13"/>
  <c r="A90" i="13"/>
  <c r="B90" i="13"/>
  <c r="A91" i="13"/>
  <c r="B91" i="13"/>
  <c r="A92" i="13"/>
  <c r="B92" i="13"/>
  <c r="A93" i="13"/>
  <c r="B93" i="13"/>
  <c r="A94" i="13"/>
  <c r="B94" i="13"/>
  <c r="A95" i="13"/>
  <c r="B95" i="13"/>
  <c r="A96" i="13"/>
  <c r="B96" i="13"/>
  <c r="A97" i="13"/>
  <c r="B97" i="13"/>
  <c r="A98" i="13"/>
  <c r="B98" i="13"/>
  <c r="A99" i="13"/>
  <c r="B99" i="13"/>
  <c r="A100" i="13"/>
  <c r="B100" i="13"/>
  <c r="AE35" i="13"/>
  <c r="AE34" i="13"/>
  <c r="AE37" i="13"/>
  <c r="AE12" i="13"/>
  <c r="AE36" i="13"/>
  <c r="AE38" i="13"/>
  <c r="AE20" i="13"/>
  <c r="AE29" i="13"/>
  <c r="AE17" i="13"/>
  <c r="AE8" i="13"/>
  <c r="AE9" i="13"/>
  <c r="AE32" i="13"/>
  <c r="AE33" i="13"/>
  <c r="AE16" i="13"/>
  <c r="AE13" i="13"/>
  <c r="AE21" i="13"/>
  <c r="AE11" i="13"/>
  <c r="AE31" i="13"/>
  <c r="AE39" i="13"/>
  <c r="AE7" i="13"/>
  <c r="AE30" i="13"/>
  <c r="P97" i="13" l="1"/>
  <c r="P93" i="13"/>
  <c r="P89" i="13"/>
  <c r="P85" i="13"/>
  <c r="P81" i="13"/>
  <c r="P77" i="13"/>
  <c r="P73" i="13"/>
  <c r="P69" i="13"/>
  <c r="P65" i="13"/>
  <c r="P61" i="13"/>
  <c r="P57" i="13"/>
  <c r="P53" i="13"/>
  <c r="P49" i="13"/>
  <c r="P45" i="13"/>
  <c r="P41" i="13"/>
  <c r="X84" i="13"/>
  <c r="X68" i="13"/>
  <c r="X52" i="13"/>
  <c r="AC100" i="13"/>
  <c r="AM69" i="13"/>
  <c r="P98" i="13"/>
  <c r="P94" i="13"/>
  <c r="P90" i="13"/>
  <c r="P86" i="13"/>
  <c r="P82" i="13"/>
  <c r="P78" i="13"/>
  <c r="P74" i="13"/>
  <c r="P70" i="13"/>
  <c r="P66" i="13"/>
  <c r="P62" i="13"/>
  <c r="P58" i="13"/>
  <c r="P54" i="13"/>
  <c r="P50" i="13"/>
  <c r="P46" i="13"/>
  <c r="P42" i="13"/>
  <c r="X88" i="13"/>
  <c r="X72" i="13"/>
  <c r="X56" i="13"/>
  <c r="AC96" i="13"/>
  <c r="AC84" i="13"/>
  <c r="AC61" i="13"/>
  <c r="AC60" i="13"/>
  <c r="AC52" i="13"/>
  <c r="AM77" i="13"/>
  <c r="AB49" i="13"/>
  <c r="AC49" i="13" s="1"/>
  <c r="AA6" i="13"/>
  <c r="I243" i="15"/>
  <c r="B10" i="3"/>
  <c r="AK39" i="13"/>
  <c r="AM39" i="13" s="1"/>
  <c r="AL36" i="13"/>
  <c r="AK37" i="13"/>
  <c r="AM37" i="13" s="1"/>
  <c r="AK34" i="13"/>
  <c r="AM34" i="13" s="1"/>
  <c r="P38" i="13"/>
  <c r="P34" i="13"/>
  <c r="P35" i="13"/>
  <c r="P36" i="13"/>
  <c r="P39" i="13"/>
  <c r="P37" i="13"/>
  <c r="P42" i="15"/>
  <c r="AK33" i="13"/>
  <c r="AM33" i="13" s="1"/>
  <c r="AL32" i="13"/>
  <c r="AK31" i="13"/>
  <c r="AM31" i="13" s="1"/>
  <c r="P33" i="13"/>
  <c r="P30" i="13"/>
  <c r="P35" i="15"/>
  <c r="P37" i="15"/>
  <c r="P170" i="15"/>
  <c r="P222" i="15"/>
  <c r="AK29" i="13"/>
  <c r="AM29" i="13" s="1"/>
  <c r="P28" i="13"/>
  <c r="P25" i="13"/>
  <c r="P209" i="15"/>
  <c r="AA221" i="15"/>
  <c r="AA243" i="15"/>
  <c r="AB243" i="15" s="1"/>
  <c r="AC243" i="15" s="1"/>
  <c r="AA7" i="15"/>
  <c r="AA43" i="15"/>
  <c r="AB43" i="15" s="1"/>
  <c r="V138" i="15"/>
  <c r="AA208" i="15"/>
  <c r="O221" i="15"/>
  <c r="V28" i="15"/>
  <c r="AA138" i="15"/>
  <c r="AB138" i="15" s="1"/>
  <c r="AA169" i="15"/>
  <c r="V208" i="15"/>
  <c r="W208" i="15" s="1"/>
  <c r="X208" i="15" s="1"/>
  <c r="X17" i="13"/>
  <c r="P21" i="13"/>
  <c r="P20" i="13"/>
  <c r="P16" i="13"/>
  <c r="P12" i="13"/>
  <c r="V169" i="15"/>
  <c r="W169" i="15" s="1"/>
  <c r="X169" i="15" s="1"/>
  <c r="AB208" i="15"/>
  <c r="K6" i="15"/>
  <c r="AC42" i="15"/>
  <c r="K1" i="3"/>
  <c r="M1" i="3" s="1"/>
  <c r="O6" i="13"/>
  <c r="I6" i="13"/>
  <c r="V33" i="15"/>
  <c r="W59" i="13"/>
  <c r="X59" i="13" s="1"/>
  <c r="AB27" i="13"/>
  <c r="AC27" i="13" s="1"/>
  <c r="AM71" i="13"/>
  <c r="P31" i="13"/>
  <c r="P27" i="13"/>
  <c r="P23" i="13"/>
  <c r="P19" i="13"/>
  <c r="P15" i="13"/>
  <c r="P11" i="13"/>
  <c r="W99" i="13"/>
  <c r="X99" i="13" s="1"/>
  <c r="X96" i="13"/>
  <c r="X91" i="13"/>
  <c r="X36" i="13"/>
  <c r="W27" i="13"/>
  <c r="X27" i="13" s="1"/>
  <c r="X24" i="13"/>
  <c r="X19" i="13"/>
  <c r="W11" i="13"/>
  <c r="X11" i="13" s="1"/>
  <c r="AC7" i="13"/>
  <c r="AC93" i="13"/>
  <c r="AC91" i="13"/>
  <c r="AC80" i="13"/>
  <c r="AC73" i="13"/>
  <c r="AC53" i="13"/>
  <c r="AC51" i="13"/>
  <c r="AB43" i="13"/>
  <c r="AC43" i="13" s="1"/>
  <c r="AC39" i="13"/>
  <c r="AC36" i="13"/>
  <c r="AC16" i="13"/>
  <c r="AC11" i="13"/>
  <c r="AM45" i="13"/>
  <c r="L6" i="13"/>
  <c r="X75" i="13"/>
  <c r="W75" i="13"/>
  <c r="J8" i="5"/>
  <c r="C8" i="5" s="1"/>
  <c r="J10" i="5"/>
  <c r="C10" i="5" s="1"/>
  <c r="J12" i="5"/>
  <c r="C12" i="5" s="1"/>
  <c r="J14" i="5"/>
  <c r="C14" i="5" s="1"/>
  <c r="J16" i="5"/>
  <c r="C16" i="5" s="1"/>
  <c r="J18" i="5"/>
  <c r="C18" i="5" s="1"/>
  <c r="J20" i="5"/>
  <c r="C20" i="5" s="1"/>
  <c r="J22" i="5"/>
  <c r="C22" i="5" s="1"/>
  <c r="J24" i="5"/>
  <c r="C24" i="5" s="1"/>
  <c r="J26" i="5"/>
  <c r="C26" i="5" s="1"/>
  <c r="J28" i="5"/>
  <c r="C28" i="5" s="1"/>
  <c r="J30" i="5"/>
  <c r="C30" i="5" s="1"/>
  <c r="J32" i="5"/>
  <c r="C32" i="5" s="1"/>
  <c r="J34" i="5"/>
  <c r="C34" i="5" s="1"/>
  <c r="J36" i="5"/>
  <c r="C36" i="5" s="1"/>
  <c r="K8" i="5"/>
  <c r="D8" i="5" s="1"/>
  <c r="K10" i="5"/>
  <c r="D10" i="5" s="1"/>
  <c r="K12" i="5"/>
  <c r="D12" i="5" s="1"/>
  <c r="K14" i="5"/>
  <c r="D14" i="5" s="1"/>
  <c r="K16" i="5"/>
  <c r="D16" i="5" s="1"/>
  <c r="K18" i="5"/>
  <c r="D18" i="5" s="1"/>
  <c r="K20" i="5"/>
  <c r="D20" i="5" s="1"/>
  <c r="K22" i="5"/>
  <c r="D22" i="5" s="1"/>
  <c r="K24" i="5"/>
  <c r="D24" i="5" s="1"/>
  <c r="K26" i="5"/>
  <c r="D26" i="5" s="1"/>
  <c r="K28" i="5"/>
  <c r="D28" i="5" s="1"/>
  <c r="K30" i="5"/>
  <c r="D30" i="5" s="1"/>
  <c r="K32" i="5"/>
  <c r="D32" i="5" s="1"/>
  <c r="K34" i="5"/>
  <c r="D34" i="5" s="1"/>
  <c r="K36" i="5"/>
  <c r="D36" i="5" s="1"/>
  <c r="J9" i="5"/>
  <c r="C9" i="5" s="1"/>
  <c r="J11" i="5"/>
  <c r="C11" i="5" s="1"/>
  <c r="J13" i="5"/>
  <c r="C13" i="5" s="1"/>
  <c r="J15" i="5"/>
  <c r="C15" i="5" s="1"/>
  <c r="J17" i="5"/>
  <c r="C17" i="5" s="1"/>
  <c r="J19" i="5"/>
  <c r="C19" i="5" s="1"/>
  <c r="J21" i="5"/>
  <c r="C21" i="5" s="1"/>
  <c r="J23" i="5"/>
  <c r="C23" i="5" s="1"/>
  <c r="J25" i="5"/>
  <c r="C25" i="5" s="1"/>
  <c r="J27" i="5"/>
  <c r="C27" i="5" s="1"/>
  <c r="J29" i="5"/>
  <c r="C29" i="5" s="1"/>
  <c r="J31" i="5"/>
  <c r="C31" i="5" s="1"/>
  <c r="J33" i="5"/>
  <c r="C33" i="5" s="1"/>
  <c r="J35" i="5"/>
  <c r="C35" i="5" s="1"/>
  <c r="K7" i="5"/>
  <c r="K9" i="5"/>
  <c r="D9" i="5" s="1"/>
  <c r="K11" i="5"/>
  <c r="D11" i="5" s="1"/>
  <c r="K13" i="5"/>
  <c r="D13" i="5" s="1"/>
  <c r="K15" i="5"/>
  <c r="D15" i="5" s="1"/>
  <c r="K17" i="5"/>
  <c r="D17" i="5" s="1"/>
  <c r="K19" i="5"/>
  <c r="D19" i="5" s="1"/>
  <c r="K21" i="5"/>
  <c r="D21" i="5" s="1"/>
  <c r="K23" i="5"/>
  <c r="D23" i="5" s="1"/>
  <c r="K25" i="5"/>
  <c r="D25" i="5" s="1"/>
  <c r="K27" i="5"/>
  <c r="D27" i="5" s="1"/>
  <c r="K29" i="5"/>
  <c r="D29" i="5" s="1"/>
  <c r="K31" i="5"/>
  <c r="D31" i="5" s="1"/>
  <c r="K33" i="5"/>
  <c r="D33" i="5" s="1"/>
  <c r="K35" i="5"/>
  <c r="D35" i="5" s="1"/>
  <c r="J7" i="5"/>
  <c r="X100" i="13"/>
  <c r="W83" i="13"/>
  <c r="X83" i="13" s="1"/>
  <c r="X80" i="13"/>
  <c r="W67" i="13"/>
  <c r="X67" i="13" s="1"/>
  <c r="X64" i="13"/>
  <c r="X51" i="13"/>
  <c r="W51" i="13"/>
  <c r="X48" i="13"/>
  <c r="X43" i="13"/>
  <c r="X28" i="13"/>
  <c r="X12" i="13"/>
  <c r="AB99" i="13"/>
  <c r="AC99" i="13" s="1"/>
  <c r="AC95" i="13"/>
  <c r="AC69" i="13"/>
  <c r="AC67" i="13"/>
  <c r="AB59" i="13"/>
  <c r="AC59" i="13" s="1"/>
  <c r="AC55" i="13"/>
  <c r="AC44" i="13"/>
  <c r="AC33" i="13"/>
  <c r="AC32" i="13"/>
  <c r="AM87" i="13"/>
  <c r="J5" i="3"/>
  <c r="C24" i="4"/>
  <c r="W87" i="13"/>
  <c r="X87" i="13" s="1"/>
  <c r="W71" i="13"/>
  <c r="X71" i="13" s="1"/>
  <c r="W55" i="13"/>
  <c r="X55" i="13" s="1"/>
  <c r="X44" i="13"/>
  <c r="W40" i="13"/>
  <c r="X40" i="13" s="1"/>
  <c r="W35" i="13"/>
  <c r="X35" i="13" s="1"/>
  <c r="X31" i="13"/>
  <c r="X16" i="13"/>
  <c r="X9" i="13"/>
  <c r="AB87" i="13"/>
  <c r="AC87" i="13" s="1"/>
  <c r="AC85" i="13"/>
  <c r="AC83" i="13"/>
  <c r="AB75" i="13"/>
  <c r="AC75" i="13" s="1"/>
  <c r="AC71" i="13"/>
  <c r="AC68" i="13"/>
  <c r="AB64" i="13"/>
  <c r="AC64" i="13" s="1"/>
  <c r="AC48" i="13"/>
  <c r="AC41" i="13"/>
  <c r="AB37" i="13"/>
  <c r="AC37" i="13" s="1"/>
  <c r="AB35" i="13"/>
  <c r="AC35" i="13" s="1"/>
  <c r="AB23" i="13"/>
  <c r="AC23" i="13" s="1"/>
  <c r="AC21" i="13"/>
  <c r="AC19" i="13"/>
  <c r="AM55" i="13"/>
  <c r="AM93" i="13"/>
  <c r="AM98" i="13"/>
  <c r="AM90" i="13"/>
  <c r="AM82" i="13"/>
  <c r="AM74" i="13"/>
  <c r="AM66" i="13"/>
  <c r="AM58" i="13"/>
  <c r="AM50" i="13"/>
  <c r="AM42" i="13"/>
  <c r="X95" i="13"/>
  <c r="X79" i="13"/>
  <c r="X63" i="13"/>
  <c r="X47" i="13"/>
  <c r="X39" i="13"/>
  <c r="X23" i="13"/>
  <c r="X15" i="13"/>
  <c r="AC79" i="13"/>
  <c r="AC63" i="13"/>
  <c r="AC47" i="13"/>
  <c r="AC31" i="13"/>
  <c r="AC15" i="13"/>
  <c r="AM63" i="13"/>
  <c r="AM47" i="13"/>
  <c r="AM89" i="13"/>
  <c r="AM81" i="13"/>
  <c r="AM73" i="13"/>
  <c r="AM65" i="13"/>
  <c r="AM57" i="13"/>
  <c r="AM49" i="13"/>
  <c r="AM41" i="13"/>
  <c r="D10" i="6"/>
  <c r="I10" i="6"/>
  <c r="M10" i="6"/>
  <c r="D11" i="6"/>
  <c r="I11" i="6"/>
  <c r="M11" i="6"/>
  <c r="D12" i="6"/>
  <c r="I12" i="6"/>
  <c r="M12" i="6"/>
  <c r="D13" i="6"/>
  <c r="I13" i="6"/>
  <c r="M13" i="6"/>
  <c r="D15" i="6"/>
  <c r="I15" i="6"/>
  <c r="M15" i="6"/>
  <c r="D16" i="6"/>
  <c r="I16" i="6"/>
  <c r="M16" i="6"/>
  <c r="D17" i="6"/>
  <c r="I17" i="6"/>
  <c r="M17" i="6"/>
  <c r="D18" i="6"/>
  <c r="I18" i="6"/>
  <c r="M18" i="6"/>
  <c r="D20" i="6"/>
  <c r="I20" i="6"/>
  <c r="M20" i="6"/>
  <c r="D21" i="6"/>
  <c r="I21" i="6"/>
  <c r="M21" i="6"/>
  <c r="D22" i="6"/>
  <c r="I22" i="6"/>
  <c r="M22" i="6"/>
  <c r="D24" i="6"/>
  <c r="I24" i="6"/>
  <c r="M24" i="6"/>
  <c r="D25" i="6"/>
  <c r="I25" i="6"/>
  <c r="M25" i="6"/>
  <c r="D26" i="6"/>
  <c r="I26" i="6"/>
  <c r="M26" i="6"/>
  <c r="D27" i="6"/>
  <c r="I27" i="6"/>
  <c r="M27" i="6"/>
  <c r="D29" i="6"/>
  <c r="I29" i="6"/>
  <c r="I28" i="6" s="1"/>
  <c r="M29" i="6"/>
  <c r="M28" i="6" s="1"/>
  <c r="D31" i="6"/>
  <c r="I31" i="6"/>
  <c r="M31" i="6"/>
  <c r="D32" i="6"/>
  <c r="I32" i="6"/>
  <c r="M32" i="6"/>
  <c r="D33" i="6"/>
  <c r="I33" i="6"/>
  <c r="M33" i="6"/>
  <c r="D35" i="6"/>
  <c r="I35" i="6"/>
  <c r="M35" i="6"/>
  <c r="D36" i="6"/>
  <c r="I36" i="6"/>
  <c r="M36" i="6"/>
  <c r="D37" i="6"/>
  <c r="I37" i="6"/>
  <c r="M37" i="6"/>
  <c r="D39" i="6"/>
  <c r="I39" i="6"/>
  <c r="M39" i="6"/>
  <c r="D40" i="6"/>
  <c r="I40" i="6"/>
  <c r="M40" i="6"/>
  <c r="D41" i="6"/>
  <c r="I41" i="6"/>
  <c r="M41" i="6"/>
  <c r="D42" i="6"/>
  <c r="I42" i="6"/>
  <c r="M42" i="6"/>
  <c r="D44" i="6"/>
  <c r="I44" i="6"/>
  <c r="M44" i="6"/>
  <c r="D45" i="6"/>
  <c r="I45" i="6"/>
  <c r="M45" i="6"/>
  <c r="D46" i="6"/>
  <c r="E10" i="6"/>
  <c r="J10" i="6"/>
  <c r="N10" i="6"/>
  <c r="E11" i="6"/>
  <c r="J11" i="6"/>
  <c r="N11" i="6"/>
  <c r="E12" i="6"/>
  <c r="J12" i="6"/>
  <c r="N12" i="6"/>
  <c r="E13" i="6"/>
  <c r="J13" i="6"/>
  <c r="N13" i="6"/>
  <c r="E15" i="6"/>
  <c r="J15" i="6"/>
  <c r="N15" i="6"/>
  <c r="E16" i="6"/>
  <c r="J16" i="6"/>
  <c r="N16" i="6"/>
  <c r="E17" i="6"/>
  <c r="J17" i="6"/>
  <c r="N17" i="6"/>
  <c r="E18" i="6"/>
  <c r="J18" i="6"/>
  <c r="N18" i="6"/>
  <c r="E20" i="6"/>
  <c r="J20" i="6"/>
  <c r="N20" i="6"/>
  <c r="E21" i="6"/>
  <c r="J21" i="6"/>
  <c r="N21" i="6"/>
  <c r="E22" i="6"/>
  <c r="J22" i="6"/>
  <c r="N22" i="6"/>
  <c r="E24" i="6"/>
  <c r="J24" i="6"/>
  <c r="N24" i="6"/>
  <c r="E25" i="6"/>
  <c r="J25" i="6"/>
  <c r="N25" i="6"/>
  <c r="E26" i="6"/>
  <c r="J26" i="6"/>
  <c r="N26" i="6"/>
  <c r="E27" i="6"/>
  <c r="J27" i="6"/>
  <c r="N27" i="6"/>
  <c r="E29" i="6"/>
  <c r="E28" i="6" s="1"/>
  <c r="J29" i="6"/>
  <c r="J28" i="6" s="1"/>
  <c r="N29" i="6"/>
  <c r="N28" i="6" s="1"/>
  <c r="E31" i="6"/>
  <c r="J31" i="6"/>
  <c r="N31" i="6"/>
  <c r="E32" i="6"/>
  <c r="J32" i="6"/>
  <c r="N32" i="6"/>
  <c r="E33" i="6"/>
  <c r="J33" i="6"/>
  <c r="N33" i="6"/>
  <c r="E35" i="6"/>
  <c r="J35" i="6"/>
  <c r="N35" i="6"/>
  <c r="E36" i="6"/>
  <c r="J36" i="6"/>
  <c r="N36" i="6"/>
  <c r="E37" i="6"/>
  <c r="J37" i="6"/>
  <c r="N37" i="6"/>
  <c r="E39" i="6"/>
  <c r="J39" i="6"/>
  <c r="N39" i="6"/>
  <c r="E40" i="6"/>
  <c r="J40" i="6"/>
  <c r="N40" i="6"/>
  <c r="E41" i="6"/>
  <c r="J41" i="6"/>
  <c r="N41" i="6"/>
  <c r="E42" i="6"/>
  <c r="J42" i="6"/>
  <c r="N42" i="6"/>
  <c r="E44" i="6"/>
  <c r="J44" i="6"/>
  <c r="N44" i="6"/>
  <c r="E45" i="6"/>
  <c r="J45" i="6"/>
  <c r="G10" i="6"/>
  <c r="K10" i="6"/>
  <c r="O10" i="6"/>
  <c r="G11" i="6"/>
  <c r="K11" i="6"/>
  <c r="O11" i="6"/>
  <c r="G12" i="6"/>
  <c r="K12" i="6"/>
  <c r="O12" i="6"/>
  <c r="G13" i="6"/>
  <c r="K13" i="6"/>
  <c r="O13" i="6"/>
  <c r="G15" i="6"/>
  <c r="K15" i="6"/>
  <c r="O15" i="6"/>
  <c r="G16" i="6"/>
  <c r="K16" i="6"/>
  <c r="O16" i="6"/>
  <c r="G17" i="6"/>
  <c r="K17" i="6"/>
  <c r="O17" i="6"/>
  <c r="G18" i="6"/>
  <c r="K18" i="6"/>
  <c r="O18" i="6"/>
  <c r="G20" i="6"/>
  <c r="K20" i="6"/>
  <c r="O20" i="6"/>
  <c r="G21" i="6"/>
  <c r="K21" i="6"/>
  <c r="O21" i="6"/>
  <c r="G22" i="6"/>
  <c r="K22" i="6"/>
  <c r="O22" i="6"/>
  <c r="G24" i="6"/>
  <c r="K24" i="6"/>
  <c r="O24" i="6"/>
  <c r="G25" i="6"/>
  <c r="O25" i="6"/>
  <c r="G26" i="6"/>
  <c r="K26" i="6"/>
  <c r="O26" i="6"/>
  <c r="G27" i="6"/>
  <c r="K27" i="6"/>
  <c r="O27" i="6"/>
  <c r="G29" i="6"/>
  <c r="G28" i="6" s="1"/>
  <c r="K29" i="6"/>
  <c r="K28" i="6" s="1"/>
  <c r="O29" i="6"/>
  <c r="O28" i="6" s="1"/>
  <c r="G31" i="6"/>
  <c r="K31" i="6"/>
  <c r="O31" i="6"/>
  <c r="G32" i="6"/>
  <c r="O32" i="6"/>
  <c r="G33" i="6"/>
  <c r="K33" i="6"/>
  <c r="O33" i="6"/>
  <c r="G35" i="6"/>
  <c r="O35" i="6"/>
  <c r="G36" i="6"/>
  <c r="K36" i="6"/>
  <c r="O36" i="6"/>
  <c r="G37" i="6"/>
  <c r="K37" i="6"/>
  <c r="O37" i="6"/>
  <c r="G39" i="6"/>
  <c r="K39" i="6"/>
  <c r="O39" i="6"/>
  <c r="G40" i="6"/>
  <c r="K40" i="6"/>
  <c r="O40" i="6"/>
  <c r="G41" i="6"/>
  <c r="K41" i="6"/>
  <c r="O41" i="6"/>
  <c r="G42" i="6"/>
  <c r="K42" i="6"/>
  <c r="O42" i="6"/>
  <c r="G44" i="6"/>
  <c r="K44" i="6"/>
  <c r="O44" i="6"/>
  <c r="G45" i="6"/>
  <c r="K45" i="6"/>
  <c r="H10" i="6"/>
  <c r="L10" i="6"/>
  <c r="P10" i="6"/>
  <c r="H11" i="6"/>
  <c r="L11" i="6"/>
  <c r="P11" i="6"/>
  <c r="H12" i="6"/>
  <c r="L12" i="6"/>
  <c r="P12" i="6"/>
  <c r="H13" i="6"/>
  <c r="L13" i="6"/>
  <c r="P13" i="6"/>
  <c r="H15" i="6"/>
  <c r="L15" i="6"/>
  <c r="P15" i="6"/>
  <c r="H16" i="6"/>
  <c r="L16" i="6"/>
  <c r="P16" i="6"/>
  <c r="H17" i="6"/>
  <c r="L17" i="6"/>
  <c r="P17" i="6"/>
  <c r="H18" i="6"/>
  <c r="L18" i="6"/>
  <c r="P18" i="6"/>
  <c r="H20" i="6"/>
  <c r="L20" i="6"/>
  <c r="P20" i="6"/>
  <c r="H21" i="6"/>
  <c r="L21" i="6"/>
  <c r="P21" i="6"/>
  <c r="H22" i="6"/>
  <c r="L22" i="6"/>
  <c r="P22" i="6"/>
  <c r="H24" i="6"/>
  <c r="L24" i="6"/>
  <c r="P24" i="6"/>
  <c r="H25" i="6"/>
  <c r="L25" i="6"/>
  <c r="H26" i="6"/>
  <c r="L26" i="6"/>
  <c r="P26" i="6"/>
  <c r="H27" i="6"/>
  <c r="L27" i="6"/>
  <c r="P27" i="6"/>
  <c r="H29" i="6"/>
  <c r="H28" i="6" s="1"/>
  <c r="L29" i="6"/>
  <c r="L28" i="6" s="1"/>
  <c r="P29" i="6"/>
  <c r="P28" i="6" s="1"/>
  <c r="H31" i="6"/>
  <c r="L31" i="6"/>
  <c r="P31" i="6"/>
  <c r="H32" i="6"/>
  <c r="L32" i="6"/>
  <c r="H33" i="6"/>
  <c r="L33" i="6"/>
  <c r="P33" i="6"/>
  <c r="H35" i="6"/>
  <c r="L35" i="6"/>
  <c r="H36" i="6"/>
  <c r="L36" i="6"/>
  <c r="P36" i="6"/>
  <c r="H37" i="6"/>
  <c r="L37" i="6"/>
  <c r="P37" i="6"/>
  <c r="H39" i="6"/>
  <c r="L39" i="6"/>
  <c r="P39" i="6"/>
  <c r="H40" i="6"/>
  <c r="L40" i="6"/>
  <c r="P40" i="6"/>
  <c r="H41" i="6"/>
  <c r="L41" i="6"/>
  <c r="P41" i="6"/>
  <c r="H42" i="6"/>
  <c r="L42" i="6"/>
  <c r="P42" i="6"/>
  <c r="H44" i="6"/>
  <c r="L44" i="6"/>
  <c r="P44" i="6"/>
  <c r="H45" i="6"/>
  <c r="L45" i="6"/>
  <c r="P45" i="6"/>
  <c r="H46" i="6"/>
  <c r="N45" i="6"/>
  <c r="I46" i="6"/>
  <c r="M46" i="6"/>
  <c r="D47" i="6"/>
  <c r="I47" i="6"/>
  <c r="M47" i="6"/>
  <c r="D48" i="6"/>
  <c r="I48" i="6"/>
  <c r="M48" i="6"/>
  <c r="D50" i="6"/>
  <c r="I50" i="6"/>
  <c r="M50" i="6"/>
  <c r="D51" i="6"/>
  <c r="I51" i="6"/>
  <c r="M51" i="6"/>
  <c r="D52" i="6"/>
  <c r="I52" i="6"/>
  <c r="M52" i="6"/>
  <c r="P9" i="6"/>
  <c r="M9" i="6"/>
  <c r="M8" i="6" s="1"/>
  <c r="I9" i="6"/>
  <c r="O45" i="6"/>
  <c r="J46" i="6"/>
  <c r="N46" i="6"/>
  <c r="E47" i="6"/>
  <c r="J47" i="6"/>
  <c r="N47" i="6"/>
  <c r="E48" i="6"/>
  <c r="J48" i="6"/>
  <c r="N48" i="6"/>
  <c r="E50" i="6"/>
  <c r="J50" i="6"/>
  <c r="N50" i="6"/>
  <c r="E51" i="6"/>
  <c r="J51" i="6"/>
  <c r="N51" i="6"/>
  <c r="E52" i="6"/>
  <c r="J52" i="6"/>
  <c r="N52" i="6"/>
  <c r="O9" i="6"/>
  <c r="N9" i="6"/>
  <c r="G9" i="6"/>
  <c r="E46" i="6"/>
  <c r="K46" i="6"/>
  <c r="O46" i="6"/>
  <c r="G47" i="6"/>
  <c r="K47" i="6"/>
  <c r="O47" i="6"/>
  <c r="G48" i="6"/>
  <c r="K48" i="6"/>
  <c r="O48" i="6"/>
  <c r="G50" i="6"/>
  <c r="O50" i="6"/>
  <c r="G51" i="6"/>
  <c r="K51" i="6"/>
  <c r="O51" i="6"/>
  <c r="G52" i="6"/>
  <c r="K52" i="6"/>
  <c r="O52" i="6"/>
  <c r="K9" i="6"/>
  <c r="L9" i="6"/>
  <c r="E9" i="6"/>
  <c r="G46" i="6"/>
  <c r="L46" i="6"/>
  <c r="P46" i="6"/>
  <c r="H47" i="6"/>
  <c r="L47" i="6"/>
  <c r="P47" i="6"/>
  <c r="H48" i="6"/>
  <c r="L48" i="6"/>
  <c r="H50" i="6"/>
  <c r="L50" i="6"/>
  <c r="H51" i="6"/>
  <c r="L51" i="6"/>
  <c r="P51" i="6"/>
  <c r="H52" i="6"/>
  <c r="L52" i="6"/>
  <c r="P52" i="6"/>
  <c r="J9" i="6"/>
  <c r="H9" i="6"/>
  <c r="D9" i="6"/>
  <c r="AD24" i="6" s="1"/>
  <c r="D16" i="4"/>
  <c r="C16" i="4"/>
  <c r="D10" i="4"/>
  <c r="D12" i="4"/>
  <c r="D14" i="4"/>
  <c r="D17" i="4"/>
  <c r="C9" i="4"/>
  <c r="C11" i="4"/>
  <c r="C13" i="4"/>
  <c r="C15" i="4"/>
  <c r="D8" i="4"/>
  <c r="D9" i="4"/>
  <c r="D11" i="4"/>
  <c r="D13" i="4"/>
  <c r="D15" i="4"/>
  <c r="C8" i="4"/>
  <c r="C10" i="4"/>
  <c r="C12" i="4"/>
  <c r="C14" i="4"/>
  <c r="C17" i="4"/>
  <c r="R10" i="6"/>
  <c r="W10" i="6"/>
  <c r="AA10" i="6"/>
  <c r="S11" i="6"/>
  <c r="X11" i="6"/>
  <c r="AB11" i="6"/>
  <c r="X12" i="6"/>
  <c r="AB12" i="6"/>
  <c r="U13" i="6"/>
  <c r="Y13" i="6"/>
  <c r="AC13" i="6"/>
  <c r="V15" i="6"/>
  <c r="Z15" i="6"/>
  <c r="R16" i="6"/>
  <c r="V16" i="6"/>
  <c r="Z16" i="6"/>
  <c r="R17" i="6"/>
  <c r="W17" i="6"/>
  <c r="AA17" i="6"/>
  <c r="S18" i="6"/>
  <c r="X18" i="6"/>
  <c r="AB18" i="6"/>
  <c r="X20" i="6"/>
  <c r="AB20" i="6"/>
  <c r="U21" i="6"/>
  <c r="Y21" i="6"/>
  <c r="AC21" i="6"/>
  <c r="V22" i="6"/>
  <c r="Z22" i="6"/>
  <c r="R24" i="6"/>
  <c r="V24" i="6"/>
  <c r="Z24" i="6"/>
  <c r="R25" i="6"/>
  <c r="W25" i="6"/>
  <c r="AA25" i="6"/>
  <c r="S26" i="6"/>
  <c r="X26" i="6"/>
  <c r="AB26" i="6"/>
  <c r="U27" i="6"/>
  <c r="Y27" i="6"/>
  <c r="AC27" i="6"/>
  <c r="V29" i="6"/>
  <c r="V28" i="6" s="1"/>
  <c r="Z29" i="6"/>
  <c r="Z28" i="6" s="1"/>
  <c r="R31" i="6"/>
  <c r="W31" i="6"/>
  <c r="AA31" i="6"/>
  <c r="S32" i="6"/>
  <c r="W32" i="6"/>
  <c r="AA32" i="6"/>
  <c r="S33" i="6"/>
  <c r="X33" i="6"/>
  <c r="AB33" i="6"/>
  <c r="U35" i="6"/>
  <c r="Y35" i="6"/>
  <c r="AC35" i="6"/>
  <c r="U36" i="6"/>
  <c r="S10" i="6"/>
  <c r="X10" i="6"/>
  <c r="AB10" i="6"/>
  <c r="U11" i="6"/>
  <c r="Y11" i="6"/>
  <c r="AC11" i="6"/>
  <c r="U12" i="6"/>
  <c r="Y12" i="6"/>
  <c r="AC12" i="6"/>
  <c r="V13" i="6"/>
  <c r="Z13" i="6"/>
  <c r="R15" i="6"/>
  <c r="W15" i="6"/>
  <c r="AA15" i="6"/>
  <c r="S16" i="6"/>
  <c r="W16" i="6"/>
  <c r="AA16" i="6"/>
  <c r="S17" i="6"/>
  <c r="X17" i="6"/>
  <c r="AB17" i="6"/>
  <c r="U18" i="6"/>
  <c r="Y18" i="6"/>
  <c r="AC18" i="6"/>
  <c r="U20" i="6"/>
  <c r="AC20" i="6"/>
  <c r="V21" i="6"/>
  <c r="Z21" i="6"/>
  <c r="R22" i="6"/>
  <c r="W22" i="6"/>
  <c r="AA22" i="6"/>
  <c r="S24" i="6"/>
  <c r="W24" i="6"/>
  <c r="AA24" i="6"/>
  <c r="S25" i="6"/>
  <c r="X25" i="6"/>
  <c r="AB25" i="6"/>
  <c r="U26" i="6"/>
  <c r="Y26" i="6"/>
  <c r="AC26" i="6"/>
  <c r="V27" i="6"/>
  <c r="Z27" i="6"/>
  <c r="R29" i="6"/>
  <c r="R28" i="6" s="1"/>
  <c r="W29" i="6"/>
  <c r="W28" i="6" s="1"/>
  <c r="AA29" i="6"/>
  <c r="AA28" i="6" s="1"/>
  <c r="S31" i="6"/>
  <c r="X31" i="6"/>
  <c r="AB31" i="6"/>
  <c r="X32" i="6"/>
  <c r="AB32" i="6"/>
  <c r="U33" i="6"/>
  <c r="Y33" i="6"/>
  <c r="AC33" i="6"/>
  <c r="V35" i="6"/>
  <c r="Z35" i="6"/>
  <c r="R36" i="6"/>
  <c r="U10" i="6"/>
  <c r="AC10" i="6"/>
  <c r="V11" i="6"/>
  <c r="Z11" i="6"/>
  <c r="R12" i="6"/>
  <c r="V12" i="6"/>
  <c r="Z12" i="6"/>
  <c r="R13" i="6"/>
  <c r="W13" i="6"/>
  <c r="AA13" i="6"/>
  <c r="S15" i="6"/>
  <c r="X15" i="6"/>
  <c r="AB15" i="6"/>
  <c r="X16" i="6"/>
  <c r="AB16" i="6"/>
  <c r="U17" i="6"/>
  <c r="Y17" i="6"/>
  <c r="AC17" i="6"/>
  <c r="V18" i="6"/>
  <c r="Z18" i="6"/>
  <c r="R20" i="6"/>
  <c r="V20" i="6"/>
  <c r="Z20" i="6"/>
  <c r="R21" i="6"/>
  <c r="W21" i="6"/>
  <c r="AA21" i="6"/>
  <c r="S22" i="6"/>
  <c r="X22" i="6"/>
  <c r="AB22" i="6"/>
  <c r="X24" i="6"/>
  <c r="AB24" i="6"/>
  <c r="U25" i="6"/>
  <c r="AC25" i="6"/>
  <c r="V26" i="6"/>
  <c r="Z26" i="6"/>
  <c r="R27" i="6"/>
  <c r="W27" i="6"/>
  <c r="AA27" i="6"/>
  <c r="S29" i="6"/>
  <c r="X29" i="6"/>
  <c r="AB29" i="6"/>
  <c r="AB28" i="6" s="1"/>
  <c r="U31" i="6"/>
  <c r="Y31" i="6"/>
  <c r="AC31" i="6"/>
  <c r="U32" i="6"/>
  <c r="Y32" i="6"/>
  <c r="AC32" i="6"/>
  <c r="V33" i="6"/>
  <c r="Z33" i="6"/>
  <c r="R35" i="6"/>
  <c r="W35" i="6"/>
  <c r="AA35" i="6"/>
  <c r="S36" i="6"/>
  <c r="V10" i="6"/>
  <c r="Z10" i="6"/>
  <c r="R11" i="6"/>
  <c r="W11" i="6"/>
  <c r="AA11" i="6"/>
  <c r="S12" i="6"/>
  <c r="W12" i="6"/>
  <c r="AA12" i="6"/>
  <c r="S13" i="6"/>
  <c r="X13" i="6"/>
  <c r="AB13" i="6"/>
  <c r="U15" i="6"/>
  <c r="Y15" i="6"/>
  <c r="AC15" i="6"/>
  <c r="U16" i="6"/>
  <c r="Y16" i="6"/>
  <c r="AC16" i="6"/>
  <c r="V17" i="6"/>
  <c r="Z17" i="6"/>
  <c r="R18" i="6"/>
  <c r="T18" i="6" s="1"/>
  <c r="W18" i="6"/>
  <c r="AA18" i="6"/>
  <c r="S20" i="6"/>
  <c r="W20" i="6"/>
  <c r="AA20" i="6"/>
  <c r="S21" i="6"/>
  <c r="X21" i="6"/>
  <c r="AB21" i="6"/>
  <c r="U22" i="6"/>
  <c r="Y22" i="6"/>
  <c r="AC22" i="6"/>
  <c r="U24" i="6"/>
  <c r="Y24" i="6"/>
  <c r="AC24" i="6"/>
  <c r="V25" i="6"/>
  <c r="Z25" i="6"/>
  <c r="R26" i="6"/>
  <c r="W26" i="6"/>
  <c r="AA26" i="6"/>
  <c r="S27" i="6"/>
  <c r="X27" i="6"/>
  <c r="AB27" i="6"/>
  <c r="U29" i="6"/>
  <c r="U28" i="6" s="1"/>
  <c r="Y29" i="6"/>
  <c r="Y28" i="6" s="1"/>
  <c r="AC29" i="6"/>
  <c r="V31" i="6"/>
  <c r="Z31" i="6"/>
  <c r="R32" i="6"/>
  <c r="V32" i="6"/>
  <c r="Z32" i="6"/>
  <c r="R33" i="6"/>
  <c r="W33" i="6"/>
  <c r="AA33" i="6"/>
  <c r="S35" i="6"/>
  <c r="X35" i="6"/>
  <c r="AB35" i="6"/>
  <c r="Y36" i="6"/>
  <c r="AC36" i="6"/>
  <c r="V37" i="6"/>
  <c r="Z37" i="6"/>
  <c r="R39" i="6"/>
  <c r="W39" i="6"/>
  <c r="AA39" i="6"/>
  <c r="S40" i="6"/>
  <c r="W40" i="6"/>
  <c r="AA40" i="6"/>
  <c r="S41" i="6"/>
  <c r="X41" i="6"/>
  <c r="AB41" i="6"/>
  <c r="U42" i="6"/>
  <c r="Y42" i="6"/>
  <c r="AC42" i="6"/>
  <c r="U44" i="6"/>
  <c r="Y44" i="6"/>
  <c r="AC44" i="6"/>
  <c r="V45" i="6"/>
  <c r="Z45" i="6"/>
  <c r="R46" i="6"/>
  <c r="W46" i="6"/>
  <c r="AA46" i="6"/>
  <c r="S47" i="6"/>
  <c r="X47" i="6"/>
  <c r="AB47" i="6"/>
  <c r="X48" i="6"/>
  <c r="AB48" i="6"/>
  <c r="U50" i="6"/>
  <c r="AC50" i="6"/>
  <c r="V51" i="6"/>
  <c r="Z51" i="6"/>
  <c r="R52" i="6"/>
  <c r="W52" i="6"/>
  <c r="AA52" i="6"/>
  <c r="AA9" i="6"/>
  <c r="X9" i="6"/>
  <c r="S9" i="6"/>
  <c r="V36" i="6"/>
  <c r="Z36" i="6"/>
  <c r="R37" i="6"/>
  <c r="W37" i="6"/>
  <c r="AA37" i="6"/>
  <c r="S39" i="6"/>
  <c r="X39" i="6"/>
  <c r="AB39" i="6"/>
  <c r="X40" i="6"/>
  <c r="AB40" i="6"/>
  <c r="U41" i="6"/>
  <c r="Y41" i="6"/>
  <c r="AC41" i="6"/>
  <c r="V42" i="6"/>
  <c r="Z42" i="6"/>
  <c r="R44" i="6"/>
  <c r="V44" i="6"/>
  <c r="Z44" i="6"/>
  <c r="R45" i="6"/>
  <c r="W45" i="6"/>
  <c r="AA45" i="6"/>
  <c r="S46" i="6"/>
  <c r="X46" i="6"/>
  <c r="AB46" i="6"/>
  <c r="U47" i="6"/>
  <c r="Y47" i="6"/>
  <c r="AC47" i="6"/>
  <c r="U48" i="6"/>
  <c r="Y48" i="6"/>
  <c r="AC48" i="6"/>
  <c r="V50" i="6"/>
  <c r="Z50" i="6"/>
  <c r="R51" i="6"/>
  <c r="W51" i="6"/>
  <c r="AA51" i="6"/>
  <c r="S52" i="6"/>
  <c r="X52" i="6"/>
  <c r="AB52" i="6"/>
  <c r="AB9" i="6"/>
  <c r="V9" i="6"/>
  <c r="R9" i="6"/>
  <c r="W36" i="6"/>
  <c r="AA36" i="6"/>
  <c r="S37" i="6"/>
  <c r="X37" i="6"/>
  <c r="AB37" i="6"/>
  <c r="U39" i="6"/>
  <c r="Y39" i="6"/>
  <c r="AC39" i="6"/>
  <c r="U40" i="6"/>
  <c r="Y40" i="6"/>
  <c r="AC40" i="6"/>
  <c r="V41" i="6"/>
  <c r="Z41" i="6"/>
  <c r="R42" i="6"/>
  <c r="W42" i="6"/>
  <c r="AA42" i="6"/>
  <c r="S44" i="6"/>
  <c r="W44" i="6"/>
  <c r="AA44" i="6"/>
  <c r="S45" i="6"/>
  <c r="X45" i="6"/>
  <c r="AB45" i="6"/>
  <c r="U46" i="6"/>
  <c r="Y46" i="6"/>
  <c r="AC46" i="6"/>
  <c r="V47" i="6"/>
  <c r="Z47" i="6"/>
  <c r="R48" i="6"/>
  <c r="V48" i="6"/>
  <c r="Z48" i="6"/>
  <c r="R50" i="6"/>
  <c r="W50" i="6"/>
  <c r="AA50" i="6"/>
  <c r="S51" i="6"/>
  <c r="X51" i="6"/>
  <c r="AB51" i="6"/>
  <c r="U52" i="6"/>
  <c r="AC52" i="6"/>
  <c r="Z9" i="6"/>
  <c r="Z8" i="6" s="1"/>
  <c r="W9" i="6"/>
  <c r="X36" i="6"/>
  <c r="AB36" i="6"/>
  <c r="U37" i="6"/>
  <c r="Y37" i="6"/>
  <c r="AC37" i="6"/>
  <c r="V39" i="6"/>
  <c r="Z39" i="6"/>
  <c r="R40" i="6"/>
  <c r="V40" i="6"/>
  <c r="Z40" i="6"/>
  <c r="R41" i="6"/>
  <c r="W41" i="6"/>
  <c r="AA41" i="6"/>
  <c r="S42" i="6"/>
  <c r="X42" i="6"/>
  <c r="AB42" i="6"/>
  <c r="X44" i="6"/>
  <c r="AB44" i="6"/>
  <c r="U45" i="6"/>
  <c r="Y45" i="6"/>
  <c r="AC45" i="6"/>
  <c r="V46" i="6"/>
  <c r="Z46" i="6"/>
  <c r="R47" i="6"/>
  <c r="W47" i="6"/>
  <c r="AA47" i="6"/>
  <c r="S48" i="6"/>
  <c r="W48" i="6"/>
  <c r="AA48" i="6"/>
  <c r="S50" i="6"/>
  <c r="X50" i="6"/>
  <c r="AB50" i="6"/>
  <c r="U51" i="6"/>
  <c r="AC51" i="6"/>
  <c r="V52" i="6"/>
  <c r="Z52" i="6"/>
  <c r="AC9" i="6"/>
  <c r="Y9" i="6"/>
  <c r="U9" i="6"/>
  <c r="E16" i="4"/>
  <c r="F16" i="4"/>
  <c r="E9" i="4"/>
  <c r="E11" i="4"/>
  <c r="E13" i="4"/>
  <c r="E15" i="4"/>
  <c r="F8" i="4"/>
  <c r="F9" i="4"/>
  <c r="F11" i="4"/>
  <c r="F13" i="4"/>
  <c r="F15" i="4"/>
  <c r="E8" i="4"/>
  <c r="E10" i="4"/>
  <c r="E12" i="4"/>
  <c r="E14" i="4"/>
  <c r="E17" i="4"/>
  <c r="F10" i="4"/>
  <c r="F12" i="4"/>
  <c r="F14" i="4"/>
  <c r="F17" i="4"/>
  <c r="L8" i="5"/>
  <c r="L10" i="5"/>
  <c r="L12" i="5"/>
  <c r="L14" i="5"/>
  <c r="L16" i="5"/>
  <c r="L18" i="5"/>
  <c r="L20" i="5"/>
  <c r="L22" i="5"/>
  <c r="L24" i="5"/>
  <c r="L26" i="5"/>
  <c r="L28" i="5"/>
  <c r="L30" i="5"/>
  <c r="L32" i="5"/>
  <c r="L34" i="5"/>
  <c r="L36" i="5"/>
  <c r="M8" i="5"/>
  <c r="F8" i="5" s="1"/>
  <c r="M10" i="5"/>
  <c r="F10" i="5" s="1"/>
  <c r="M12" i="5"/>
  <c r="F12" i="5" s="1"/>
  <c r="M14" i="5"/>
  <c r="F14" i="5" s="1"/>
  <c r="M16" i="5"/>
  <c r="F16" i="5" s="1"/>
  <c r="M18" i="5"/>
  <c r="F18" i="5" s="1"/>
  <c r="M20" i="5"/>
  <c r="F20" i="5" s="1"/>
  <c r="M22" i="5"/>
  <c r="F22" i="5" s="1"/>
  <c r="M24" i="5"/>
  <c r="F24" i="5" s="1"/>
  <c r="M26" i="5"/>
  <c r="F26" i="5" s="1"/>
  <c r="M28" i="5"/>
  <c r="F28" i="5" s="1"/>
  <c r="M30" i="5"/>
  <c r="F30" i="5" s="1"/>
  <c r="M32" i="5"/>
  <c r="F32" i="5" s="1"/>
  <c r="M34" i="5"/>
  <c r="F34" i="5" s="1"/>
  <c r="M36" i="5"/>
  <c r="F36" i="5" s="1"/>
  <c r="L9" i="5"/>
  <c r="L11" i="5"/>
  <c r="L13" i="5"/>
  <c r="L15" i="5"/>
  <c r="L17" i="5"/>
  <c r="L19" i="5"/>
  <c r="L21" i="5"/>
  <c r="L23" i="5"/>
  <c r="L25" i="5"/>
  <c r="L27" i="5"/>
  <c r="L29" i="5"/>
  <c r="L31" i="5"/>
  <c r="L33" i="5"/>
  <c r="L35" i="5"/>
  <c r="M7" i="5"/>
  <c r="M9" i="5"/>
  <c r="F9" i="5" s="1"/>
  <c r="M11" i="5"/>
  <c r="F11" i="5" s="1"/>
  <c r="M13" i="5"/>
  <c r="F13" i="5" s="1"/>
  <c r="M15" i="5"/>
  <c r="F15" i="5" s="1"/>
  <c r="M17" i="5"/>
  <c r="F17" i="5" s="1"/>
  <c r="M19" i="5"/>
  <c r="F19" i="5" s="1"/>
  <c r="M21" i="5"/>
  <c r="F21" i="5" s="1"/>
  <c r="M23" i="5"/>
  <c r="F23" i="5" s="1"/>
  <c r="M25" i="5"/>
  <c r="F25" i="5" s="1"/>
  <c r="M27" i="5"/>
  <c r="F27" i="5" s="1"/>
  <c r="M29" i="5"/>
  <c r="F29" i="5" s="1"/>
  <c r="M31" i="5"/>
  <c r="F31" i="5" s="1"/>
  <c r="M33" i="5"/>
  <c r="F33" i="5" s="1"/>
  <c r="M35" i="5"/>
  <c r="F35" i="5" s="1"/>
  <c r="L7" i="5"/>
  <c r="W7" i="13"/>
  <c r="X7" i="13" s="1"/>
  <c r="AP7" i="13"/>
  <c r="AO7" i="13"/>
  <c r="AL7" i="13"/>
  <c r="AK7" i="13"/>
  <c r="AM7" i="13" s="1"/>
  <c r="AO91" i="13"/>
  <c r="AQ91" i="13" s="1"/>
  <c r="AP91" i="13"/>
  <c r="AO75" i="13"/>
  <c r="AQ75" i="13" s="1"/>
  <c r="AP75" i="13"/>
  <c r="AO59" i="13"/>
  <c r="AQ59" i="13" s="1"/>
  <c r="AP59" i="13"/>
  <c r="AO43" i="13"/>
  <c r="AQ43" i="13" s="1"/>
  <c r="AP43" i="13"/>
  <c r="AK27" i="13"/>
  <c r="AM27" i="13" s="1"/>
  <c r="AL27" i="13"/>
  <c r="AO27" i="13"/>
  <c r="AQ27" i="13" s="1"/>
  <c r="AP27" i="13"/>
  <c r="AO16" i="13"/>
  <c r="AQ16" i="13" s="1"/>
  <c r="AP16" i="13"/>
  <c r="AK16" i="13"/>
  <c r="AM16" i="13" s="1"/>
  <c r="AK11" i="13"/>
  <c r="AM11" i="13" s="1"/>
  <c r="AL11" i="13"/>
  <c r="AO11" i="13"/>
  <c r="AQ11" i="13" s="1"/>
  <c r="AP11" i="13"/>
  <c r="AO83" i="13"/>
  <c r="AQ83" i="13" s="1"/>
  <c r="AP83" i="13"/>
  <c r="AO67" i="13"/>
  <c r="AQ67" i="13" s="1"/>
  <c r="AP67" i="13"/>
  <c r="AO51" i="13"/>
  <c r="AQ51" i="13" s="1"/>
  <c r="AP51" i="13"/>
  <c r="AO35" i="13"/>
  <c r="AQ35" i="13" s="1"/>
  <c r="AP35" i="13"/>
  <c r="AO8" i="13"/>
  <c r="AQ8" i="13" s="1"/>
  <c r="AP8" i="13"/>
  <c r="AK8" i="13"/>
  <c r="AM8" i="13" s="1"/>
  <c r="AO94" i="13"/>
  <c r="AQ94" i="13" s="1"/>
  <c r="AP94" i="13"/>
  <c r="AO86" i="13"/>
  <c r="AQ86" i="13" s="1"/>
  <c r="AP86" i="13"/>
  <c r="AO78" i="13"/>
  <c r="AQ78" i="13" s="1"/>
  <c r="AP78" i="13"/>
  <c r="AO70" i="13"/>
  <c r="AQ70" i="13" s="1"/>
  <c r="AP70" i="13"/>
  <c r="AO62" i="13"/>
  <c r="AQ62" i="13" s="1"/>
  <c r="AP62" i="13"/>
  <c r="AO54" i="13"/>
  <c r="AQ54" i="13" s="1"/>
  <c r="AP54" i="13"/>
  <c r="AO46" i="13"/>
  <c r="AQ46" i="13" s="1"/>
  <c r="AP46" i="13"/>
  <c r="AO38" i="13"/>
  <c r="AQ38" i="13" s="1"/>
  <c r="AP38" i="13"/>
  <c r="AO30" i="13"/>
  <c r="AQ30" i="13" s="1"/>
  <c r="AP30" i="13"/>
  <c r="AK17" i="13"/>
  <c r="AM17" i="13" s="1"/>
  <c r="AL17" i="13"/>
  <c r="AO17" i="13"/>
  <c r="AQ17" i="13" s="1"/>
  <c r="AP17" i="13"/>
  <c r="AO13" i="13"/>
  <c r="AQ13" i="13" s="1"/>
  <c r="AP13" i="13"/>
  <c r="AL13" i="13"/>
  <c r="AK9" i="13"/>
  <c r="AM9" i="13" s="1"/>
  <c r="AL9" i="13"/>
  <c r="AO9" i="13"/>
  <c r="AQ9" i="13" s="1"/>
  <c r="AP9" i="13"/>
  <c r="AK95" i="13"/>
  <c r="AM95" i="13" s="1"/>
  <c r="AO99" i="13"/>
  <c r="AQ99" i="13" s="1"/>
  <c r="AO79" i="13"/>
  <c r="AQ79" i="13" s="1"/>
  <c r="AP79" i="13"/>
  <c r="AO63" i="13"/>
  <c r="AQ63" i="13" s="1"/>
  <c r="AP63" i="13"/>
  <c r="AO47" i="13"/>
  <c r="AQ47" i="13" s="1"/>
  <c r="AP47" i="13"/>
  <c r="AO31" i="13"/>
  <c r="AQ31" i="13" s="1"/>
  <c r="AP31" i="13"/>
  <c r="AO12" i="13"/>
  <c r="AQ12" i="13" s="1"/>
  <c r="AL12" i="13"/>
  <c r="AP12" i="13"/>
  <c r="AK12" i="13"/>
  <c r="AM12" i="13" s="1"/>
  <c r="AO96" i="13"/>
  <c r="AQ96" i="13" s="1"/>
  <c r="AP96" i="13"/>
  <c r="AO93" i="13"/>
  <c r="AQ93" i="13" s="1"/>
  <c r="AP93" i="13"/>
  <c r="AO88" i="13"/>
  <c r="AQ88" i="13" s="1"/>
  <c r="AP88" i="13"/>
  <c r="AO85" i="13"/>
  <c r="AQ85" i="13" s="1"/>
  <c r="AP85" i="13"/>
  <c r="AO80" i="13"/>
  <c r="AQ80" i="13" s="1"/>
  <c r="AP80" i="13"/>
  <c r="AO77" i="13"/>
  <c r="AQ77" i="13" s="1"/>
  <c r="AP77" i="13"/>
  <c r="AO72" i="13"/>
  <c r="AQ72" i="13" s="1"/>
  <c r="AP72" i="13"/>
  <c r="AO69" i="13"/>
  <c r="AQ69" i="13" s="1"/>
  <c r="AP69" i="13"/>
  <c r="AO64" i="13"/>
  <c r="AQ64" i="13" s="1"/>
  <c r="AP64" i="13"/>
  <c r="AO61" i="13"/>
  <c r="AQ61" i="13" s="1"/>
  <c r="AP61" i="13"/>
  <c r="AO56" i="13"/>
  <c r="AQ56" i="13" s="1"/>
  <c r="AP56" i="13"/>
  <c r="AO53" i="13"/>
  <c r="AQ53" i="13" s="1"/>
  <c r="AP53" i="13"/>
  <c r="AO48" i="13"/>
  <c r="AQ48" i="13" s="1"/>
  <c r="AP48" i="13"/>
  <c r="AO45" i="13"/>
  <c r="AQ45" i="13" s="1"/>
  <c r="AP45" i="13"/>
  <c r="AO40" i="13"/>
  <c r="AQ40" i="13" s="1"/>
  <c r="AP40" i="13"/>
  <c r="AO37" i="13"/>
  <c r="AQ37" i="13" s="1"/>
  <c r="AP37" i="13"/>
  <c r="AO32" i="13"/>
  <c r="AQ32" i="13" s="1"/>
  <c r="AP32" i="13"/>
  <c r="AO29" i="13"/>
  <c r="AQ29" i="13" s="1"/>
  <c r="AP29" i="13"/>
  <c r="AO24" i="13"/>
  <c r="AQ24" i="13" s="1"/>
  <c r="AP24" i="13"/>
  <c r="AK24" i="13"/>
  <c r="AM24" i="13" s="1"/>
  <c r="AO21" i="13"/>
  <c r="AQ21" i="13" s="1"/>
  <c r="AP21" i="13"/>
  <c r="AL21" i="13"/>
  <c r="AL99" i="13"/>
  <c r="AL97" i="13"/>
  <c r="AK96" i="13"/>
  <c r="AM96" i="13" s="1"/>
  <c r="AL94" i="13"/>
  <c r="AL91" i="13"/>
  <c r="AL89" i="13"/>
  <c r="AK88" i="13"/>
  <c r="AM88" i="13" s="1"/>
  <c r="AL86" i="13"/>
  <c r="AL83" i="13"/>
  <c r="AL81" i="13"/>
  <c r="AK80" i="13"/>
  <c r="AM80" i="13" s="1"/>
  <c r="AL78" i="13"/>
  <c r="AL75" i="13"/>
  <c r="AL73" i="13"/>
  <c r="AK72" i="13"/>
  <c r="AM72" i="13" s="1"/>
  <c r="AL70" i="13"/>
  <c r="AL67" i="13"/>
  <c r="AL65" i="13"/>
  <c r="AK64" i="13"/>
  <c r="AM64" i="13" s="1"/>
  <c r="AL62" i="13"/>
  <c r="AL59" i="13"/>
  <c r="AL57" i="13"/>
  <c r="AK56" i="13"/>
  <c r="AM56" i="13" s="1"/>
  <c r="AL54" i="13"/>
  <c r="AL51" i="13"/>
  <c r="AL49" i="13"/>
  <c r="AK48" i="13"/>
  <c r="AM48" i="13" s="1"/>
  <c r="AL46" i="13"/>
  <c r="AL43" i="13"/>
  <c r="AL41" i="13"/>
  <c r="AK40" i="13"/>
  <c r="AM40" i="13" s="1"/>
  <c r="AL38" i="13"/>
  <c r="AL35" i="13"/>
  <c r="AL33" i="13"/>
  <c r="AK32" i="13"/>
  <c r="AM32" i="13" s="1"/>
  <c r="AL30" i="13"/>
  <c r="AL16" i="13"/>
  <c r="AO97" i="13"/>
  <c r="AQ97" i="13" s="1"/>
  <c r="AO98" i="13"/>
  <c r="AQ98" i="13" s="1"/>
  <c r="AP98" i="13"/>
  <c r="AO90" i="13"/>
  <c r="AQ90" i="13" s="1"/>
  <c r="AP90" i="13"/>
  <c r="AO82" i="13"/>
  <c r="AQ82" i="13" s="1"/>
  <c r="AP82" i="13"/>
  <c r="AO74" i="13"/>
  <c r="AQ74" i="13" s="1"/>
  <c r="AP74" i="13"/>
  <c r="AO66" i="13"/>
  <c r="AQ66" i="13" s="1"/>
  <c r="AP66" i="13"/>
  <c r="AO58" i="13"/>
  <c r="AQ58" i="13" s="1"/>
  <c r="AP58" i="13"/>
  <c r="AO50" i="13"/>
  <c r="AQ50" i="13" s="1"/>
  <c r="AP50" i="13"/>
  <c r="AO42" i="13"/>
  <c r="AQ42" i="13" s="1"/>
  <c r="AP42" i="13"/>
  <c r="AO34" i="13"/>
  <c r="AQ34" i="13" s="1"/>
  <c r="AP34" i="13"/>
  <c r="AO26" i="13"/>
  <c r="AQ26" i="13" s="1"/>
  <c r="AP26" i="13"/>
  <c r="AL26" i="13"/>
  <c r="AK99" i="13"/>
  <c r="AM99" i="13" s="1"/>
  <c r="AK97" i="13"/>
  <c r="AM97" i="13" s="1"/>
  <c r="AK94" i="13"/>
  <c r="AM94" i="13" s="1"/>
  <c r="AK91" i="13"/>
  <c r="AM91" i="13" s="1"/>
  <c r="AK86" i="13"/>
  <c r="AM86" i="13" s="1"/>
  <c r="AK83" i="13"/>
  <c r="AM83" i="13" s="1"/>
  <c r="AK78" i="13"/>
  <c r="AM78" i="13" s="1"/>
  <c r="AK75" i="13"/>
  <c r="AM75" i="13" s="1"/>
  <c r="AK70" i="13"/>
  <c r="AM70" i="13" s="1"/>
  <c r="AK67" i="13"/>
  <c r="AM67" i="13" s="1"/>
  <c r="AK62" i="13"/>
  <c r="AM62" i="13" s="1"/>
  <c r="AK59" i="13"/>
  <c r="AM59" i="13" s="1"/>
  <c r="AK54" i="13"/>
  <c r="AM54" i="13" s="1"/>
  <c r="AK51" i="13"/>
  <c r="AM51" i="13" s="1"/>
  <c r="AK46" i="13"/>
  <c r="AM46" i="13" s="1"/>
  <c r="AK43" i="13"/>
  <c r="AM43" i="13" s="1"/>
  <c r="AK38" i="13"/>
  <c r="AM38" i="13" s="1"/>
  <c r="AK35" i="13"/>
  <c r="AM35" i="13" s="1"/>
  <c r="AK30" i="13"/>
  <c r="AM30" i="13" s="1"/>
  <c r="AK21" i="13"/>
  <c r="AM21" i="13" s="1"/>
  <c r="AL8" i="13"/>
  <c r="AO95" i="13"/>
  <c r="AQ95" i="13" s="1"/>
  <c r="AO87" i="13"/>
  <c r="AQ87" i="13" s="1"/>
  <c r="AP87" i="13"/>
  <c r="AO71" i="13"/>
  <c r="AQ71" i="13" s="1"/>
  <c r="AP71" i="13"/>
  <c r="AO55" i="13"/>
  <c r="AQ55" i="13" s="1"/>
  <c r="AP55" i="13"/>
  <c r="AO39" i="13"/>
  <c r="AQ39" i="13" s="1"/>
  <c r="AP39" i="13"/>
  <c r="AO100" i="13"/>
  <c r="AQ100" i="13" s="1"/>
  <c r="AP100" i="13"/>
  <c r="AO92" i="13"/>
  <c r="AQ92" i="13" s="1"/>
  <c r="AP92" i="13"/>
  <c r="AO89" i="13"/>
  <c r="AQ89" i="13" s="1"/>
  <c r="AP89" i="13"/>
  <c r="AO84" i="13"/>
  <c r="AQ84" i="13" s="1"/>
  <c r="AP84" i="13"/>
  <c r="AO81" i="13"/>
  <c r="AQ81" i="13" s="1"/>
  <c r="AP81" i="13"/>
  <c r="AO76" i="13"/>
  <c r="AQ76" i="13" s="1"/>
  <c r="AP76" i="13"/>
  <c r="AO73" i="13"/>
  <c r="AQ73" i="13" s="1"/>
  <c r="AP73" i="13"/>
  <c r="AO68" i="13"/>
  <c r="AQ68" i="13" s="1"/>
  <c r="AP68" i="13"/>
  <c r="AO65" i="13"/>
  <c r="AQ65" i="13" s="1"/>
  <c r="AP65" i="13"/>
  <c r="AO60" i="13"/>
  <c r="AQ60" i="13" s="1"/>
  <c r="AP60" i="13"/>
  <c r="AO57" i="13"/>
  <c r="AQ57" i="13" s="1"/>
  <c r="AP57" i="13"/>
  <c r="AO52" i="13"/>
  <c r="AQ52" i="13" s="1"/>
  <c r="AP52" i="13"/>
  <c r="AO49" i="13"/>
  <c r="AQ49" i="13" s="1"/>
  <c r="AP49" i="13"/>
  <c r="AO44" i="13"/>
  <c r="AQ44" i="13" s="1"/>
  <c r="AP44" i="13"/>
  <c r="AO41" i="13"/>
  <c r="AQ41" i="13" s="1"/>
  <c r="AP41" i="13"/>
  <c r="AO36" i="13"/>
  <c r="AQ36" i="13" s="1"/>
  <c r="AP36" i="13"/>
  <c r="AO33" i="13"/>
  <c r="AQ33" i="13" s="1"/>
  <c r="AP33" i="13"/>
  <c r="AO28" i="13"/>
  <c r="AQ28" i="13" s="1"/>
  <c r="AL28" i="13"/>
  <c r="AP28" i="13"/>
  <c r="AK28" i="13"/>
  <c r="AM28" i="13" s="1"/>
  <c r="AK25" i="13"/>
  <c r="AM25" i="13" s="1"/>
  <c r="AL25" i="13"/>
  <c r="AO25" i="13"/>
  <c r="AQ25" i="13" s="1"/>
  <c r="AP25" i="13"/>
  <c r="AO20" i="13"/>
  <c r="AQ20" i="13" s="1"/>
  <c r="AL20" i="13"/>
  <c r="AP20" i="13"/>
  <c r="AK20" i="13"/>
  <c r="AM20" i="13" s="1"/>
  <c r="AK100" i="13"/>
  <c r="AM100" i="13" s="1"/>
  <c r="AL98" i="13"/>
  <c r="AL95" i="13"/>
  <c r="AL93" i="13"/>
  <c r="AK92" i="13"/>
  <c r="AM92" i="13" s="1"/>
  <c r="AL90" i="13"/>
  <c r="AL87" i="13"/>
  <c r="AL85" i="13"/>
  <c r="AK84" i="13"/>
  <c r="AM84" i="13" s="1"/>
  <c r="AL82" i="13"/>
  <c r="AL79" i="13"/>
  <c r="AL77" i="13"/>
  <c r="AK76" i="13"/>
  <c r="AM76" i="13" s="1"/>
  <c r="AL74" i="13"/>
  <c r="AL71" i="13"/>
  <c r="AL69" i="13"/>
  <c r="AK68" i="13"/>
  <c r="AM68" i="13" s="1"/>
  <c r="AL66" i="13"/>
  <c r="AL63" i="13"/>
  <c r="AL61" i="13"/>
  <c r="AK60" i="13"/>
  <c r="AM60" i="13" s="1"/>
  <c r="AL58" i="13"/>
  <c r="AL55" i="13"/>
  <c r="AL53" i="13"/>
  <c r="AK52" i="13"/>
  <c r="AM52" i="13" s="1"/>
  <c r="AL50" i="13"/>
  <c r="AL47" i="13"/>
  <c r="AL45" i="13"/>
  <c r="AK44" i="13"/>
  <c r="AM44" i="13" s="1"/>
  <c r="AL42" i="13"/>
  <c r="AL39" i="13"/>
  <c r="AL37" i="13"/>
  <c r="AK36" i="13"/>
  <c r="AM36" i="13" s="1"/>
  <c r="AL34" i="13"/>
  <c r="AL31" i="13"/>
  <c r="AL29" i="13"/>
  <c r="AK26" i="13"/>
  <c r="AM26" i="13" s="1"/>
  <c r="AK13" i="13"/>
  <c r="AM13" i="13" s="1"/>
  <c r="L9" i="4"/>
  <c r="J25" i="4"/>
  <c r="AQ6" i="14"/>
  <c r="AM6" i="14"/>
  <c r="AO6" i="14"/>
  <c r="N6" i="16"/>
  <c r="P13" i="16"/>
  <c r="P18" i="16"/>
  <c r="P31" i="16"/>
  <c r="P33" i="16"/>
  <c r="P9" i="16"/>
  <c r="P12" i="16"/>
  <c r="V15" i="16"/>
  <c r="P40" i="16"/>
  <c r="I7" i="16"/>
  <c r="P8" i="16"/>
  <c r="P10" i="16"/>
  <c r="P11" i="16"/>
  <c r="P21" i="16"/>
  <c r="W9" i="16"/>
  <c r="X9" i="16" s="1"/>
  <c r="X14" i="16"/>
  <c r="P16" i="16"/>
  <c r="P36" i="16"/>
  <c r="W39" i="16"/>
  <c r="X39" i="16" s="1"/>
  <c r="AA7" i="16"/>
  <c r="AB8" i="16"/>
  <c r="AC8" i="16" s="1"/>
  <c r="AB11" i="16"/>
  <c r="AC11" i="16" s="1"/>
  <c r="AB14" i="16"/>
  <c r="AC14" i="16" s="1"/>
  <c r="K6" i="16"/>
  <c r="I15" i="16"/>
  <c r="AC22" i="16"/>
  <c r="X29" i="16"/>
  <c r="AC31" i="16"/>
  <c r="P32" i="16"/>
  <c r="W33" i="16"/>
  <c r="X33" i="16" s="1"/>
  <c r="X34" i="16"/>
  <c r="X38" i="16"/>
  <c r="AC17" i="16"/>
  <c r="AC26" i="16"/>
  <c r="AC18" i="16"/>
  <c r="W20" i="16"/>
  <c r="X20" i="16" s="1"/>
  <c r="I23" i="16"/>
  <c r="V7" i="16"/>
  <c r="O7" i="16"/>
  <c r="W11" i="16"/>
  <c r="X11" i="16" s="1"/>
  <c r="AB12" i="16"/>
  <c r="AC12" i="16" s="1"/>
  <c r="P14" i="16"/>
  <c r="X16" i="16"/>
  <c r="AC21" i="16"/>
  <c r="W22" i="16"/>
  <c r="X22" i="16" s="1"/>
  <c r="P24" i="16"/>
  <c r="W25" i="16"/>
  <c r="X25" i="16" s="1"/>
  <c r="X26" i="16"/>
  <c r="X27" i="16"/>
  <c r="P30" i="16"/>
  <c r="P35" i="16"/>
  <c r="AB36" i="16"/>
  <c r="AC36" i="16" s="1"/>
  <c r="W37" i="16"/>
  <c r="X37" i="16" s="1"/>
  <c r="P39" i="16"/>
  <c r="L7" i="16"/>
  <c r="AB7" i="16"/>
  <c r="P17" i="16"/>
  <c r="O15" i="16"/>
  <c r="X31" i="16"/>
  <c r="AC33" i="16"/>
  <c r="AB33" i="16"/>
  <c r="P34" i="16"/>
  <c r="W36" i="16"/>
  <c r="X36" i="16" s="1"/>
  <c r="AB29" i="16"/>
  <c r="AC29" i="16" s="1"/>
  <c r="M6" i="16"/>
  <c r="W8" i="16"/>
  <c r="AB9" i="16"/>
  <c r="AC9" i="16" s="1"/>
  <c r="W12" i="16"/>
  <c r="X12" i="16" s="1"/>
  <c r="AB13" i="16"/>
  <c r="AC13" i="16" s="1"/>
  <c r="L15" i="16"/>
  <c r="X18" i="16"/>
  <c r="AB20" i="16"/>
  <c r="AC20" i="16" s="1"/>
  <c r="AA23" i="16"/>
  <c r="AB23" i="16" s="1"/>
  <c r="AB25" i="16"/>
  <c r="AC25" i="16" s="1"/>
  <c r="W28" i="16"/>
  <c r="X28" i="16" s="1"/>
  <c r="AC32" i="16"/>
  <c r="P38" i="16"/>
  <c r="W40" i="16"/>
  <c r="X40" i="16" s="1"/>
  <c r="W32" i="16"/>
  <c r="X32" i="16" s="1"/>
  <c r="J6" i="16"/>
  <c r="AB16" i="16"/>
  <c r="AC16" i="16" s="1"/>
  <c r="W19" i="16"/>
  <c r="X19" i="16" s="1"/>
  <c r="W24" i="16"/>
  <c r="X24" i="16" s="1"/>
  <c r="O23" i="16"/>
  <c r="P27" i="16"/>
  <c r="L23" i="16"/>
  <c r="X35" i="16"/>
  <c r="AB37" i="16"/>
  <c r="AC37" i="16" s="1"/>
  <c r="AA15" i="16"/>
  <c r="AB15" i="16" s="1"/>
  <c r="V23" i="16"/>
  <c r="W23" i="16" s="1"/>
  <c r="W15" i="16"/>
  <c r="X15" i="16" s="1"/>
  <c r="P260" i="15"/>
  <c r="X244" i="15"/>
  <c r="O208" i="15"/>
  <c r="O243" i="15"/>
  <c r="N3" i="15"/>
  <c r="L43" i="15"/>
  <c r="I69" i="15"/>
  <c r="L243" i="15"/>
  <c r="K3" i="15"/>
  <c r="J3" i="15"/>
  <c r="G6" i="15"/>
  <c r="V221" i="15"/>
  <c r="W221" i="15" s="1"/>
  <c r="X221" i="15" s="1"/>
  <c r="O43" i="15"/>
  <c r="P257" i="15"/>
  <c r="P259" i="15"/>
  <c r="W43" i="15"/>
  <c r="X43" i="15" s="1"/>
  <c r="AB221" i="15"/>
  <c r="AC221" i="15" s="1"/>
  <c r="P8" i="15"/>
  <c r="L28" i="15"/>
  <c r="P70" i="15"/>
  <c r="L138" i="15"/>
  <c r="L169" i="15"/>
  <c r="V69" i="15"/>
  <c r="W69" i="15" s="1"/>
  <c r="X69" i="15" s="1"/>
  <c r="M3" i="15"/>
  <c r="O28" i="15"/>
  <c r="P31" i="15"/>
  <c r="L208" i="15"/>
  <c r="P247" i="15"/>
  <c r="P249" i="15"/>
  <c r="P253" i="15"/>
  <c r="P254" i="15"/>
  <c r="P251" i="15"/>
  <c r="I208" i="15"/>
  <c r="P30" i="15"/>
  <c r="X32" i="15"/>
  <c r="I33" i="15"/>
  <c r="X65" i="15"/>
  <c r="AC68" i="15"/>
  <c r="L221" i="15"/>
  <c r="P245" i="15"/>
  <c r="P246" i="15"/>
  <c r="P255" i="15"/>
  <c r="P258" i="15"/>
  <c r="X264" i="15"/>
  <c r="AC251" i="15"/>
  <c r="O33" i="15"/>
  <c r="O138" i="15"/>
  <c r="I7" i="15"/>
  <c r="O7" i="15"/>
  <c r="I28" i="15"/>
  <c r="P32" i="15"/>
  <c r="I43" i="15"/>
  <c r="O69" i="15"/>
  <c r="I169" i="15"/>
  <c r="P244" i="15"/>
  <c r="P248" i="15"/>
  <c r="P252" i="15"/>
  <c r="P261" i="15"/>
  <c r="W28" i="15"/>
  <c r="X28" i="15" s="1"/>
  <c r="W138" i="15"/>
  <c r="X138" i="15" s="1"/>
  <c r="W33" i="15"/>
  <c r="X33" i="15" s="1"/>
  <c r="P29" i="15"/>
  <c r="AB36" i="15"/>
  <c r="AC36" i="15" s="1"/>
  <c r="P44" i="15"/>
  <c r="X209" i="15"/>
  <c r="X220" i="15"/>
  <c r="P250" i="15"/>
  <c r="P256" i="15"/>
  <c r="AC259" i="15"/>
  <c r="X260" i="15"/>
  <c r="P262" i="15"/>
  <c r="P264" i="15"/>
  <c r="L7" i="15"/>
  <c r="O169" i="15"/>
  <c r="L33" i="15"/>
  <c r="L69" i="15"/>
  <c r="X170" i="15"/>
  <c r="AB209" i="15"/>
  <c r="AC209" i="15" s="1"/>
  <c r="AC255" i="15"/>
  <c r="X256" i="15"/>
  <c r="P263" i="15"/>
  <c r="AA28" i="15"/>
  <c r="AB28" i="15" s="1"/>
  <c r="AA33" i="15"/>
  <c r="AB33" i="15" s="1"/>
  <c r="AA69" i="15"/>
  <c r="AB69" i="15" s="1"/>
  <c r="V243" i="15"/>
  <c r="W243" i="15" s="1"/>
  <c r="X243" i="15" s="1"/>
  <c r="AC208" i="15"/>
  <c r="AB169" i="15"/>
  <c r="H6" i="15"/>
  <c r="M6" i="15"/>
  <c r="J6" i="15"/>
  <c r="E5" i="3" s="1"/>
  <c r="AB7" i="15"/>
  <c r="AC7" i="15" s="1"/>
  <c r="N6" i="15"/>
  <c r="F24" i="4" s="1"/>
  <c r="F23" i="4" s="1"/>
  <c r="V7" i="15"/>
  <c r="W35" i="15"/>
  <c r="X35" i="15" s="1"/>
  <c r="AB38" i="15"/>
  <c r="AC38" i="15" s="1"/>
  <c r="AB8" i="15"/>
  <c r="W26" i="15"/>
  <c r="X26" i="15" s="1"/>
  <c r="W67" i="15"/>
  <c r="X67" i="15" s="1"/>
  <c r="W250" i="15"/>
  <c r="X250" i="15" s="1"/>
  <c r="X8" i="15"/>
  <c r="AB29" i="15"/>
  <c r="AC29" i="15" s="1"/>
  <c r="W41" i="15"/>
  <c r="X41" i="15" s="1"/>
  <c r="AB44" i="15"/>
  <c r="AC44" i="15" s="1"/>
  <c r="AB139" i="15"/>
  <c r="AC139" i="15" s="1"/>
  <c r="AB34" i="15"/>
  <c r="AC34" i="15" s="1"/>
  <c r="AB70" i="15"/>
  <c r="AC70" i="15" s="1"/>
  <c r="W30" i="15"/>
  <c r="X30" i="15" s="1"/>
  <c r="W63" i="15"/>
  <c r="X63" i="15" s="1"/>
  <c r="AB66" i="15"/>
  <c r="AC66" i="15" s="1"/>
  <c r="AB253" i="15"/>
  <c r="AC253" i="15" s="1"/>
  <c r="X29" i="15"/>
  <c r="AC32" i="15"/>
  <c r="X34" i="15"/>
  <c r="AC37" i="15"/>
  <c r="X38" i="15"/>
  <c r="AC43" i="15"/>
  <c r="X44" i="15"/>
  <c r="AC65" i="15"/>
  <c r="X66" i="15"/>
  <c r="X70" i="15"/>
  <c r="AC138" i="15"/>
  <c r="X139" i="15"/>
  <c r="W254" i="15"/>
  <c r="X254" i="15" s="1"/>
  <c r="AB257" i="15"/>
  <c r="AC257" i="15" s="1"/>
  <c r="W246" i="15"/>
  <c r="X246" i="15" s="1"/>
  <c r="AB249" i="15"/>
  <c r="AC249" i="15" s="1"/>
  <c r="W262" i="15"/>
  <c r="X262" i="15" s="1"/>
  <c r="AB220" i="15"/>
  <c r="AC220" i="15" s="1"/>
  <c r="AB245" i="15"/>
  <c r="AC245" i="15" s="1"/>
  <c r="W258" i="15"/>
  <c r="X258" i="15" s="1"/>
  <c r="AB261" i="15"/>
  <c r="AC261" i="15" s="1"/>
  <c r="AC170" i="15"/>
  <c r="AC222" i="15"/>
  <c r="AC244" i="15"/>
  <c r="X245" i="15"/>
  <c r="AC248" i="15"/>
  <c r="X249" i="15"/>
  <c r="AC252" i="15"/>
  <c r="X253" i="15"/>
  <c r="AC256" i="15"/>
  <c r="X257" i="15"/>
  <c r="AC260" i="15"/>
  <c r="X261" i="15"/>
  <c r="AC264" i="15"/>
  <c r="P47" i="14"/>
  <c r="P49" i="14"/>
  <c r="P34" i="14"/>
  <c r="P40" i="14"/>
  <c r="P44" i="14"/>
  <c r="P14" i="14"/>
  <c r="P18" i="14"/>
  <c r="P19" i="14"/>
  <c r="P30" i="14"/>
  <c r="AC41" i="14"/>
  <c r="P43" i="14"/>
  <c r="P48" i="14"/>
  <c r="X49" i="14"/>
  <c r="P8" i="14"/>
  <c r="P15" i="14"/>
  <c r="P17" i="14"/>
  <c r="P31" i="14"/>
  <c r="P32" i="14"/>
  <c r="X38" i="14"/>
  <c r="P39" i="14"/>
  <c r="O6" i="14"/>
  <c r="P9" i="14"/>
  <c r="X31" i="14"/>
  <c r="P35" i="14"/>
  <c r="X39" i="14"/>
  <c r="AC42" i="14"/>
  <c r="P10" i="14"/>
  <c r="P11" i="14"/>
  <c r="P13" i="14"/>
  <c r="P20" i="14"/>
  <c r="P22" i="14"/>
  <c r="P24" i="14"/>
  <c r="P26" i="14"/>
  <c r="P27" i="14"/>
  <c r="P28" i="14"/>
  <c r="P29" i="14"/>
  <c r="P33" i="14"/>
  <c r="AB33" i="14"/>
  <c r="AC33" i="14" s="1"/>
  <c r="AC34" i="14"/>
  <c r="P38" i="14"/>
  <c r="P45" i="14"/>
  <c r="W50" i="14"/>
  <c r="X50" i="14" s="1"/>
  <c r="AC50" i="14"/>
  <c r="P7" i="14"/>
  <c r="P42" i="14"/>
  <c r="P50" i="14"/>
  <c r="I6" i="14"/>
  <c r="P21" i="14"/>
  <c r="X27" i="14"/>
  <c r="P37" i="14"/>
  <c r="P41" i="14"/>
  <c r="P46" i="14"/>
  <c r="W36" i="14"/>
  <c r="X36" i="14" s="1"/>
  <c r="W44" i="14"/>
  <c r="X44" i="14" s="1"/>
  <c r="X7" i="14"/>
  <c r="AC10" i="14"/>
  <c r="X11" i="14"/>
  <c r="AC14" i="14"/>
  <c r="X15" i="14"/>
  <c r="AC18" i="14"/>
  <c r="X19" i="14"/>
  <c r="AC22" i="14"/>
  <c r="X23" i="14"/>
  <c r="AC32" i="14"/>
  <c r="AB35" i="14"/>
  <c r="AC35" i="14" s="1"/>
  <c r="AC40" i="14"/>
  <c r="AB43" i="14"/>
  <c r="AC43" i="14" s="1"/>
  <c r="AC48" i="14"/>
  <c r="L6" i="14"/>
  <c r="V6" i="14"/>
  <c r="AB7" i="14"/>
  <c r="AC7" i="14" s="1"/>
  <c r="W8" i="14"/>
  <c r="X8" i="14" s="1"/>
  <c r="AB11" i="14"/>
  <c r="AC11" i="14" s="1"/>
  <c r="W12" i="14"/>
  <c r="AB15" i="14"/>
  <c r="AC15" i="14" s="1"/>
  <c r="W16" i="14"/>
  <c r="X16" i="14" s="1"/>
  <c r="AB19" i="14"/>
  <c r="AC19" i="14" s="1"/>
  <c r="W20" i="14"/>
  <c r="X20" i="14" s="1"/>
  <c r="AB23" i="14"/>
  <c r="AC23" i="14" s="1"/>
  <c r="W24" i="14"/>
  <c r="X24" i="14" s="1"/>
  <c r="W28" i="14"/>
  <c r="X28" i="14" s="1"/>
  <c r="W29" i="14"/>
  <c r="X29" i="14" s="1"/>
  <c r="AB31" i="14"/>
  <c r="AC31" i="14" s="1"/>
  <c r="AB39" i="14"/>
  <c r="AC39" i="14" s="1"/>
  <c r="W41" i="14"/>
  <c r="X41" i="14" s="1"/>
  <c r="AC44" i="14"/>
  <c r="AB47" i="14"/>
  <c r="AC47" i="14" s="1"/>
  <c r="X33" i="14"/>
  <c r="AC26" i="14"/>
  <c r="AB27" i="14"/>
  <c r="AC27" i="14" s="1"/>
  <c r="W32" i="14"/>
  <c r="X32" i="14" s="1"/>
  <c r="AB36" i="14"/>
  <c r="AC36" i="14" s="1"/>
  <c r="X37" i="14"/>
  <c r="W40" i="14"/>
  <c r="X40" i="14" s="1"/>
  <c r="AB44" i="14"/>
  <c r="X45" i="14"/>
  <c r="W48" i="14"/>
  <c r="X48" i="14" s="1"/>
  <c r="AC8" i="13"/>
  <c r="AB98" i="13"/>
  <c r="AC98" i="13" s="1"/>
  <c r="AB94" i="13"/>
  <c r="AC94" i="13" s="1"/>
  <c r="AB90" i="13"/>
  <c r="AC90" i="13" s="1"/>
  <c r="AB86" i="13"/>
  <c r="AC86" i="13" s="1"/>
  <c r="AB82" i="13"/>
  <c r="AC82" i="13" s="1"/>
  <c r="AB78" i="13"/>
  <c r="AC78" i="13" s="1"/>
  <c r="AB74" i="13"/>
  <c r="AC74" i="13" s="1"/>
  <c r="AB70" i="13"/>
  <c r="AC70" i="13" s="1"/>
  <c r="AB66" i="13"/>
  <c r="AC66" i="13" s="1"/>
  <c r="AB62" i="13"/>
  <c r="AC62" i="13" s="1"/>
  <c r="AB58" i="13"/>
  <c r="AC58" i="13" s="1"/>
  <c r="AB54" i="13"/>
  <c r="AC54" i="13" s="1"/>
  <c r="AB50" i="13"/>
  <c r="AC50" i="13" s="1"/>
  <c r="AB46" i="13"/>
  <c r="AC46" i="13" s="1"/>
  <c r="AB42" i="13"/>
  <c r="AC42" i="13" s="1"/>
  <c r="AB38" i="13"/>
  <c r="AC38" i="13" s="1"/>
  <c r="AB34" i="13"/>
  <c r="AC34" i="13" s="1"/>
  <c r="AB30" i="13"/>
  <c r="AC30" i="13" s="1"/>
  <c r="AB26" i="13"/>
  <c r="AC26" i="13" s="1"/>
  <c r="AB22" i="13"/>
  <c r="AC22" i="13" s="1"/>
  <c r="AB18" i="13"/>
  <c r="AC18" i="13" s="1"/>
  <c r="AB14" i="13"/>
  <c r="AC14" i="13" s="1"/>
  <c r="AB10" i="13"/>
  <c r="P32" i="6" s="1"/>
  <c r="V6" i="13"/>
  <c r="W98" i="13"/>
  <c r="X98" i="13" s="1"/>
  <c r="W94" i="13"/>
  <c r="X94" i="13" s="1"/>
  <c r="W90" i="13"/>
  <c r="X90" i="13" s="1"/>
  <c r="W86" i="13"/>
  <c r="X86" i="13" s="1"/>
  <c r="W82" i="13"/>
  <c r="X82" i="13" s="1"/>
  <c r="W78" i="13"/>
  <c r="X78" i="13" s="1"/>
  <c r="W74" i="13"/>
  <c r="X74" i="13" s="1"/>
  <c r="W70" i="13"/>
  <c r="X70" i="13" s="1"/>
  <c r="W66" i="13"/>
  <c r="X66" i="13" s="1"/>
  <c r="W62" i="13"/>
  <c r="X62" i="13" s="1"/>
  <c r="W58" i="13"/>
  <c r="X58" i="13" s="1"/>
  <c r="W54" i="13"/>
  <c r="X54" i="13" s="1"/>
  <c r="W50" i="13"/>
  <c r="X50" i="13" s="1"/>
  <c r="W46" i="13"/>
  <c r="X46" i="13" s="1"/>
  <c r="W42" i="13"/>
  <c r="X42" i="13" s="1"/>
  <c r="W38" i="13"/>
  <c r="B8" i="3" s="1"/>
  <c r="W34" i="13"/>
  <c r="W30" i="13"/>
  <c r="X30" i="13" s="1"/>
  <c r="W26" i="13"/>
  <c r="X26" i="13" s="1"/>
  <c r="W22" i="13"/>
  <c r="X22" i="13" s="1"/>
  <c r="W18" i="13"/>
  <c r="X18" i="13" s="1"/>
  <c r="W14" i="13"/>
  <c r="X14" i="13" s="1"/>
  <c r="W10" i="13"/>
  <c r="K32" i="6" s="1"/>
  <c r="AE19" i="13"/>
  <c r="AE22" i="13"/>
  <c r="AE23" i="13"/>
  <c r="AE10" i="13"/>
  <c r="AE15" i="13"/>
  <c r="AE18" i="13"/>
  <c r="AE14" i="13"/>
  <c r="P48" i="6" l="1"/>
  <c r="P35" i="6"/>
  <c r="P25" i="6"/>
  <c r="P23" i="6" s="1"/>
  <c r="K25" i="6"/>
  <c r="T32" i="6"/>
  <c r="T21" i="6"/>
  <c r="T11" i="6"/>
  <c r="AB8" i="6"/>
  <c r="T26" i="6"/>
  <c r="Y51" i="6"/>
  <c r="Y52" i="6"/>
  <c r="Y50" i="6"/>
  <c r="V19" i="6"/>
  <c r="X34" i="13"/>
  <c r="B7" i="3"/>
  <c r="B6" i="3" s="1"/>
  <c r="X38" i="13"/>
  <c r="B12" i="3"/>
  <c r="F12" i="3" s="1"/>
  <c r="F10" i="3"/>
  <c r="P50" i="6"/>
  <c r="P49" i="6" s="1"/>
  <c r="K50" i="6"/>
  <c r="K49" i="6" s="1"/>
  <c r="Y25" i="6"/>
  <c r="Y23" i="6" s="1"/>
  <c r="Y10" i="6"/>
  <c r="Y8" i="6" s="1"/>
  <c r="T13" i="6"/>
  <c r="O8" i="6"/>
  <c r="Z19" i="6"/>
  <c r="W19" i="6"/>
  <c r="T25" i="6"/>
  <c r="T17" i="6"/>
  <c r="T45" i="6"/>
  <c r="S49" i="6"/>
  <c r="T37" i="6"/>
  <c r="K35" i="6"/>
  <c r="K34" i="6" s="1"/>
  <c r="AP22" i="13"/>
  <c r="AL22" i="13"/>
  <c r="AO22" i="13"/>
  <c r="AQ22" i="13" s="1"/>
  <c r="AK22" i="13"/>
  <c r="AM22" i="13" s="1"/>
  <c r="AK15" i="13"/>
  <c r="AM15" i="13" s="1"/>
  <c r="AO15" i="13"/>
  <c r="AQ15" i="13" s="1"/>
  <c r="AP15" i="13"/>
  <c r="AL15" i="13"/>
  <c r="AL14" i="13"/>
  <c r="AO14" i="13"/>
  <c r="AQ14" i="13" s="1"/>
  <c r="AK14" i="13"/>
  <c r="AM14" i="13" s="1"/>
  <c r="AP14" i="13"/>
  <c r="AP19" i="13"/>
  <c r="AK19" i="13"/>
  <c r="AM19" i="13" s="1"/>
  <c r="AL19" i="13"/>
  <c r="AO19" i="13"/>
  <c r="AQ19" i="13" s="1"/>
  <c r="AK18" i="13"/>
  <c r="AM18" i="13" s="1"/>
  <c r="AP18" i="13"/>
  <c r="AL18" i="13"/>
  <c r="AO18" i="13"/>
  <c r="AQ18" i="13" s="1"/>
  <c r="AK23" i="13"/>
  <c r="AM23" i="13" s="1"/>
  <c r="AO23" i="13"/>
  <c r="AQ23" i="13" s="1"/>
  <c r="AP23" i="13"/>
  <c r="AL23" i="13"/>
  <c r="L5" i="3"/>
  <c r="E24" i="4"/>
  <c r="S30" i="6"/>
  <c r="AK6" i="13"/>
  <c r="S14" i="6"/>
  <c r="W49" i="6"/>
  <c r="AA19" i="6"/>
  <c r="W8" i="6"/>
  <c r="AK10" i="13"/>
  <c r="AM10" i="13" s="1"/>
  <c r="AO10" i="13"/>
  <c r="AQ10" i="13" s="1"/>
  <c r="AP10" i="13"/>
  <c r="AL10" i="13"/>
  <c r="V8" i="6"/>
  <c r="U23" i="6"/>
  <c r="U8" i="6"/>
  <c r="Y20" i="6"/>
  <c r="Y19" i="6" s="1"/>
  <c r="AD39" i="6"/>
  <c r="AD45" i="6"/>
  <c r="AL6" i="13"/>
  <c r="AD27" i="6"/>
  <c r="AD42" i="6"/>
  <c r="H8" i="6"/>
  <c r="E8" i="6"/>
  <c r="P8" i="6"/>
  <c r="AD21" i="6"/>
  <c r="AD48" i="6"/>
  <c r="AD18" i="6"/>
  <c r="J8" i="6"/>
  <c r="L8" i="6"/>
  <c r="G8" i="6"/>
  <c r="AD26" i="6"/>
  <c r="K8" i="6"/>
  <c r="N8" i="6"/>
  <c r="I8" i="6"/>
  <c r="D7" i="5"/>
  <c r="D6" i="5" s="1"/>
  <c r="K6" i="5"/>
  <c r="W6" i="13"/>
  <c r="AB6" i="13"/>
  <c r="J6" i="3" s="1"/>
  <c r="G49" i="6"/>
  <c r="J49" i="6"/>
  <c r="F52" i="6"/>
  <c r="M49" i="6"/>
  <c r="F47" i="6"/>
  <c r="P38" i="6"/>
  <c r="H30" i="6"/>
  <c r="H19" i="6"/>
  <c r="H14" i="6"/>
  <c r="K38" i="6"/>
  <c r="O34" i="6"/>
  <c r="O23" i="6"/>
  <c r="E38" i="6"/>
  <c r="J34" i="6"/>
  <c r="N30" i="6"/>
  <c r="J23" i="6"/>
  <c r="N19" i="6"/>
  <c r="N14" i="6"/>
  <c r="F42" i="6"/>
  <c r="I38" i="6"/>
  <c r="F37" i="6"/>
  <c r="M34" i="6"/>
  <c r="F32" i="6"/>
  <c r="F26" i="6"/>
  <c r="M23" i="6"/>
  <c r="F21" i="6"/>
  <c r="F16" i="6"/>
  <c r="F11" i="6"/>
  <c r="J8" i="4"/>
  <c r="C23" i="4"/>
  <c r="I24" i="4"/>
  <c r="J6" i="5"/>
  <c r="C7" i="5"/>
  <c r="C6" i="5" s="1"/>
  <c r="D3" i="5" s="1"/>
  <c r="E49" i="6"/>
  <c r="I49" i="6"/>
  <c r="P34" i="6"/>
  <c r="O30" i="6"/>
  <c r="O19" i="6"/>
  <c r="E34" i="6"/>
  <c r="J30" i="6"/>
  <c r="J19" i="6"/>
  <c r="I34" i="6"/>
  <c r="M30" i="6"/>
  <c r="P43" i="6"/>
  <c r="K43" i="6"/>
  <c r="E43" i="6"/>
  <c r="I43" i="6"/>
  <c r="C7" i="4"/>
  <c r="F9" i="6"/>
  <c r="D8" i="6"/>
  <c r="D7" i="4"/>
  <c r="F48" i="6"/>
  <c r="L43" i="6"/>
  <c r="L38" i="6"/>
  <c r="G43" i="6"/>
  <c r="G38" i="6"/>
  <c r="K23" i="6"/>
  <c r="O14" i="6"/>
  <c r="E23" i="6"/>
  <c r="J14" i="6"/>
  <c r="D43" i="6"/>
  <c r="F44" i="6"/>
  <c r="D38" i="6"/>
  <c r="F39" i="6"/>
  <c r="F33" i="6"/>
  <c r="F27" i="6"/>
  <c r="I23" i="6"/>
  <c r="F22" i="6"/>
  <c r="M19" i="6"/>
  <c r="F17" i="6"/>
  <c r="M14" i="6"/>
  <c r="F12" i="6"/>
  <c r="AD32" i="6"/>
  <c r="AD16" i="6"/>
  <c r="AD29" i="6"/>
  <c r="AD28" i="6" s="1"/>
  <c r="AD13" i="6"/>
  <c r="AD51" i="6"/>
  <c r="AD47" i="6"/>
  <c r="AD40" i="6"/>
  <c r="AD33" i="6"/>
  <c r="AD41" i="6"/>
  <c r="AD17" i="6"/>
  <c r="AD50" i="6"/>
  <c r="AD25" i="6"/>
  <c r="AD20" i="6"/>
  <c r="L49" i="6"/>
  <c r="O49" i="6"/>
  <c r="F50" i="6"/>
  <c r="D49" i="6"/>
  <c r="H43" i="6"/>
  <c r="H38" i="6"/>
  <c r="L34" i="6"/>
  <c r="P30" i="6"/>
  <c r="L23" i="6"/>
  <c r="P19" i="6"/>
  <c r="P14" i="6"/>
  <c r="G34" i="6"/>
  <c r="K30" i="6"/>
  <c r="G23" i="6"/>
  <c r="K19" i="6"/>
  <c r="K14" i="6"/>
  <c r="N43" i="6"/>
  <c r="N38" i="6"/>
  <c r="F31" i="6"/>
  <c r="E30" i="6"/>
  <c r="E19" i="6"/>
  <c r="E14" i="6"/>
  <c r="F45" i="6"/>
  <c r="F40" i="6"/>
  <c r="F35" i="6"/>
  <c r="D34" i="6"/>
  <c r="I30" i="6"/>
  <c r="D28" i="6"/>
  <c r="F29" i="6"/>
  <c r="F28" i="6" s="1"/>
  <c r="F24" i="6"/>
  <c r="D23" i="6"/>
  <c r="I19" i="6"/>
  <c r="F18" i="6"/>
  <c r="I14" i="6"/>
  <c r="F13" i="6"/>
  <c r="AD37" i="6"/>
  <c r="AD52" i="6"/>
  <c r="AD10" i="6"/>
  <c r="AD36" i="6"/>
  <c r="AD46" i="6"/>
  <c r="AD15" i="6"/>
  <c r="AD22" i="6"/>
  <c r="AD9" i="6"/>
  <c r="AD44" i="6"/>
  <c r="AD12" i="6"/>
  <c r="AD35" i="6"/>
  <c r="AD11" i="6"/>
  <c r="AD31" i="6"/>
  <c r="H49" i="6"/>
  <c r="N49" i="6"/>
  <c r="F51" i="6"/>
  <c r="H34" i="6"/>
  <c r="L30" i="6"/>
  <c r="H23" i="6"/>
  <c r="L19" i="6"/>
  <c r="L14" i="6"/>
  <c r="O43" i="6"/>
  <c r="O38" i="6"/>
  <c r="G30" i="6"/>
  <c r="G19" i="6"/>
  <c r="G14" i="6"/>
  <c r="J43" i="6"/>
  <c r="J38" i="6"/>
  <c r="N34" i="6"/>
  <c r="N23" i="6"/>
  <c r="F46" i="6"/>
  <c r="M43" i="6"/>
  <c r="F41" i="6"/>
  <c r="M38" i="6"/>
  <c r="F36" i="6"/>
  <c r="D30" i="6"/>
  <c r="F25" i="6"/>
  <c r="D19" i="6"/>
  <c r="F20" i="6"/>
  <c r="F15" i="6"/>
  <c r="F14" i="6" s="1"/>
  <c r="D14" i="6"/>
  <c r="F10" i="6"/>
  <c r="U38" i="6"/>
  <c r="AB43" i="6"/>
  <c r="S8" i="6"/>
  <c r="AB14" i="6"/>
  <c r="AC28" i="15"/>
  <c r="AP6" i="13"/>
  <c r="V49" i="6"/>
  <c r="AB49" i="6"/>
  <c r="T47" i="6"/>
  <c r="T40" i="6"/>
  <c r="AA49" i="6"/>
  <c r="AA8" i="6"/>
  <c r="L6" i="5"/>
  <c r="N7" i="5"/>
  <c r="E7" i="5"/>
  <c r="E35" i="5"/>
  <c r="G35" i="5" s="1"/>
  <c r="N35" i="5"/>
  <c r="E27" i="5"/>
  <c r="G27" i="5" s="1"/>
  <c r="N27" i="5"/>
  <c r="E19" i="5"/>
  <c r="G19" i="5" s="1"/>
  <c r="N19" i="5"/>
  <c r="E11" i="5"/>
  <c r="G11" i="5" s="1"/>
  <c r="N11" i="5"/>
  <c r="N30" i="5"/>
  <c r="E30" i="5"/>
  <c r="G30" i="5" s="1"/>
  <c r="N22" i="5"/>
  <c r="E22" i="5"/>
  <c r="G22" i="5" s="1"/>
  <c r="E14" i="5"/>
  <c r="N14" i="5"/>
  <c r="G17" i="4"/>
  <c r="G8" i="4"/>
  <c r="E7" i="4"/>
  <c r="G11" i="4"/>
  <c r="AH51" i="6"/>
  <c r="AI51" i="6"/>
  <c r="AG50" i="6"/>
  <c r="X49" i="6"/>
  <c r="AF50" i="6"/>
  <c r="AG42" i="6"/>
  <c r="AF42" i="6"/>
  <c r="Z38" i="6"/>
  <c r="T48" i="6"/>
  <c r="AC38" i="6"/>
  <c r="AH39" i="6"/>
  <c r="AI39" i="6"/>
  <c r="AF37" i="6"/>
  <c r="AG37" i="6"/>
  <c r="R8" i="6"/>
  <c r="T9" i="6"/>
  <c r="AF52" i="6"/>
  <c r="AG52" i="6"/>
  <c r="T51" i="6"/>
  <c r="V43" i="6"/>
  <c r="AH41" i="6"/>
  <c r="AI41" i="6"/>
  <c r="AF40" i="6"/>
  <c r="AG40" i="6"/>
  <c r="U43" i="6"/>
  <c r="T39" i="6"/>
  <c r="R38" i="6"/>
  <c r="AC28" i="6"/>
  <c r="AH29" i="6"/>
  <c r="AI29" i="6"/>
  <c r="AF27" i="6"/>
  <c r="AG27" i="6"/>
  <c r="AI16" i="6"/>
  <c r="AH16" i="6"/>
  <c r="Y14" i="6"/>
  <c r="T35" i="6"/>
  <c r="R34" i="6"/>
  <c r="U30" i="6"/>
  <c r="AB23" i="6"/>
  <c r="T36" i="6"/>
  <c r="AB30" i="6"/>
  <c r="AI26" i="6"/>
  <c r="AH26" i="6"/>
  <c r="AF25" i="6"/>
  <c r="AG25" i="6"/>
  <c r="S23" i="6"/>
  <c r="U19" i="6"/>
  <c r="T15" i="6"/>
  <c r="R14" i="6"/>
  <c r="T31" i="6"/>
  <c r="R30" i="6"/>
  <c r="Z23" i="6"/>
  <c r="AB19" i="6"/>
  <c r="V14" i="6"/>
  <c r="E33" i="5"/>
  <c r="G33" i="5" s="1"/>
  <c r="N33" i="5"/>
  <c r="E25" i="5"/>
  <c r="G25" i="5" s="1"/>
  <c r="N25" i="5"/>
  <c r="E17" i="5"/>
  <c r="G17" i="5" s="1"/>
  <c r="N17" i="5"/>
  <c r="E9" i="5"/>
  <c r="G9" i="5" s="1"/>
  <c r="N9" i="5"/>
  <c r="G14" i="5"/>
  <c r="E36" i="5"/>
  <c r="G36" i="5" s="1"/>
  <c r="N36" i="5"/>
  <c r="E28" i="5"/>
  <c r="G28" i="5" s="1"/>
  <c r="N28" i="5"/>
  <c r="E20" i="5"/>
  <c r="G20" i="5" s="1"/>
  <c r="N20" i="5"/>
  <c r="E12" i="5"/>
  <c r="G12" i="5" s="1"/>
  <c r="N12" i="5"/>
  <c r="G14" i="4"/>
  <c r="F7" i="4"/>
  <c r="G9" i="4"/>
  <c r="AC8" i="6"/>
  <c r="AI9" i="6"/>
  <c r="AH9" i="6"/>
  <c r="V38" i="6"/>
  <c r="AI52" i="6"/>
  <c r="AH52" i="6"/>
  <c r="AG51" i="6"/>
  <c r="AF51" i="6"/>
  <c r="T50" i="6"/>
  <c r="R49" i="6"/>
  <c r="AA43" i="6"/>
  <c r="AH40" i="6"/>
  <c r="AI40" i="6"/>
  <c r="Y38" i="6"/>
  <c r="Z49" i="6"/>
  <c r="R43" i="6"/>
  <c r="T44" i="6"/>
  <c r="AB38" i="6"/>
  <c r="AH50" i="6"/>
  <c r="AC49" i="6"/>
  <c r="AI50" i="6"/>
  <c r="AF48" i="6"/>
  <c r="AG48" i="6"/>
  <c r="AH42" i="6"/>
  <c r="AI42" i="6"/>
  <c r="AG41" i="6"/>
  <c r="AF41" i="6"/>
  <c r="AB34" i="6"/>
  <c r="U14" i="6"/>
  <c r="AI25" i="6"/>
  <c r="AH25" i="6"/>
  <c r="X23" i="6"/>
  <c r="AF24" i="6"/>
  <c r="AG24" i="6"/>
  <c r="AH17" i="6"/>
  <c r="AI17" i="6"/>
  <c r="AF16" i="6"/>
  <c r="AG16" i="6"/>
  <c r="AI10" i="6"/>
  <c r="AH10" i="6"/>
  <c r="Z34" i="6"/>
  <c r="X30" i="6"/>
  <c r="AG31" i="6"/>
  <c r="AF31" i="6"/>
  <c r="AH18" i="6"/>
  <c r="AI18" i="6"/>
  <c r="AG17" i="6"/>
  <c r="AF17" i="6"/>
  <c r="AC34" i="6"/>
  <c r="AH35" i="6"/>
  <c r="AI35" i="6"/>
  <c r="AF33" i="6"/>
  <c r="AG33" i="6"/>
  <c r="V23" i="6"/>
  <c r="AH21" i="6"/>
  <c r="AI21" i="6"/>
  <c r="X19" i="6"/>
  <c r="AF20" i="6"/>
  <c r="AG20" i="6"/>
  <c r="AH13" i="6"/>
  <c r="AI13" i="6"/>
  <c r="AF12" i="6"/>
  <c r="AG12" i="6"/>
  <c r="E31" i="5"/>
  <c r="G31" i="5" s="1"/>
  <c r="N31" i="5"/>
  <c r="N23" i="5"/>
  <c r="E23" i="5"/>
  <c r="G23" i="5" s="1"/>
  <c r="E15" i="5"/>
  <c r="G15" i="5" s="1"/>
  <c r="N15" i="5"/>
  <c r="E34" i="5"/>
  <c r="G34" i="5" s="1"/>
  <c r="N34" i="5"/>
  <c r="N26" i="5"/>
  <c r="E26" i="5"/>
  <c r="G26" i="5" s="1"/>
  <c r="E18" i="5"/>
  <c r="G18" i="5" s="1"/>
  <c r="N18" i="5"/>
  <c r="N10" i="5"/>
  <c r="E10" i="5"/>
  <c r="G10" i="5" s="1"/>
  <c r="G12" i="4"/>
  <c r="G15" i="4"/>
  <c r="AI45" i="6"/>
  <c r="AH45" i="6"/>
  <c r="X43" i="6"/>
  <c r="AF44" i="6"/>
  <c r="AG44" i="6"/>
  <c r="AI37" i="6"/>
  <c r="AH37" i="6"/>
  <c r="AF36" i="6"/>
  <c r="AG36" i="6"/>
  <c r="W43" i="6"/>
  <c r="T42" i="6"/>
  <c r="AH47" i="6"/>
  <c r="AI47" i="6"/>
  <c r="AF46" i="6"/>
  <c r="AG46" i="6"/>
  <c r="X38" i="6"/>
  <c r="AF39" i="6"/>
  <c r="AG39" i="6"/>
  <c r="X8" i="6"/>
  <c r="AG9" i="6"/>
  <c r="AF9" i="6"/>
  <c r="T52" i="6"/>
  <c r="AC43" i="6"/>
  <c r="AI44" i="6"/>
  <c r="AH44" i="6"/>
  <c r="T41" i="6"/>
  <c r="AA38" i="6"/>
  <c r="X34" i="6"/>
  <c r="AF35" i="6"/>
  <c r="AG35" i="6"/>
  <c r="Z30" i="6"/>
  <c r="AH22" i="6"/>
  <c r="AI22" i="6"/>
  <c r="AG21" i="6"/>
  <c r="AF21" i="6"/>
  <c r="S19" i="6"/>
  <c r="AA34" i="6"/>
  <c r="AC30" i="6"/>
  <c r="AH31" i="6"/>
  <c r="AI31" i="6"/>
  <c r="X28" i="6"/>
  <c r="AG29" i="6"/>
  <c r="AF29" i="6"/>
  <c r="T27" i="6"/>
  <c r="T20" i="6"/>
  <c r="R19" i="6"/>
  <c r="T12" i="6"/>
  <c r="V34" i="6"/>
  <c r="AA23" i="6"/>
  <c r="AC19" i="6"/>
  <c r="AH20" i="6"/>
  <c r="AI20" i="6"/>
  <c r="AA14" i="6"/>
  <c r="AH11" i="6"/>
  <c r="AI11" i="6"/>
  <c r="AF10" i="6"/>
  <c r="AG10" i="6"/>
  <c r="Y34" i="6"/>
  <c r="T33" i="6"/>
  <c r="AA30" i="6"/>
  <c r="T24" i="6"/>
  <c r="R23" i="6"/>
  <c r="T16" i="6"/>
  <c r="F7" i="5"/>
  <c r="M6" i="5"/>
  <c r="N29" i="5"/>
  <c r="E29" i="5"/>
  <c r="G29" i="5" s="1"/>
  <c r="N21" i="5"/>
  <c r="E21" i="5"/>
  <c r="G21" i="5" s="1"/>
  <c r="E13" i="5"/>
  <c r="G13" i="5" s="1"/>
  <c r="N13" i="5"/>
  <c r="E32" i="5"/>
  <c r="G32" i="5" s="1"/>
  <c r="N32" i="5"/>
  <c r="E24" i="5"/>
  <c r="G24" i="5" s="1"/>
  <c r="N24" i="5"/>
  <c r="E16" i="5"/>
  <c r="G16" i="5" s="1"/>
  <c r="N16" i="5"/>
  <c r="N8" i="5"/>
  <c r="E8" i="5"/>
  <c r="G8" i="5" s="1"/>
  <c r="G10" i="4"/>
  <c r="G13" i="4"/>
  <c r="G16" i="4"/>
  <c r="AI46" i="6"/>
  <c r="AH46" i="6"/>
  <c r="AF45" i="6"/>
  <c r="AG45" i="6"/>
  <c r="S43" i="6"/>
  <c r="AH48" i="6"/>
  <c r="AI48" i="6"/>
  <c r="Z43" i="6"/>
  <c r="S38" i="6"/>
  <c r="U49" i="6"/>
  <c r="AF47" i="6"/>
  <c r="AG47" i="6"/>
  <c r="T46" i="6"/>
  <c r="Y43" i="6"/>
  <c r="W38" i="6"/>
  <c r="AI36" i="6"/>
  <c r="AH36" i="6"/>
  <c r="S34" i="6"/>
  <c r="V30" i="6"/>
  <c r="AC23" i="6"/>
  <c r="AI24" i="6"/>
  <c r="AH24" i="6"/>
  <c r="AC14" i="6"/>
  <c r="AH15" i="6"/>
  <c r="AI15" i="6"/>
  <c r="AG13" i="6"/>
  <c r="AF13" i="6"/>
  <c r="W34" i="6"/>
  <c r="AI32" i="6"/>
  <c r="AH32" i="6"/>
  <c r="Y30" i="6"/>
  <c r="T29" i="6"/>
  <c r="T28" i="6" s="1"/>
  <c r="S28" i="6"/>
  <c r="AG22" i="6"/>
  <c r="AF22" i="6"/>
  <c r="X14" i="6"/>
  <c r="AG15" i="6"/>
  <c r="AF15" i="6"/>
  <c r="AI33" i="6"/>
  <c r="AH33" i="6"/>
  <c r="AF32" i="6"/>
  <c r="AG32" i="6"/>
  <c r="W23" i="6"/>
  <c r="T22" i="6"/>
  <c r="W14" i="6"/>
  <c r="AH12" i="6"/>
  <c r="AI12" i="6"/>
  <c r="U34" i="6"/>
  <c r="W30" i="6"/>
  <c r="AI27" i="6"/>
  <c r="AH27" i="6"/>
  <c r="AF26" i="6"/>
  <c r="AG26" i="6"/>
  <c r="AG18" i="6"/>
  <c r="AF18" i="6"/>
  <c r="Z14" i="6"/>
  <c r="AF11" i="6"/>
  <c r="AG11" i="6"/>
  <c r="T10" i="6"/>
  <c r="J9" i="3"/>
  <c r="AQ7" i="13"/>
  <c r="AO6" i="13"/>
  <c r="I6" i="16"/>
  <c r="AA6" i="16"/>
  <c r="V6" i="16"/>
  <c r="W7" i="16"/>
  <c r="X7" i="16" s="1"/>
  <c r="O6" i="16"/>
  <c r="AB6" i="16"/>
  <c r="L6" i="16"/>
  <c r="AC7" i="16"/>
  <c r="X8" i="16"/>
  <c r="AC23" i="16"/>
  <c r="X23" i="16"/>
  <c r="AC15" i="16"/>
  <c r="I6" i="15"/>
  <c r="AC69" i="15"/>
  <c r="L6" i="15"/>
  <c r="O6" i="15"/>
  <c r="AC33" i="15"/>
  <c r="AA6" i="15"/>
  <c r="L9" i="3" s="1"/>
  <c r="AB6" i="15"/>
  <c r="L6" i="3" s="1"/>
  <c r="AC169" i="15"/>
  <c r="W7" i="15"/>
  <c r="W6" i="15" s="1"/>
  <c r="E6" i="3" s="1"/>
  <c r="V6" i="15"/>
  <c r="E9" i="3" s="1"/>
  <c r="AC8" i="15"/>
  <c r="W6" i="14"/>
  <c r="X6" i="14" s="1"/>
  <c r="AB6" i="14"/>
  <c r="X12" i="14"/>
  <c r="AC10" i="13"/>
  <c r="X10" i="13"/>
  <c r="C6" i="3" l="1"/>
  <c r="Y49" i="6"/>
  <c r="Y7" i="6" s="1"/>
  <c r="F9" i="3"/>
  <c r="B9" i="3"/>
  <c r="C9" i="3" s="1"/>
  <c r="AD30" i="6"/>
  <c r="B42" i="5"/>
  <c r="B41" i="5" s="1"/>
  <c r="AD14" i="6"/>
  <c r="AM6" i="13"/>
  <c r="X6" i="13"/>
  <c r="X3" i="13" s="1"/>
  <c r="G24" i="4"/>
  <c r="G23" i="4" s="1"/>
  <c r="K8" i="4"/>
  <c r="K7" i="4" s="1"/>
  <c r="E23" i="4"/>
  <c r="AQ6" i="13"/>
  <c r="AD34" i="6"/>
  <c r="T23" i="6"/>
  <c r="I7" i="6"/>
  <c r="AD23" i="6"/>
  <c r="AD38" i="6"/>
  <c r="F19" i="6"/>
  <c r="AD43" i="6"/>
  <c r="AD49" i="6"/>
  <c r="F30" i="6"/>
  <c r="K7" i="6"/>
  <c r="AD19" i="6"/>
  <c r="J7" i="6"/>
  <c r="E7" i="6"/>
  <c r="M7" i="6"/>
  <c r="I23" i="4"/>
  <c r="J23" i="4" s="1"/>
  <c r="H7" i="6"/>
  <c r="O7" i="6"/>
  <c r="AC6" i="13"/>
  <c r="AC3" i="13" s="1"/>
  <c r="N7" i="6"/>
  <c r="G7" i="6"/>
  <c r="AD8" i="6"/>
  <c r="J7" i="4"/>
  <c r="L7" i="4" s="1"/>
  <c r="P7" i="6"/>
  <c r="F34" i="6"/>
  <c r="F38" i="6"/>
  <c r="D3" i="4"/>
  <c r="L7" i="6"/>
  <c r="F43" i="6"/>
  <c r="F49" i="6"/>
  <c r="D7" i="6"/>
  <c r="F23" i="6"/>
  <c r="F8" i="6"/>
  <c r="AA7" i="6"/>
  <c r="Z7" i="6"/>
  <c r="T19" i="6"/>
  <c r="AB7" i="6"/>
  <c r="S7" i="6"/>
  <c r="R7" i="6"/>
  <c r="V7" i="6"/>
  <c r="W7" i="6"/>
  <c r="U7" i="6"/>
  <c r="T43" i="6"/>
  <c r="AF14" i="6"/>
  <c r="AG14" i="6"/>
  <c r="AI23" i="6"/>
  <c r="AH23" i="6"/>
  <c r="AH19" i="6"/>
  <c r="AI19" i="6"/>
  <c r="AH30" i="6"/>
  <c r="AI30" i="6"/>
  <c r="AG8" i="6"/>
  <c r="AF8" i="6"/>
  <c r="X7" i="6"/>
  <c r="AG30" i="6"/>
  <c r="AF30" i="6"/>
  <c r="T14" i="6"/>
  <c r="T34" i="6"/>
  <c r="AI28" i="6"/>
  <c r="AH28" i="6"/>
  <c r="T8" i="6"/>
  <c r="AH14" i="6"/>
  <c r="AI14" i="6"/>
  <c r="G7" i="5"/>
  <c r="G6" i="5" s="1"/>
  <c r="F6" i="5"/>
  <c r="AF28" i="6"/>
  <c r="AG28" i="6"/>
  <c r="AG43" i="6"/>
  <c r="AF43" i="6"/>
  <c r="AF19" i="6"/>
  <c r="AG19" i="6"/>
  <c r="AI34" i="6"/>
  <c r="AH34" i="6"/>
  <c r="AF49" i="6"/>
  <c r="AG49" i="6"/>
  <c r="F3" i="4"/>
  <c r="E6" i="5"/>
  <c r="F3" i="5" s="1"/>
  <c r="AG34" i="6"/>
  <c r="AF34" i="6"/>
  <c r="AG23" i="6"/>
  <c r="AF23" i="6"/>
  <c r="AI49" i="6"/>
  <c r="AH49" i="6"/>
  <c r="T49" i="6"/>
  <c r="T30" i="6"/>
  <c r="T38" i="6"/>
  <c r="AI38" i="6"/>
  <c r="AH38" i="6"/>
  <c r="G7" i="4"/>
  <c r="N6" i="5"/>
  <c r="AI43" i="6"/>
  <c r="AH43" i="6"/>
  <c r="AF38" i="6"/>
  <c r="AG38" i="6"/>
  <c r="AI8" i="6"/>
  <c r="AH8" i="6"/>
  <c r="AC7" i="6"/>
  <c r="C42" i="5"/>
  <c r="W6" i="16"/>
  <c r="X6" i="16" s="1"/>
  <c r="X3" i="16" s="1"/>
  <c r="AC6" i="16"/>
  <c r="AC3" i="16" s="1"/>
  <c r="V3" i="15"/>
  <c r="V3" i="13"/>
  <c r="AA3" i="13"/>
  <c r="AA3" i="15"/>
  <c r="AC6" i="15"/>
  <c r="AC3" i="15" s="1"/>
  <c r="X6" i="15"/>
  <c r="X7" i="15"/>
  <c r="AC6" i="14"/>
  <c r="AC3" i="14" s="1"/>
  <c r="X3" i="14"/>
  <c r="B5" i="3" l="1"/>
  <c r="C5" i="3" s="1"/>
  <c r="J24" i="4"/>
  <c r="X3" i="15"/>
  <c r="L8" i="4"/>
  <c r="AD7" i="6"/>
  <c r="F7" i="6"/>
  <c r="T7" i="6"/>
  <c r="AG7" i="6"/>
  <c r="AF7" i="6"/>
  <c r="AH7" i="6"/>
  <c r="AI7" i="6"/>
  <c r="C41" i="5"/>
  <c r="D41" i="5" s="1"/>
  <c r="D42" i="5"/>
</calcChain>
</file>

<file path=xl/sharedStrings.xml><?xml version="1.0" encoding="utf-8"?>
<sst xmlns="http://schemas.openxmlformats.org/spreadsheetml/2006/main" count="3288" uniqueCount="1333">
  <si>
    <t>실과명 조정</t>
  </si>
  <si>
    <t>위원회명 조정</t>
  </si>
  <si>
    <t>실국명 조정</t>
  </si>
  <si>
    <t>실국명</t>
  </si>
  <si>
    <t>실과명</t>
  </si>
  <si>
    <t>위원회명</t>
  </si>
  <si>
    <t>정렬순서</t>
  </si>
  <si>
    <t>정렬코드</t>
  </si>
  <si>
    <t>공보담당관</t>
  </si>
  <si>
    <t>의회운영위원회</t>
  </si>
  <si>
    <t>의회사무처</t>
  </si>
  <si>
    <t>1</t>
  </si>
  <si>
    <t>0101</t>
  </si>
  <si>
    <t>총무담당관</t>
  </si>
  <si>
    <t>2</t>
  </si>
  <si>
    <t>0102</t>
  </si>
  <si>
    <t>의정담당관</t>
  </si>
  <si>
    <t>3</t>
  </si>
  <si>
    <t>0103</t>
  </si>
  <si>
    <t>입법정책담당관</t>
  </si>
  <si>
    <t>4</t>
  </si>
  <si>
    <t>0104</t>
  </si>
  <si>
    <t>예산정책담당관</t>
  </si>
  <si>
    <t>5</t>
  </si>
  <si>
    <t>0105</t>
  </si>
  <si>
    <t>언론협력담당관</t>
  </si>
  <si>
    <t>대변인</t>
  </si>
  <si>
    <t>6</t>
  </si>
  <si>
    <t>0106</t>
  </si>
  <si>
    <t>보도기획담당관</t>
  </si>
  <si>
    <t>7</t>
  </si>
  <si>
    <t>0107</t>
  </si>
  <si>
    <t>홍보담당관</t>
  </si>
  <si>
    <t>소통기획관</t>
  </si>
  <si>
    <t>8</t>
  </si>
  <si>
    <t>0108</t>
  </si>
  <si>
    <t>소통담당관</t>
  </si>
  <si>
    <t>9</t>
  </si>
  <si>
    <t>0109</t>
  </si>
  <si>
    <t>연정협력관</t>
  </si>
  <si>
    <t>10</t>
  </si>
  <si>
    <t>0110</t>
  </si>
  <si>
    <t>대외협력담당관</t>
  </si>
  <si>
    <t>11</t>
  </si>
  <si>
    <t>0111</t>
  </si>
  <si>
    <t>서울사무소</t>
  </si>
  <si>
    <t>12</t>
  </si>
  <si>
    <t>0112</t>
  </si>
  <si>
    <t>감사총괄담당관</t>
  </si>
  <si>
    <t>기획재정위원회</t>
  </si>
  <si>
    <t>감사관</t>
  </si>
  <si>
    <t>13</t>
  </si>
  <si>
    <t>0201</t>
  </si>
  <si>
    <t>조사담당관</t>
  </si>
  <si>
    <t>14</t>
  </si>
  <si>
    <t>0202</t>
  </si>
  <si>
    <t>감사담당관</t>
  </si>
  <si>
    <t>15</t>
  </si>
  <si>
    <t>0203</t>
  </si>
  <si>
    <t>계약심사담당관</t>
  </si>
  <si>
    <t>16</t>
  </si>
  <si>
    <t>0204</t>
  </si>
  <si>
    <t>기획담당관</t>
  </si>
  <si>
    <t>기획조정실</t>
  </si>
  <si>
    <t>17</t>
  </si>
  <si>
    <t>0205</t>
  </si>
  <si>
    <t>미래전략담당관</t>
  </si>
  <si>
    <t>18</t>
  </si>
  <si>
    <t>0206</t>
  </si>
  <si>
    <t>예산담당관</t>
  </si>
  <si>
    <t>19</t>
  </si>
  <si>
    <t>0207</t>
  </si>
  <si>
    <t>평가담당관</t>
  </si>
  <si>
    <t>20</t>
  </si>
  <si>
    <t>0208</t>
  </si>
  <si>
    <t>법무담당관</t>
  </si>
  <si>
    <t>21</t>
  </si>
  <si>
    <t>0209</t>
  </si>
  <si>
    <t>행정심판담당관</t>
  </si>
  <si>
    <t>22</t>
  </si>
  <si>
    <t>0210</t>
  </si>
  <si>
    <t>규제개혁추진단</t>
  </si>
  <si>
    <t>23</t>
  </si>
  <si>
    <t>0211</t>
  </si>
  <si>
    <t>정보기획담당관</t>
  </si>
  <si>
    <t>24</t>
  </si>
  <si>
    <t>0212</t>
  </si>
  <si>
    <t>정보통신보안담당관</t>
  </si>
  <si>
    <t>25</t>
  </si>
  <si>
    <t>0213</t>
  </si>
  <si>
    <t>빅데이터담당관</t>
  </si>
  <si>
    <t>26</t>
  </si>
  <si>
    <t>0214</t>
  </si>
  <si>
    <t>기획예산담당관</t>
  </si>
  <si>
    <t>균형발전기획실</t>
  </si>
  <si>
    <t>27</t>
  </si>
  <si>
    <t>0215</t>
  </si>
  <si>
    <t>균형발전담당관</t>
  </si>
  <si>
    <t>28</t>
  </si>
  <si>
    <t>0216</t>
  </si>
  <si>
    <t>통일기반조성담당관</t>
  </si>
  <si>
    <t>29</t>
  </si>
  <si>
    <t>0217</t>
  </si>
  <si>
    <t>DMZ정책담당관</t>
  </si>
  <si>
    <t>30</t>
  </si>
  <si>
    <t>0218</t>
  </si>
  <si>
    <t>군관협력담당관</t>
  </si>
  <si>
    <t>31</t>
  </si>
  <si>
    <t>0219</t>
  </si>
  <si>
    <t>따복공동체지원단</t>
  </si>
  <si>
    <t>32</t>
  </si>
  <si>
    <t>0220</t>
  </si>
  <si>
    <t>경제정책과</t>
  </si>
  <si>
    <t>경제과학기술위원회</t>
  </si>
  <si>
    <t>경제실</t>
  </si>
  <si>
    <t>33</t>
  </si>
  <si>
    <t>0301</t>
  </si>
  <si>
    <t>일자리정책과</t>
  </si>
  <si>
    <t>34</t>
  </si>
  <si>
    <t>0302</t>
  </si>
  <si>
    <t>경기일자리센터</t>
  </si>
  <si>
    <t>35</t>
  </si>
  <si>
    <t>0303</t>
  </si>
  <si>
    <t>공정경제과</t>
  </si>
  <si>
    <t>36</t>
  </si>
  <si>
    <t>0304</t>
  </si>
  <si>
    <t>기업지원과</t>
  </si>
  <si>
    <t>37</t>
  </si>
  <si>
    <t>0305</t>
  </si>
  <si>
    <t>산업정책과</t>
  </si>
  <si>
    <t>38</t>
  </si>
  <si>
    <t>0306</t>
  </si>
  <si>
    <t>에너지과</t>
  </si>
  <si>
    <t>39</t>
  </si>
  <si>
    <t>0307</t>
  </si>
  <si>
    <t>특화산업과</t>
  </si>
  <si>
    <t>40</t>
  </si>
  <si>
    <t>0308</t>
  </si>
  <si>
    <t>과학기술과</t>
  </si>
  <si>
    <t>41</t>
  </si>
  <si>
    <t>0309</t>
  </si>
  <si>
    <t>외교정책과</t>
  </si>
  <si>
    <t>42</t>
  </si>
  <si>
    <t>0310</t>
  </si>
  <si>
    <t>국제통상과</t>
  </si>
  <si>
    <t>43</t>
  </si>
  <si>
    <t>0311</t>
  </si>
  <si>
    <t>투자진흥과</t>
  </si>
  <si>
    <t>44</t>
  </si>
  <si>
    <t>0312</t>
  </si>
  <si>
    <t>기술학교</t>
  </si>
  <si>
    <t>45</t>
  </si>
  <si>
    <t>0313</t>
  </si>
  <si>
    <t>기획행정과</t>
  </si>
  <si>
    <t>황해경제자유구역청</t>
  </si>
  <si>
    <t>46</t>
  </si>
  <si>
    <t>0314</t>
  </si>
  <si>
    <t>개발과</t>
  </si>
  <si>
    <t>47</t>
  </si>
  <si>
    <t>0315</t>
  </si>
  <si>
    <t>투자유치과</t>
  </si>
  <si>
    <t>48</t>
  </si>
  <si>
    <t>0316</t>
  </si>
  <si>
    <t>49</t>
  </si>
  <si>
    <t>0317</t>
  </si>
  <si>
    <t>총무과</t>
  </si>
  <si>
    <t>안전행정위원회</t>
  </si>
  <si>
    <t>자치행정국</t>
  </si>
  <si>
    <t>50</t>
  </si>
  <si>
    <t>0401</t>
  </si>
  <si>
    <t>자치행정과</t>
  </si>
  <si>
    <t>51</t>
  </si>
  <si>
    <t>0402</t>
  </si>
  <si>
    <t>인사과</t>
  </si>
  <si>
    <t>52</t>
  </si>
  <si>
    <t>0403</t>
  </si>
  <si>
    <t>언제나민원실</t>
  </si>
  <si>
    <t>53</t>
  </si>
  <si>
    <t>0404</t>
  </si>
  <si>
    <t>세정과</t>
  </si>
  <si>
    <t>54</t>
  </si>
  <si>
    <t>0405</t>
  </si>
  <si>
    <t>세원관리과</t>
  </si>
  <si>
    <t>55</t>
  </si>
  <si>
    <t>0406</t>
  </si>
  <si>
    <t>회계과</t>
  </si>
  <si>
    <t>56</t>
  </si>
  <si>
    <t>0407</t>
  </si>
  <si>
    <t>특별사법경찰단</t>
  </si>
  <si>
    <t>57</t>
  </si>
  <si>
    <t>0408</t>
  </si>
  <si>
    <t>소방행정과</t>
  </si>
  <si>
    <t>재난안전본부</t>
  </si>
  <si>
    <t>58</t>
  </si>
  <si>
    <t>0409</t>
  </si>
  <si>
    <t>재난안전과</t>
  </si>
  <si>
    <t>59</t>
  </si>
  <si>
    <t>0410</t>
  </si>
  <si>
    <t>재난대응과</t>
  </si>
  <si>
    <t>60</t>
  </si>
  <si>
    <t>0411</t>
  </si>
  <si>
    <t>재난종합지휘센터</t>
  </si>
  <si>
    <t>61</t>
  </si>
  <si>
    <t>0412</t>
  </si>
  <si>
    <t>안전교육훈련담당관</t>
  </si>
  <si>
    <t>62</t>
  </si>
  <si>
    <t>0413</t>
  </si>
  <si>
    <t>청문감사담당관</t>
  </si>
  <si>
    <t>63</t>
  </si>
  <si>
    <t>0414</t>
  </si>
  <si>
    <t>특수대응단</t>
  </si>
  <si>
    <t>64</t>
  </si>
  <si>
    <t>0415</t>
  </si>
  <si>
    <t>안전기획과</t>
  </si>
  <si>
    <t>65</t>
  </si>
  <si>
    <t>0416</t>
  </si>
  <si>
    <t>재난대책과</t>
  </si>
  <si>
    <t>66</t>
  </si>
  <si>
    <t>0417</t>
  </si>
  <si>
    <t>기동안전점검단</t>
  </si>
  <si>
    <t>67</t>
  </si>
  <si>
    <t>0418</t>
  </si>
  <si>
    <t>소방행정기획과</t>
  </si>
  <si>
    <t>68</t>
  </si>
  <si>
    <t>0419</t>
  </si>
  <si>
    <t>특수대응단(북부)</t>
  </si>
  <si>
    <t>69</t>
  </si>
  <si>
    <t>0420</t>
  </si>
  <si>
    <t>소방학교</t>
  </si>
  <si>
    <t>70</t>
  </si>
  <si>
    <t>0421</t>
  </si>
  <si>
    <t>수원소방서</t>
  </si>
  <si>
    <t>71</t>
  </si>
  <si>
    <t>0422</t>
  </si>
  <si>
    <t>성남소방서</t>
  </si>
  <si>
    <t>72</t>
  </si>
  <si>
    <t>0423</t>
  </si>
  <si>
    <t>분당소방서</t>
  </si>
  <si>
    <t>73</t>
  </si>
  <si>
    <t>0424</t>
  </si>
  <si>
    <t>부천소방서</t>
  </si>
  <si>
    <t>74</t>
  </si>
  <si>
    <t>0425</t>
  </si>
  <si>
    <t>안양소방서</t>
  </si>
  <si>
    <t>75</t>
  </si>
  <si>
    <t>0426</t>
  </si>
  <si>
    <t>안산소방서</t>
  </si>
  <si>
    <t>76</t>
  </si>
  <si>
    <t>0427</t>
  </si>
  <si>
    <t>용인소방서</t>
  </si>
  <si>
    <t>77</t>
  </si>
  <si>
    <t>0428</t>
  </si>
  <si>
    <t>평택소방서</t>
  </si>
  <si>
    <t>78</t>
  </si>
  <si>
    <t>0429</t>
  </si>
  <si>
    <t>송탄소방서</t>
  </si>
  <si>
    <t>79</t>
  </si>
  <si>
    <t>0430</t>
  </si>
  <si>
    <t>광명소방서</t>
  </si>
  <si>
    <t>80</t>
  </si>
  <si>
    <t>0431</t>
  </si>
  <si>
    <t>시흥소방서</t>
  </si>
  <si>
    <t>81</t>
  </si>
  <si>
    <t>0432</t>
  </si>
  <si>
    <t>군포소방서</t>
  </si>
  <si>
    <t>82</t>
  </si>
  <si>
    <t>0433</t>
  </si>
  <si>
    <t>화성소방서</t>
  </si>
  <si>
    <t>83</t>
  </si>
  <si>
    <t>0434</t>
  </si>
  <si>
    <t>이천소방서</t>
  </si>
  <si>
    <t>84</t>
  </si>
  <si>
    <t>0435</t>
  </si>
  <si>
    <t>김포소방서</t>
  </si>
  <si>
    <t>85</t>
  </si>
  <si>
    <t>0436</t>
  </si>
  <si>
    <t>광주소방서</t>
  </si>
  <si>
    <t>86</t>
  </si>
  <si>
    <t>0437</t>
  </si>
  <si>
    <t>안성소방서</t>
  </si>
  <si>
    <t>87</t>
  </si>
  <si>
    <t>0438</t>
  </si>
  <si>
    <t>하남소방서</t>
  </si>
  <si>
    <t>88</t>
  </si>
  <si>
    <t>0439</t>
  </si>
  <si>
    <t>의왕소방서</t>
  </si>
  <si>
    <t>89</t>
  </si>
  <si>
    <t>0440</t>
  </si>
  <si>
    <t>오산소방서</t>
  </si>
  <si>
    <t>90</t>
  </si>
  <si>
    <t>0441</t>
  </si>
  <si>
    <t>여주소방서</t>
  </si>
  <si>
    <t>91</t>
  </si>
  <si>
    <t>0442</t>
  </si>
  <si>
    <t>양평소방서</t>
  </si>
  <si>
    <t>92</t>
  </si>
  <si>
    <t>0443</t>
  </si>
  <si>
    <t>과천소방서</t>
  </si>
  <si>
    <t>93</t>
  </si>
  <si>
    <t>0444</t>
  </si>
  <si>
    <t>고양소방서</t>
  </si>
  <si>
    <t>94</t>
  </si>
  <si>
    <t>0445</t>
  </si>
  <si>
    <t>일산소방서</t>
  </si>
  <si>
    <t>95</t>
  </si>
  <si>
    <t>0446</t>
  </si>
  <si>
    <t>의정부소방서</t>
  </si>
  <si>
    <t>96</t>
  </si>
  <si>
    <t>0447</t>
  </si>
  <si>
    <t>남양주소방서</t>
  </si>
  <si>
    <t>97</t>
  </si>
  <si>
    <t>0448</t>
  </si>
  <si>
    <t>파주소방서</t>
  </si>
  <si>
    <t>98</t>
  </si>
  <si>
    <t>0449</t>
  </si>
  <si>
    <t>구리소방서</t>
  </si>
  <si>
    <t>99</t>
  </si>
  <si>
    <t>0450</t>
  </si>
  <si>
    <t>포천소방서</t>
  </si>
  <si>
    <t>100</t>
  </si>
  <si>
    <t>0451</t>
  </si>
  <si>
    <t>양주소방서</t>
  </si>
  <si>
    <t>101</t>
  </si>
  <si>
    <t>0452</t>
  </si>
  <si>
    <t>동두천소방서</t>
  </si>
  <si>
    <t>102</t>
  </si>
  <si>
    <t>0453</t>
  </si>
  <si>
    <t>가평소방서</t>
  </si>
  <si>
    <t>103</t>
  </si>
  <si>
    <t>0454</t>
  </si>
  <si>
    <t>연천소방서</t>
  </si>
  <si>
    <t>104</t>
  </si>
  <si>
    <t>0455</t>
  </si>
  <si>
    <t>행정관리담당관</t>
  </si>
  <si>
    <t>105</t>
  </si>
  <si>
    <t>0456</t>
  </si>
  <si>
    <t>비상기획담당관</t>
  </si>
  <si>
    <t>106</t>
  </si>
  <si>
    <t>0457</t>
  </si>
  <si>
    <t>인재개발원</t>
  </si>
  <si>
    <t>107</t>
  </si>
  <si>
    <t>0458</t>
  </si>
  <si>
    <t>문화정책과</t>
  </si>
  <si>
    <t>문화체육관광위원회</t>
  </si>
  <si>
    <t>문화체육관광국</t>
  </si>
  <si>
    <t>108</t>
  </si>
  <si>
    <t>0501</t>
  </si>
  <si>
    <t>종무과</t>
  </si>
  <si>
    <t>109</t>
  </si>
  <si>
    <t>0502</t>
  </si>
  <si>
    <t>체육과</t>
  </si>
  <si>
    <t>110</t>
  </si>
  <si>
    <t>0503</t>
  </si>
  <si>
    <t>문화유산과</t>
  </si>
  <si>
    <t>111</t>
  </si>
  <si>
    <t>0504</t>
  </si>
  <si>
    <t>콘텐츠산업과</t>
  </si>
  <si>
    <t>112</t>
  </si>
  <si>
    <t>0505</t>
  </si>
  <si>
    <t>관광과</t>
  </si>
  <si>
    <t>113</t>
  </si>
  <si>
    <t>0506</t>
  </si>
  <si>
    <t>한류월드사업단</t>
  </si>
  <si>
    <t>114</t>
  </si>
  <si>
    <t>0507</t>
  </si>
  <si>
    <t>농업정책과</t>
  </si>
  <si>
    <t>농정해양위원회</t>
  </si>
  <si>
    <t>농정해양국</t>
  </si>
  <si>
    <t>115</t>
  </si>
  <si>
    <t>0601</t>
  </si>
  <si>
    <t>해양항만정책과</t>
  </si>
  <si>
    <t>116</t>
  </si>
  <si>
    <t>0602</t>
  </si>
  <si>
    <t>농식품유통과</t>
  </si>
  <si>
    <t>117</t>
  </si>
  <si>
    <t>0603</t>
  </si>
  <si>
    <t>친환경농업과</t>
  </si>
  <si>
    <t>118</t>
  </si>
  <si>
    <t>0604</t>
  </si>
  <si>
    <t>수산과</t>
  </si>
  <si>
    <t>119</t>
  </si>
  <si>
    <t>0605</t>
  </si>
  <si>
    <t>해양수산자원연구소</t>
  </si>
  <si>
    <t>120</t>
  </si>
  <si>
    <t>0606</t>
  </si>
  <si>
    <t>종자관리소</t>
  </si>
  <si>
    <t>121</t>
  </si>
  <si>
    <t>0607</t>
  </si>
  <si>
    <t>축산정책과</t>
  </si>
  <si>
    <t>축산산림국</t>
  </si>
  <si>
    <t>122</t>
  </si>
  <si>
    <t>0608</t>
  </si>
  <si>
    <t>동물방역위생과</t>
  </si>
  <si>
    <t>123</t>
  </si>
  <si>
    <t>0609</t>
  </si>
  <si>
    <t>산림과</t>
  </si>
  <si>
    <t>124</t>
  </si>
  <si>
    <t>0610</t>
  </si>
  <si>
    <t>축산위생연구소</t>
  </si>
  <si>
    <t>125</t>
  </si>
  <si>
    <t>0611</t>
  </si>
  <si>
    <t>북부축산위생연구소</t>
  </si>
  <si>
    <t>126</t>
  </si>
  <si>
    <t>0612</t>
  </si>
  <si>
    <t>산림환경연구소</t>
  </si>
  <si>
    <t>127</t>
  </si>
  <si>
    <t>0613</t>
  </si>
  <si>
    <t>농업기술원(총무과)</t>
  </si>
  <si>
    <t>농업기술원</t>
  </si>
  <si>
    <t>128</t>
  </si>
  <si>
    <t>0614</t>
  </si>
  <si>
    <t>작물연구과</t>
  </si>
  <si>
    <t>129</t>
  </si>
  <si>
    <t>0615</t>
  </si>
  <si>
    <t>원예연구과</t>
  </si>
  <si>
    <t>130</t>
  </si>
  <si>
    <t>0616</t>
  </si>
  <si>
    <t>환경농업연구과</t>
  </si>
  <si>
    <t>131</t>
  </si>
  <si>
    <t>0617</t>
  </si>
  <si>
    <t>지원기획과</t>
  </si>
  <si>
    <t>132</t>
  </si>
  <si>
    <t>0618</t>
  </si>
  <si>
    <t>기술보급과</t>
  </si>
  <si>
    <t>133</t>
  </si>
  <si>
    <t>0619</t>
  </si>
  <si>
    <t>농촌자원과</t>
  </si>
  <si>
    <t>134</t>
  </si>
  <si>
    <t>0620</t>
  </si>
  <si>
    <t>버섯연구소</t>
  </si>
  <si>
    <t>135</t>
  </si>
  <si>
    <t>0621</t>
  </si>
  <si>
    <t>소득자원연구소</t>
  </si>
  <si>
    <t>136</t>
  </si>
  <si>
    <t>0622</t>
  </si>
  <si>
    <t>선인장다육식물연구소</t>
  </si>
  <si>
    <t>137</t>
  </si>
  <si>
    <t>0623</t>
  </si>
  <si>
    <t>무한돌봄복지과</t>
  </si>
  <si>
    <t>보건복지위원회</t>
  </si>
  <si>
    <t>보건복지국</t>
  </si>
  <si>
    <t>138</t>
  </si>
  <si>
    <t>0701</t>
  </si>
  <si>
    <t>사회적일자리과</t>
  </si>
  <si>
    <t>139</t>
  </si>
  <si>
    <t>0702</t>
  </si>
  <si>
    <t>노인복지과</t>
  </si>
  <si>
    <t>140</t>
  </si>
  <si>
    <t>0703</t>
  </si>
  <si>
    <t>장애인복지과</t>
  </si>
  <si>
    <t>141</t>
  </si>
  <si>
    <t>0704</t>
  </si>
  <si>
    <t>보건정책과</t>
  </si>
  <si>
    <t>142</t>
  </si>
  <si>
    <t>0705</t>
  </si>
  <si>
    <t>건강증진과</t>
  </si>
  <si>
    <t>143</t>
  </si>
  <si>
    <t>0706</t>
  </si>
  <si>
    <t>식품안전과</t>
  </si>
  <si>
    <t>144</t>
  </si>
  <si>
    <t>0707</t>
  </si>
  <si>
    <t>사회복지담당관</t>
  </si>
  <si>
    <t>복지여성실</t>
  </si>
  <si>
    <t>145</t>
  </si>
  <si>
    <t>0708</t>
  </si>
  <si>
    <t>보건위생담당관</t>
  </si>
  <si>
    <t>146</t>
  </si>
  <si>
    <t>0709</t>
  </si>
  <si>
    <t>보건환경연구원(총무과)</t>
  </si>
  <si>
    <t>보건환경연구원</t>
  </si>
  <si>
    <t>147</t>
  </si>
  <si>
    <t>0710</t>
  </si>
  <si>
    <t>보건연구부</t>
  </si>
  <si>
    <t>148</t>
  </si>
  <si>
    <t>0711</t>
  </si>
  <si>
    <t>수원농수산물검사소</t>
  </si>
  <si>
    <t>149</t>
  </si>
  <si>
    <t>0712</t>
  </si>
  <si>
    <t>북부지원</t>
  </si>
  <si>
    <t>150</t>
  </si>
  <si>
    <t>0713</t>
  </si>
  <si>
    <t>철도물류정책과</t>
  </si>
  <si>
    <t>건설교통위원회</t>
  </si>
  <si>
    <t>철도국</t>
  </si>
  <si>
    <t>151</t>
  </si>
  <si>
    <t>0801</t>
  </si>
  <si>
    <t>광역도시철도과</t>
  </si>
  <si>
    <t>152</t>
  </si>
  <si>
    <t>0802</t>
  </si>
  <si>
    <t>철도건설과</t>
  </si>
  <si>
    <t>153</t>
  </si>
  <si>
    <t>0803</t>
  </si>
  <si>
    <t>교통정책과</t>
  </si>
  <si>
    <t>교통국</t>
  </si>
  <si>
    <t>154</t>
  </si>
  <si>
    <t>0804</t>
  </si>
  <si>
    <t>버스정책과</t>
  </si>
  <si>
    <t>155</t>
  </si>
  <si>
    <t>0805</t>
  </si>
  <si>
    <t>굿모닝버스추진단</t>
  </si>
  <si>
    <t>156</t>
  </si>
  <si>
    <t>0806</t>
  </si>
  <si>
    <t>택시정책과</t>
  </si>
  <si>
    <t>157</t>
  </si>
  <si>
    <t>0807</t>
  </si>
  <si>
    <t>교통정보센터</t>
  </si>
  <si>
    <t>158</t>
  </si>
  <si>
    <t>0808</t>
  </si>
  <si>
    <t>건설안전과</t>
  </si>
  <si>
    <t>건설국</t>
  </si>
  <si>
    <t>159</t>
  </si>
  <si>
    <t>0809</t>
  </si>
  <si>
    <t>도로정책과</t>
  </si>
  <si>
    <t>160</t>
  </si>
  <si>
    <t>0810</t>
  </si>
  <si>
    <t>하천과</t>
  </si>
  <si>
    <t>161</t>
  </si>
  <si>
    <t>0811</t>
  </si>
  <si>
    <t>건설기술과</t>
  </si>
  <si>
    <t>162</t>
  </si>
  <si>
    <t>0812</t>
  </si>
  <si>
    <t>관리과</t>
  </si>
  <si>
    <t>건설본부</t>
  </si>
  <si>
    <t>163</t>
  </si>
  <si>
    <t>0813</t>
  </si>
  <si>
    <t>도로건설과</t>
  </si>
  <si>
    <t>164</t>
  </si>
  <si>
    <t>0814</t>
  </si>
  <si>
    <t>북부도로과</t>
  </si>
  <si>
    <t>165</t>
  </si>
  <si>
    <t>0815</t>
  </si>
  <si>
    <t>건축시설과</t>
  </si>
  <si>
    <t>166</t>
  </si>
  <si>
    <t>0816</t>
  </si>
  <si>
    <t>신청사건립추진단</t>
  </si>
  <si>
    <t>167</t>
  </si>
  <si>
    <t>0817</t>
  </si>
  <si>
    <t>지역정책과</t>
  </si>
  <si>
    <t>도시환경위원회</t>
  </si>
  <si>
    <t>도시주택실</t>
  </si>
  <si>
    <t>168</t>
  </si>
  <si>
    <t>0901</t>
  </si>
  <si>
    <t>도시정책과</t>
  </si>
  <si>
    <t>169</t>
  </si>
  <si>
    <t>0902</t>
  </si>
  <si>
    <t>도시주택과</t>
  </si>
  <si>
    <t>170</t>
  </si>
  <si>
    <t>0903</t>
  </si>
  <si>
    <t>주택정책과</t>
  </si>
  <si>
    <t>171</t>
  </si>
  <si>
    <t>0904</t>
  </si>
  <si>
    <t>건축디자인과</t>
  </si>
  <si>
    <t>172</t>
  </si>
  <si>
    <t>0905</t>
  </si>
  <si>
    <t>공공택지과</t>
  </si>
  <si>
    <t>173</t>
  </si>
  <si>
    <t>0906</t>
  </si>
  <si>
    <t>토지정보과</t>
  </si>
  <si>
    <t>174</t>
  </si>
  <si>
    <t>0907</t>
  </si>
  <si>
    <t>도시개발과</t>
  </si>
  <si>
    <t>175</t>
  </si>
  <si>
    <t>0908</t>
  </si>
  <si>
    <t>도시재생과</t>
  </si>
  <si>
    <t>176</t>
  </si>
  <si>
    <t>0909</t>
  </si>
  <si>
    <t>도시계획상임기획단</t>
  </si>
  <si>
    <t>177</t>
  </si>
  <si>
    <t>0910</t>
  </si>
  <si>
    <t>환경정책과</t>
  </si>
  <si>
    <t>환경국</t>
  </si>
  <si>
    <t>178</t>
  </si>
  <si>
    <t>0911</t>
  </si>
  <si>
    <t>기후대기과</t>
  </si>
  <si>
    <t>179</t>
  </si>
  <si>
    <t>0912</t>
  </si>
  <si>
    <t>환경안전관리과</t>
  </si>
  <si>
    <t>180</t>
  </si>
  <si>
    <t>0913</t>
  </si>
  <si>
    <t>자원순환과</t>
  </si>
  <si>
    <t>181</t>
  </si>
  <si>
    <t>0914</t>
  </si>
  <si>
    <t>북부환경관리과</t>
  </si>
  <si>
    <t>182</t>
  </si>
  <si>
    <t>0915</t>
  </si>
  <si>
    <t>공단환경관리사업소</t>
  </si>
  <si>
    <t>183</t>
  </si>
  <si>
    <t>0916</t>
  </si>
  <si>
    <t>공원녹지과</t>
  </si>
  <si>
    <t>184</t>
  </si>
  <si>
    <t>0917</t>
  </si>
  <si>
    <t>대기연구부</t>
  </si>
  <si>
    <t>185</t>
  </si>
  <si>
    <t>0918</t>
  </si>
  <si>
    <t>수질연구부</t>
  </si>
  <si>
    <t>186</t>
  </si>
  <si>
    <t>0919</t>
  </si>
  <si>
    <t>187</t>
  </si>
  <si>
    <t>0920</t>
  </si>
  <si>
    <t>수자원본부</t>
  </si>
  <si>
    <t>188</t>
  </si>
  <si>
    <t>0921</t>
  </si>
  <si>
    <t>여성가족과</t>
  </si>
  <si>
    <t>여성가족교육협력위원회</t>
  </si>
  <si>
    <t>여성가족국</t>
  </si>
  <si>
    <t>189</t>
  </si>
  <si>
    <t>1001</t>
  </si>
  <si>
    <t>보육정책과</t>
  </si>
  <si>
    <t>190</t>
  </si>
  <si>
    <t>1002</t>
  </si>
  <si>
    <t>아동청소년과</t>
  </si>
  <si>
    <t>191</t>
  </si>
  <si>
    <t>1003</t>
  </si>
  <si>
    <t>다문화가족과</t>
  </si>
  <si>
    <t>192</t>
  </si>
  <si>
    <t>1004</t>
  </si>
  <si>
    <t>여성비전센터</t>
  </si>
  <si>
    <t>193</t>
  </si>
  <si>
    <t>1005</t>
  </si>
  <si>
    <t>여성능력개발센터</t>
  </si>
  <si>
    <t>194</t>
  </si>
  <si>
    <t>1006</t>
  </si>
  <si>
    <t>가족여성담당관</t>
  </si>
  <si>
    <t>195</t>
  </si>
  <si>
    <t>1007</t>
  </si>
  <si>
    <t>보육청소년담당관</t>
  </si>
  <si>
    <t>196</t>
  </si>
  <si>
    <t>1008</t>
  </si>
  <si>
    <t>북부여성비전센터</t>
  </si>
  <si>
    <t>197</t>
  </si>
  <si>
    <t>1009</t>
  </si>
  <si>
    <t>교육정책과</t>
  </si>
  <si>
    <t>교육협력국</t>
  </si>
  <si>
    <t>198</t>
  </si>
  <si>
    <t>1010</t>
  </si>
  <si>
    <t>교육협력과</t>
  </si>
  <si>
    <t>199</t>
  </si>
  <si>
    <t>1011</t>
  </si>
  <si>
    <t>도서관정책과</t>
  </si>
  <si>
    <t>200</t>
  </si>
  <si>
    <t>1012</t>
  </si>
  <si>
    <t>예결위 계수조정 결과</t>
    <phoneticPr fontId="1" type="noConversion"/>
  </si>
  <si>
    <t>예산결산특별위원회</t>
    <phoneticPr fontId="1" type="noConversion"/>
  </si>
  <si>
    <t>2015년도 제1회 일반회계 및 특별회계 추가경정 세입·세출 예산안</t>
    <phoneticPr fontId="1" type="noConversion"/>
  </si>
  <si>
    <t>□ 세입예산</t>
    <phoneticPr fontId="1" type="noConversion"/>
  </si>
  <si>
    <t>위원회명</t>
    <phoneticPr fontId="1" type="noConversion"/>
  </si>
  <si>
    <t>실국명</t>
    <phoneticPr fontId="1" type="noConversion"/>
  </si>
  <si>
    <t>부서명</t>
    <phoneticPr fontId="1" type="noConversion"/>
  </si>
  <si>
    <t>예산안
페이지</t>
    <phoneticPr fontId="1" type="noConversion"/>
  </si>
  <si>
    <t>사업명</t>
    <phoneticPr fontId="1" type="noConversion"/>
  </si>
  <si>
    <t>감액</t>
    <phoneticPr fontId="1" type="noConversion"/>
  </si>
  <si>
    <t>증액</t>
    <phoneticPr fontId="1" type="noConversion"/>
  </si>
  <si>
    <r>
      <t>상임위 제1회 추경
예산안 조정액</t>
    </r>
    <r>
      <rPr>
        <b/>
        <sz val="8"/>
        <color rgb="FFFF0000"/>
        <rFont val="맑은 고딕"/>
        <family val="3"/>
        <charset val="129"/>
        <scheme val="minor"/>
      </rPr>
      <t>(라)</t>
    </r>
    <phoneticPr fontId="1" type="noConversion"/>
  </si>
  <si>
    <r>
      <t xml:space="preserve">상임위
수정 예산안
</t>
    </r>
    <r>
      <rPr>
        <b/>
        <sz val="8"/>
        <color theme="1"/>
        <rFont val="맑은 고딕"/>
        <family val="3"/>
        <charset val="129"/>
        <scheme val="minor"/>
      </rPr>
      <t>(마=가or나+라)</t>
    </r>
    <phoneticPr fontId="1" type="noConversion"/>
  </si>
  <si>
    <r>
      <t xml:space="preserve">제1회 추경
증감액
</t>
    </r>
    <r>
      <rPr>
        <b/>
        <sz val="8"/>
        <color theme="1"/>
        <rFont val="맑은 고딕"/>
        <family val="3"/>
        <charset val="129"/>
        <scheme val="minor"/>
      </rPr>
      <t>(다=가-나)</t>
    </r>
    <phoneticPr fontId="1" type="noConversion"/>
  </si>
  <si>
    <r>
      <t xml:space="preserve">기정액
</t>
    </r>
    <r>
      <rPr>
        <b/>
        <sz val="8"/>
        <color theme="1"/>
        <rFont val="맑은 고딕"/>
        <family val="3"/>
        <charset val="129"/>
        <scheme val="minor"/>
      </rPr>
      <t>(나)</t>
    </r>
    <phoneticPr fontId="1" type="noConversion"/>
  </si>
  <si>
    <r>
      <t xml:space="preserve">제1회 추경
예산안
</t>
    </r>
    <r>
      <rPr>
        <b/>
        <sz val="8"/>
        <color theme="1"/>
        <rFont val="맑은 고딕"/>
        <family val="3"/>
        <charset val="129"/>
        <scheme val="minor"/>
      </rPr>
      <t>(가)</t>
    </r>
    <phoneticPr fontId="1" type="noConversion"/>
  </si>
  <si>
    <t>비고
(부대의견)</t>
    <phoneticPr fontId="1" type="noConversion"/>
  </si>
  <si>
    <t>동의
대상</t>
    <phoneticPr fontId="1" type="noConversion"/>
  </si>
  <si>
    <t>편성
구분</t>
    <phoneticPr fontId="1" type="noConversion"/>
  </si>
  <si>
    <t>(단위 : 천원)</t>
    <phoneticPr fontId="1" type="noConversion"/>
  </si>
  <si>
    <r>
      <t xml:space="preserve">예결위
수정 예산안
</t>
    </r>
    <r>
      <rPr>
        <b/>
        <sz val="8"/>
        <rFont val="맑은 고딕"/>
        <family val="3"/>
        <charset val="129"/>
        <scheme val="minor"/>
      </rPr>
      <t>(마=가or나+라)</t>
    </r>
    <phoneticPr fontId="1" type="noConversion"/>
  </si>
  <si>
    <r>
      <t>예결위 제1회 추경
예산안 조정액</t>
    </r>
    <r>
      <rPr>
        <b/>
        <sz val="8"/>
        <color rgb="FF0000CC"/>
        <rFont val="맑은 고딕"/>
        <family val="3"/>
        <charset val="129"/>
        <scheme val="minor"/>
      </rPr>
      <t>(라)</t>
    </r>
    <phoneticPr fontId="1" type="noConversion"/>
  </si>
  <si>
    <t>국도비
등
여부</t>
    <phoneticPr fontId="1" type="noConversion"/>
  </si>
  <si>
    <t>재원</t>
    <phoneticPr fontId="1" type="noConversion"/>
  </si>
  <si>
    <t>상임위 재원별 증감액</t>
    <phoneticPr fontId="1" type="noConversion"/>
  </si>
  <si>
    <t>국비 등</t>
    <phoneticPr fontId="1" type="noConversion"/>
  </si>
  <si>
    <t>도비</t>
    <phoneticPr fontId="1" type="noConversion"/>
  </si>
  <si>
    <t>검증</t>
    <phoneticPr fontId="1" type="noConversion"/>
  </si>
  <si>
    <t>예결위 재원별 증감액</t>
    <phoneticPr fontId="1" type="noConversion"/>
  </si>
  <si>
    <t>세입번호</t>
    <phoneticPr fontId="1" type="noConversion"/>
  </si>
  <si>
    <t>실국부서
코드</t>
    <phoneticPr fontId="1" type="noConversion"/>
  </si>
  <si>
    <t>추가
내시
등</t>
    <phoneticPr fontId="1" type="noConversion"/>
  </si>
  <si>
    <t>상임위 세입 검증</t>
    <phoneticPr fontId="1" type="noConversion"/>
  </si>
  <si>
    <t>국비 증감액</t>
    <phoneticPr fontId="1" type="noConversion"/>
  </si>
  <si>
    <t>건수</t>
    <phoneticPr fontId="1" type="noConversion"/>
  </si>
  <si>
    <t>예결위 세입 검증</t>
    <phoneticPr fontId="1" type="noConversion"/>
  </si>
  <si>
    <t>합  계</t>
    <phoneticPr fontId="1" type="noConversion"/>
  </si>
  <si>
    <r>
      <t xml:space="preserve">2015년도 </t>
    </r>
    <r>
      <rPr>
        <b/>
        <sz val="22"/>
        <color rgb="FF0000CC"/>
        <rFont val="HY견고딕"/>
        <family val="1"/>
        <charset val="129"/>
      </rPr>
      <t>제1회 추경</t>
    </r>
    <r>
      <rPr>
        <b/>
        <sz val="22"/>
        <color theme="1"/>
        <rFont val="HY견고딕"/>
        <family val="1"/>
        <charset val="129"/>
      </rPr>
      <t xml:space="preserve"> 경기도 기타특별회계 </t>
    </r>
    <r>
      <rPr>
        <b/>
        <sz val="22"/>
        <color rgb="FFFF0000"/>
        <rFont val="HY견고딕"/>
        <family val="1"/>
        <charset val="129"/>
      </rPr>
      <t>세입</t>
    </r>
    <r>
      <rPr>
        <b/>
        <sz val="22"/>
        <color theme="1"/>
        <rFont val="HY견고딕"/>
        <family val="1"/>
        <charset val="129"/>
      </rPr>
      <t xml:space="preserve"> 예산 조정(안)</t>
    </r>
    <phoneticPr fontId="1" type="noConversion"/>
  </si>
  <si>
    <t>□ 세출예산</t>
    <phoneticPr fontId="1" type="noConversion"/>
  </si>
  <si>
    <t>세부사업명 및 부기명</t>
    <phoneticPr fontId="1" type="noConversion"/>
  </si>
  <si>
    <t>(의회운영위원회)</t>
    <phoneticPr fontId="1" type="noConversion"/>
  </si>
  <si>
    <t>(기획재정위원회)</t>
    <phoneticPr fontId="1" type="noConversion"/>
  </si>
  <si>
    <t>(경제과학기술위원회)</t>
    <phoneticPr fontId="1" type="noConversion"/>
  </si>
  <si>
    <t>(문화체육관광위원회)</t>
    <phoneticPr fontId="1" type="noConversion"/>
  </si>
  <si>
    <t>(농정해양위원회)</t>
    <phoneticPr fontId="1" type="noConversion"/>
  </si>
  <si>
    <t>(보건복지위원회)</t>
    <phoneticPr fontId="1" type="noConversion"/>
  </si>
  <si>
    <t>(건설교통위원회)</t>
    <phoneticPr fontId="1" type="noConversion"/>
  </si>
  <si>
    <t>(도시환경위원회)</t>
    <phoneticPr fontId="1" type="noConversion"/>
  </si>
  <si>
    <t>(여성가족교육협력위원회)</t>
    <phoneticPr fontId="1" type="noConversion"/>
  </si>
  <si>
    <t>세입=세출</t>
    <phoneticPr fontId="1" type="noConversion"/>
  </si>
  <si>
    <t>동일
세입
건수</t>
    <phoneticPr fontId="1" type="noConversion"/>
  </si>
  <si>
    <t>세출
번호
검증</t>
    <phoneticPr fontId="1" type="noConversion"/>
  </si>
  <si>
    <r>
      <t xml:space="preserve">2015년도 </t>
    </r>
    <r>
      <rPr>
        <b/>
        <sz val="22"/>
        <color rgb="FF0000CC"/>
        <rFont val="HY견고딕"/>
        <family val="1"/>
        <charset val="129"/>
      </rPr>
      <t>제1회 추경</t>
    </r>
    <r>
      <rPr>
        <b/>
        <sz val="22"/>
        <color theme="1"/>
        <rFont val="HY견고딕"/>
        <family val="1"/>
        <charset val="129"/>
      </rPr>
      <t xml:space="preserve"> 경기도 기타특별회계 </t>
    </r>
    <r>
      <rPr>
        <b/>
        <sz val="22"/>
        <color rgb="FFFF0000"/>
        <rFont val="HY견고딕"/>
        <family val="1"/>
        <charset val="129"/>
      </rPr>
      <t>세출</t>
    </r>
    <r>
      <rPr>
        <b/>
        <sz val="22"/>
        <color theme="1"/>
        <rFont val="HY견고딕"/>
        <family val="1"/>
        <charset val="129"/>
      </rPr>
      <t xml:space="preserve"> 예산 조정(안)</t>
    </r>
    <phoneticPr fontId="1" type="noConversion"/>
  </si>
  <si>
    <t>(              위원회)</t>
    <phoneticPr fontId="1" type="noConversion"/>
  </si>
  <si>
    <t>□ 세입예산</t>
    <phoneticPr fontId="1" type="noConversion"/>
  </si>
  <si>
    <t>□ 총     괄</t>
    <phoneticPr fontId="1" type="noConversion"/>
  </si>
  <si>
    <t>세입예산 증감</t>
    <phoneticPr fontId="1" type="noConversion"/>
  </si>
  <si>
    <t>세출예산증감</t>
    <phoneticPr fontId="1" type="noConversion"/>
  </si>
  <si>
    <t>(단위 : 천원)</t>
    <phoneticPr fontId="1" type="noConversion"/>
  </si>
  <si>
    <t>구  분</t>
    <phoneticPr fontId="1" type="noConversion"/>
  </si>
  <si>
    <t>집행부제출(안)</t>
    <phoneticPr fontId="1" type="noConversion"/>
  </si>
  <si>
    <t>세입예산(안)</t>
    <phoneticPr fontId="1" type="noConversion"/>
  </si>
  <si>
    <t>세출예산(안)</t>
    <phoneticPr fontId="1" type="noConversion"/>
  </si>
  <si>
    <t>수정예산(안)</t>
    <phoneticPr fontId="1" type="noConversion"/>
  </si>
  <si>
    <t>합  계</t>
    <phoneticPr fontId="1" type="noConversion"/>
  </si>
  <si>
    <t>의회운영위원회</t>
    <phoneticPr fontId="1" type="noConversion"/>
  </si>
  <si>
    <t>기획재정위원회</t>
    <phoneticPr fontId="1" type="noConversion"/>
  </si>
  <si>
    <t>경제과학기술위원회</t>
    <phoneticPr fontId="1" type="noConversion"/>
  </si>
  <si>
    <t>안전행정위원회</t>
    <phoneticPr fontId="1" type="noConversion"/>
  </si>
  <si>
    <t>문화체육관광위원회</t>
    <phoneticPr fontId="1" type="noConversion"/>
  </si>
  <si>
    <t>농정해양위원회</t>
    <phoneticPr fontId="1" type="noConversion"/>
  </si>
  <si>
    <t>보건복지위원회</t>
    <phoneticPr fontId="1" type="noConversion"/>
  </si>
  <si>
    <t>건설교통위원회</t>
    <phoneticPr fontId="1" type="noConversion"/>
  </si>
  <si>
    <t>감 액</t>
    <phoneticPr fontId="1" type="noConversion"/>
  </si>
  <si>
    <t>증 액</t>
    <phoneticPr fontId="1" type="noConversion"/>
  </si>
  <si>
    <t>□ 회계별 예산 총 규모</t>
    <phoneticPr fontId="1" type="noConversion"/>
  </si>
  <si>
    <t>일반회계</t>
    <phoneticPr fontId="1" type="noConversion"/>
  </si>
  <si>
    <t>특별회계</t>
    <phoneticPr fontId="1" type="noConversion"/>
  </si>
  <si>
    <t>※ 회계별, 위원회별 집행부제출안</t>
    <phoneticPr fontId="1" type="noConversion"/>
  </si>
  <si>
    <t>위원회명</t>
    <phoneticPr fontId="1" type="noConversion"/>
  </si>
  <si>
    <t>기타특별회계</t>
    <phoneticPr fontId="1" type="noConversion"/>
  </si>
  <si>
    <t>공기업특별회계</t>
    <phoneticPr fontId="1" type="noConversion"/>
  </si>
  <si>
    <t>합계</t>
    <phoneticPr fontId="1" type="noConversion"/>
  </si>
  <si>
    <t>합계</t>
    <phoneticPr fontId="1" type="noConversion"/>
  </si>
  <si>
    <t>일반+기타</t>
    <phoneticPr fontId="1" type="noConversion"/>
  </si>
  <si>
    <t>예비비</t>
    <phoneticPr fontId="1" type="noConversion"/>
  </si>
  <si>
    <t>※ 예비비 증감</t>
    <phoneticPr fontId="1" type="noConversion"/>
  </si>
  <si>
    <t>세입기준</t>
    <phoneticPr fontId="1" type="noConversion"/>
  </si>
  <si>
    <t>수정예산(안)</t>
    <phoneticPr fontId="1" type="noConversion"/>
  </si>
  <si>
    <t>세출기준-세입기준</t>
    <phoneticPr fontId="1" type="noConversion"/>
  </si>
  <si>
    <t>세입</t>
    <phoneticPr fontId="1" type="noConversion"/>
  </si>
  <si>
    <t>세출</t>
    <phoneticPr fontId="1" type="noConversion"/>
  </si>
  <si>
    <t>예비비</t>
    <phoneticPr fontId="1" type="noConversion"/>
  </si>
  <si>
    <t>※ 예산안 증감현황</t>
    <phoneticPr fontId="1" type="noConversion"/>
  </si>
  <si>
    <t>특별회계</t>
    <phoneticPr fontId="1" type="noConversion"/>
  </si>
  <si>
    <t>합  계</t>
    <phoneticPr fontId="1" type="noConversion"/>
  </si>
  <si>
    <t>예비비 증감
 - 감액,
+ 증액에 입력</t>
    <phoneticPr fontId="1" type="noConversion"/>
  </si>
  <si>
    <t>비고(???)</t>
    <phoneticPr fontId="1" type="noConversion"/>
  </si>
  <si>
    <t>1회 추경 일반회계 검증</t>
    <phoneticPr fontId="1" type="noConversion"/>
  </si>
  <si>
    <t>구분</t>
    <phoneticPr fontId="1" type="noConversion"/>
  </si>
  <si>
    <t>세입</t>
    <phoneticPr fontId="1" type="noConversion"/>
  </si>
  <si>
    <t>검증</t>
    <phoneticPr fontId="1" type="noConversion"/>
  </si>
  <si>
    <t>세출</t>
    <phoneticPr fontId="1" type="noConversion"/>
  </si>
  <si>
    <t>차액</t>
    <phoneticPr fontId="1" type="noConversion"/>
  </si>
  <si>
    <t>전체 총계</t>
    <phoneticPr fontId="1" type="noConversion"/>
  </si>
  <si>
    <t>자체 계</t>
    <phoneticPr fontId="1" type="noConversion"/>
  </si>
  <si>
    <t>자체 도비</t>
    <phoneticPr fontId="1" type="noConversion"/>
  </si>
  <si>
    <t>의존 매칭 도비</t>
    <phoneticPr fontId="1" type="noConversion"/>
  </si>
  <si>
    <t>의존 계</t>
    <phoneticPr fontId="1" type="noConversion"/>
  </si>
  <si>
    <t>국비</t>
    <phoneticPr fontId="1" type="noConversion"/>
  </si>
  <si>
    <t>기금</t>
    <phoneticPr fontId="1" type="noConversion"/>
  </si>
  <si>
    <t>특교</t>
    <phoneticPr fontId="1" type="noConversion"/>
  </si>
  <si>
    <t>상  임  위</t>
    <phoneticPr fontId="1" type="noConversion"/>
  </si>
  <si>
    <t>(단위 : 천원)</t>
    <phoneticPr fontId="1" type="noConversion"/>
  </si>
  <si>
    <t>예  결  위</t>
    <phoneticPr fontId="1" type="noConversion"/>
  </si>
  <si>
    <t>1추 예비비</t>
    <phoneticPr fontId="1" type="noConversion"/>
  </si>
  <si>
    <t>지특</t>
    <phoneticPr fontId="1" type="noConversion"/>
  </si>
  <si>
    <t>조정액</t>
    <phoneticPr fontId="1" type="noConversion"/>
  </si>
  <si>
    <t>조정잔액</t>
    <phoneticPr fontId="1" type="noConversion"/>
  </si>
  <si>
    <r>
      <t xml:space="preserve">2015년도 </t>
    </r>
    <r>
      <rPr>
        <b/>
        <sz val="18"/>
        <color rgb="FF0000CC"/>
        <rFont val="HY견고딕"/>
        <family val="1"/>
        <charset val="129"/>
      </rPr>
      <t>제1회 추경</t>
    </r>
    <r>
      <rPr>
        <b/>
        <sz val="18"/>
        <color theme="1"/>
        <rFont val="HY견고딕"/>
        <family val="1"/>
        <charset val="129"/>
      </rPr>
      <t xml:space="preserve"> 일반 및 특별회계 세입·세출 예산안(전체예산총괄)</t>
    </r>
    <phoneticPr fontId="1" type="noConversion"/>
  </si>
  <si>
    <t>□ 총괄(실국별)</t>
    <phoneticPr fontId="1" type="noConversion"/>
  </si>
  <si>
    <t>합계</t>
    <phoneticPr fontId="1" type="noConversion"/>
  </si>
  <si>
    <t>※ 집행부제출안</t>
    <phoneticPr fontId="1" type="noConversion"/>
  </si>
  <si>
    <t>구분</t>
    <phoneticPr fontId="1" type="noConversion"/>
  </si>
  <si>
    <t>(일반회계)</t>
    <phoneticPr fontId="1" type="noConversion"/>
  </si>
  <si>
    <t>(특별회계)</t>
    <phoneticPr fontId="1" type="noConversion"/>
  </si>
  <si>
    <r>
      <t xml:space="preserve">2015년도 </t>
    </r>
    <r>
      <rPr>
        <b/>
        <sz val="18"/>
        <color rgb="FF0000CC"/>
        <rFont val="HY견고딕"/>
        <family val="1"/>
        <charset val="129"/>
      </rPr>
      <t>제1회 추경</t>
    </r>
    <r>
      <rPr>
        <b/>
        <sz val="18"/>
        <color theme="1"/>
        <rFont val="HY견고딕"/>
        <family val="1"/>
        <charset val="129"/>
      </rPr>
      <t xml:space="preserve"> 일반회계 세입·세출 총괄표</t>
    </r>
    <phoneticPr fontId="1" type="noConversion"/>
  </si>
  <si>
    <t>위원회 및 실국명</t>
    <phoneticPr fontId="1" type="noConversion"/>
  </si>
  <si>
    <t>도시환경위원회</t>
    <phoneticPr fontId="1" type="noConversion"/>
  </si>
  <si>
    <t>도시환경위원회</t>
    <phoneticPr fontId="1" type="noConversion"/>
  </si>
  <si>
    <t>세입</t>
    <phoneticPr fontId="1" type="noConversion"/>
  </si>
  <si>
    <t>제1회 추경
예산안
(가)</t>
    <phoneticPr fontId="1" type="noConversion"/>
  </si>
  <si>
    <t>기정액
(나)</t>
    <phoneticPr fontId="1" type="noConversion"/>
  </si>
  <si>
    <t>제1회 추경
증감액
(다=가-나)</t>
    <phoneticPr fontId="1" type="noConversion"/>
  </si>
  <si>
    <t>감액</t>
    <phoneticPr fontId="1" type="noConversion"/>
  </si>
  <si>
    <t>증액</t>
    <phoneticPr fontId="1" type="noConversion"/>
  </si>
  <si>
    <t>상임위 조정액(라)</t>
    <phoneticPr fontId="1" type="noConversion"/>
  </si>
  <si>
    <t>상임위
수정 예산안
(마=가or나+라)</t>
    <phoneticPr fontId="1" type="noConversion"/>
  </si>
  <si>
    <t>국비 등</t>
    <phoneticPr fontId="1" type="noConversion"/>
  </si>
  <si>
    <t>도비</t>
    <phoneticPr fontId="1" type="noConversion"/>
  </si>
  <si>
    <t>상임위 재원별 증감액</t>
    <phoneticPr fontId="1" type="noConversion"/>
  </si>
  <si>
    <t>예결위 조정액(라)</t>
    <phoneticPr fontId="1" type="noConversion"/>
  </si>
  <si>
    <t>예결위
수정 예산안
(마=가or나+라)</t>
    <phoneticPr fontId="1" type="noConversion"/>
  </si>
  <si>
    <t>예결위 재원별 증감액</t>
    <phoneticPr fontId="1" type="noConversion"/>
  </si>
  <si>
    <t>국비 검증</t>
    <phoneticPr fontId="1" type="noConversion"/>
  </si>
  <si>
    <t>검증</t>
    <phoneticPr fontId="1" type="noConversion"/>
  </si>
  <si>
    <t>차액</t>
    <phoneticPr fontId="1" type="noConversion"/>
  </si>
  <si>
    <t>상임위</t>
    <phoneticPr fontId="1" type="noConversion"/>
  </si>
  <si>
    <t>예결위</t>
    <phoneticPr fontId="1" type="noConversion"/>
  </si>
  <si>
    <t>도시환경위원회</t>
    <phoneticPr fontId="1" type="noConversion"/>
  </si>
  <si>
    <t>건설교통위원회</t>
    <phoneticPr fontId="1" type="noConversion"/>
  </si>
  <si>
    <t>보건복지위원회</t>
    <phoneticPr fontId="1" type="noConversion"/>
  </si>
  <si>
    <t>문화체육관광위원회</t>
    <phoneticPr fontId="1" type="noConversion"/>
  </si>
  <si>
    <t>경제과학기술위원회</t>
    <phoneticPr fontId="1" type="noConversion"/>
  </si>
  <si>
    <t>기획재정위원회</t>
    <phoneticPr fontId="1" type="noConversion"/>
  </si>
  <si>
    <t>의회운영위원회</t>
    <phoneticPr fontId="1" type="noConversion"/>
  </si>
  <si>
    <t>합    계</t>
    <phoneticPr fontId="1" type="noConversion"/>
  </si>
  <si>
    <t>여성가족교육협력위원회</t>
    <phoneticPr fontId="1" type="noConversion"/>
  </si>
  <si>
    <t xml:space="preserve"> - 2015년도 제2회 일반회계 및 특별회계 추가경정 세입·세출 예산안</t>
    <phoneticPr fontId="1" type="noConversion"/>
  </si>
  <si>
    <t>2015년도 제2회 추경 일반 및 특별회계 세입·세출 예산안(전체예산총괄)</t>
    <phoneticPr fontId="1" type="noConversion"/>
  </si>
  <si>
    <r>
      <t xml:space="preserve">2015년도 </t>
    </r>
    <r>
      <rPr>
        <b/>
        <sz val="22"/>
        <color rgb="FF0000CC"/>
        <rFont val="HY견고딕"/>
        <family val="1"/>
        <charset val="129"/>
      </rPr>
      <t>제2회 추경</t>
    </r>
    <r>
      <rPr>
        <b/>
        <sz val="22"/>
        <color theme="1"/>
        <rFont val="HY견고딕"/>
        <family val="1"/>
        <charset val="129"/>
      </rPr>
      <t xml:space="preserve"> 경기도 일반회계 </t>
    </r>
    <r>
      <rPr>
        <b/>
        <sz val="22"/>
        <color rgb="FFFF0000"/>
        <rFont val="HY견고딕"/>
        <family val="1"/>
        <charset val="129"/>
      </rPr>
      <t>세출</t>
    </r>
    <r>
      <rPr>
        <b/>
        <sz val="22"/>
        <color theme="1"/>
        <rFont val="HY견고딕"/>
        <family val="1"/>
        <charset val="129"/>
      </rPr>
      <t xml:space="preserve"> 예산 조정(안)</t>
    </r>
    <phoneticPr fontId="1" type="noConversion"/>
  </si>
  <si>
    <t>o o o o 위원회</t>
    <phoneticPr fontId="1" type="noConversion"/>
  </si>
  <si>
    <r>
      <t xml:space="preserve">제2회 추경
예산안
</t>
    </r>
    <r>
      <rPr>
        <b/>
        <sz val="8"/>
        <color theme="1"/>
        <rFont val="맑은 고딕"/>
        <family val="3"/>
        <charset val="129"/>
        <scheme val="minor"/>
      </rPr>
      <t>(가)</t>
    </r>
    <phoneticPr fontId="1" type="noConversion"/>
  </si>
  <si>
    <r>
      <t xml:space="preserve">제2회 추경
증감액
</t>
    </r>
    <r>
      <rPr>
        <b/>
        <sz val="8"/>
        <color theme="1"/>
        <rFont val="맑은 고딕"/>
        <family val="3"/>
        <charset val="129"/>
        <scheme val="minor"/>
      </rPr>
      <t>(다=가-나)</t>
    </r>
    <phoneticPr fontId="1" type="noConversion"/>
  </si>
  <si>
    <r>
      <t>상임위 제2회 추경
예산안 조정액</t>
    </r>
    <r>
      <rPr>
        <b/>
        <sz val="8"/>
        <color rgb="FFFF0000"/>
        <rFont val="맑은 고딕"/>
        <family val="3"/>
        <charset val="129"/>
        <scheme val="minor"/>
      </rPr>
      <t>(라)</t>
    </r>
    <phoneticPr fontId="1" type="noConversion"/>
  </si>
  <si>
    <r>
      <t>예결위 제2회 추경
예산안 조정액</t>
    </r>
    <r>
      <rPr>
        <b/>
        <sz val="8"/>
        <color rgb="FF0000CC"/>
        <rFont val="맑은 고딕"/>
        <family val="3"/>
        <charset val="129"/>
        <scheme val="minor"/>
      </rPr>
      <t>(라)</t>
    </r>
    <phoneticPr fontId="1" type="noConversion"/>
  </si>
  <si>
    <r>
      <t xml:space="preserve">2015년도 </t>
    </r>
    <r>
      <rPr>
        <b/>
        <sz val="22"/>
        <color rgb="FF0000CC"/>
        <rFont val="HY견고딕"/>
        <family val="1"/>
        <charset val="129"/>
      </rPr>
      <t>제2회 추경</t>
    </r>
    <r>
      <rPr>
        <b/>
        <sz val="22"/>
        <color theme="1"/>
        <rFont val="HY견고딕"/>
        <family val="1"/>
        <charset val="129"/>
      </rPr>
      <t xml:space="preserve"> 경기도 일반회계 </t>
    </r>
    <r>
      <rPr>
        <b/>
        <sz val="22"/>
        <color rgb="FFFF0000"/>
        <rFont val="HY견고딕"/>
        <family val="1"/>
        <charset val="129"/>
      </rPr>
      <t>세입</t>
    </r>
    <r>
      <rPr>
        <b/>
        <sz val="22"/>
        <color theme="1"/>
        <rFont val="HY견고딕"/>
        <family val="1"/>
        <charset val="129"/>
      </rPr>
      <t xml:space="preserve"> 예산 조정(안)</t>
    </r>
    <phoneticPr fontId="1" type="noConversion"/>
  </si>
  <si>
    <t>o o 위 예산안조정 결과</t>
    <phoneticPr fontId="1" type="noConversion"/>
  </si>
  <si>
    <t>신규</t>
  </si>
  <si>
    <t>LPG소형저장탱크 보급사업(국비/지원)</t>
  </si>
  <si>
    <t>국비내시 추가</t>
    <phoneticPr fontId="1" type="noConversion"/>
  </si>
  <si>
    <t>경제실</t>
    <phoneticPr fontId="1" type="noConversion"/>
  </si>
  <si>
    <t>일자리정책과</t>
    <phoneticPr fontId="1" type="noConversion"/>
  </si>
  <si>
    <t>경기취업희망재단 설립추진단운영(자체/직접)
가칭 경기일자리 재단 설립</t>
    <phoneticPr fontId="1" type="noConversion"/>
  </si>
  <si>
    <t>기업지원과</t>
    <phoneticPr fontId="1" type="noConversion"/>
  </si>
  <si>
    <t>경기북부 벤처창업센터 허브 조성(자체/직접)
경기북부 벤처창업센터 구축 및 운영</t>
    <phoneticPr fontId="1" type="noConversion"/>
  </si>
  <si>
    <t>과학기술과</t>
    <phoneticPr fontId="1" type="noConversion"/>
  </si>
  <si>
    <t xml:space="preserve">국제로봇올림피아드 세계대회 지원(자체/지원)
경기청소년 천문과학 대회
</t>
    <phoneticPr fontId="1" type="noConversion"/>
  </si>
  <si>
    <t>국제통상과</t>
    <phoneticPr fontId="1" type="noConversion"/>
  </si>
  <si>
    <t>해외전시회 단체관 운영(자체/직접)
중국특색상품 무역박람회</t>
    <phoneticPr fontId="1" type="noConversion"/>
  </si>
  <si>
    <t>에너지과</t>
    <phoneticPr fontId="1" type="noConversion"/>
  </si>
  <si>
    <t>에너지태양광 소규모발전 투자촉진 보조금 지원(자체/지원)
에너지태양광 소규모발전 투자촉진 보조금 지원</t>
    <phoneticPr fontId="1" type="noConversion"/>
  </si>
  <si>
    <t>공정경제과</t>
    <phoneticPr fontId="1" type="noConversion"/>
  </si>
  <si>
    <t>도내 기업의 사회적책임 추진현황 실태조사(자체/직접)
도내 기업의 사회적책임 추진현황 실태조사</t>
    <phoneticPr fontId="1" type="noConversion"/>
  </si>
  <si>
    <t>신규</t>
    <phoneticPr fontId="1" type="noConversion"/>
  </si>
  <si>
    <t>LPG소형저장탱크 보급사업(국비/지원)
LPG소형저장탱크 보급사업</t>
    <phoneticPr fontId="1" type="noConversion"/>
  </si>
  <si>
    <t>판교테크노밸리조성사업 공기관등 경상적 대행사업비
판교환풍구사고 등에따른 판교상권 활성화 사업</t>
    <phoneticPr fontId="1" type="noConversion"/>
  </si>
  <si>
    <t>예비비
예비비</t>
    <phoneticPr fontId="1" type="noConversion"/>
  </si>
  <si>
    <t>국비 내시 추가</t>
    <phoneticPr fontId="1" type="noConversion"/>
  </si>
  <si>
    <t>경기도판교테크노밸리조성사업공기업특별회계</t>
    <phoneticPr fontId="1" type="noConversion"/>
  </si>
  <si>
    <t>친환경농업과</t>
    <phoneticPr fontId="37" type="noConversion"/>
  </si>
  <si>
    <t>신규</t>
    <phoneticPr fontId="1" type="noConversion"/>
  </si>
  <si>
    <t>국고보조금등
 -한발대비용수개발</t>
    <phoneticPr fontId="37" type="noConversion"/>
  </si>
  <si>
    <t>수산과</t>
    <phoneticPr fontId="37" type="noConversion"/>
  </si>
  <si>
    <t>국고보조금등
 -피해보전직물 및 폐업지원</t>
    <phoneticPr fontId="37" type="noConversion"/>
  </si>
  <si>
    <t>축산정책과</t>
    <phoneticPr fontId="37" type="noConversion"/>
  </si>
  <si>
    <t>국고보조금등
 -승마대회 활성화 지원</t>
    <phoneticPr fontId="37" type="noConversion"/>
  </si>
  <si>
    <t>축산위생연구소</t>
    <phoneticPr fontId="37" type="noConversion"/>
  </si>
  <si>
    <t>2회추경</t>
    <phoneticPr fontId="1" type="noConversion"/>
  </si>
  <si>
    <t>국고보조금사용잔액
 -축산위생연구소국비사용잔액</t>
    <phoneticPr fontId="1" type="noConversion"/>
  </si>
  <si>
    <t>국비추가내시 
-농림축산식품부 농업기반과-3978(2015.8.28.)호</t>
    <phoneticPr fontId="1" type="noConversion"/>
  </si>
  <si>
    <t>국비추가내시
-해양수산부 수산정책과-3565(2015.9.3.)호</t>
    <phoneticPr fontId="1" type="noConversion"/>
  </si>
  <si>
    <t>국비추가내시 
-농림축산식품부 축산정책과-3931(2015.8.27.)호</t>
    <phoneticPr fontId="1" type="noConversion"/>
  </si>
  <si>
    <t>본예산</t>
    <phoneticPr fontId="1" type="noConversion"/>
  </si>
  <si>
    <t>2회추경</t>
  </si>
  <si>
    <t>본예산</t>
  </si>
  <si>
    <t>노인복지과</t>
    <phoneticPr fontId="1" type="noConversion"/>
  </si>
  <si>
    <t>국고보조금
(노인생활시설 기능보강)</t>
  </si>
  <si>
    <t>노인복지과</t>
    <phoneticPr fontId="1" type="noConversion"/>
  </si>
  <si>
    <t>국고보조금
(노인양로시설 운영)</t>
  </si>
  <si>
    <t>1회추경</t>
  </si>
  <si>
    <t>국고보조금
(메르스 사망자 장례비용 지원)</t>
  </si>
  <si>
    <t>국고보조금 반환금
(노인복지과 국비 사용 잔액)</t>
  </si>
  <si>
    <t>장애인복지과</t>
    <phoneticPr fontId="1" type="noConversion"/>
  </si>
  <si>
    <t>국고보조금
(장애수당(기초))</t>
  </si>
  <si>
    <t>국고보조금
(장애수당(차상위 등))</t>
  </si>
  <si>
    <t>국고보조금
(장애인연금)</t>
  </si>
  <si>
    <t>보건정책과</t>
    <phoneticPr fontId="1" type="noConversion"/>
  </si>
  <si>
    <t>국고보조금
(급성감염병관리사업)</t>
  </si>
  <si>
    <t>보건정책과</t>
    <phoneticPr fontId="1" type="noConversion"/>
  </si>
  <si>
    <t>국고보조금
(감염병관리 시설 및 장비확충)</t>
  </si>
  <si>
    <t>기금
(취약지역 응급의료기관 운영)</t>
  </si>
  <si>
    <t>기금
(국내외재난의료지원)</t>
  </si>
  <si>
    <t>건강증진과</t>
    <phoneticPr fontId="1" type="noConversion"/>
  </si>
  <si>
    <t>기금
(암환자지원사업)</t>
    <phoneticPr fontId="1" type="noConversion"/>
  </si>
  <si>
    <t>국비 확정내시
※ 보건복지부 요양보험운영과-5820(2015. 8.21)</t>
  </si>
  <si>
    <t>국비 확정내시
※ 보건복지부 요양보험운영과-5999(2015.8.28)호</t>
  </si>
  <si>
    <t>국비 확정내시 변경
※ 질병관리본부 공중보건위기대응과-2351(2015.8.21)호</t>
  </si>
  <si>
    <t>오입력에 따른 예산액 정정</t>
  </si>
  <si>
    <t>국비 변경내시
※ 보건복지부 장애인자립기반과-7615(2015.9.8)호</t>
  </si>
  <si>
    <t>국비 변경내시
※ 보건복지부 장애인자립기반과-7534(2015.9.4)호</t>
  </si>
  <si>
    <t>국비 변경내시
※ 질병관리본부 감염병관리과-2539(2015.8.17.)호</t>
  </si>
  <si>
    <t>국비 변경내시
※ 질병관리본부 공중보건위기대응과-2338(2015.8.21)호
※ 보건복지부 응급의료과-6007(2015.9.3)호</t>
    <phoneticPr fontId="1" type="noConversion"/>
  </si>
  <si>
    <t>국비 변경내시
※ 보건복지부 응급의료과-5440(2015.8.7.)호</t>
  </si>
  <si>
    <t>국비 변경내시
※ 보건복지부 응급의료과-5928(2015.8.31)호</t>
  </si>
  <si>
    <t>국비 변경내시
※ 보건복지부 질병정책과-6448(2015.9.9.)호</t>
    <phoneticPr fontId="1" type="noConversion"/>
  </si>
  <si>
    <t>무한돌봄복지과 국비사용잔액</t>
  </si>
  <si>
    <t>노인생활시설 기능보강(국비/지원) 
- 노인생활시설 기능보강</t>
    <phoneticPr fontId="1" type="noConversion"/>
  </si>
  <si>
    <t>복지여성실</t>
    <phoneticPr fontId="1" type="noConversion"/>
  </si>
  <si>
    <t>사회복지담당관</t>
    <phoneticPr fontId="1" type="noConversion"/>
  </si>
  <si>
    <t>노인생활시설 지원(국비/지원)
- 노인양로시설 운영</t>
    <phoneticPr fontId="1" type="noConversion"/>
  </si>
  <si>
    <t>메르스 사망자 장례비용 지원(국비/지원)
- 메르스 사망자 장례비용 지원</t>
    <phoneticPr fontId="1" type="noConversion"/>
  </si>
  <si>
    <t>장애수당(기초)(국비/지원)
- 장애수당(기초)</t>
    <phoneticPr fontId="1" type="noConversion"/>
  </si>
  <si>
    <t>장애수당(차상위 등)(국비/지원)
- 장애수당(차상위 등)</t>
    <phoneticPr fontId="1" type="noConversion"/>
  </si>
  <si>
    <t>복지여성실</t>
    <phoneticPr fontId="1" type="noConversion"/>
  </si>
  <si>
    <t>사회복지담당관</t>
    <phoneticPr fontId="1" type="noConversion"/>
  </si>
  <si>
    <t>장애인연금(국비/지원)
- 장애인연금</t>
    <phoneticPr fontId="1" type="noConversion"/>
  </si>
  <si>
    <t>급성감염병 관리사업(국비/직접)
-메르스 환자 진료비 지원</t>
  </si>
  <si>
    <t>감염병관리 시설 및 장비 확충(국비/지원)
-보건소 구급차지원</t>
  </si>
  <si>
    <t>감염병관리 시설 및 장비 확충(국비/직접)
-지역거점병원 격리병상 확충</t>
  </si>
  <si>
    <t>취약지역 응급의료기관 운영(기금/직접)
-취약지역 응급의료기관 운영</t>
    <phoneticPr fontId="1" type="noConversion"/>
  </si>
  <si>
    <t>농어촌지역 응급의료기관 운영비 지원(기금/직접)
-농어촌지역 응급의료기관 운영비 지원</t>
  </si>
  <si>
    <t>국내외 재난의료지원(기금/직접)
-권역별 재난의료 전담인력 배치 및 운영지원</t>
    <phoneticPr fontId="1" type="noConversion"/>
  </si>
  <si>
    <t>국내외 재난의료지원(기금/직접)
-현장 응급의료 지원차량 구입</t>
    <phoneticPr fontId="1" type="noConversion"/>
  </si>
  <si>
    <t>영유아 사전예방적 건강관리(기금/지원)
- 미숙아 및 선천성 이상아 의료비 지원</t>
  </si>
  <si>
    <t>영유아 사전예방적 건강관리(기금/지원)
- 선천성 대사이상검사 및 환아관리</t>
    <phoneticPr fontId="1" type="noConversion"/>
  </si>
  <si>
    <t>영유아 사전예방적 건강관리(기금/지원)
- 신생아 청각선별검사</t>
    <phoneticPr fontId="1" type="noConversion"/>
  </si>
  <si>
    <t>암환자 의료비 지원(기금/지원)
-암환자 의료비 지원</t>
    <phoneticPr fontId="1" type="noConversion"/>
  </si>
  <si>
    <t>무한돌봄복지과</t>
    <phoneticPr fontId="1" type="noConversion"/>
  </si>
  <si>
    <t>식품안전과</t>
    <phoneticPr fontId="1" type="noConversion"/>
  </si>
  <si>
    <t>무한돌봄복지과</t>
    <phoneticPr fontId="1" type="noConversion"/>
  </si>
  <si>
    <t>통합사례관리 추진 활성화 연구(자체/직접)
-통합사례관리 추진 활성화 연구</t>
    <phoneticPr fontId="1" type="noConversion"/>
  </si>
  <si>
    <t>경기복지재단(자체/직접)
-통합사례관리 추진 활성화 연구</t>
    <phoneticPr fontId="1" type="noConversion"/>
  </si>
  <si>
    <t>중증외상센터 설립지원(지방채/직접)
-경기도 중증외상센터 건립지원</t>
    <phoneticPr fontId="1" type="noConversion"/>
  </si>
  <si>
    <t>보훈단체 운영지원(자체/직접)
-경기도 보훈회관 건립추진 연구용역</t>
    <phoneticPr fontId="1" type="noConversion"/>
  </si>
  <si>
    <t>민관협력지원체계구축(자체/직접)
-생활공감정책 운영 지원</t>
    <phoneticPr fontId="1" type="noConversion"/>
  </si>
  <si>
    <t>경기복지재단(자체/직접)
-복지분야 단기정책 연구사업</t>
    <phoneticPr fontId="1" type="noConversion"/>
  </si>
  <si>
    <t>사회복지담당관</t>
    <phoneticPr fontId="1" type="noConversion"/>
  </si>
  <si>
    <t>보건복지부 요양보험운영과-5820(2015.8.21.)호</t>
  </si>
  <si>
    <t>국비 확정내시
※ 보건복지부 요양보험운영과-5999(2015.8.28)호</t>
    <phoneticPr fontId="1" type="noConversion"/>
  </si>
  <si>
    <t>보건복지부 요양보험운영과-5999(2015. 8. 28)호</t>
  </si>
  <si>
    <t>보건복지부 장애인자립기반과-7615(2015.09.08.)호</t>
  </si>
  <si>
    <t>보건복지부 장애인자립기반과-7534(2015.09.04.)호</t>
  </si>
  <si>
    <t>국비 변경내시
※ 질병관리본부 감염병관리과-2539(2015.8.17.)
세입-급성감염병관리사업</t>
    <phoneticPr fontId="1" type="noConversion"/>
  </si>
  <si>
    <t>국비 변경내시
※ 보건복지부 응급의료과-6007(2015.9.3)호
세입-감염병관리 시설 및 장비확충</t>
    <phoneticPr fontId="1" type="noConversion"/>
  </si>
  <si>
    <t>국비 변경내시
※ 질병관리본부 공중보건위기대응과-2338(2015.8.21)호
세입-감염병관리 시설 및 장비확충</t>
  </si>
  <si>
    <t>국비 변경내시
※ 보건복지부 응급의료과-5440(2015.8.7.)호
세입-취약지역응급의료기관운영</t>
  </si>
  <si>
    <t>국비 변경내시
※ 보건복지부 응급의료과-5928(2015.8.31)호
세입-국내외재난의료지원</t>
  </si>
  <si>
    <t>국비 확정내시
※ 보건복지부 응급의료과-5928(2015.8.31)호
세입-국내외재난의료지원</t>
  </si>
  <si>
    <t>부기사업간 시군 예산 과부족에 따른 금액 정정
※ 보건복지부 출산정책과-4449(2015.7.30.)호</t>
    <phoneticPr fontId="1" type="noConversion"/>
  </si>
  <si>
    <t>홍보 58백만원(대형외벽현수막,전단지,인력채용홍보비)
시설개선 394백만원</t>
    <phoneticPr fontId="1" type="noConversion"/>
  </si>
  <si>
    <t>인건비 116백만원
운영경비 120백만원</t>
    <phoneticPr fontId="1" type="noConversion"/>
  </si>
  <si>
    <t>운영비 49,680천원
홍보비 15,000천원</t>
    <phoneticPr fontId="1" type="noConversion"/>
  </si>
  <si>
    <t>도비 추가지원
※시군 도비보조 30:70</t>
    <phoneticPr fontId="1" type="noConversion"/>
  </si>
  <si>
    <t>1개소 30백만*2개소</t>
    <phoneticPr fontId="1" type="noConversion"/>
  </si>
  <si>
    <t>1개소</t>
    <phoneticPr fontId="1" type="noConversion"/>
  </si>
  <si>
    <t>노인복지관 건립지원(1개소)</t>
    <phoneticPr fontId="1" type="noConversion"/>
  </si>
  <si>
    <t>현 농아노인센터 확장이전</t>
    <phoneticPr fontId="1" type="noConversion"/>
  </si>
  <si>
    <t>세부사업 및 통계목 변경
통합사례관리 추진 활성화 연구(자체/직접) 연구용역비를 경기복지재단(자체/직접) 출연금으로 변경</t>
    <phoneticPr fontId="1" type="noConversion"/>
  </si>
  <si>
    <t>협약안 통과 후 예결위에서 확정</t>
    <phoneticPr fontId="1" type="noConversion"/>
  </si>
  <si>
    <t>철도국</t>
    <phoneticPr fontId="1" type="noConversion"/>
  </si>
  <si>
    <t>광역도시철도과</t>
    <phoneticPr fontId="1" type="noConversion"/>
  </si>
  <si>
    <t>오산역 환승센터 건립(지특/지원)
- 오산역 환승센터 건립</t>
    <phoneticPr fontId="1" type="noConversion"/>
  </si>
  <si>
    <t>교통국</t>
    <phoneticPr fontId="1" type="noConversion"/>
  </si>
  <si>
    <t>교통정책과</t>
    <phoneticPr fontId="1" type="noConversion"/>
  </si>
  <si>
    <t>수도권교통본부 운영(자체/직접)
- 수도권교통본부 운영경비 부담금</t>
    <phoneticPr fontId="1" type="noConversion"/>
  </si>
  <si>
    <t>굿모닝버스추진단</t>
    <phoneticPr fontId="1" type="noConversion"/>
  </si>
  <si>
    <t xml:space="preserve">대용량버스(2층버스) 도입지원(자체/지원)
</t>
    <phoneticPr fontId="1" type="noConversion"/>
  </si>
  <si>
    <t>건설국</t>
    <phoneticPr fontId="1" type="noConversion"/>
  </si>
  <si>
    <t>건설안전과</t>
    <phoneticPr fontId="1" type="noConversion"/>
  </si>
  <si>
    <t>지방도 제설제 지원(자체/지원)
- 지방도 제설제 지원</t>
    <phoneticPr fontId="1" type="noConversion"/>
  </si>
  <si>
    <t>도로정책과</t>
    <phoneticPr fontId="1" type="noConversion"/>
  </si>
  <si>
    <t>건설국</t>
    <phoneticPr fontId="1" type="noConversion"/>
  </si>
  <si>
    <t>도로정책과</t>
    <phoneticPr fontId="1" type="noConversion"/>
  </si>
  <si>
    <t>범안로 확장공사(자체/지원)
- 범안로 도로확포장</t>
    <phoneticPr fontId="1" type="noConversion"/>
  </si>
  <si>
    <t>용인-포곡 도로확포장(자체/지원)
- 용인-포곡 도로확포장</t>
    <phoneticPr fontId="1" type="noConversion"/>
  </si>
  <si>
    <t>하천과</t>
    <phoneticPr fontId="1" type="noConversion"/>
  </si>
  <si>
    <t>지방하천개수시군대행사업(자체/지원)
- 지방하천개수시군대행사업</t>
    <phoneticPr fontId="1" type="noConversion"/>
  </si>
  <si>
    <t>지방하천 유지관리(자체/지원)
- 지방하천 유지관리</t>
    <phoneticPr fontId="1" type="noConversion"/>
  </si>
  <si>
    <t>건설본부</t>
    <phoneticPr fontId="1" type="noConversion"/>
  </si>
  <si>
    <t>신청사건립추진단</t>
    <phoneticPr fontId="1" type="noConversion"/>
  </si>
  <si>
    <t>기금전출금</t>
    <phoneticPr fontId="1" type="noConversion"/>
  </si>
  <si>
    <t>도로건설과</t>
    <phoneticPr fontId="1" type="noConversion"/>
  </si>
  <si>
    <t>지방도 유지관리(자체/직접)
- 지방도유지관리</t>
    <phoneticPr fontId="1" type="noConversion"/>
  </si>
  <si>
    <t>북부도로과</t>
    <phoneticPr fontId="1" type="noConversion"/>
  </si>
  <si>
    <t>지방도 관리(자체/직접)
- 지방도유지관리</t>
    <phoneticPr fontId="1" type="noConversion"/>
  </si>
  <si>
    <t>국비 매칭에 따른 도비부담</t>
    <phoneticPr fontId="1" type="noConversion"/>
  </si>
  <si>
    <t>(부대의견) 10.2 수도권교통조합규약안 개정 및 행자부 승인이 되지 않을경우 2016년 본예산 전액 삭감</t>
    <phoneticPr fontId="1" type="noConversion"/>
  </si>
  <si>
    <t>(부대의견) 10~11월중 협약안 
도의회 안건상정 승인절차 이행</t>
    <phoneticPr fontId="1" type="noConversion"/>
  </si>
  <si>
    <t>의회자율편성</t>
    <phoneticPr fontId="1" type="noConversion"/>
  </si>
  <si>
    <t>(사업명변경) 이천시 대월면 지방도337호선 지방도확포장공사</t>
    <phoneticPr fontId="1" type="noConversion"/>
  </si>
  <si>
    <t>눌로천(파주) 15억원
동막천(성남) 20억원
목감천(광명) 5억원</t>
    <phoneticPr fontId="1" type="noConversion"/>
  </si>
  <si>
    <r>
      <rPr>
        <b/>
        <sz val="10"/>
        <color theme="1"/>
        <rFont val="맑은 고딕"/>
        <family val="3"/>
        <charset val="129"/>
        <scheme val="minor"/>
      </rPr>
      <t>의회자율편성</t>
    </r>
    <r>
      <rPr>
        <sz val="10"/>
        <color theme="1"/>
        <rFont val="맑은 고딕"/>
        <family val="2"/>
        <charset val="129"/>
        <scheme val="minor"/>
      </rPr>
      <t xml:space="preserve">
의왕(1.5억원) 이천(1억원) 광주(1억원) 파주(1.5억원) 포천(1억원) 시흥(1억원) 고양(1억원)</t>
    </r>
    <phoneticPr fontId="1" type="noConversion"/>
  </si>
  <si>
    <t>(부대의견) 관련조례 개정("출연금" → "전출금")</t>
    <phoneticPr fontId="1" type="noConversion"/>
  </si>
  <si>
    <r>
      <t xml:space="preserve">이천 복합체육시설 진입도로 확장(자체/직접)
- 이천복합체육시설 진입도로(지방도337호선) 건설공사
</t>
    </r>
    <r>
      <rPr>
        <b/>
        <sz val="10"/>
        <color rgb="FFFF0000"/>
        <rFont val="맑은 고딕"/>
        <family val="3"/>
        <charset val="129"/>
        <scheme val="minor"/>
      </rPr>
      <t>(사업명변경) 
이천 대월면 지방도337호선 지방도확포장공사(자체/직접)
- 이천시 대월면 지방도337호선 지방도확포장공사</t>
    </r>
    <phoneticPr fontId="1" type="noConversion"/>
  </si>
  <si>
    <t>친환경농업과</t>
    <phoneticPr fontId="37" type="noConversion"/>
  </si>
  <si>
    <t>신규</t>
    <phoneticPr fontId="1" type="noConversion"/>
  </si>
  <si>
    <t>신규</t>
    <phoneticPr fontId="1" type="noConversion"/>
  </si>
  <si>
    <t>한발대비용수개발(국비/지원)
 - 한발대비용수개발</t>
    <phoneticPr fontId="37" type="noConversion"/>
  </si>
  <si>
    <t>수산과</t>
    <phoneticPr fontId="37" type="noConversion"/>
  </si>
  <si>
    <t>피해보전직불 및 폐업지원(기금/직접)
 - 피해보전직물 및 폐업지원</t>
    <phoneticPr fontId="37" type="noConversion"/>
  </si>
  <si>
    <t>농식품유통과</t>
    <phoneticPr fontId="37" type="noConversion"/>
  </si>
  <si>
    <t>2회추경</t>
    <phoneticPr fontId="1" type="noConversion"/>
  </si>
  <si>
    <t>경기농림진흥재단 지원(자체/직접)
 - 경기농림진흥재단 출연</t>
    <phoneticPr fontId="37" type="noConversion"/>
  </si>
  <si>
    <t>경기사이버장터운영(자체/직접)
 - 경기사이버장터 운영</t>
    <phoneticPr fontId="37" type="noConversion"/>
  </si>
  <si>
    <t>농식품유통과</t>
    <phoneticPr fontId="37" type="noConversion"/>
  </si>
  <si>
    <t>이동식 농산물 직판장 설치비 지원(자체/지원)
 - 이동식 농산물 직판장 설치비 지원</t>
    <phoneticPr fontId="37" type="noConversion"/>
  </si>
  <si>
    <t>농업정책과</t>
    <phoneticPr fontId="37" type="noConversion"/>
  </si>
  <si>
    <t>시군농정평가 시상금(자체/직접)
 - 시군농정평가 시상금</t>
    <phoneticPr fontId="37" type="noConversion"/>
  </si>
  <si>
    <t>지역농업발전(자체/직접)
 - 농어민대상 수상자 및 우수 농업인 해외연수</t>
    <phoneticPr fontId="37" type="noConversion"/>
  </si>
  <si>
    <t>본예산</t>
    <phoneticPr fontId="1" type="noConversion"/>
  </si>
  <si>
    <t>수리시설정비(자체/지원)
 - 수리시설정비</t>
    <phoneticPr fontId="37" type="noConversion"/>
  </si>
  <si>
    <t>끈벌레 발생 및 실뱀장어 폐사원인 규명을 위한 용역(자체/지원)
 -끈벌레 발생 및 실뱀장어 폐사원인 규명을 위한 용역</t>
    <phoneticPr fontId="37" type="noConversion"/>
  </si>
  <si>
    <t>외래어종 및 무용생물 퇴치(자체/지원)
 - 외래어종 및 무용생물 퇴치</t>
    <phoneticPr fontId="37" type="noConversion"/>
  </si>
  <si>
    <t>축산정책과</t>
    <phoneticPr fontId="37" type="noConversion"/>
  </si>
  <si>
    <t>승마대회 활성화 지원(기금/지원)
 - 승마대회 활성화 지원</t>
    <phoneticPr fontId="37" type="noConversion"/>
  </si>
  <si>
    <t>2회추경</t>
    <phoneticPr fontId="1" type="noConversion"/>
  </si>
  <si>
    <t>말산업육성지원(기금/지원)
 - 말산업육성지원</t>
    <phoneticPr fontId="37" type="noConversion"/>
  </si>
  <si>
    <t>유소년승마단 창단(기금/지원)
 - 유소년승마단 창단</t>
    <phoneticPr fontId="37" type="noConversion"/>
  </si>
  <si>
    <t>에코팜랜드조성 기반시설(자체/지원)
 -에코팜랜드 조성 기반시설</t>
    <phoneticPr fontId="37" type="noConversion"/>
  </si>
  <si>
    <t>산림과</t>
    <phoneticPr fontId="37" type="noConversion"/>
  </si>
  <si>
    <t>묘목생산(국비/지원)
 - 묘목생산</t>
    <phoneticPr fontId="37" type="noConversion"/>
  </si>
  <si>
    <t>재무활동(축산정책과)
-일반부담금 집행잔액</t>
    <phoneticPr fontId="37" type="noConversion"/>
  </si>
  <si>
    <t>축산위생연구소</t>
    <phoneticPr fontId="37" type="noConversion"/>
  </si>
  <si>
    <t>재무활동(축산위생연구소)
-국비사용잔액</t>
    <phoneticPr fontId="37" type="noConversion"/>
  </si>
  <si>
    <t>축산정책과</t>
    <phoneticPr fontId="37" type="noConversion"/>
  </si>
  <si>
    <t>본예산</t>
    <phoneticPr fontId="1" type="noConversion"/>
  </si>
  <si>
    <t>풀사료생산지원(자체/지원)
-곤포사일리지 비닐 지원</t>
    <phoneticPr fontId="37" type="noConversion"/>
  </si>
  <si>
    <t>동물방역위생과</t>
    <phoneticPr fontId="37" type="noConversion"/>
  </si>
  <si>
    <t>긴급가축방역비(자체/직접)
 -긴급가축방역비</t>
    <phoneticPr fontId="37" type="noConversion"/>
  </si>
  <si>
    <t>동물방역위생과</t>
    <phoneticPr fontId="37" type="noConversion"/>
  </si>
  <si>
    <t>지역브랜드 고급육 한우 오디션(자체/직접)
 -지역브랜드 고급육 한우 오디션</t>
    <phoneticPr fontId="37" type="noConversion"/>
  </si>
  <si>
    <t>가축분뇨자원화(자체/지원)
-다용도축분 처리장비지원</t>
    <phoneticPr fontId="1" type="noConversion"/>
  </si>
  <si>
    <t>축산업 경쟁력 향상(자체/지원)
-양봉산업 육성사업</t>
    <phoneticPr fontId="37" type="noConversion"/>
  </si>
  <si>
    <t>환경농업연구과</t>
    <phoneticPr fontId="37" type="noConversion"/>
  </si>
  <si>
    <t>행정운영경비(환경농업연구과)
 - 무기계약근로자보수</t>
    <phoneticPr fontId="37" type="noConversion"/>
  </si>
  <si>
    <t>농산물 안전성 조사연구(자체/직접)
 - 공공운영비</t>
    <phoneticPr fontId="1" type="noConversion"/>
  </si>
  <si>
    <t>원예연구과</t>
    <phoneticPr fontId="37" type="noConversion"/>
  </si>
  <si>
    <t>원예연구기반조성(자체/직접)
 - 가뭄대비 저수시설 설치</t>
    <phoneticPr fontId="37" type="noConversion"/>
  </si>
  <si>
    <t>지원기획과</t>
    <phoneticPr fontId="37" type="noConversion"/>
  </si>
  <si>
    <t>농촌지도사업 평가(자체/지원)
 - 농촌지도사업평가 우수시군 지원</t>
    <phoneticPr fontId="37" type="noConversion"/>
  </si>
  <si>
    <t>4-H 육성 지원(자체/직접)
 - 농업인학습단체 해외농업연수</t>
    <phoneticPr fontId="37" type="noConversion"/>
  </si>
  <si>
    <t>농업기술원(총무과)</t>
    <phoneticPr fontId="37" type="noConversion"/>
  </si>
  <si>
    <t>농업발전혁신(자체/직접)
 - 전문지도능력향상 기술연수 및 마케팅</t>
    <phoneticPr fontId="37" type="noConversion"/>
  </si>
  <si>
    <t>농촌자원과</t>
    <phoneticPr fontId="37" type="noConversion"/>
  </si>
  <si>
    <t>생활농업활성화지원(자체/직접)
  - 도시농업활성화 교육(행사운영비)</t>
    <phoneticPr fontId="37" type="noConversion"/>
  </si>
  <si>
    <t>농촌지역 일자리 창출(자체/지원)
  - 농촌에듀팜 육성</t>
    <phoneticPr fontId="37" type="noConversion"/>
  </si>
  <si>
    <t>국비추가내시 
-농림축산식품부 농업기반과-3978(2015.8.28.)호</t>
    <phoneticPr fontId="1" type="noConversion"/>
  </si>
  <si>
    <t>국비추가내시
-해양수산부 수산정책과-3565(2015.9.3.)호</t>
    <phoneticPr fontId="1" type="noConversion"/>
  </si>
  <si>
    <t>의회예산</t>
    <phoneticPr fontId="1" type="noConversion"/>
  </si>
  <si>
    <t>의회예산
-상임위 147백만원,교섭단체(새누리) 350백만원</t>
    <phoneticPr fontId="1" type="noConversion"/>
  </si>
  <si>
    <t>의회예산 : 교섭단체(새누리)</t>
    <phoneticPr fontId="1" type="noConversion"/>
  </si>
  <si>
    <t>국비추가내시 
-농림축산식품부 축산정책과-3931(2015.8.27.)호</t>
    <phoneticPr fontId="1" type="noConversion"/>
  </si>
  <si>
    <t>도비 45백만원 삭감</t>
    <phoneticPr fontId="1" type="noConversion"/>
  </si>
  <si>
    <t>의회예산</t>
    <phoneticPr fontId="1" type="noConversion"/>
  </si>
  <si>
    <t>의회예산(상임위 240백만원 포함)</t>
    <phoneticPr fontId="1" type="noConversion"/>
  </si>
  <si>
    <t>수자원본부</t>
    <phoneticPr fontId="1" type="noConversion"/>
  </si>
  <si>
    <t>상하수과</t>
    <phoneticPr fontId="1" type="noConversion"/>
  </si>
  <si>
    <t>도시침수대응</t>
    <phoneticPr fontId="1" type="noConversion"/>
  </si>
  <si>
    <t>하수처리장 확충</t>
    <phoneticPr fontId="1" type="noConversion"/>
  </si>
  <si>
    <t>농어촌마을 하수처리장 설치</t>
    <phoneticPr fontId="1" type="noConversion"/>
  </si>
  <si>
    <t>하수관로 정비사업</t>
    <phoneticPr fontId="1" type="noConversion"/>
  </si>
  <si>
    <t>면단위하수처리장 설치</t>
    <phoneticPr fontId="1" type="noConversion"/>
  </si>
  <si>
    <t>환경국</t>
    <phoneticPr fontId="1" type="noConversion"/>
  </si>
  <si>
    <t>환경정책과</t>
    <phoneticPr fontId="1" type="noConversion"/>
  </si>
  <si>
    <t>도시소생태사업 조성사업(국비/지원)</t>
    <phoneticPr fontId="1" type="noConversion"/>
  </si>
  <si>
    <t>환경부 국비 증액내시에 따른 예산 증액
 ※환경부 자연정책과-4360(2015.9.8)호</t>
    <phoneticPr fontId="1" type="noConversion"/>
  </si>
  <si>
    <t>환경부 국비 감액내시에 따른 예산 감액
 ※한강유역환경청 수질총량관리과-7277(15.8.4)호, 수질총량관리과-7909(2015.8.21)호</t>
    <phoneticPr fontId="1" type="noConversion"/>
  </si>
  <si>
    <t>환경부 국비 증액내시에 따른 예산 증액
 ※한강유역환경청 수질총량관리과-7277(15.8.4)호, 수질총량관리과-7909(2015.8.21)호</t>
    <phoneticPr fontId="1" type="noConversion"/>
  </si>
  <si>
    <t>환경부 국비 증액내시에 따른 예산 증액
 ※한강유역환경청 수질총량관리과-7909(15.8.21)호</t>
    <phoneticPr fontId="1" type="noConversion"/>
  </si>
  <si>
    <t>도시주택실</t>
    <phoneticPr fontId="1" type="noConversion"/>
  </si>
  <si>
    <t>도시재생과</t>
    <phoneticPr fontId="1" type="noConversion"/>
  </si>
  <si>
    <t>도시재생사업의 효율적 추진방안 연구용역
(재정비촉진지구 해제지역을 중심으로)</t>
    <phoneticPr fontId="1" type="noConversion"/>
  </si>
  <si>
    <t>축산산림국</t>
    <phoneticPr fontId="1" type="noConversion"/>
  </si>
  <si>
    <t>공원녹지과</t>
    <phoneticPr fontId="1" type="noConversion"/>
  </si>
  <si>
    <t>경기정원문화박람회 기본계획</t>
    <phoneticPr fontId="1" type="noConversion"/>
  </si>
  <si>
    <t>경기도 도시숲 조성 및 관리방안 연구</t>
    <phoneticPr fontId="1" type="noConversion"/>
  </si>
  <si>
    <t>수질관리과</t>
    <phoneticPr fontId="1" type="noConversion"/>
  </si>
  <si>
    <t>가축분뇨관리 및 이용 기본계획 수립</t>
    <phoneticPr fontId="1" type="noConversion"/>
  </si>
  <si>
    <t>생태하천복원사업</t>
    <phoneticPr fontId="1" type="noConversion"/>
  </si>
  <si>
    <t>월문천 등 수질개선사업</t>
    <phoneticPr fontId="1" type="noConversion"/>
  </si>
  <si>
    <t>소규모 수도시설 개량사업</t>
    <phoneticPr fontId="1" type="noConversion"/>
  </si>
  <si>
    <t>상수도관 연결사업</t>
    <phoneticPr fontId="1" type="noConversion"/>
  </si>
  <si>
    <t>농어촌 마을하수처리장 설치</t>
    <phoneticPr fontId="1" type="noConversion"/>
  </si>
  <si>
    <t>하수관로정비사업</t>
    <phoneticPr fontId="1" type="noConversion"/>
  </si>
  <si>
    <t>수자원본부</t>
    <phoneticPr fontId="1" type="noConversion"/>
  </si>
  <si>
    <t>상하수과</t>
    <phoneticPr fontId="1" type="noConversion"/>
  </si>
  <si>
    <t>도시침수대응사업</t>
    <phoneticPr fontId="1" type="noConversion"/>
  </si>
  <si>
    <t>면단위하수처리장 설치</t>
    <phoneticPr fontId="1" type="noConversion"/>
  </si>
  <si>
    <t>환경국</t>
    <phoneticPr fontId="1" type="noConversion"/>
  </si>
  <si>
    <t>우수환경기업 발굴</t>
    <phoneticPr fontId="1" type="noConversion"/>
  </si>
  <si>
    <t>우수환경기술실증 확산사업</t>
    <phoneticPr fontId="1" type="noConversion"/>
  </si>
  <si>
    <t>단독주택생활쓰레기 배출체계 개선 시범사업</t>
    <phoneticPr fontId="1" type="noConversion"/>
  </si>
  <si>
    <t>녹색구매지원센터 운영 지원</t>
    <phoneticPr fontId="1" type="noConversion"/>
  </si>
  <si>
    <t>도시소생태계 조성사업(국비/지원)</t>
    <phoneticPr fontId="1" type="noConversion"/>
  </si>
  <si>
    <t>자원순환과</t>
    <phoneticPr fontId="1" type="noConversion"/>
  </si>
  <si>
    <t>길거리 분리수거함 설치</t>
    <phoneticPr fontId="1" type="noConversion"/>
  </si>
  <si>
    <t>스마트경고판 설치 시범사업</t>
    <phoneticPr fontId="1" type="noConversion"/>
  </si>
  <si>
    <t>캔 압축기 설치 시범사업</t>
    <phoneticPr fontId="1" type="noConversion"/>
  </si>
  <si>
    <t>경기도형 도시재생사업 모델 및 관리방안 연구
(재정비촉진지구 해제지역을 중심으로)</t>
    <phoneticPr fontId="1" type="noConversion"/>
  </si>
  <si>
    <t>정책적 문제점을 박람회 개최 준비시 반영하여 
포함하는 것이 필요</t>
    <phoneticPr fontId="1" type="noConversion"/>
  </si>
  <si>
    <t>효율적 도시숲 조성을 위한 가이드라인 작성</t>
    <phoneticPr fontId="1" type="noConversion"/>
  </si>
  <si>
    <t>본예산 용역비가 세워져 있는데 추경에 용역비를
추가 반영하는 것은 문제가 있음</t>
    <phoneticPr fontId="1" type="noConversion"/>
  </si>
  <si>
    <t>공사비 부족으로 사업추진에 어려움이 있어 도비
증액 필요(부천 심곡천)</t>
    <phoneticPr fontId="1" type="noConversion"/>
  </si>
  <si>
    <t>하천환경개선 사업으로 수질 및 생태건강성 회복
필요</t>
    <phoneticPr fontId="1" type="noConversion"/>
  </si>
  <si>
    <t>먹는물 수질기준 초과 및 시설 장기 노후화시설
개량사업</t>
    <phoneticPr fontId="1" type="noConversion"/>
  </si>
  <si>
    <t>식수공급 부족등으로 어려움을 겪는 주택등에 
수돗물 공급</t>
    <phoneticPr fontId="1" type="noConversion"/>
  </si>
  <si>
    <t>환경부 국비 증액내시에 따른 예산 증액
※한강유역환경청 수질총량관리과-7909(2015.8.21)</t>
    <phoneticPr fontId="1" type="noConversion"/>
  </si>
  <si>
    <t>일반사업을 시범사업으로 명칭을 바꾸고 
사업기간은 3년, 그후 평가를 받도록 부대의견 제시</t>
    <phoneticPr fontId="1" type="noConversion"/>
  </si>
  <si>
    <t>환경부 국비 증액내시에 따른 예산 증액
※환경부 자연정책과-4360(15.9.8)호</t>
    <phoneticPr fontId="1" type="noConversion"/>
  </si>
  <si>
    <t>유동인구가 많은 버스정류장 등에 분리수거함 설치</t>
    <phoneticPr fontId="1" type="noConversion"/>
  </si>
  <si>
    <t>스마트 경고판을 설치하여 무단투기 예방 및 단속</t>
    <phoneticPr fontId="1" type="noConversion"/>
  </si>
  <si>
    <t>캔 감량화로 수거효율 제고 및 재활용 문화 확산</t>
    <phoneticPr fontId="1" type="noConversion"/>
  </si>
  <si>
    <t>의회사무처</t>
    <phoneticPr fontId="1" type="noConversion"/>
  </si>
  <si>
    <t>총무담당관</t>
    <phoneticPr fontId="1" type="noConversion"/>
  </si>
  <si>
    <t>체력단련실 샤워장 설치</t>
    <phoneticPr fontId="1" type="noConversion"/>
  </si>
  <si>
    <t>행사운영지원</t>
    <phoneticPr fontId="1" type="noConversion"/>
  </si>
  <si>
    <t>의원 의정능력 배양</t>
    <phoneticPr fontId="1" type="noConversion"/>
  </si>
  <si>
    <t>공공운영비</t>
    <phoneticPr fontId="1" type="noConversion"/>
  </si>
  <si>
    <t>지방의원 공제회 운영방안 연구용역</t>
    <phoneticPr fontId="1" type="noConversion"/>
  </si>
  <si>
    <t>공보담당관</t>
    <phoneticPr fontId="1" type="noConversion"/>
  </si>
  <si>
    <t>의정현안 시책홍보</t>
    <phoneticPr fontId="1" type="noConversion"/>
  </si>
  <si>
    <t>인터넷 사이트를 통한 의정홍보</t>
    <phoneticPr fontId="1" type="noConversion"/>
  </si>
  <si>
    <t>의정지원능력 강화</t>
    <phoneticPr fontId="1" type="noConversion"/>
  </si>
  <si>
    <t>선진의회 운영 사례연구</t>
    <phoneticPr fontId="1" type="noConversion"/>
  </si>
  <si>
    <t>실내조명 환경개선사업</t>
    <phoneticPr fontId="1" type="noConversion"/>
  </si>
  <si>
    <t>CATV 의정홍보</t>
    <phoneticPr fontId="1" type="noConversion"/>
  </si>
  <si>
    <t>노후 집기 교체</t>
    <phoneticPr fontId="1" type="noConversion"/>
  </si>
  <si>
    <t>입법정책담당관</t>
    <phoneticPr fontId="1" type="noConversion"/>
  </si>
  <si>
    <t>위원회별 정책연구용역</t>
    <phoneticPr fontId="1" type="noConversion"/>
  </si>
  <si>
    <t>소통기획관</t>
    <phoneticPr fontId="1" type="noConversion"/>
  </si>
  <si>
    <t>소통담당관</t>
    <phoneticPr fontId="1" type="noConversion"/>
  </si>
  <si>
    <t>경기도 운영사이트 정보접근성 실태조사</t>
    <phoneticPr fontId="1" type="noConversion"/>
  </si>
  <si>
    <t>대변인</t>
    <phoneticPr fontId="1" type="noConversion"/>
  </si>
  <si>
    <t>언론협력담당관</t>
    <phoneticPr fontId="1" type="noConversion"/>
  </si>
  <si>
    <t>언론공익광고</t>
    <phoneticPr fontId="1" type="noConversion"/>
  </si>
  <si>
    <t>방송을 이용한 홍보</t>
    <phoneticPr fontId="1" type="noConversion"/>
  </si>
  <si>
    <t>인터넷 공익광고</t>
    <phoneticPr fontId="1" type="noConversion"/>
  </si>
  <si>
    <t>홍보담당관</t>
    <phoneticPr fontId="1" type="noConversion"/>
  </si>
  <si>
    <t>도정정책홍보</t>
    <phoneticPr fontId="1" type="noConversion"/>
  </si>
  <si>
    <t>경기도 홍보 이벤트</t>
    <phoneticPr fontId="1" type="noConversion"/>
  </si>
  <si>
    <t>의회사무처</t>
    <phoneticPr fontId="1" type="noConversion"/>
  </si>
  <si>
    <t>입법정책담당관</t>
    <phoneticPr fontId="1" type="noConversion"/>
  </si>
  <si>
    <t>선풍기</t>
    <phoneticPr fontId="1" type="noConversion"/>
  </si>
  <si>
    <t>부기변경(선풍기⇒온풍기)</t>
    <phoneticPr fontId="1" type="noConversion"/>
  </si>
  <si>
    <t>재난안전본부</t>
    <phoneticPr fontId="1" type="noConversion"/>
  </si>
  <si>
    <t>재난대응과</t>
    <phoneticPr fontId="1" type="noConversion"/>
  </si>
  <si>
    <t>감염병시설 및 장비확충</t>
    <phoneticPr fontId="1" type="noConversion"/>
  </si>
  <si>
    <t>기금--&gt;국고보조금으로 세입과목 변경</t>
    <phoneticPr fontId="1" type="noConversion"/>
  </si>
  <si>
    <t>자치행정국</t>
    <phoneticPr fontId="1" type="noConversion"/>
  </si>
  <si>
    <t>자치행정과</t>
    <phoneticPr fontId="1" type="noConversion"/>
  </si>
  <si>
    <t>민간단체 공익활동 지원(자체/직접)
- 2015년 바르게살기 운동 전국 회원대회</t>
    <phoneticPr fontId="1" type="noConversion"/>
  </si>
  <si>
    <t>역량개발지원과</t>
    <phoneticPr fontId="1" type="noConversion"/>
  </si>
  <si>
    <t>교육생용 방독면 구입</t>
    <phoneticPr fontId="1" type="noConversion"/>
  </si>
  <si>
    <t>소규모시설물 개보수(자체/직접)
- 구리소방서 물품 창고 신설</t>
    <phoneticPr fontId="1" type="noConversion"/>
  </si>
  <si>
    <t>소규모시설물 개보수(자체/직접)
- 구리소방서 화재예방홍보 회전 옥외 전시대</t>
    <phoneticPr fontId="1" type="noConversion"/>
  </si>
  <si>
    <t>소규모시설물 개보수(자체/직접)
- 안산소방서 인조잔디 설치 및 포장공사</t>
    <phoneticPr fontId="1" type="noConversion"/>
  </si>
  <si>
    <t>소규모통신시설 관리(자체/직접)
- 일산소방서 고층건물 기지국 설치</t>
    <phoneticPr fontId="1" type="noConversion"/>
  </si>
  <si>
    <t>소규모시설물 개보수(자체/직접)
- 일산소방서 본서 옥외주차장 보수</t>
    <phoneticPr fontId="1" type="noConversion"/>
  </si>
  <si>
    <t>119구급대소독실 설치(자체/직접)
- 일산소방서 구급소독실 물품 구입(중산119안전센터)</t>
    <phoneticPr fontId="1" type="noConversion"/>
  </si>
  <si>
    <t>소규모시설물 개보수(자체/직접)
- 일산소방서 본서 및 각 안전센터 노후사무가구 교체</t>
    <phoneticPr fontId="1" type="noConversion"/>
  </si>
  <si>
    <t>소규모시설물 개보수(자체/직접)
- 부천소방서 도로개선</t>
  </si>
  <si>
    <t>소방공무원 근무환경 개선(자체/직접)
- 용인소방서 구갈119안전센터 환경개선 공사</t>
    <phoneticPr fontId="1" type="noConversion"/>
  </si>
  <si>
    <t>취약계층 안전시설 보급(자체/직접)
- 성남소방서 취약계층 소방시설 지원</t>
    <phoneticPr fontId="1" type="noConversion"/>
  </si>
  <si>
    <t>소규모시설물 개보수(자체/직접)
- 김포소방서 월곶119지역대 보수공사</t>
    <phoneticPr fontId="1" type="noConversion"/>
  </si>
  <si>
    <t>소방공무원 근무환경 개선(자체/직접)
- 김포소방서 고촌119안전센터 휴게공간 설치</t>
    <phoneticPr fontId="1" type="noConversion"/>
  </si>
  <si>
    <t>소규모시설물 개보수(자체/직접)
- 포천소방서 개인안전장비보관함 및 물품 보강</t>
    <phoneticPr fontId="1" type="noConversion"/>
  </si>
  <si>
    <t>소규모시설물 개보수(자체/직접)
- 포천소방서 본서 차고 후문 교체</t>
    <phoneticPr fontId="1" type="noConversion"/>
  </si>
  <si>
    <t>소방공무원 근무환경 개선(자체/직접)
- 소방관서 식당환경 개선</t>
    <phoneticPr fontId="1" type="noConversion"/>
  </si>
  <si>
    <t>의용소방대 활성화(자체/직접)
- 안전모, 신호봉(사무관리비)
- 창설 70주년 의용소방대 지원(의용소방대지원경비)</t>
    <phoneticPr fontId="1" type="noConversion"/>
  </si>
  <si>
    <t>구조구급장비 보강(자체/직접)
- 제세동기 패치 보강</t>
  </si>
  <si>
    <t>구조구급장비 보강(자체/직접)
- 액션캠(Action Cam) 보강</t>
    <phoneticPr fontId="1" type="noConversion"/>
  </si>
  <si>
    <t>소방공무원 PTSD치유(자체/직접)
- PTSD치유물품 구입</t>
    <phoneticPr fontId="1" type="noConversion"/>
  </si>
  <si>
    <t>의용소방대 활성화(자체/직접)
- 소방장갑 보강</t>
    <phoneticPr fontId="1" type="noConversion"/>
  </si>
  <si>
    <t>소방장비 보강(자체/직접)
- 소방펌프차 보강</t>
  </si>
  <si>
    <t>감염병시설 및 장비확충</t>
    <phoneticPr fontId="1" type="noConversion"/>
  </si>
  <si>
    <t>자산및물품취득비</t>
    <phoneticPr fontId="1" type="noConversion"/>
  </si>
  <si>
    <t>물품창고 신설
- 부대시설 공사(시설비) : 30,600천원
- 컨테이너 및 소요물품(자산및물품취득비) : 29,400천원</t>
    <phoneticPr fontId="1" type="noConversion"/>
  </si>
  <si>
    <t>시설비</t>
  </si>
  <si>
    <t>자산및물품취득비</t>
  </si>
  <si>
    <t>사무관리비(단독감지기, 소화기 구입)</t>
    <phoneticPr fontId="1" type="noConversion"/>
  </si>
  <si>
    <t>월곶 119지역대 보수공사
- 보수공사(시설비) : 25,086천원
- 노후물품 교체보강(자산및물품취득비) : 14,914천원</t>
    <phoneticPr fontId="1" type="noConversion"/>
  </si>
  <si>
    <t>소방공무원 식당환경 개선
개선공사(시설비) : 660,000천원
식당물품 구입(월피포함)(자산및물품취득비) : 165,200천원</t>
    <phoneticPr fontId="1" type="noConversion"/>
  </si>
  <si>
    <t>안전모, 신호봉 및 창설70주년 의소대 지원
-안전모 및 신호봉(사무관리비) : 22,078천원
- 70주년 기념지원(의용소방대지원경비) : 35,000천원</t>
    <phoneticPr fontId="1" type="noConversion"/>
  </si>
  <si>
    <t>재료비</t>
  </si>
  <si>
    <t>기금 --&gt; 국비로 변경</t>
    <phoneticPr fontId="1" type="noConversion"/>
  </si>
  <si>
    <t>체육과</t>
    <phoneticPr fontId="1" type="noConversion"/>
  </si>
  <si>
    <t>지방체육진흥 지원사업</t>
    <phoneticPr fontId="1" type="noConversion"/>
  </si>
  <si>
    <t>국민체육센터 건립 지원</t>
    <phoneticPr fontId="1" type="noConversion"/>
  </si>
  <si>
    <t>종무과</t>
    <phoneticPr fontId="1" type="noConversion"/>
  </si>
  <si>
    <t>호국의승군 기념관 건립</t>
    <phoneticPr fontId="1" type="noConversion"/>
  </si>
  <si>
    <t>따복공동체지원단</t>
    <phoneticPr fontId="1" type="noConversion"/>
  </si>
  <si>
    <t>따복공동체 사랑방 조성지원 사업 · 따복공동체 생태계 기반 조성지원</t>
    <phoneticPr fontId="1" type="noConversion"/>
  </si>
  <si>
    <t>기획조정실</t>
    <phoneticPr fontId="1" type="noConversion"/>
  </si>
  <si>
    <t>경기연구원 출연금</t>
    <phoneticPr fontId="1" type="noConversion"/>
  </si>
  <si>
    <t>기획조정실</t>
    <phoneticPr fontId="1" type="noConversion"/>
  </si>
  <si>
    <t>빅파이 프로젝트 사업 추진</t>
    <phoneticPr fontId="1" type="noConversion"/>
  </si>
  <si>
    <t>균형발전기획실</t>
    <phoneticPr fontId="1" type="noConversion"/>
  </si>
  <si>
    <t>여성가족국</t>
    <phoneticPr fontId="1" type="noConversion"/>
  </si>
  <si>
    <t>여성가족과</t>
    <phoneticPr fontId="1" type="noConversion"/>
  </si>
  <si>
    <t>여성가족과 도비사용잔액</t>
    <phoneticPr fontId="1" type="noConversion"/>
  </si>
  <si>
    <t>여성가족과 국고보조금 사용잔액</t>
    <phoneticPr fontId="1" type="noConversion"/>
  </si>
  <si>
    <t>성폭력방지 및 피해자지원사업</t>
    <phoneticPr fontId="1" type="noConversion"/>
  </si>
  <si>
    <t>아동청소년과</t>
    <phoneticPr fontId="1" type="noConversion"/>
  </si>
  <si>
    <t>아동통합서비스지원 운영</t>
    <phoneticPr fontId="1" type="noConversion"/>
  </si>
  <si>
    <t>다문화가족과</t>
    <phoneticPr fontId="1" type="noConversion"/>
  </si>
  <si>
    <t>다문화가족지원센터 운영</t>
    <phoneticPr fontId="1" type="noConversion"/>
  </si>
  <si>
    <t>여성능력개발센터</t>
    <phoneticPr fontId="1" type="noConversion"/>
  </si>
  <si>
    <t>취업자 사후관리 서비스 구축</t>
    <phoneticPr fontId="1" type="noConversion"/>
  </si>
  <si>
    <t>세입과목 정정</t>
    <phoneticPr fontId="1" type="noConversion"/>
  </si>
  <si>
    <t>※ 여성가족부 권익정책과-3260(2015.9.11.)호 국비내시 반영</t>
  </si>
  <si>
    <t>※ 보건복지부 아동권리과-5360(2015.8.28.)호 국비내시 반영</t>
    <phoneticPr fontId="1" type="noConversion"/>
  </si>
  <si>
    <t>※ 여성가족부 다문화가족정책과-2150(2015.9.7.)호 국비내시 반영</t>
    <phoneticPr fontId="1" type="noConversion"/>
  </si>
  <si>
    <t>※ 행정자치부 행정제도혁신과-2697(2015.8.20.)호 국비내시 반영</t>
    <phoneticPr fontId="1" type="noConversion"/>
  </si>
  <si>
    <t>도비</t>
  </si>
  <si>
    <t>국도비</t>
  </si>
  <si>
    <t>국비</t>
  </si>
  <si>
    <t>기금</t>
  </si>
  <si>
    <t>특교</t>
  </si>
  <si>
    <t>일본군위안부피해자 보호시설 기념사업(자체/직접)</t>
    <phoneticPr fontId="1" type="noConversion"/>
  </si>
  <si>
    <t>일본군위안부피해자 보호시설 기념사업(자체/지원)</t>
    <phoneticPr fontId="1" type="noConversion"/>
  </si>
  <si>
    <t>반환금 기타
 - 국비사용잔액</t>
    <phoneticPr fontId="1" type="noConversion"/>
  </si>
  <si>
    <t>성폭력방지 및 피해자지원(기금/지원)
 - 성폭력피해자 의료비 지원</t>
    <phoneticPr fontId="1" type="noConversion"/>
  </si>
  <si>
    <t>성폭력방지 및 피해자지원(기금/지원)
 - 성폭력피해자 비수급자 생계비</t>
    <phoneticPr fontId="1" type="noConversion"/>
  </si>
  <si>
    <t>성폭력방지 및 피해자지원(기금/지원)
 - 성폭력피해자 보호시설 기능보강</t>
    <phoneticPr fontId="1" type="noConversion"/>
  </si>
  <si>
    <t>드림스타트 사업지원(국비/지원)</t>
    <phoneticPr fontId="1" type="noConversion"/>
  </si>
  <si>
    <t>다문화가족지원센터 운영(기금/지원)
 - 다문화가족지원센터 운영 지원</t>
    <phoneticPr fontId="1" type="noConversion"/>
  </si>
  <si>
    <t>취업자 사후관리 서비스 구축(교부세/직접)</t>
    <phoneticPr fontId="1" type="noConversion"/>
  </si>
  <si>
    <t>보육정책과</t>
    <phoneticPr fontId="1" type="noConversion"/>
  </si>
  <si>
    <t>복지여성실</t>
    <phoneticPr fontId="1" type="noConversion"/>
  </si>
  <si>
    <t>가족여성담당관</t>
    <phoneticPr fontId="1" type="noConversion"/>
  </si>
  <si>
    <t>보육청소년담당관</t>
    <phoneticPr fontId="1" type="noConversion"/>
  </si>
  <si>
    <t>교육협력국</t>
    <phoneticPr fontId="1" type="noConversion"/>
  </si>
  <si>
    <t>교육정책과</t>
    <phoneticPr fontId="1" type="noConversion"/>
  </si>
  <si>
    <t>도서관정책과</t>
    <phoneticPr fontId="1" type="noConversion"/>
  </si>
  <si>
    <t>세부사업명 변경에 따라 삭제(직접-&gt;지원)</t>
    <phoneticPr fontId="1" type="noConversion"/>
  </si>
  <si>
    <t>세부사업명 변경에 따라 추가(직접-&gt;지원)</t>
    <phoneticPr fontId="1" type="noConversion"/>
  </si>
  <si>
    <t>세입 과목 변경에 따라 국비반환금 증가</t>
    <phoneticPr fontId="1" type="noConversion"/>
  </si>
  <si>
    <t>※ 여성가족부 권익정책과-3260(2015.9.11.)호 국비내시 반영</t>
    <phoneticPr fontId="1" type="noConversion"/>
  </si>
  <si>
    <t>(안전행정위원회)</t>
    <phoneticPr fontId="1" type="noConversion"/>
  </si>
  <si>
    <t>미래전략담당관</t>
    <phoneticPr fontId="1" type="noConversion"/>
  </si>
  <si>
    <t>빅데이터담당관</t>
    <phoneticPr fontId="1" type="noConversion"/>
  </si>
  <si>
    <t>소방관서 신축 및 이전(자체/직접)(자산및물품취득비)
- 양근119안전센터 이전 물품 보강</t>
    <phoneticPr fontId="1" type="noConversion"/>
  </si>
  <si>
    <t>연천 태풍·열쇠전망대 리모델링</t>
    <phoneticPr fontId="1" type="noConversion"/>
  </si>
  <si>
    <t>문화정책과</t>
    <phoneticPr fontId="1" type="noConversion"/>
  </si>
  <si>
    <t>전국청소년 민속예술제 
참가(기금/지원)</t>
    <phoneticPr fontId="1" type="noConversion"/>
  </si>
  <si>
    <t>통합문화이용권(기금/지원)</t>
    <phoneticPr fontId="1" type="noConversion"/>
  </si>
  <si>
    <t>경기도문화의전당 운영(자체/직접)</t>
    <phoneticPr fontId="1" type="noConversion"/>
  </si>
  <si>
    <t>공무원 합창단 운영(자체/직접)</t>
    <phoneticPr fontId="1" type="noConversion"/>
  </si>
  <si>
    <t>도단위 예술단체 문예진흥(자체/직접)</t>
    <phoneticPr fontId="1" type="noConversion"/>
  </si>
  <si>
    <t>경기문화재단 운영(자체/직접)</t>
    <phoneticPr fontId="1" type="noConversion"/>
  </si>
  <si>
    <t>경기문화재단 북부사무소 
운영(자체/직접)</t>
    <phoneticPr fontId="1" type="noConversion"/>
  </si>
  <si>
    <t>송년 제야행사(자체/직접)</t>
    <phoneticPr fontId="1" type="noConversion"/>
  </si>
  <si>
    <t>생활문화센터 조성지원(국비/직접)</t>
    <phoneticPr fontId="1" type="noConversion"/>
  </si>
  <si>
    <t>생활문화센터 조성지원(국비/지원)</t>
    <phoneticPr fontId="1" type="noConversion"/>
  </si>
  <si>
    <t>경기도국어문화진흥사업(자체/직접)</t>
    <phoneticPr fontId="1" type="noConversion"/>
  </si>
  <si>
    <t>한글날 문화행사(자체/지원)</t>
    <phoneticPr fontId="1" type="noConversion"/>
  </si>
  <si>
    <t>사립 박물관, 미술관 지원(자체/지원)</t>
    <phoneticPr fontId="1" type="noConversion"/>
  </si>
  <si>
    <t>문화정책과</t>
    <phoneticPr fontId="1" type="noConversion"/>
  </si>
  <si>
    <t>사립문화시설의 장애인편의시설 
개선 지원(국비/지원)</t>
    <phoneticPr fontId="1" type="noConversion"/>
  </si>
  <si>
    <t>무기계약근로자 보수</t>
    <phoneticPr fontId="1" type="noConversion"/>
  </si>
  <si>
    <t>국고보조금 사용잔액 및 이자반납</t>
    <phoneticPr fontId="1" type="noConversion"/>
  </si>
  <si>
    <t>체육과</t>
    <phoneticPr fontId="1" type="noConversion"/>
  </si>
  <si>
    <t>경기도생활체육회 운영(기금/직접)</t>
    <phoneticPr fontId="1" type="noConversion"/>
  </si>
  <si>
    <t>생활체육시설 커뮤니티 
매핑사업(자체/직접)</t>
    <phoneticPr fontId="1" type="noConversion"/>
  </si>
  <si>
    <t>스포츠 레저산업 페스티벌 
개최(자체/직접)</t>
    <phoneticPr fontId="1" type="noConversion"/>
  </si>
  <si>
    <t>도청 직장운동경기부 운영 및 
합숙소 임차료(자체/직접)</t>
    <phoneticPr fontId="1" type="noConversion"/>
  </si>
  <si>
    <t>직장운동경기부 육성지원(자체/직접)</t>
    <phoneticPr fontId="1" type="noConversion"/>
  </si>
  <si>
    <t>전국장애인체육대회 참가지원
(자체/직접)</t>
    <phoneticPr fontId="1" type="noConversion"/>
  </si>
  <si>
    <t>장애인 생활체육 활성화(자체/직접)</t>
    <phoneticPr fontId="1" type="noConversion"/>
  </si>
  <si>
    <t>경기도장애인생활체육대회
 개최(기금/직접)</t>
    <phoneticPr fontId="1" type="noConversion"/>
  </si>
  <si>
    <t>국민체육센터 건립 지원(기금/지원)</t>
    <phoneticPr fontId="1" type="noConversion"/>
  </si>
  <si>
    <t>개방형학교다목적체육관건립 
지원(기금/지원)</t>
    <phoneticPr fontId="1" type="noConversion"/>
  </si>
  <si>
    <t>공공체육시설개보수 지원(기금/지원)</t>
    <phoneticPr fontId="1" type="noConversion"/>
  </si>
  <si>
    <t>의정부 실내컬링장 건립(기금/지원)</t>
    <phoneticPr fontId="1" type="noConversion"/>
  </si>
  <si>
    <t>경기도종합사격장운영(자체/직접)</t>
    <phoneticPr fontId="1" type="noConversion"/>
  </si>
  <si>
    <t>곤지암 스포츠 밸리 조성(자체/직접)</t>
    <phoneticPr fontId="1" type="noConversion"/>
  </si>
  <si>
    <t>국고보조금 사용잔액</t>
    <phoneticPr fontId="1" type="noConversion"/>
  </si>
  <si>
    <t>문화유산과</t>
    <phoneticPr fontId="1" type="noConversion"/>
  </si>
  <si>
    <t>국가지정 문화재 안전경비인력 
배치(기금/지원)</t>
    <phoneticPr fontId="1" type="noConversion"/>
  </si>
  <si>
    <t>문화재위원회 운영(자체/직접)</t>
    <phoneticPr fontId="1" type="noConversion"/>
  </si>
  <si>
    <t>문화재돌봄(기금/직접)</t>
    <phoneticPr fontId="1" type="noConversion"/>
  </si>
  <si>
    <t>국가지정문화재 보수정비(국비/지원)</t>
    <phoneticPr fontId="1" type="noConversion"/>
  </si>
  <si>
    <t>도지정문화재 보수정비(자체/지원)</t>
    <phoneticPr fontId="1" type="noConversion"/>
  </si>
  <si>
    <t>세계문화유산 보존관리(국비/지원)</t>
    <phoneticPr fontId="1" type="noConversion"/>
  </si>
  <si>
    <t>국비 사용잔액</t>
    <phoneticPr fontId="1" type="noConversion"/>
  </si>
  <si>
    <t>콘텐츠산업과</t>
    <phoneticPr fontId="1" type="noConversion"/>
  </si>
  <si>
    <t>경기콘텐츠진흥원 운영(자체/직접)</t>
    <phoneticPr fontId="1" type="noConversion"/>
  </si>
  <si>
    <t>굿게임쇼 코리아 개최(자체/직접)</t>
    <phoneticPr fontId="1" type="noConversion"/>
  </si>
  <si>
    <t>스마트콘텐츠밸리 운영(자체/지원)</t>
    <phoneticPr fontId="1" type="noConversion"/>
  </si>
  <si>
    <t>G-NEXT(게임 산업육성) 추진
(자체/직접)</t>
    <phoneticPr fontId="1" type="noConversion"/>
  </si>
  <si>
    <t>지역특화 문화콘텐츠 개발지원
(자체/직접)</t>
    <phoneticPr fontId="1" type="noConversion"/>
  </si>
  <si>
    <t>국고보조금 반환금</t>
    <phoneticPr fontId="1" type="noConversion"/>
  </si>
  <si>
    <t>관광과</t>
    <phoneticPr fontId="1" type="noConversion"/>
  </si>
  <si>
    <t>전통한옥 관광자원화 사업(기금/지원)</t>
    <phoneticPr fontId="1" type="noConversion"/>
  </si>
  <si>
    <t>야생화 관광자원화(기금/지원)</t>
    <phoneticPr fontId="1" type="noConversion"/>
  </si>
  <si>
    <t>걷기여행길 정비 사업(기금/지원)</t>
    <phoneticPr fontId="1" type="noConversion"/>
  </si>
  <si>
    <t>반환공여지 안보테마파크 관광단지조성 사전타당성 조사(기금/지원)</t>
    <phoneticPr fontId="1" type="noConversion"/>
  </si>
  <si>
    <t>경기관광공사 운영(자체/직접)</t>
    <phoneticPr fontId="1" type="noConversion"/>
  </si>
  <si>
    <t>(재)한국도자재단 운영(자체/직접)</t>
    <phoneticPr fontId="1" type="noConversion"/>
  </si>
  <si>
    <t>관광업계 특례보증 출연금
(자체.직접)</t>
    <phoneticPr fontId="1" type="noConversion"/>
  </si>
  <si>
    <t>지역축제 개최 활성화 지원 사업
(기금.직접)</t>
    <phoneticPr fontId="1" type="noConversion"/>
  </si>
  <si>
    <t>지역축제 개최 활성화 지원 사업
(기금.지원)</t>
    <phoneticPr fontId="1" type="noConversion"/>
  </si>
  <si>
    <t>종무과</t>
    <phoneticPr fontId="1" type="noConversion"/>
  </si>
  <si>
    <r>
      <t>&lt;</t>
    </r>
    <r>
      <rPr>
        <b/>
        <sz val="10"/>
        <rFont val="맑은 고딕"/>
        <family val="3"/>
        <charset val="129"/>
        <scheme val="minor"/>
      </rPr>
      <t>증액사항</t>
    </r>
    <r>
      <rPr>
        <sz val="10"/>
        <rFont val="맑은 고딕"/>
        <family val="3"/>
        <charset val="129"/>
        <scheme val="minor"/>
      </rPr>
      <t>&gt;
1. 무대장비 구입 1.5억
2. 찾아가는 문화활동 2천 증
&lt;</t>
    </r>
    <r>
      <rPr>
        <b/>
        <sz val="10"/>
        <rFont val="맑은 고딕"/>
        <family val="3"/>
        <charset val="129"/>
        <scheme val="minor"/>
      </rPr>
      <t>연정</t>
    </r>
    <r>
      <rPr>
        <sz val="10"/>
        <rFont val="맑은 고딕"/>
        <family val="3"/>
        <charset val="129"/>
        <scheme val="minor"/>
      </rPr>
      <t>&gt;
1. 광복70주년통일기원한마음 음악축제
  1억 (새누리 연정)
&lt;</t>
    </r>
    <r>
      <rPr>
        <b/>
        <sz val="10"/>
        <rFont val="맑은 고딕"/>
        <family val="3"/>
        <charset val="129"/>
        <scheme val="minor"/>
      </rPr>
      <t>감액사항</t>
    </r>
    <r>
      <rPr>
        <sz val="10"/>
        <rFont val="맑은 고딕"/>
        <family val="3"/>
        <charset val="129"/>
        <scheme val="minor"/>
      </rPr>
      <t>&gt;
1. 우리가곡페스티벌 공연 및 전시 1억 감
2. 대한민국 청소년교향악축제 1억감</t>
    </r>
    <phoneticPr fontId="1" type="noConversion"/>
  </si>
  <si>
    <r>
      <rPr>
        <b/>
        <sz val="10"/>
        <color theme="1"/>
        <rFont val="맑은 고딕"/>
        <family val="3"/>
        <charset val="129"/>
        <scheme val="minor"/>
      </rPr>
      <t>&lt;증액사항&gt;
1</t>
    </r>
    <r>
      <rPr>
        <sz val="10"/>
        <color theme="1"/>
        <rFont val="맑은 고딕"/>
        <family val="3"/>
        <charset val="129"/>
        <scheme val="minor"/>
      </rPr>
      <t xml:space="preserve">. 전곡선사박물관 야외체험장 관리동 신축 2.5억 
2. 향토작가 문학기행 영상물 제작 2억
3. 안산읍성문화예술제 1천
4. 경기지역문화 활성화 방안 연구 및 지역문화 영상기록물 제작 2억
5. 경기프로보노문화사업(노인/아동 합창) 4천
</t>
    </r>
    <r>
      <rPr>
        <b/>
        <sz val="10"/>
        <color theme="1"/>
        <rFont val="맑은 고딕"/>
        <family val="3"/>
        <charset val="129"/>
        <scheme val="minor"/>
      </rPr>
      <t>&lt;연정&gt;</t>
    </r>
    <r>
      <rPr>
        <sz val="10"/>
        <color theme="1"/>
        <rFont val="맑은 고딕"/>
        <family val="3"/>
        <charset val="129"/>
        <scheme val="minor"/>
      </rPr>
      <t xml:space="preserve">
1. 경기만에코뮤지엄프로젝트 조사1억(연정)
2. 학술세미나 7천(경기천년) (연정)
3. 1억2천(연정)
4. 청소년드림 토크 콘서트 3천(연정)
5. 백남준 추모 10주기 사업 1억(연정)
6. 한북사학발간비 1천(새누리연정)
7. 실버문화축제 4천(새누리연정)
8. 역사탐방(하남) 3천5백(새누리 연정)
9. 예술인 종합축제 2천(새누리 연정)
10. 해설이 있는 음악회 1천(새누리 연정)</t>
    </r>
    <phoneticPr fontId="1" type="noConversion"/>
  </si>
  <si>
    <t>국비내시 변경</t>
    <phoneticPr fontId="1" type="noConversion"/>
  </si>
  <si>
    <t>&lt;증액사항&gt;
1. 처인성 보호구역 주변 정비공사 3천
&lt;감액사항&gt;
1. 화석정 종합정비계획 수립(6천 →3천)</t>
    <phoneticPr fontId="1" type="noConversion"/>
  </si>
  <si>
    <r>
      <rPr>
        <b/>
        <sz val="10"/>
        <color theme="1"/>
        <rFont val="맑은 고딕"/>
        <family val="3"/>
        <charset val="129"/>
        <scheme val="minor"/>
      </rPr>
      <t>&lt;연정&gt;</t>
    </r>
    <r>
      <rPr>
        <sz val="10"/>
        <color theme="1"/>
        <rFont val="맑은 고딕"/>
        <family val="3"/>
        <charset val="129"/>
        <scheme val="minor"/>
      </rPr>
      <t xml:space="preserve">
1. 콘텐츠 영상 창작프로젝트 1억(연정)
2. 애니메이션 캐릭터 축제 4천(새누리 연정)</t>
    </r>
    <phoneticPr fontId="1" type="noConversion"/>
  </si>
  <si>
    <r>
      <rPr>
        <b/>
        <sz val="10"/>
        <color rgb="FF0000CC"/>
        <rFont val="맑은 고딕"/>
        <family val="3"/>
        <charset val="129"/>
        <scheme val="minor"/>
      </rPr>
      <t>※ 당초 2회 추경 예산액 16억은 공기관대행사업으로 목 변경함</t>
    </r>
    <r>
      <rPr>
        <sz val="10"/>
        <color rgb="FFFF0000"/>
        <rFont val="맑은 고딕"/>
        <family val="3"/>
        <charset val="129"/>
        <scheme val="minor"/>
      </rPr>
      <t xml:space="preserve">
</t>
    </r>
    <r>
      <rPr>
        <b/>
        <sz val="10"/>
        <color theme="1"/>
        <rFont val="맑은 고딕"/>
        <family val="3"/>
        <charset val="129"/>
        <scheme val="minor"/>
      </rPr>
      <t>&lt;증액사항&gt;</t>
    </r>
    <r>
      <rPr>
        <sz val="10"/>
        <color theme="1"/>
        <rFont val="맑은 고딕"/>
        <family val="3"/>
        <charset val="129"/>
        <scheme val="minor"/>
      </rPr>
      <t xml:space="preserve">
1. 무한도전박람회 참가 등 신규콘텐츠 개발 2억</t>
    </r>
    <r>
      <rPr>
        <sz val="10"/>
        <color rgb="FFFF0000"/>
        <rFont val="맑은 고딕"/>
        <family val="3"/>
        <charset val="129"/>
        <scheme val="minor"/>
      </rPr>
      <t xml:space="preserve">
</t>
    </r>
    <r>
      <rPr>
        <b/>
        <sz val="10"/>
        <color theme="1"/>
        <rFont val="맑은 고딕"/>
        <family val="3"/>
        <charset val="129"/>
        <scheme val="minor"/>
      </rPr>
      <t>&lt;연정&gt;</t>
    </r>
    <r>
      <rPr>
        <sz val="10"/>
        <color rgb="FFFF0000"/>
        <rFont val="맑은 고딕"/>
        <family val="3"/>
        <charset val="129"/>
        <scheme val="minor"/>
      </rPr>
      <t xml:space="preserve">
</t>
    </r>
    <r>
      <rPr>
        <sz val="10"/>
        <rFont val="맑은 고딕"/>
        <family val="3"/>
        <charset val="129"/>
        <scheme val="minor"/>
      </rPr>
      <t>1. 경기문화관광소개프로그램 7천 (연정)
2. 경기관광 홍보물 중국 TV방송 송출5억(연정)
3. 태초 겨울 및과 얼음 꽃 문화 축제 2억(연정)
4. 신규관광 콘텐츠 발굴 및 마케팅 강화 2억(연정)
5. 고양시 특산물 알림사업 3천(새누리 연정)
6. 청소년 별자리 과학축제 4천(새누리 연정)
7. 경기관광공사 운영 1.1억(새누리 연정)
8. 경기관광 생생스튜디오 4천5백(새누리 연정)</t>
    </r>
    <phoneticPr fontId="1" type="noConversion"/>
  </si>
  <si>
    <t>자치단체보조</t>
    <phoneticPr fontId="1" type="noConversion"/>
  </si>
  <si>
    <t>국비내시(국비+도비)</t>
    <phoneticPr fontId="1" type="noConversion"/>
  </si>
  <si>
    <t>국비내시(국비)</t>
    <phoneticPr fontId="1" type="noConversion"/>
  </si>
  <si>
    <t>국비내시</t>
    <phoneticPr fontId="1" type="noConversion"/>
  </si>
  <si>
    <t>&lt;연정&gt;
1. 미원초 다목적 체육관 개보수 4천
2. 동두천 공공체육시설 지원 7천</t>
    <phoneticPr fontId="1" type="noConversion"/>
  </si>
  <si>
    <t>&lt;증액사항&gt;
1. 시군 체육진흥지원사업 1.2억
2. 체육회 선진지 견학 6천</t>
    <phoneticPr fontId="1" type="noConversion"/>
  </si>
  <si>
    <t>&lt;연정&gt;</t>
  </si>
  <si>
    <t>&lt;연정&gt; : 공기관 대행사업</t>
    <phoneticPr fontId="1" type="noConversion"/>
  </si>
  <si>
    <t>당초 2회추경 경기관광공사 운영 16억원중 5억원을 감액하고 신규 공기관대행사업으로 목변경함</t>
    <phoneticPr fontId="1" type="noConversion"/>
  </si>
  <si>
    <t>DMZ정책담당관</t>
    <phoneticPr fontId="1" type="noConversion"/>
  </si>
  <si>
    <t>인재개발원</t>
    <phoneticPr fontId="1" type="noConversion"/>
  </si>
  <si>
    <t>안전행정위원회</t>
    <phoneticPr fontId="1" type="noConversion"/>
  </si>
  <si>
    <t>신규</t>
    <phoneticPr fontId="1" type="noConversion"/>
  </si>
  <si>
    <t>사랑방 문화공간 리모델</t>
    <phoneticPr fontId="1" type="noConversion"/>
  </si>
  <si>
    <t>호국의승군 기념관 건립</t>
    <phoneticPr fontId="1" type="noConversion"/>
  </si>
  <si>
    <t>지방체육진흥 지원사업</t>
    <phoneticPr fontId="1" type="noConversion"/>
  </si>
  <si>
    <t>경기도체육회 직장운동경기부
 육성 지원(기금/직접)</t>
    <phoneticPr fontId="1" type="noConversion"/>
  </si>
  <si>
    <t>경기도청 직장운동경기부 
육성지원(기금/직접)</t>
    <phoneticPr fontId="1" type="noConversion"/>
  </si>
  <si>
    <t>공공체육시설 개보수 지원(자체/지원)</t>
    <phoneticPr fontId="1" type="noConversion"/>
  </si>
  <si>
    <t>지역사회 체육역량강화 프로그램 지원</t>
    <phoneticPr fontId="1" type="noConversion"/>
  </si>
  <si>
    <t>2회추경</t>
    <phoneticPr fontId="1" type="noConversion"/>
  </si>
  <si>
    <t>체육진흥</t>
    <phoneticPr fontId="1" type="noConversion"/>
  </si>
  <si>
    <t>다문화 가족 미니 월드컵</t>
    <phoneticPr fontId="1" type="noConversion"/>
  </si>
  <si>
    <t>주한 외국인 스포츠문화 체육축제</t>
    <phoneticPr fontId="1" type="noConversion"/>
  </si>
  <si>
    <t>체육단체 통합 지원사업
(세미나, 토론회, 연구비 등)</t>
    <phoneticPr fontId="1" type="noConversion"/>
  </si>
  <si>
    <t>경기도 문화유산을 찾아서</t>
    <phoneticPr fontId="1" type="noConversion"/>
  </si>
  <si>
    <t>남한산성 유네스코 등재 기념 농악축제</t>
    <phoneticPr fontId="1" type="noConversion"/>
  </si>
  <si>
    <t>중국 대중매체 활용 관광마케팅(자체/직접)</t>
    <phoneticPr fontId="1" type="noConversion"/>
  </si>
  <si>
    <t>포괄간호서비스 운영지원(자체/직접)
-포괄간호서비스 운영지원</t>
    <phoneticPr fontId="1" type="noConversion"/>
  </si>
  <si>
    <t>경기복지재단(자체/직접)
-경기도 복지균형발전 기준마련을 위한 연구용역</t>
    <phoneticPr fontId="1" type="noConversion"/>
  </si>
  <si>
    <t>경기도 공공심야약국 운영(자체/직접)
-경기도 공공심야약국 운영</t>
    <phoneticPr fontId="1" type="noConversion"/>
  </si>
  <si>
    <t>어린이 급식관리지원센터 운영(국비/지원)
-어린이 급식관리지원센터 운영</t>
    <phoneticPr fontId="1" type="noConversion"/>
  </si>
  <si>
    <t>장애인 자립생활지원센터 운영(자체/지원)
-중증장애인 자립생활 체험홈 설치·운영 지원</t>
    <phoneticPr fontId="1" type="noConversion"/>
  </si>
  <si>
    <t>장애인인권센터 설치 운영(자체/직접)
-경기서북부 장애인인권센터 설치</t>
    <phoneticPr fontId="1" type="noConversion"/>
  </si>
  <si>
    <t>북부지역 사회복지시설 인프라확충(자체/지원)
-북부지역 사회복지시설 인프라확충</t>
    <phoneticPr fontId="1" type="noConversion"/>
  </si>
  <si>
    <t>장애인단체 육성 및 지원(자체/직접)
-농아노인센터 운영</t>
    <phoneticPr fontId="1" type="noConversion"/>
  </si>
  <si>
    <t>경기육아나눔터 운영지원(자체/지원)</t>
    <phoneticPr fontId="1" type="noConversion"/>
  </si>
  <si>
    <t>어린이집 공보육 추진 운영(자체/직접)</t>
    <phoneticPr fontId="1" type="noConversion"/>
  </si>
  <si>
    <t>도립 청소년 수련시설 개선 및 보강사업(자체/직접)</t>
    <phoneticPr fontId="1" type="noConversion"/>
  </si>
  <si>
    <t>아동복지시설 모범아동 세계문화유산탐방(자체/직접)</t>
    <phoneticPr fontId="1" type="noConversion"/>
  </si>
  <si>
    <t>성폭력방지 및 피해자지원(기금/지원)
 - 성폭력피해자 의료비 지원</t>
    <phoneticPr fontId="1" type="noConversion"/>
  </si>
  <si>
    <t>성폭력방지 및 피해자지원(기금/지원)
 - 성폭력피해자 비수급자 생계비</t>
    <phoneticPr fontId="1" type="noConversion"/>
  </si>
  <si>
    <t>성폭력방지 및 피해자지원(기금/지원)
 - 성폭력피해자 보호시설 기능보강</t>
    <phoneticPr fontId="1" type="noConversion"/>
  </si>
  <si>
    <t>드림스타트 사업지원(국비/지원)</t>
    <phoneticPr fontId="1" type="noConversion"/>
  </si>
  <si>
    <t>경기도 평생교육진흥원 운영 출연금(자체/직접)</t>
    <phoneticPr fontId="1" type="noConversion"/>
  </si>
  <si>
    <t>경기영어마을 양평캠프 메르스 결손액 보전금(자체/직접)</t>
    <phoneticPr fontId="1" type="noConversion"/>
  </si>
  <si>
    <t>공공도서관 도서구입비 지원(자체/지원)</t>
    <phoneticPr fontId="1" type="noConversion"/>
  </si>
  <si>
    <t>스마트도서관 설치 지원(자체/지원)</t>
    <phoneticPr fontId="1" type="noConversion"/>
  </si>
  <si>
    <t>환경부 국비 감액내시에 따른 예산 감액
 ※한강유역환경청 수질총량관리과-7277(15.8.4)호, 수질총량관리과-7909(2015.8.21)호</t>
    <phoneticPr fontId="1" type="noConversion"/>
  </si>
  <si>
    <t>환경부 국비 증액내시에 따른 예산 증액,
도비 법정비율은 15%이며 2.3%-&gt;7%를 적용 증액(국비 564,000, 도비 1,547,778)</t>
    <phoneticPr fontId="1" type="noConversion"/>
  </si>
  <si>
    <t>환경부 국비 증액내시에 따른 예산 증액
 ※한강유역환경청 수질총량관리과-7277(15.8.4)호, 수질총량관리과-7909(2015.8.21)호</t>
    <phoneticPr fontId="1" type="noConversion"/>
  </si>
  <si>
    <t>도시환경위원회</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</si>
</sst>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 #,##0_-;_-* &quot;-&quot;_-;_-@_-"/>
    <numFmt numFmtId="176" formatCode="#,##0_ ;[Red]\-#,##0\ "/>
    <numFmt numFmtId="177" formatCode="#,##0&quot;건&quot;"/>
    <numFmt numFmtId="178" formatCode="#,##0;[Red]&quot;△&quot;#,##0"/>
    <numFmt numFmtId="179" formatCode="0_ "/>
  </numFmts>
  <fonts count="45" x14ac:knownFonts="1">
    <font>
      <sz val="11"/>
      <color theme="1"/>
      <name val="맑은 고딕"/>
      <family val="2"/>
      <charset val="129"/>
      <scheme val="minor"/>
    </font>
    <font>
      <sz val="8"/>
      <name val="맑은 고딕"/>
      <family val="2"/>
      <charset val="129"/>
      <scheme val="minor"/>
    </font>
    <font>
      <sz val="10"/>
      <color theme="1"/>
      <name val="맑은 고딕"/>
      <family val="2"/>
      <charset val="129"/>
      <scheme val="minor"/>
    </font>
    <font>
      <b/>
      <sz val="10"/>
      <color theme="1"/>
      <name val="맑은 고딕"/>
      <family val="3"/>
      <charset val="129"/>
      <scheme val="minor"/>
    </font>
    <font>
      <b/>
      <sz val="18"/>
      <color theme="1"/>
      <name val="궁서체"/>
      <family val="1"/>
      <charset val="129"/>
    </font>
    <font>
      <b/>
      <sz val="26"/>
      <color rgb="FF0000CC"/>
      <name val="HY견명조"/>
      <family val="1"/>
      <charset val="129"/>
    </font>
    <font>
      <b/>
      <sz val="45"/>
      <color rgb="FF0000CC"/>
      <name val="HY견명조"/>
      <family val="1"/>
      <charset val="129"/>
    </font>
    <font>
      <sz val="45"/>
      <color theme="1"/>
      <name val="맑은 고딕"/>
      <family val="2"/>
      <charset val="129"/>
      <scheme val="minor"/>
    </font>
    <font>
      <b/>
      <sz val="14"/>
      <color theme="1"/>
      <name val="궁서체"/>
      <family val="1"/>
      <charset val="129"/>
    </font>
    <font>
      <b/>
      <sz val="40"/>
      <color rgb="FF0000CC"/>
      <name val="HY견명조"/>
      <family val="1"/>
      <charset val="129"/>
    </font>
    <font>
      <b/>
      <sz val="22"/>
      <color theme="1"/>
      <name val="HY견고딕"/>
      <family val="1"/>
      <charset val="129"/>
    </font>
    <font>
      <sz val="11"/>
      <color theme="1"/>
      <name val="맑은 고딕"/>
      <family val="2"/>
      <charset val="129"/>
      <scheme val="minor"/>
    </font>
    <font>
      <b/>
      <sz val="10"/>
      <name val="맑은 고딕"/>
      <family val="3"/>
      <charset val="129"/>
      <scheme val="minor"/>
    </font>
    <font>
      <b/>
      <sz val="10"/>
      <color rgb="FFFF0000"/>
      <name val="맑은 고딕"/>
      <family val="3"/>
      <charset val="129"/>
      <scheme val="minor"/>
    </font>
    <font>
      <b/>
      <sz val="8"/>
      <color rgb="FFFF0000"/>
      <name val="맑은 고딕"/>
      <family val="3"/>
      <charset val="129"/>
      <scheme val="minor"/>
    </font>
    <font>
      <b/>
      <sz val="8"/>
      <color theme="1"/>
      <name val="맑은 고딕"/>
      <family val="3"/>
      <charset val="129"/>
      <scheme val="minor"/>
    </font>
    <font>
      <b/>
      <sz val="10"/>
      <color rgb="FF0000CC"/>
      <name val="맑은 고딕"/>
      <family val="3"/>
      <charset val="129"/>
      <scheme val="minor"/>
    </font>
    <font>
      <b/>
      <sz val="8"/>
      <color rgb="FF0000CC"/>
      <name val="맑은 고딕"/>
      <family val="3"/>
      <charset val="129"/>
      <scheme val="minor"/>
    </font>
    <font>
      <b/>
      <sz val="14"/>
      <color rgb="FF0000CC"/>
      <name val="HY헤드라인M"/>
      <family val="1"/>
      <charset val="129"/>
    </font>
    <font>
      <b/>
      <sz val="8"/>
      <name val="맑은 고딕"/>
      <family val="3"/>
      <charset val="129"/>
      <scheme val="minor"/>
    </font>
    <font>
      <b/>
      <sz val="22"/>
      <color rgb="FF0000CC"/>
      <name val="HY견고딕"/>
      <family val="1"/>
      <charset val="129"/>
    </font>
    <font>
      <b/>
      <sz val="22"/>
      <color rgb="FFFF0000"/>
      <name val="HY견고딕"/>
      <family val="1"/>
      <charset val="129"/>
    </font>
    <font>
      <sz val="12"/>
      <color theme="1"/>
      <name val="맑은 고딕"/>
      <family val="3"/>
      <charset val="129"/>
      <scheme val="minor"/>
    </font>
    <font>
      <b/>
      <sz val="12"/>
      <color theme="1"/>
      <name val="맑은 고딕"/>
      <family val="3"/>
      <charset val="129"/>
      <scheme val="minor"/>
    </font>
    <font>
      <b/>
      <sz val="16"/>
      <color theme="1"/>
      <name val="맑은 고딕"/>
      <family val="3"/>
      <charset val="129"/>
      <scheme val="minor"/>
    </font>
    <font>
      <sz val="18"/>
      <color theme="1"/>
      <name val="HY견고딕"/>
      <family val="1"/>
      <charset val="129"/>
    </font>
    <font>
      <sz val="14"/>
      <color theme="1"/>
      <name val="HY헤드라인M"/>
      <family val="1"/>
      <charset val="129"/>
    </font>
    <font>
      <b/>
      <sz val="11"/>
      <color theme="1"/>
      <name val="맑은 고딕"/>
      <family val="3"/>
      <charset val="129"/>
      <scheme val="minor"/>
    </font>
    <font>
      <sz val="10"/>
      <color theme="1"/>
      <name val="맑은 고딕"/>
      <family val="3"/>
      <charset val="129"/>
      <scheme val="minor"/>
    </font>
    <font>
      <sz val="11"/>
      <color theme="1"/>
      <name val="맑은 고딕"/>
      <family val="3"/>
      <charset val="129"/>
      <scheme val="minor"/>
    </font>
    <font>
      <b/>
      <sz val="14"/>
      <color rgb="FF0000CC"/>
      <name val="맑은 고딕"/>
      <family val="3"/>
      <charset val="129"/>
      <scheme val="minor"/>
    </font>
    <font>
      <sz val="20"/>
      <color theme="1"/>
      <name val="HY견고딕"/>
      <family val="1"/>
      <charset val="129"/>
    </font>
    <font>
      <b/>
      <sz val="18"/>
      <color theme="1"/>
      <name val="HY견고딕"/>
      <family val="1"/>
      <charset val="129"/>
    </font>
    <font>
      <b/>
      <sz val="18"/>
      <color rgb="FF0000CC"/>
      <name val="HY견고딕"/>
      <family val="1"/>
      <charset val="129"/>
    </font>
    <font>
      <b/>
      <sz val="11"/>
      <color rgb="FFFF0000"/>
      <name val="맑은 고딕"/>
      <family val="3"/>
      <charset val="129"/>
      <scheme val="minor"/>
    </font>
    <font>
      <b/>
      <sz val="11"/>
      <color rgb="FF0000CC"/>
      <name val="맑은 고딕"/>
      <family val="3"/>
      <charset val="129"/>
      <scheme val="minor"/>
    </font>
    <font>
      <sz val="10"/>
      <color theme="1"/>
      <name val="돋움"/>
      <family val="3"/>
      <charset val="129"/>
    </font>
    <font>
      <sz val="8"/>
      <name val="돋움"/>
      <family val="3"/>
      <charset val="129"/>
    </font>
    <font>
      <sz val="10"/>
      <name val="돋움"/>
      <family val="3"/>
      <charset val="129"/>
    </font>
    <font>
      <sz val="10"/>
      <color rgb="FFFF0000"/>
      <name val="맑은 고딕"/>
      <family val="2"/>
      <charset val="129"/>
      <scheme val="minor"/>
    </font>
    <font>
      <sz val="10"/>
      <name val="맑은 고딕"/>
      <family val="2"/>
      <charset val="129"/>
      <scheme val="minor"/>
    </font>
    <font>
      <sz val="10"/>
      <name val="맑은 고딕"/>
      <family val="3"/>
      <charset val="129"/>
      <scheme val="minor"/>
    </font>
    <font>
      <sz val="11"/>
      <name val="맑은 고딕"/>
      <family val="3"/>
      <charset val="129"/>
      <scheme val="minor"/>
    </font>
    <font>
      <sz val="10"/>
      <color rgb="FFFF0000"/>
      <name val="맑은 고딕"/>
      <family val="3"/>
      <charset val="129"/>
      <scheme val="minor"/>
    </font>
    <font>
      <sz val="10"/>
      <color rgb="FF0000FF"/>
      <name val="맑은 고딕"/>
      <family val="3"/>
      <charset val="129"/>
      <scheme val="minor"/>
    </font>
  </fonts>
  <fills count="17">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CC"/>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rgb="FFFFFF66"/>
        <bgColor indexed="64"/>
      </patternFill>
    </fill>
    <fill>
      <patternFill patternType="solid">
        <fgColor theme="0" tint="-0.14999847407452621"/>
        <bgColor indexed="64"/>
      </patternFill>
    </fill>
    <fill>
      <patternFill patternType="solid">
        <fgColor rgb="FFCCFFFF"/>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0"/>
        <bgColor indexed="64"/>
      </patternFill>
    </fill>
  </fills>
  <borders count="53">
    <border>
      <left/>
      <right/>
      <top/>
      <bottom/>
      <diagonal/>
    </border>
    <border>
      <left style="hair">
        <color auto="1"/>
      </left>
      <right style="hair">
        <color auto="1"/>
      </right>
      <top style="hair">
        <color auto="1"/>
      </top>
      <bottom style="hair">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right/>
      <top style="hair">
        <color auto="1"/>
      </top>
      <bottom style="hair">
        <color auto="1"/>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thin">
        <color indexed="64"/>
      </top>
      <bottom/>
      <diagonal/>
    </border>
    <border>
      <left/>
      <right style="thin">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right/>
      <top style="hair">
        <color auto="1"/>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s>
  <cellStyleXfs count="2">
    <xf numFmtId="0" fontId="0" fillId="0" borderId="0">
      <alignment vertical="center"/>
    </xf>
    <xf numFmtId="41" fontId="11" fillId="0" borderId="0" applyFont="0" applyFill="0" applyBorder="0" applyAlignment="0" applyProtection="0">
      <alignment vertical="center"/>
    </xf>
  </cellStyleXfs>
  <cellXfs count="384">
    <xf numFmtId="0" fontId="0" fillId="0" borderId="0" xfId="0">
      <alignment vertical="center"/>
    </xf>
    <xf numFmtId="0" fontId="2" fillId="0" borderId="0" xfId="0" applyFont="1">
      <alignment vertical="center"/>
    </xf>
    <xf numFmtId="0" fontId="3" fillId="2" borderId="1" xfId="0" applyFont="1" applyFill="1" applyBorder="1">
      <alignment vertical="center"/>
    </xf>
    <xf numFmtId="0" fontId="2" fillId="0" borderId="1" xfId="0" applyFont="1" applyBorder="1">
      <alignment vertical="center"/>
    </xf>
    <xf numFmtId="0" fontId="2" fillId="2" borderId="1" xfId="0" applyFont="1" applyFill="1" applyBorder="1">
      <alignment vertical="center"/>
    </xf>
    <xf numFmtId="0" fontId="2" fillId="3" borderId="1" xfId="0" applyFont="1" applyFill="1" applyBorder="1">
      <alignment vertical="center"/>
    </xf>
    <xf numFmtId="0" fontId="2" fillId="4" borderId="1" xfId="0" applyFont="1" applyFill="1" applyBorder="1">
      <alignment vertical="center"/>
    </xf>
    <xf numFmtId="0" fontId="0" fillId="0" borderId="0" xfId="0" applyAlignment="1">
      <alignment horizontal="centerContinuous" vertical="center"/>
    </xf>
    <xf numFmtId="0" fontId="4" fillId="0" borderId="0" xfId="0" applyFont="1" applyAlignment="1">
      <alignment horizontal="left" vertical="center"/>
    </xf>
    <xf numFmtId="0" fontId="4" fillId="0" borderId="0" xfId="0" applyFont="1" applyAlignment="1">
      <alignment horizontal="centerContinuous" vertical="center"/>
    </xf>
    <xf numFmtId="0" fontId="5" fillId="0" borderId="0" xfId="0" applyFont="1" applyAlignment="1">
      <alignment horizontal="centerContinuous" vertical="center"/>
    </xf>
    <xf numFmtId="0" fontId="6" fillId="0" borderId="0" xfId="0" applyFont="1" applyAlignment="1">
      <alignment horizontal="centerContinuous" vertical="center"/>
    </xf>
    <xf numFmtId="0" fontId="7" fillId="0" borderId="0" xfId="0" applyFont="1" applyAlignment="1">
      <alignment horizontal="centerContinuous" vertical="center"/>
    </xf>
    <xf numFmtId="0" fontId="7" fillId="0" borderId="0" xfId="0" applyFont="1">
      <alignment vertical="center"/>
    </xf>
    <xf numFmtId="0" fontId="8" fillId="0" borderId="0" xfId="0" applyFont="1" applyAlignment="1">
      <alignment horizontal="centerContinuous" vertical="center"/>
    </xf>
    <xf numFmtId="0" fontId="9" fillId="0" borderId="0" xfId="0" applyFont="1" applyAlignment="1">
      <alignment horizontal="centerContinuous" vertical="center"/>
    </xf>
    <xf numFmtId="0" fontId="10" fillId="0" borderId="0" xfId="0" applyFont="1" applyAlignment="1">
      <alignment horizontal="centerContinuous" vertical="center"/>
    </xf>
    <xf numFmtId="0" fontId="2" fillId="0" borderId="0" xfId="0" applyFont="1" applyAlignment="1">
      <alignment horizontal="centerContinuous" vertical="center"/>
    </xf>
    <xf numFmtId="0" fontId="3" fillId="0" borderId="0" xfId="0" applyFont="1">
      <alignment vertical="center"/>
    </xf>
    <xf numFmtId="0" fontId="18" fillId="0" borderId="0" xfId="0" applyFont="1">
      <alignment vertical="center"/>
    </xf>
    <xf numFmtId="0" fontId="2" fillId="0" borderId="0" xfId="0" applyFont="1" applyAlignment="1">
      <alignment horizontal="right" vertical="center"/>
    </xf>
    <xf numFmtId="0" fontId="3" fillId="6" borderId="2" xfId="0" applyFont="1" applyFill="1" applyBorder="1" applyAlignment="1">
      <alignment horizontal="center" vertical="center"/>
    </xf>
    <xf numFmtId="0" fontId="12" fillId="8" borderId="2" xfId="0" applyFont="1" applyFill="1" applyBorder="1" applyAlignment="1">
      <alignment horizontal="center" vertical="center"/>
    </xf>
    <xf numFmtId="0" fontId="2" fillId="0" borderId="3" xfId="0" applyFont="1" applyBorder="1">
      <alignment vertical="center"/>
    </xf>
    <xf numFmtId="0" fontId="2" fillId="0" borderId="4" xfId="0" applyFont="1" applyBorder="1">
      <alignment vertical="center"/>
    </xf>
    <xf numFmtId="0" fontId="2" fillId="0" borderId="5" xfId="0" applyFont="1" applyBorder="1">
      <alignment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lignment vertical="center"/>
    </xf>
    <xf numFmtId="0" fontId="2" fillId="0" borderId="9" xfId="0" applyFont="1" applyBorder="1">
      <alignment vertical="center"/>
    </xf>
    <xf numFmtId="0" fontId="2" fillId="0" borderId="11" xfId="0" applyFont="1" applyBorder="1">
      <alignment vertical="center"/>
    </xf>
    <xf numFmtId="0" fontId="2" fillId="0" borderId="12" xfId="0" applyFont="1" applyBorder="1">
      <alignment vertical="center"/>
    </xf>
    <xf numFmtId="0" fontId="2" fillId="0" borderId="13" xfId="0" applyFont="1" applyBorder="1">
      <alignment vertical="center"/>
    </xf>
    <xf numFmtId="0" fontId="2" fillId="0" borderId="14" xfId="0" applyFont="1" applyBorder="1">
      <alignment vertical="center"/>
    </xf>
    <xf numFmtId="0" fontId="2" fillId="5" borderId="4" xfId="0" applyFont="1" applyFill="1" applyBorder="1">
      <alignment vertical="center"/>
    </xf>
    <xf numFmtId="0" fontId="2" fillId="5" borderId="11" xfId="0" applyFont="1" applyFill="1" applyBorder="1">
      <alignment vertical="center"/>
    </xf>
    <xf numFmtId="0" fontId="2" fillId="5" borderId="5" xfId="0" applyFont="1" applyFill="1" applyBorder="1">
      <alignment vertical="center"/>
    </xf>
    <xf numFmtId="0" fontId="2" fillId="5" borderId="12" xfId="0" applyFont="1" applyFill="1" applyBorder="1">
      <alignment vertical="center"/>
    </xf>
    <xf numFmtId="0" fontId="12" fillId="8" borderId="7" xfId="0" applyFont="1" applyFill="1" applyBorder="1" applyAlignment="1">
      <alignment horizontal="center" vertical="center"/>
    </xf>
    <xf numFmtId="0" fontId="3" fillId="6" borderId="7" xfId="0" applyFont="1" applyFill="1" applyBorder="1" applyAlignment="1">
      <alignment horizontal="center" vertical="center"/>
    </xf>
    <xf numFmtId="176" fontId="2" fillId="0" borderId="3" xfId="1" applyNumberFormat="1" applyFont="1" applyBorder="1" applyAlignment="1">
      <alignment horizontal="right" vertical="center"/>
    </xf>
    <xf numFmtId="176" fontId="2" fillId="0" borderId="4" xfId="1" applyNumberFormat="1" applyFont="1" applyBorder="1" applyAlignment="1">
      <alignment horizontal="right" vertical="center"/>
    </xf>
    <xf numFmtId="176" fontId="2" fillId="0" borderId="5" xfId="1" applyNumberFormat="1" applyFont="1" applyBorder="1" applyAlignment="1">
      <alignment horizontal="right" vertical="center"/>
    </xf>
    <xf numFmtId="176" fontId="2" fillId="0" borderId="11" xfId="1" applyNumberFormat="1" applyFont="1" applyBorder="1" applyAlignment="1">
      <alignment horizontal="right" vertical="center"/>
    </xf>
    <xf numFmtId="176" fontId="2" fillId="0" borderId="8" xfId="1" applyNumberFormat="1" applyFont="1" applyBorder="1" applyAlignment="1">
      <alignment horizontal="right" vertical="center"/>
    </xf>
    <xf numFmtId="176" fontId="2" fillId="0" borderId="12" xfId="1" applyNumberFormat="1" applyFont="1" applyBorder="1" applyAlignment="1">
      <alignment horizontal="right" vertical="center"/>
    </xf>
    <xf numFmtId="176" fontId="2" fillId="0" borderId="9" xfId="1" applyNumberFormat="1" applyFont="1" applyBorder="1" applyAlignment="1">
      <alignment horizontal="right" vertical="center"/>
    </xf>
    <xf numFmtId="0" fontId="3" fillId="0" borderId="3" xfId="0" applyFont="1" applyBorder="1" applyAlignment="1">
      <alignment horizontal="center" vertical="center"/>
    </xf>
    <xf numFmtId="177" fontId="2" fillId="0" borderId="0" xfId="0" applyNumberFormat="1" applyFont="1">
      <alignment vertical="center"/>
    </xf>
    <xf numFmtId="176" fontId="2" fillId="9" borderId="11" xfId="1" applyNumberFormat="1" applyFont="1" applyFill="1" applyBorder="1" applyAlignment="1">
      <alignment horizontal="right" vertical="center"/>
    </xf>
    <xf numFmtId="176" fontId="2" fillId="9" borderId="12" xfId="1" applyNumberFormat="1" applyFont="1" applyFill="1" applyBorder="1" applyAlignment="1">
      <alignment horizontal="right" vertical="center"/>
    </xf>
    <xf numFmtId="176" fontId="2" fillId="9" borderId="8" xfId="1" applyNumberFormat="1" applyFont="1" applyFill="1" applyBorder="1" applyAlignment="1">
      <alignment horizontal="right" vertical="center"/>
    </xf>
    <xf numFmtId="176" fontId="2" fillId="9" borderId="9" xfId="1" applyNumberFormat="1" applyFont="1" applyFill="1" applyBorder="1" applyAlignment="1">
      <alignment horizontal="right" vertical="center"/>
    </xf>
    <xf numFmtId="176" fontId="2" fillId="9" borderId="13" xfId="1" applyNumberFormat="1" applyFont="1" applyFill="1" applyBorder="1" applyAlignment="1">
      <alignment horizontal="right" vertical="center"/>
    </xf>
    <xf numFmtId="176" fontId="2" fillId="9" borderId="14" xfId="1" applyNumberFormat="1" applyFont="1" applyFill="1" applyBorder="1" applyAlignment="1">
      <alignment horizontal="right" vertical="center"/>
    </xf>
    <xf numFmtId="0" fontId="2" fillId="0" borderId="0" xfId="0" applyFont="1" applyAlignment="1">
      <alignment horizontal="center" vertical="center"/>
    </xf>
    <xf numFmtId="0" fontId="24" fillId="7" borderId="13" xfId="0" applyFont="1" applyFill="1" applyBorder="1" applyAlignment="1">
      <alignment horizontal="centerContinuous" vertical="center"/>
    </xf>
    <xf numFmtId="0" fontId="24" fillId="7" borderId="4" xfId="0" applyFont="1" applyFill="1" applyBorder="1" applyAlignment="1">
      <alignment horizontal="centerContinuous" vertical="center"/>
    </xf>
    <xf numFmtId="0" fontId="24" fillId="7" borderId="11" xfId="0" applyFont="1" applyFill="1" applyBorder="1" applyAlignment="1">
      <alignment horizontal="centerContinuous" vertical="center"/>
    </xf>
    <xf numFmtId="176" fontId="2" fillId="7" borderId="4" xfId="1" applyNumberFormat="1" applyFont="1" applyFill="1" applyBorder="1" applyAlignment="1">
      <alignment horizontal="right" vertical="center"/>
    </xf>
    <xf numFmtId="0" fontId="2" fillId="7" borderId="4" xfId="0" applyFont="1" applyFill="1" applyBorder="1" applyAlignment="1">
      <alignment horizontal="center" vertical="center"/>
    </xf>
    <xf numFmtId="0" fontId="2" fillId="7" borderId="8" xfId="0" applyFont="1" applyFill="1" applyBorder="1">
      <alignment vertical="center"/>
    </xf>
    <xf numFmtId="0" fontId="23" fillId="0" borderId="0" xfId="0" applyFont="1" applyAlignment="1">
      <alignment horizontal="center" vertical="center"/>
    </xf>
    <xf numFmtId="0" fontId="22" fillId="0" borderId="0" xfId="0" applyFont="1">
      <alignment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3" fillId="10" borderId="2" xfId="0" applyFont="1" applyFill="1" applyBorder="1" applyAlignment="1">
      <alignment horizontal="center" vertical="center"/>
    </xf>
    <xf numFmtId="0" fontId="3" fillId="0" borderId="4" xfId="0" applyFont="1" applyBorder="1" applyAlignment="1">
      <alignment horizontal="center" vertical="center"/>
    </xf>
    <xf numFmtId="0" fontId="26" fillId="0" borderId="0" xfId="0" applyFont="1">
      <alignment vertical="center"/>
    </xf>
    <xf numFmtId="0" fontId="0" fillId="0" borderId="0" xfId="0" applyFill="1">
      <alignment vertical="center"/>
    </xf>
    <xf numFmtId="0" fontId="27" fillId="11" borderId="2" xfId="0" applyFont="1" applyFill="1" applyBorder="1" applyAlignment="1">
      <alignment horizontal="center" vertical="center"/>
    </xf>
    <xf numFmtId="178" fontId="3" fillId="0" borderId="2" xfId="0" applyNumberFormat="1" applyFont="1" applyBorder="1">
      <alignment vertical="center"/>
    </xf>
    <xf numFmtId="0" fontId="3" fillId="0" borderId="2" xfId="0" applyFont="1" applyBorder="1" applyAlignment="1">
      <alignment horizontal="center" vertical="center"/>
    </xf>
    <xf numFmtId="178" fontId="28" fillId="0" borderId="2" xfId="0" applyNumberFormat="1" applyFont="1" applyBorder="1">
      <alignment vertical="center"/>
    </xf>
    <xf numFmtId="0" fontId="28" fillId="0" borderId="2" xfId="0" applyFont="1" applyBorder="1" applyAlignment="1">
      <alignment horizontal="center" vertical="center"/>
    </xf>
    <xf numFmtId="0" fontId="3" fillId="0" borderId="22" xfId="0" applyFont="1" applyBorder="1" applyAlignment="1">
      <alignment horizontal="center" vertical="center"/>
    </xf>
    <xf numFmtId="178" fontId="3" fillId="0" borderId="23" xfId="0" applyNumberFormat="1" applyFont="1" applyBorder="1">
      <alignment vertical="center"/>
    </xf>
    <xf numFmtId="0" fontId="3" fillId="0" borderId="24" xfId="0" applyFont="1" applyBorder="1" applyAlignment="1">
      <alignment horizontal="center" vertical="center"/>
    </xf>
    <xf numFmtId="178" fontId="3" fillId="0" borderId="25" xfId="0" applyNumberFormat="1" applyFont="1" applyBorder="1">
      <alignment vertical="center"/>
    </xf>
    <xf numFmtId="178" fontId="3" fillId="0" borderId="26" xfId="0" applyNumberFormat="1" applyFont="1" applyBorder="1">
      <alignment vertical="center"/>
    </xf>
    <xf numFmtId="0" fontId="25" fillId="0" borderId="0" xfId="0" applyFont="1" applyAlignment="1">
      <alignment horizontal="centerContinuous" vertical="center"/>
    </xf>
    <xf numFmtId="0" fontId="23" fillId="0" borderId="0" xfId="0" applyFont="1" applyFill="1" applyBorder="1" applyAlignment="1">
      <alignment horizontal="left" vertical="center"/>
    </xf>
    <xf numFmtId="0" fontId="28" fillId="0" borderId="0" xfId="0" applyFont="1">
      <alignment vertical="center"/>
    </xf>
    <xf numFmtId="0" fontId="28" fillId="0" borderId="2" xfId="0" applyFont="1" applyBorder="1">
      <alignment vertical="center"/>
    </xf>
    <xf numFmtId="0" fontId="28" fillId="0" borderId="0" xfId="0" applyFont="1" applyFill="1" applyBorder="1" applyAlignment="1">
      <alignment horizontal="center" vertical="center"/>
    </xf>
    <xf numFmtId="0" fontId="13" fillId="0" borderId="0" xfId="0" applyFont="1" applyAlignment="1">
      <alignment horizontal="center" vertical="center"/>
    </xf>
    <xf numFmtId="0" fontId="27" fillId="0" borderId="0" xfId="0" applyFont="1" applyFill="1" applyBorder="1" applyAlignment="1">
      <alignment horizontal="center" vertical="center"/>
    </xf>
    <xf numFmtId="178" fontId="28" fillId="0" borderId="0" xfId="0" applyNumberFormat="1" applyFont="1">
      <alignment vertical="center"/>
    </xf>
    <xf numFmtId="0" fontId="28" fillId="0" borderId="0" xfId="0" applyFont="1" applyAlignment="1">
      <alignment horizontal="center" vertical="center"/>
    </xf>
    <xf numFmtId="0" fontId="29" fillId="0" borderId="0" xfId="0" applyFont="1">
      <alignment vertical="center"/>
    </xf>
    <xf numFmtId="0" fontId="0" fillId="0" borderId="0" xfId="0" applyFill="1" applyAlignment="1">
      <alignment horizontal="centerContinuous" vertical="center"/>
    </xf>
    <xf numFmtId="0" fontId="2" fillId="0" borderId="0" xfId="0" applyFont="1" applyFill="1" applyAlignment="1">
      <alignment horizontal="right" vertical="center"/>
    </xf>
    <xf numFmtId="178" fontId="3" fillId="0" borderId="0" xfId="0" applyNumberFormat="1" applyFont="1" applyFill="1" applyBorder="1">
      <alignment vertical="center"/>
    </xf>
    <xf numFmtId="0" fontId="28" fillId="0" borderId="0" xfId="0" applyFont="1" applyBorder="1">
      <alignment vertical="center"/>
    </xf>
    <xf numFmtId="0" fontId="27" fillId="11" borderId="2" xfId="0" applyFont="1" applyFill="1" applyBorder="1" applyAlignment="1">
      <alignment horizontal="center" vertical="center"/>
    </xf>
    <xf numFmtId="0" fontId="3" fillId="10" borderId="2" xfId="0" applyFont="1" applyFill="1" applyBorder="1" applyAlignment="1">
      <alignment horizontal="center" vertical="center"/>
    </xf>
    <xf numFmtId="0" fontId="2" fillId="0" borderId="2" xfId="0" applyFont="1" applyBorder="1" applyAlignment="1">
      <alignment horizontal="center" vertical="center"/>
    </xf>
    <xf numFmtId="176" fontId="2" fillId="0" borderId="2" xfId="0" applyNumberFormat="1" applyFont="1" applyBorder="1">
      <alignment vertical="center"/>
    </xf>
    <xf numFmtId="0" fontId="2" fillId="0" borderId="2" xfId="0" applyFont="1" applyBorder="1">
      <alignment vertical="center"/>
    </xf>
    <xf numFmtId="0" fontId="30" fillId="12" borderId="2" xfId="0" applyFont="1" applyFill="1" applyBorder="1" applyAlignment="1">
      <alignment horizontal="centerContinuous" vertical="center"/>
    </xf>
    <xf numFmtId="0" fontId="3" fillId="12" borderId="2" xfId="0" applyFont="1" applyFill="1" applyBorder="1" applyAlignment="1">
      <alignment horizontal="centerContinuous" vertical="center"/>
    </xf>
    <xf numFmtId="0" fontId="3" fillId="12" borderId="2" xfId="0" applyFont="1" applyFill="1" applyBorder="1" applyAlignment="1">
      <alignment horizontal="center" vertical="center"/>
    </xf>
    <xf numFmtId="0" fontId="3" fillId="4" borderId="2" xfId="0" applyFont="1" applyFill="1" applyBorder="1" applyAlignment="1">
      <alignment horizontal="center" vertical="center"/>
    </xf>
    <xf numFmtId="176" fontId="3" fillId="4" borderId="2" xfId="0" applyNumberFormat="1" applyFont="1" applyFill="1" applyBorder="1">
      <alignment vertical="center"/>
    </xf>
    <xf numFmtId="0" fontId="3" fillId="13" borderId="2" xfId="0" applyFont="1" applyFill="1" applyBorder="1" applyAlignment="1">
      <alignment horizontal="center" vertical="center"/>
    </xf>
    <xf numFmtId="176" fontId="3" fillId="13" borderId="2" xfId="0" applyNumberFormat="1" applyFont="1" applyFill="1" applyBorder="1">
      <alignment vertical="center"/>
    </xf>
    <xf numFmtId="0" fontId="31" fillId="0" borderId="0" xfId="0" applyFont="1" applyAlignment="1">
      <alignment horizontal="centerContinuous" vertical="center"/>
    </xf>
    <xf numFmtId="0" fontId="2" fillId="0" borderId="2" xfId="0" applyFont="1" applyBorder="1" applyAlignment="1">
      <alignment vertical="center"/>
    </xf>
    <xf numFmtId="0" fontId="3" fillId="14" borderId="2" xfId="0" applyFont="1" applyFill="1" applyBorder="1" applyAlignment="1">
      <alignment horizontal="center" vertical="center"/>
    </xf>
    <xf numFmtId="0" fontId="3" fillId="7" borderId="2" xfId="0" applyFont="1" applyFill="1" applyBorder="1" applyAlignment="1">
      <alignment horizontal="center" vertical="center"/>
    </xf>
    <xf numFmtId="176" fontId="28" fillId="0" borderId="2" xfId="0" applyNumberFormat="1" applyFont="1" applyBorder="1">
      <alignment vertical="center"/>
    </xf>
    <xf numFmtId="0" fontId="34" fillId="0" borderId="0" xfId="0" applyFont="1">
      <alignment vertical="center"/>
    </xf>
    <xf numFmtId="0" fontId="27" fillId="0" borderId="0" xfId="0" applyFont="1">
      <alignment vertical="center"/>
    </xf>
    <xf numFmtId="0" fontId="35" fillId="0" borderId="0" xfId="0" applyFont="1">
      <alignment vertical="center"/>
    </xf>
    <xf numFmtId="0" fontId="3" fillId="15" borderId="2" xfId="0" applyFont="1" applyFill="1" applyBorder="1" applyAlignment="1">
      <alignment horizontal="center" vertical="center"/>
    </xf>
    <xf numFmtId="0" fontId="29" fillId="0" borderId="22" xfId="0" applyFont="1" applyBorder="1" applyAlignment="1">
      <alignment horizontal="center" vertical="center"/>
    </xf>
    <xf numFmtId="0" fontId="29" fillId="0" borderId="24" xfId="0" applyFont="1" applyBorder="1" applyAlignment="1">
      <alignment horizontal="center" vertical="center"/>
    </xf>
    <xf numFmtId="178" fontId="29" fillId="0" borderId="2" xfId="0" applyNumberFormat="1" applyFont="1" applyBorder="1">
      <alignment vertical="center"/>
    </xf>
    <xf numFmtId="178" fontId="29" fillId="0" borderId="23" xfId="0" applyNumberFormat="1" applyFont="1" applyBorder="1">
      <alignment vertical="center"/>
    </xf>
    <xf numFmtId="178" fontId="29" fillId="0" borderId="25" xfId="0" applyNumberFormat="1" applyFont="1" applyBorder="1">
      <alignment vertical="center"/>
    </xf>
    <xf numFmtId="178" fontId="29" fillId="0" borderId="26" xfId="0" applyNumberFormat="1" applyFont="1" applyBorder="1">
      <alignment vertical="center"/>
    </xf>
    <xf numFmtId="178" fontId="0" fillId="0" borderId="0" xfId="0" applyNumberFormat="1">
      <alignment vertical="center"/>
    </xf>
    <xf numFmtId="178" fontId="27" fillId="0" borderId="0" xfId="0" applyNumberFormat="1" applyFont="1">
      <alignment vertical="center"/>
    </xf>
    <xf numFmtId="0" fontId="27" fillId="10" borderId="22" xfId="0" applyFont="1" applyFill="1" applyBorder="1" applyAlignment="1">
      <alignment horizontal="center" vertical="center"/>
    </xf>
    <xf numFmtId="178" fontId="27" fillId="10" borderId="2" xfId="0" applyNumberFormat="1" applyFont="1" applyFill="1" applyBorder="1">
      <alignment vertical="center"/>
    </xf>
    <xf numFmtId="178" fontId="27" fillId="10" borderId="23" xfId="0" applyNumberFormat="1" applyFont="1" applyFill="1" applyBorder="1">
      <alignment vertical="center"/>
    </xf>
    <xf numFmtId="178" fontId="3" fillId="10" borderId="2" xfId="0" applyNumberFormat="1" applyFont="1" applyFill="1" applyBorder="1">
      <alignment vertical="center"/>
    </xf>
    <xf numFmtId="178" fontId="28" fillId="10" borderId="2" xfId="0" applyNumberFormat="1" applyFont="1" applyFill="1" applyBorder="1">
      <alignment vertical="center"/>
    </xf>
    <xf numFmtId="176" fontId="3" fillId="10" borderId="2" xfId="0" applyNumberFormat="1" applyFont="1" applyFill="1" applyBorder="1">
      <alignment vertical="center"/>
    </xf>
    <xf numFmtId="0" fontId="3" fillId="11" borderId="2" xfId="0" applyFont="1" applyFill="1" applyBorder="1" applyAlignment="1">
      <alignment horizontal="center" vertical="center"/>
    </xf>
    <xf numFmtId="0" fontId="28" fillId="10" borderId="2" xfId="0" applyFont="1" applyFill="1" applyBorder="1">
      <alignment vertical="center"/>
    </xf>
    <xf numFmtId="0" fontId="3" fillId="10" borderId="22" xfId="0" applyFont="1" applyFill="1" applyBorder="1" applyAlignment="1">
      <alignment horizontal="center" vertical="center"/>
    </xf>
    <xf numFmtId="178" fontId="3" fillId="10" borderId="23" xfId="0" applyNumberFormat="1" applyFont="1" applyFill="1" applyBorder="1">
      <alignment vertical="center"/>
    </xf>
    <xf numFmtId="0" fontId="32" fillId="0" borderId="0" xfId="0" applyFont="1" applyAlignment="1">
      <alignment horizontal="centerContinuous" vertical="center"/>
    </xf>
    <xf numFmtId="0" fontId="3" fillId="0" borderId="28" xfId="0" applyFont="1" applyBorder="1" applyAlignment="1">
      <alignment horizontal="center" vertical="center"/>
    </xf>
    <xf numFmtId="0" fontId="28" fillId="0" borderId="0" xfId="0" applyFont="1" applyBorder="1" applyAlignment="1">
      <alignment horizontal="left" vertical="center"/>
    </xf>
    <xf numFmtId="178" fontId="28" fillId="0" borderId="4" xfId="0" applyNumberFormat="1" applyFont="1" applyBorder="1">
      <alignment vertical="center"/>
    </xf>
    <xf numFmtId="178" fontId="28" fillId="0" borderId="5" xfId="0" applyNumberFormat="1" applyFont="1" applyBorder="1">
      <alignment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28" fillId="0" borderId="33" xfId="0" applyFont="1" applyBorder="1" applyAlignment="1">
      <alignment horizontal="center" vertical="center"/>
    </xf>
    <xf numFmtId="178" fontId="28" fillId="0" borderId="34" xfId="0" applyNumberFormat="1" applyFont="1" applyBorder="1">
      <alignment vertical="center"/>
    </xf>
    <xf numFmtId="0" fontId="28" fillId="0" borderId="35" xfId="0" applyFont="1" applyBorder="1" applyAlignment="1">
      <alignment horizontal="center" vertical="center"/>
    </xf>
    <xf numFmtId="178" fontId="28" fillId="0" borderId="36" xfId="0" applyNumberFormat="1" applyFont="1" applyBorder="1">
      <alignment vertical="center"/>
    </xf>
    <xf numFmtId="178" fontId="3" fillId="0" borderId="0" xfId="0" applyNumberFormat="1" applyFont="1" applyFill="1">
      <alignment vertical="center"/>
    </xf>
    <xf numFmtId="0" fontId="3" fillId="13" borderId="34" xfId="0" applyFont="1" applyFill="1" applyBorder="1" applyAlignment="1">
      <alignment horizontal="center" vertical="center"/>
    </xf>
    <xf numFmtId="178" fontId="3" fillId="10" borderId="37" xfId="0" applyNumberFormat="1" applyFont="1" applyFill="1" applyBorder="1">
      <alignment vertical="center"/>
    </xf>
    <xf numFmtId="178" fontId="3" fillId="10" borderId="38" xfId="0" applyNumberFormat="1" applyFont="1" applyFill="1" applyBorder="1">
      <alignment vertical="center"/>
    </xf>
    <xf numFmtId="178" fontId="28" fillId="0" borderId="37" xfId="0" applyNumberFormat="1" applyFont="1" applyBorder="1">
      <alignment vertical="center"/>
    </xf>
    <xf numFmtId="178" fontId="28" fillId="0" borderId="38" xfId="0" applyNumberFormat="1" applyFont="1" applyBorder="1">
      <alignment vertical="center"/>
    </xf>
    <xf numFmtId="178" fontId="3" fillId="10" borderId="33" xfId="0" applyNumberFormat="1" applyFont="1" applyFill="1" applyBorder="1">
      <alignment vertical="center"/>
    </xf>
    <xf numFmtId="178" fontId="3" fillId="10" borderId="34" xfId="0" applyNumberFormat="1" applyFont="1" applyFill="1" applyBorder="1">
      <alignment vertical="center"/>
    </xf>
    <xf numFmtId="178" fontId="28" fillId="0" borderId="33" xfId="0" applyNumberFormat="1" applyFont="1" applyBorder="1">
      <alignment vertical="center"/>
    </xf>
    <xf numFmtId="178" fontId="28" fillId="0" borderId="35" xfId="0" applyNumberFormat="1" applyFont="1" applyBorder="1">
      <alignment vertical="center"/>
    </xf>
    <xf numFmtId="178" fontId="28" fillId="0" borderId="40" xfId="0" applyNumberFormat="1" applyFont="1" applyBorder="1">
      <alignment vertical="center"/>
    </xf>
    <xf numFmtId="0" fontId="3" fillId="13" borderId="33" xfId="0" applyFont="1" applyFill="1" applyBorder="1" applyAlignment="1">
      <alignment horizontal="center" vertical="center"/>
    </xf>
    <xf numFmtId="0" fontId="28" fillId="0" borderId="4" xfId="0" applyFont="1" applyBorder="1" applyAlignment="1">
      <alignment horizontal="left" vertical="center"/>
    </xf>
    <xf numFmtId="0" fontId="28" fillId="0" borderId="5" xfId="0" applyFont="1" applyBorder="1" applyAlignment="1">
      <alignment horizontal="left" vertical="center"/>
    </xf>
    <xf numFmtId="0" fontId="3" fillId="0" borderId="30" xfId="0" applyFont="1" applyBorder="1" applyAlignment="1">
      <alignment horizontal="left" vertical="center"/>
    </xf>
    <xf numFmtId="0" fontId="3" fillId="0" borderId="41" xfId="0" applyFont="1" applyBorder="1" applyAlignment="1">
      <alignment horizontal="left" vertical="center"/>
    </xf>
    <xf numFmtId="0" fontId="28" fillId="11" borderId="4" xfId="0" applyFont="1" applyFill="1" applyBorder="1" applyAlignment="1">
      <alignment horizontal="left" vertical="center"/>
    </xf>
    <xf numFmtId="178" fontId="28" fillId="11" borderId="33" xfId="0" applyNumberFormat="1" applyFont="1" applyFill="1" applyBorder="1">
      <alignment vertical="center"/>
    </xf>
    <xf numFmtId="0" fontId="28" fillId="11" borderId="33" xfId="0" applyFont="1" applyFill="1" applyBorder="1" applyAlignment="1">
      <alignment horizontal="center" vertical="center"/>
    </xf>
    <xf numFmtId="178" fontId="28" fillId="11" borderId="34" xfId="0" applyNumberFormat="1" applyFont="1" applyFill="1" applyBorder="1">
      <alignment vertical="center"/>
    </xf>
    <xf numFmtId="0" fontId="28" fillId="10" borderId="33" xfId="0" applyFont="1" applyFill="1" applyBorder="1" applyAlignment="1">
      <alignment horizontal="center" vertical="center"/>
    </xf>
    <xf numFmtId="178" fontId="28" fillId="10" borderId="34" xfId="0" applyNumberFormat="1" applyFont="1" applyFill="1" applyBorder="1">
      <alignment vertical="center"/>
    </xf>
    <xf numFmtId="178" fontId="28" fillId="11" borderId="37" xfId="0" applyNumberFormat="1" applyFont="1" applyFill="1" applyBorder="1">
      <alignment vertical="center"/>
    </xf>
    <xf numFmtId="178" fontId="28" fillId="0" borderId="43" xfId="0" applyNumberFormat="1" applyFont="1" applyBorder="1">
      <alignment vertical="center"/>
    </xf>
    <xf numFmtId="178" fontId="3" fillId="10" borderId="4" xfId="0" applyNumberFormat="1" applyFont="1" applyFill="1" applyBorder="1">
      <alignment vertical="center"/>
    </xf>
    <xf numFmtId="178" fontId="28" fillId="11" borderId="4" xfId="0" applyNumberFormat="1" applyFont="1" applyFill="1" applyBorder="1">
      <alignment vertical="center"/>
    </xf>
    <xf numFmtId="178" fontId="3" fillId="10" borderId="11" xfId="0" applyNumberFormat="1" applyFont="1" applyFill="1" applyBorder="1">
      <alignment vertical="center"/>
    </xf>
    <xf numFmtId="178" fontId="28" fillId="11" borderId="11" xfId="0" applyNumberFormat="1" applyFont="1" applyFill="1" applyBorder="1">
      <alignment vertical="center"/>
    </xf>
    <xf numFmtId="178" fontId="28" fillId="0" borderId="11" xfId="0" applyNumberFormat="1" applyFont="1" applyBorder="1">
      <alignment vertical="center"/>
    </xf>
    <xf numFmtId="178" fontId="28" fillId="0" borderId="12" xfId="0" applyNumberFormat="1" applyFont="1" applyBorder="1">
      <alignment vertical="center"/>
    </xf>
    <xf numFmtId="0" fontId="3" fillId="6" borderId="37" xfId="0" applyFont="1" applyFill="1" applyBorder="1" applyAlignment="1">
      <alignment horizontal="center" vertical="center"/>
    </xf>
    <xf numFmtId="0" fontId="3" fillId="6" borderId="38" xfId="0" applyFont="1" applyFill="1" applyBorder="1" applyAlignment="1">
      <alignment horizontal="center" vertical="center"/>
    </xf>
    <xf numFmtId="178" fontId="28" fillId="11" borderId="38" xfId="0" applyNumberFormat="1" applyFont="1" applyFill="1" applyBorder="1">
      <alignment vertical="center"/>
    </xf>
    <xf numFmtId="178" fontId="3" fillId="10" borderId="13" xfId="0" applyNumberFormat="1" applyFont="1" applyFill="1" applyBorder="1">
      <alignment vertical="center"/>
    </xf>
    <xf numFmtId="178" fontId="28" fillId="11" borderId="13" xfId="0" applyNumberFormat="1" applyFont="1" applyFill="1" applyBorder="1">
      <alignment vertical="center"/>
    </xf>
    <xf numFmtId="178" fontId="28" fillId="0" borderId="13" xfId="0" applyNumberFormat="1" applyFont="1" applyBorder="1">
      <alignment vertical="center"/>
    </xf>
    <xf numFmtId="178" fontId="28" fillId="0" borderId="14" xfId="0" applyNumberFormat="1" applyFont="1" applyBorder="1">
      <alignment vertical="center"/>
    </xf>
    <xf numFmtId="0" fontId="3" fillId="6" borderId="33" xfId="0" applyFont="1" applyFill="1" applyBorder="1" applyAlignment="1">
      <alignment horizontal="center" vertical="center"/>
    </xf>
    <xf numFmtId="0" fontId="3" fillId="6" borderId="34" xfId="0" applyFont="1" applyFill="1" applyBorder="1" applyAlignment="1">
      <alignment horizontal="center" vertical="center"/>
    </xf>
    <xf numFmtId="0" fontId="3" fillId="13" borderId="37" xfId="0" applyFont="1" applyFill="1" applyBorder="1" applyAlignment="1">
      <alignment horizontal="center" vertical="center"/>
    </xf>
    <xf numFmtId="0" fontId="3" fillId="13" borderId="38" xfId="0" applyFont="1" applyFill="1" applyBorder="1" applyAlignment="1">
      <alignment horizontal="center" vertical="center"/>
    </xf>
    <xf numFmtId="0" fontId="3" fillId="10" borderId="46" xfId="0" applyFont="1" applyFill="1" applyBorder="1" applyAlignment="1">
      <alignment horizontal="left" vertical="center"/>
    </xf>
    <xf numFmtId="0" fontId="3" fillId="10" borderId="29" xfId="0" applyFont="1" applyFill="1" applyBorder="1" applyAlignment="1">
      <alignment horizontal="left" vertical="center"/>
    </xf>
    <xf numFmtId="0" fontId="3" fillId="11" borderId="4" xfId="0" applyFont="1" applyFill="1" applyBorder="1" applyAlignment="1">
      <alignment horizontal="left" vertical="center"/>
    </xf>
    <xf numFmtId="176" fontId="3" fillId="10" borderId="47" xfId="0" applyNumberFormat="1" applyFont="1" applyFill="1" applyBorder="1">
      <alignment vertical="center"/>
    </xf>
    <xf numFmtId="3" fontId="2" fillId="0" borderId="0" xfId="0" applyNumberFormat="1" applyFont="1">
      <alignment vertical="center"/>
    </xf>
    <xf numFmtId="0" fontId="2" fillId="5" borderId="4" xfId="0" applyFont="1" applyFill="1" applyBorder="1" applyAlignment="1">
      <alignment horizontal="center" vertical="center"/>
    </xf>
    <xf numFmtId="0" fontId="2" fillId="5" borderId="4" xfId="0" applyFont="1" applyFill="1" applyBorder="1" applyAlignment="1">
      <alignment vertical="center" wrapText="1"/>
    </xf>
    <xf numFmtId="0" fontId="2" fillId="5" borderId="11" xfId="0" applyFont="1" applyFill="1" applyBorder="1" applyAlignment="1">
      <alignment horizontal="center" vertical="center"/>
    </xf>
    <xf numFmtId="0" fontId="2" fillId="0" borderId="2" xfId="0" applyFont="1" applyBorder="1" applyAlignment="1">
      <alignment vertical="center" wrapText="1"/>
    </xf>
    <xf numFmtId="0" fontId="2" fillId="0" borderId="48" xfId="0" applyFont="1" applyBorder="1" applyAlignment="1">
      <alignment horizontal="center" vertical="center"/>
    </xf>
    <xf numFmtId="0" fontId="2" fillId="5" borderId="48" xfId="0" applyFont="1" applyFill="1" applyBorder="1" applyAlignment="1">
      <alignment horizontal="center" vertical="center"/>
    </xf>
    <xf numFmtId="176" fontId="2" fillId="0" borderId="49" xfId="1" applyNumberFormat="1" applyFont="1" applyBorder="1" applyAlignment="1">
      <alignment horizontal="right" vertical="center"/>
    </xf>
    <xf numFmtId="176" fontId="2" fillId="0" borderId="48" xfId="1" applyNumberFormat="1" applyFont="1" applyBorder="1" applyAlignment="1">
      <alignment horizontal="right" vertical="center"/>
    </xf>
    <xf numFmtId="176" fontId="2" fillId="9" borderId="50" xfId="1" applyNumberFormat="1" applyFont="1" applyFill="1" applyBorder="1" applyAlignment="1">
      <alignment horizontal="right" vertical="center"/>
    </xf>
    <xf numFmtId="176" fontId="2" fillId="0" borderId="51" xfId="1" applyNumberFormat="1" applyFont="1" applyBorder="1" applyAlignment="1">
      <alignment horizontal="right" vertical="center"/>
    </xf>
    <xf numFmtId="176" fontId="2" fillId="9" borderId="52" xfId="1" applyNumberFormat="1" applyFont="1" applyFill="1" applyBorder="1" applyAlignment="1">
      <alignment horizontal="right" vertical="center"/>
    </xf>
    <xf numFmtId="0" fontId="36" fillId="16" borderId="4" xfId="0" applyFont="1" applyFill="1" applyBorder="1" applyAlignment="1">
      <alignment horizontal="center" vertical="center" shrinkToFit="1"/>
    </xf>
    <xf numFmtId="0" fontId="36" fillId="5" borderId="4" xfId="0" applyFont="1" applyFill="1" applyBorder="1" applyAlignment="1">
      <alignment horizontal="justify" vertical="center" wrapText="1"/>
    </xf>
    <xf numFmtId="0" fontId="36" fillId="5" borderId="4" xfId="0" applyFont="1" applyFill="1" applyBorder="1" applyAlignment="1">
      <alignment horizontal="left" vertical="center" wrapText="1"/>
    </xf>
    <xf numFmtId="41" fontId="36" fillId="16" borderId="4" xfId="0" applyNumberFormat="1" applyFont="1" applyFill="1" applyBorder="1" applyAlignment="1">
      <alignment horizontal="right" vertical="center" shrinkToFit="1"/>
    </xf>
    <xf numFmtId="0" fontId="36" fillId="16" borderId="3" xfId="0" applyFont="1" applyFill="1" applyBorder="1" applyAlignment="1">
      <alignment horizontal="center" vertical="center" shrinkToFit="1"/>
    </xf>
    <xf numFmtId="0" fontId="2" fillId="5" borderId="3" xfId="0" applyFont="1" applyFill="1" applyBorder="1" applyAlignment="1">
      <alignment horizontal="center" vertical="center"/>
    </xf>
    <xf numFmtId="0" fontId="36" fillId="5" borderId="3" xfId="0" applyFont="1" applyFill="1" applyBorder="1" applyAlignment="1">
      <alignment horizontal="justify" vertical="center" wrapText="1"/>
    </xf>
    <xf numFmtId="3" fontId="36" fillId="16" borderId="4" xfId="0" applyNumberFormat="1" applyFont="1" applyFill="1" applyBorder="1" applyAlignment="1">
      <alignment horizontal="center" vertical="center" wrapText="1"/>
    </xf>
    <xf numFmtId="0" fontId="38" fillId="5" borderId="4" xfId="0" applyFont="1" applyFill="1" applyBorder="1" applyAlignment="1">
      <alignment horizontal="left" vertical="center" wrapText="1"/>
    </xf>
    <xf numFmtId="176" fontId="39" fillId="0" borderId="4" xfId="1" applyNumberFormat="1" applyFont="1" applyBorder="1" applyAlignment="1">
      <alignment horizontal="right" vertical="center"/>
    </xf>
    <xf numFmtId="0" fontId="36" fillId="0" borderId="4" xfId="0" applyFont="1" applyFill="1" applyBorder="1" applyAlignment="1">
      <alignment horizontal="center" vertical="center" shrinkToFit="1"/>
    </xf>
    <xf numFmtId="0" fontId="2" fillId="5" borderId="5" xfId="0" applyFont="1" applyFill="1" applyBorder="1" applyAlignment="1">
      <alignment horizontal="center" vertical="center"/>
    </xf>
    <xf numFmtId="0" fontId="36" fillId="5" borderId="5" xfId="0" applyFont="1" applyFill="1" applyBorder="1" applyAlignment="1">
      <alignment horizontal="lef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41" fillId="5" borderId="4" xfId="0" applyFont="1" applyFill="1" applyBorder="1" applyAlignment="1">
      <alignment vertical="center" wrapText="1"/>
    </xf>
    <xf numFmtId="0" fontId="28" fillId="5" borderId="4" xfId="0" applyFont="1" applyFill="1" applyBorder="1" applyAlignment="1">
      <alignment vertical="center" wrapText="1"/>
    </xf>
    <xf numFmtId="176" fontId="41" fillId="0" borderId="11" xfId="1" applyNumberFormat="1" applyFont="1" applyBorder="1" applyAlignment="1">
      <alignment horizontal="right" vertical="center"/>
    </xf>
    <xf numFmtId="176" fontId="41" fillId="0" borderId="4" xfId="1" applyNumberFormat="1" applyFont="1" applyBorder="1" applyAlignment="1">
      <alignment horizontal="right" vertical="center"/>
    </xf>
    <xf numFmtId="176" fontId="28" fillId="0" borderId="11" xfId="1" applyNumberFormat="1" applyFont="1" applyBorder="1" applyAlignment="1">
      <alignment horizontal="right" vertical="center"/>
    </xf>
    <xf numFmtId="176" fontId="41" fillId="0" borderId="8" xfId="1" applyNumberFormat="1" applyFont="1" applyBorder="1" applyAlignment="1">
      <alignment horizontal="right" vertical="center"/>
    </xf>
    <xf numFmtId="176" fontId="28" fillId="0" borderId="8" xfId="1" applyNumberFormat="1" applyFont="1" applyBorder="1" applyAlignment="1">
      <alignment horizontal="right" vertical="center"/>
    </xf>
    <xf numFmtId="0" fontId="41" fillId="0" borderId="8" xfId="0" applyFont="1" applyBorder="1" applyAlignment="1">
      <alignment vertical="center" wrapText="1"/>
    </xf>
    <xf numFmtId="0" fontId="2" fillId="0" borderId="8" xfId="0" applyFont="1" applyBorder="1" applyAlignment="1">
      <alignment vertical="center" wrapText="1"/>
    </xf>
    <xf numFmtId="0" fontId="28" fillId="0" borderId="8" xfId="0" applyFont="1" applyBorder="1" applyAlignment="1">
      <alignment vertical="center" wrapText="1"/>
    </xf>
    <xf numFmtId="0" fontId="2" fillId="5" borderId="49" xfId="0" applyFont="1" applyFill="1" applyBorder="1" applyAlignment="1">
      <alignment horizontal="center" vertical="center"/>
    </xf>
    <xf numFmtId="0" fontId="41" fillId="5" borderId="4" xfId="0" applyFont="1" applyFill="1" applyBorder="1" applyAlignment="1">
      <alignment horizontal="center" vertical="center"/>
    </xf>
    <xf numFmtId="0" fontId="41" fillId="5" borderId="11" xfId="0" applyFont="1" applyFill="1" applyBorder="1" applyAlignment="1">
      <alignment horizontal="center" vertical="center"/>
    </xf>
    <xf numFmtId="0" fontId="28" fillId="5" borderId="4" xfId="0" applyFont="1" applyFill="1" applyBorder="1" applyAlignment="1">
      <alignment horizontal="center" vertical="center"/>
    </xf>
    <xf numFmtId="0" fontId="28" fillId="5" borderId="11" xfId="0" applyFont="1" applyFill="1" applyBorder="1" applyAlignment="1">
      <alignment horizontal="center" vertical="center"/>
    </xf>
    <xf numFmtId="0" fontId="41" fillId="5" borderId="4" xfId="0" applyFont="1" applyFill="1" applyBorder="1" applyAlignment="1">
      <alignment horizontal="left" vertical="center" wrapText="1"/>
    </xf>
    <xf numFmtId="0" fontId="2" fillId="5" borderId="4" xfId="0" applyFont="1" applyFill="1" applyBorder="1" applyAlignment="1">
      <alignment horizontal="left" vertical="center" wrapText="1"/>
    </xf>
    <xf numFmtId="0" fontId="28" fillId="5" borderId="4" xfId="0" applyFont="1" applyFill="1" applyBorder="1" applyAlignment="1">
      <alignment horizontal="left" vertical="center" wrapText="1"/>
    </xf>
    <xf numFmtId="176" fontId="28" fillId="0" borderId="4" xfId="1" applyNumberFormat="1" applyFont="1" applyBorder="1" applyAlignment="1">
      <alignment horizontal="right" vertical="center"/>
    </xf>
    <xf numFmtId="0" fontId="40" fillId="5" borderId="4" xfId="0" applyFont="1" applyFill="1" applyBorder="1" applyAlignment="1">
      <alignment vertical="center" wrapText="1"/>
    </xf>
    <xf numFmtId="0" fontId="2" fillId="0" borderId="11" xfId="0" applyFont="1" applyBorder="1" applyAlignment="1">
      <alignment vertical="center" shrinkToFit="1"/>
    </xf>
    <xf numFmtId="0" fontId="40" fillId="0" borderId="11" xfId="0" applyFont="1" applyBorder="1" applyAlignment="1">
      <alignment vertical="center" shrinkToFit="1"/>
    </xf>
    <xf numFmtId="0" fontId="41" fillId="16" borderId="11" xfId="0" applyFont="1" applyFill="1" applyBorder="1" applyAlignment="1">
      <alignment vertical="center" shrinkToFit="1"/>
    </xf>
    <xf numFmtId="0" fontId="2" fillId="16" borderId="11" xfId="0" applyFont="1" applyFill="1" applyBorder="1" applyAlignment="1">
      <alignment vertical="center" shrinkToFit="1"/>
    </xf>
    <xf numFmtId="0" fontId="28" fillId="0" borderId="11" xfId="0" applyFont="1" applyBorder="1" applyAlignment="1">
      <alignment vertical="center" shrinkToFit="1"/>
    </xf>
    <xf numFmtId="0" fontId="41" fillId="5" borderId="4" xfId="0" applyFont="1" applyFill="1" applyBorder="1" applyAlignment="1">
      <alignment horizontal="center" vertical="center" wrapText="1"/>
    </xf>
    <xf numFmtId="0" fontId="42" fillId="5" borderId="4" xfId="0" applyFont="1" applyFill="1" applyBorder="1" applyAlignment="1">
      <alignment horizontal="center" vertical="center" wrapText="1"/>
    </xf>
    <xf numFmtId="0" fontId="16" fillId="0" borderId="8" xfId="0" applyFont="1" applyBorder="1" applyAlignment="1">
      <alignment vertical="center" wrapText="1"/>
    </xf>
    <xf numFmtId="0" fontId="3" fillId="0" borderId="8" xfId="0" applyFont="1" applyBorder="1">
      <alignment vertical="center"/>
    </xf>
    <xf numFmtId="0" fontId="13" fillId="0" borderId="8" xfId="0" applyFont="1" applyBorder="1" applyAlignment="1">
      <alignment vertical="center" wrapText="1"/>
    </xf>
    <xf numFmtId="41" fontId="2" fillId="0" borderId="4" xfId="1" applyFont="1" applyBorder="1">
      <alignment vertical="center"/>
    </xf>
    <xf numFmtId="176" fontId="2" fillId="0" borderId="4" xfId="1" applyNumberFormat="1" applyFont="1" applyBorder="1" applyAlignment="1">
      <alignment horizontal="right" vertical="center"/>
    </xf>
    <xf numFmtId="176" fontId="2" fillId="0" borderId="11" xfId="1" applyNumberFormat="1" applyFont="1" applyBorder="1" applyAlignment="1">
      <alignment horizontal="right" vertical="center"/>
    </xf>
    <xf numFmtId="0" fontId="2" fillId="0" borderId="0" xfId="0" applyFont="1">
      <alignment vertical="center"/>
    </xf>
    <xf numFmtId="0" fontId="2" fillId="0" borderId="4" xfId="0" applyFont="1" applyBorder="1">
      <alignment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lignment vertical="center"/>
    </xf>
    <xf numFmtId="0" fontId="2" fillId="5" borderId="4" xfId="0" applyFont="1" applyFill="1" applyBorder="1">
      <alignment vertical="center"/>
    </xf>
    <xf numFmtId="0" fontId="2" fillId="5" borderId="11" xfId="0" applyFont="1" applyFill="1" applyBorder="1">
      <alignment vertical="center"/>
    </xf>
    <xf numFmtId="176" fontId="2" fillId="0" borderId="4" xfId="1" applyNumberFormat="1" applyFont="1" applyBorder="1" applyAlignment="1">
      <alignment horizontal="right" vertical="center"/>
    </xf>
    <xf numFmtId="176" fontId="2" fillId="0" borderId="11" xfId="1" applyNumberFormat="1" applyFont="1" applyBorder="1" applyAlignment="1">
      <alignment horizontal="right" vertical="center"/>
    </xf>
    <xf numFmtId="176" fontId="2" fillId="0" borderId="8" xfId="1" applyNumberFormat="1" applyFont="1" applyBorder="1" applyAlignment="1">
      <alignment horizontal="right" vertical="center"/>
    </xf>
    <xf numFmtId="176" fontId="2" fillId="9" borderId="11" xfId="1" applyNumberFormat="1" applyFont="1" applyFill="1" applyBorder="1" applyAlignment="1">
      <alignment horizontal="right" vertical="center"/>
    </xf>
    <xf numFmtId="176" fontId="2" fillId="9" borderId="8" xfId="1" applyNumberFormat="1" applyFont="1" applyFill="1" applyBorder="1" applyAlignment="1">
      <alignment horizontal="right" vertical="center"/>
    </xf>
    <xf numFmtId="176" fontId="2" fillId="9" borderId="13" xfId="1" applyNumberFormat="1" applyFont="1" applyFill="1" applyBorder="1" applyAlignment="1">
      <alignment horizontal="right" vertical="center"/>
    </xf>
    <xf numFmtId="0" fontId="2" fillId="0" borderId="8" xfId="0" applyFont="1" applyBorder="1" applyAlignment="1">
      <alignment horizontal="center" vertical="center"/>
    </xf>
    <xf numFmtId="0" fontId="2" fillId="0" borderId="8" xfId="0" applyFont="1" applyBorder="1" applyAlignment="1">
      <alignment vertical="center" wrapText="1"/>
    </xf>
    <xf numFmtId="0" fontId="2" fillId="5" borderId="4" xfId="0" applyFont="1" applyFill="1" applyBorder="1" applyAlignment="1">
      <alignment horizontal="center" vertical="center"/>
    </xf>
    <xf numFmtId="0" fontId="2" fillId="5" borderId="4" xfId="0" applyFont="1" applyFill="1" applyBorder="1" applyAlignment="1">
      <alignment vertical="center" wrapText="1"/>
    </xf>
    <xf numFmtId="179" fontId="2" fillId="5" borderId="4" xfId="0" applyNumberFormat="1" applyFont="1" applyFill="1" applyBorder="1" applyAlignment="1">
      <alignment vertical="center" wrapText="1" shrinkToFit="1"/>
    </xf>
    <xf numFmtId="179" fontId="2" fillId="5" borderId="4" xfId="0" applyNumberFormat="1" applyFont="1" applyFill="1" applyBorder="1" applyAlignment="1">
      <alignment vertical="center" shrinkToFit="1"/>
    </xf>
    <xf numFmtId="0" fontId="2" fillId="0" borderId="8" xfId="0" applyFont="1" applyBorder="1" applyAlignment="1">
      <alignment vertical="center" wrapText="1" shrinkToFit="1"/>
    </xf>
    <xf numFmtId="0" fontId="2" fillId="0" borderId="8" xfId="0" applyFont="1" applyBorder="1" applyAlignment="1">
      <alignment vertical="center" shrinkToFit="1"/>
    </xf>
    <xf numFmtId="0" fontId="2" fillId="0" borderId="4" xfId="0" applyFont="1" applyBorder="1" applyAlignment="1">
      <alignment horizontal="center" vertical="center" shrinkToFit="1"/>
    </xf>
    <xf numFmtId="0" fontId="2" fillId="0" borderId="11" xfId="0" applyFont="1" applyBorder="1" applyAlignment="1">
      <alignment horizontal="center" vertical="center" shrinkToFit="1"/>
    </xf>
    <xf numFmtId="0" fontId="2" fillId="5" borderId="4" xfId="0" applyFont="1" applyFill="1" applyBorder="1" applyAlignment="1">
      <alignment horizontal="center" vertical="center" shrinkToFit="1"/>
    </xf>
    <xf numFmtId="0" fontId="2" fillId="5" borderId="11" xfId="0" applyFont="1" applyFill="1" applyBorder="1" applyAlignment="1">
      <alignment horizontal="center" vertical="center" shrinkToFit="1"/>
    </xf>
    <xf numFmtId="0" fontId="28" fillId="0" borderId="11" xfId="0" applyFont="1" applyBorder="1" applyAlignment="1">
      <alignment horizontal="center" vertical="center" shrinkToFit="1"/>
    </xf>
    <xf numFmtId="0" fontId="28" fillId="5" borderId="4" xfId="0" applyFont="1" applyFill="1" applyBorder="1" applyAlignment="1">
      <alignment horizontal="center" vertical="center" shrinkToFit="1"/>
    </xf>
    <xf numFmtId="0" fontId="28" fillId="5" borderId="11" xfId="0" applyFont="1" applyFill="1" applyBorder="1" applyAlignment="1">
      <alignment horizontal="center" vertical="center" shrinkToFit="1"/>
    </xf>
    <xf numFmtId="0" fontId="41" fillId="5" borderId="17" xfId="0" applyFont="1" applyFill="1" applyBorder="1" applyAlignment="1">
      <alignment vertical="center" wrapText="1"/>
    </xf>
    <xf numFmtId="0" fontId="28" fillId="0" borderId="4" xfId="0" applyFont="1" applyBorder="1" applyAlignment="1">
      <alignment horizontal="center" vertical="center" shrinkToFit="1"/>
    </xf>
    <xf numFmtId="176" fontId="28" fillId="0" borderId="11" xfId="1" applyNumberFormat="1" applyFont="1" applyFill="1" applyBorder="1" applyAlignment="1">
      <alignment horizontal="right" vertical="center"/>
    </xf>
    <xf numFmtId="176" fontId="28" fillId="0" borderId="4" xfId="1" applyNumberFormat="1" applyFont="1" applyFill="1" applyBorder="1" applyAlignment="1">
      <alignment horizontal="right" vertical="center"/>
    </xf>
    <xf numFmtId="0" fontId="41" fillId="5" borderId="4" xfId="0" applyFont="1" applyFill="1" applyBorder="1">
      <alignment vertical="center"/>
    </xf>
    <xf numFmtId="0" fontId="41" fillId="5" borderId="4" xfId="0" applyNumberFormat="1" applyFont="1" applyFill="1" applyBorder="1" applyAlignment="1">
      <alignment vertical="center" wrapText="1" shrinkToFit="1"/>
    </xf>
    <xf numFmtId="0" fontId="2" fillId="0" borderId="13" xfId="0" applyFont="1" applyBorder="1" applyAlignment="1">
      <alignment vertical="center" shrinkToFit="1"/>
    </xf>
    <xf numFmtId="176" fontId="28" fillId="0" borderId="8" xfId="1" applyNumberFormat="1" applyFont="1" applyFill="1" applyBorder="1" applyAlignment="1">
      <alignment horizontal="right" vertical="center"/>
    </xf>
    <xf numFmtId="0" fontId="28" fillId="0" borderId="8" xfId="0" applyFont="1" applyBorder="1">
      <alignment vertical="center"/>
    </xf>
    <xf numFmtId="0" fontId="28" fillId="0" borderId="8" xfId="0" applyFont="1" applyFill="1" applyBorder="1">
      <alignment vertical="center"/>
    </xf>
    <xf numFmtId="0" fontId="43" fillId="0" borderId="8" xfId="0" applyFont="1" applyBorder="1" applyAlignment="1">
      <alignment vertical="center" wrapText="1"/>
    </xf>
    <xf numFmtId="0" fontId="28" fillId="0" borderId="8" xfId="0" applyFont="1" applyFill="1" applyBorder="1" applyAlignment="1">
      <alignment vertical="center" wrapText="1"/>
    </xf>
    <xf numFmtId="0" fontId="16" fillId="0" borderId="8" xfId="0" applyFont="1" applyFill="1" applyBorder="1" applyAlignment="1">
      <alignment vertical="center" wrapText="1"/>
    </xf>
    <xf numFmtId="0" fontId="2" fillId="0" borderId="4" xfId="0" applyFont="1" applyBorder="1" applyAlignment="1">
      <alignment vertical="center" shrinkToFit="1"/>
    </xf>
    <xf numFmtId="176" fontId="43" fillId="0" borderId="4" xfId="1" applyNumberFormat="1" applyFont="1" applyBorder="1" applyAlignment="1">
      <alignment horizontal="right" vertical="center"/>
    </xf>
    <xf numFmtId="176" fontId="44" fillId="0" borderId="4" xfId="1" applyNumberFormat="1" applyFont="1" applyBorder="1" applyAlignment="1">
      <alignment horizontal="right" vertical="center"/>
    </xf>
    <xf numFmtId="0" fontId="36" fillId="16" borderId="5" xfId="0" applyFont="1" applyFill="1" applyBorder="1" applyAlignment="1">
      <alignment horizontal="center" vertical="center" shrinkToFit="1"/>
    </xf>
    <xf numFmtId="0" fontId="2" fillId="0" borderId="14" xfId="0" applyFont="1" applyBorder="1" applyAlignment="1">
      <alignment vertical="center" shrinkToFit="1"/>
    </xf>
    <xf numFmtId="0" fontId="2" fillId="16" borderId="4" xfId="0" applyFont="1" applyFill="1" applyBorder="1" applyAlignment="1">
      <alignment horizontal="center" vertical="center"/>
    </xf>
    <xf numFmtId="0" fontId="40" fillId="16" borderId="4" xfId="0" applyFont="1" applyFill="1" applyBorder="1" applyAlignment="1">
      <alignment horizontal="center" vertical="center"/>
    </xf>
    <xf numFmtId="0" fontId="41" fillId="16" borderId="4" xfId="0" applyFont="1" applyFill="1" applyBorder="1" applyAlignment="1">
      <alignment horizontal="center" vertical="center"/>
    </xf>
    <xf numFmtId="0" fontId="2" fillId="0" borderId="12" xfId="0" applyFont="1" applyBorder="1" applyAlignment="1">
      <alignment vertical="center" shrinkToFit="1"/>
    </xf>
    <xf numFmtId="176" fontId="41" fillId="0" borderId="11" xfId="1" applyNumberFormat="1" applyFont="1" applyFill="1" applyBorder="1" applyAlignment="1">
      <alignment horizontal="right" vertical="center"/>
    </xf>
    <xf numFmtId="176" fontId="41" fillId="0" borderId="4" xfId="1" applyNumberFormat="1" applyFont="1" applyFill="1" applyBorder="1" applyAlignment="1">
      <alignment horizontal="right" vertical="center"/>
    </xf>
    <xf numFmtId="176" fontId="41" fillId="0" borderId="8" xfId="1" applyNumberFormat="1" applyFont="1" applyFill="1" applyBorder="1" applyAlignment="1">
      <alignment horizontal="right" vertical="center"/>
    </xf>
    <xf numFmtId="0" fontId="12" fillId="0" borderId="8" xfId="0" applyFont="1" applyBorder="1" applyAlignment="1">
      <alignment vertical="center" wrapText="1"/>
    </xf>
    <xf numFmtId="0" fontId="41" fillId="0" borderId="8" xfId="0" applyFont="1" applyFill="1" applyBorder="1" applyAlignment="1">
      <alignment vertical="center" wrapText="1"/>
    </xf>
    <xf numFmtId="0" fontId="28" fillId="0" borderId="4" xfId="0" applyFont="1" applyBorder="1" applyAlignment="1">
      <alignment horizontal="center" vertical="center"/>
    </xf>
    <xf numFmtId="0" fontId="28" fillId="5" borderId="4" xfId="0" applyFont="1" applyFill="1" applyBorder="1">
      <alignment vertical="center"/>
    </xf>
    <xf numFmtId="0" fontId="28" fillId="0" borderId="4" xfId="0" applyFont="1" applyBorder="1">
      <alignment vertical="center"/>
    </xf>
    <xf numFmtId="0" fontId="28" fillId="0" borderId="4" xfId="0" applyFont="1" applyBorder="1" applyAlignment="1">
      <alignment vertical="center" wrapText="1"/>
    </xf>
    <xf numFmtId="0" fontId="40" fillId="16" borderId="11" xfId="0" applyFont="1" applyFill="1" applyBorder="1" applyAlignment="1">
      <alignment horizontal="center" vertical="center"/>
    </xf>
    <xf numFmtId="0" fontId="2" fillId="16" borderId="11" xfId="0" applyFont="1" applyFill="1" applyBorder="1" applyAlignment="1">
      <alignment horizontal="center" vertical="center"/>
    </xf>
    <xf numFmtId="0" fontId="28" fillId="16" borderId="11" xfId="0" applyFont="1" applyFill="1" applyBorder="1" applyAlignment="1">
      <alignment horizontal="center" vertical="center"/>
    </xf>
    <xf numFmtId="0" fontId="2" fillId="0" borderId="11" xfId="0" applyFont="1" applyBorder="1" applyAlignment="1">
      <alignment horizontal="center" vertical="center"/>
    </xf>
    <xf numFmtId="0" fontId="40" fillId="0" borderId="4" xfId="0" applyFont="1" applyBorder="1" applyAlignment="1">
      <alignment horizontal="center" vertical="center"/>
    </xf>
    <xf numFmtId="0" fontId="41" fillId="0" borderId="4" xfId="0" applyFont="1" applyBorder="1" applyAlignment="1">
      <alignment horizontal="center" vertical="center"/>
    </xf>
    <xf numFmtId="0" fontId="41" fillId="0" borderId="11" xfId="0" applyFont="1" applyBorder="1" applyAlignment="1">
      <alignment horizontal="center" vertical="center"/>
    </xf>
    <xf numFmtId="176" fontId="41" fillId="9" borderId="13" xfId="1" applyNumberFormat="1" applyFont="1" applyFill="1" applyBorder="1" applyAlignment="1">
      <alignment horizontal="right" vertical="center"/>
    </xf>
    <xf numFmtId="176" fontId="41" fillId="9" borderId="11" xfId="1" applyNumberFormat="1" applyFont="1" applyFill="1" applyBorder="1" applyAlignment="1">
      <alignment horizontal="right" vertical="center"/>
    </xf>
    <xf numFmtId="176" fontId="41" fillId="9" borderId="8" xfId="1" applyNumberFormat="1" applyFont="1" applyFill="1" applyBorder="1" applyAlignment="1">
      <alignment horizontal="right" vertical="center"/>
    </xf>
    <xf numFmtId="0" fontId="41" fillId="0" borderId="8" xfId="0" applyFont="1" applyBorder="1">
      <alignment vertical="center"/>
    </xf>
    <xf numFmtId="0" fontId="2" fillId="5" borderId="5" xfId="0" applyFont="1" applyFill="1" applyBorder="1" applyAlignment="1">
      <alignment vertical="center" wrapText="1"/>
    </xf>
    <xf numFmtId="0" fontId="3" fillId="12" borderId="2" xfId="0" applyFont="1" applyFill="1" applyBorder="1" applyAlignment="1">
      <alignment horizontal="center" vertical="center"/>
    </xf>
    <xf numFmtId="0" fontId="28" fillId="0" borderId="17" xfId="0" applyFont="1" applyBorder="1" applyAlignment="1">
      <alignment horizontal="left" vertical="center" wrapText="1"/>
    </xf>
    <xf numFmtId="0" fontId="28" fillId="0" borderId="27" xfId="0" applyFont="1" applyBorder="1" applyAlignment="1">
      <alignment horizontal="left" vertical="center" wrapText="1"/>
    </xf>
    <xf numFmtId="0" fontId="27" fillId="11" borderId="19" xfId="0" applyFont="1" applyFill="1" applyBorder="1" applyAlignment="1">
      <alignment horizontal="center" vertical="center"/>
    </xf>
    <xf numFmtId="0" fontId="27" fillId="11" borderId="22" xfId="0" applyFont="1" applyFill="1" applyBorder="1" applyAlignment="1">
      <alignment horizontal="center" vertical="center"/>
    </xf>
    <xf numFmtId="0" fontId="27" fillId="11" borderId="20" xfId="0" applyFont="1" applyFill="1" applyBorder="1" applyAlignment="1">
      <alignment horizontal="center" vertical="center"/>
    </xf>
    <xf numFmtId="0" fontId="27" fillId="11" borderId="2" xfId="0" applyFont="1" applyFill="1" applyBorder="1" applyAlignment="1">
      <alignment horizontal="center" vertical="center"/>
    </xf>
    <xf numFmtId="0" fontId="27" fillId="11" borderId="21" xfId="0" applyFont="1" applyFill="1" applyBorder="1" applyAlignment="1">
      <alignment horizontal="center" vertical="center"/>
    </xf>
    <xf numFmtId="0" fontId="27" fillId="11" borderId="23" xfId="0" applyFont="1" applyFill="1" applyBorder="1" applyAlignment="1">
      <alignment horizontal="center" vertical="center"/>
    </xf>
    <xf numFmtId="0" fontId="3" fillId="15" borderId="2" xfId="0" applyFont="1" applyFill="1" applyBorder="1" applyAlignment="1">
      <alignment horizontal="center" vertical="center"/>
    </xf>
    <xf numFmtId="0" fontId="3" fillId="13" borderId="2" xfId="0" applyFont="1" applyFill="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2" borderId="2" xfId="0" applyFont="1" applyFill="1" applyBorder="1" applyAlignment="1">
      <alignment horizontal="center" vertical="center"/>
    </xf>
    <xf numFmtId="0" fontId="3" fillId="7" borderId="3"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7" borderId="44" xfId="0" applyFont="1" applyFill="1" applyBorder="1" applyAlignment="1">
      <alignment horizontal="center" vertical="center" wrapText="1"/>
    </xf>
    <xf numFmtId="0" fontId="3" fillId="7" borderId="11" xfId="0" applyFont="1" applyFill="1" applyBorder="1" applyAlignment="1">
      <alignment horizontal="center" vertical="center"/>
    </xf>
    <xf numFmtId="0" fontId="3" fillId="7" borderId="4" xfId="0" applyFont="1" applyFill="1" applyBorder="1" applyAlignment="1">
      <alignment horizontal="center" vertical="center"/>
    </xf>
    <xf numFmtId="0" fontId="3" fillId="6" borderId="42" xfId="0" applyFont="1" applyFill="1" applyBorder="1" applyAlignment="1">
      <alignment horizontal="center" vertical="center"/>
    </xf>
    <xf numFmtId="0" fontId="3" fillId="6" borderId="39" xfId="0" applyFont="1" applyFill="1" applyBorder="1" applyAlignment="1">
      <alignment horizontal="center" vertical="center"/>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xf>
    <xf numFmtId="0" fontId="3" fillId="13" borderId="31" xfId="0" applyFont="1" applyFill="1" applyBorder="1" applyAlignment="1">
      <alignment horizontal="center" vertical="center"/>
    </xf>
    <xf numFmtId="0" fontId="3" fillId="13" borderId="32" xfId="0" applyFont="1" applyFill="1" applyBorder="1" applyAlignment="1">
      <alignment horizontal="center" vertical="center"/>
    </xf>
    <xf numFmtId="0" fontId="3" fillId="13" borderId="44" xfId="0" applyFont="1" applyFill="1" applyBorder="1" applyAlignment="1">
      <alignment horizontal="center" vertical="center" wrapText="1"/>
    </xf>
    <xf numFmtId="0" fontId="3" fillId="13" borderId="11"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45"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3" fillId="6" borderId="44" xfId="0" applyFont="1" applyFill="1" applyBorder="1" applyAlignment="1">
      <alignment horizontal="center" vertical="center" wrapText="1"/>
    </xf>
    <xf numFmtId="0" fontId="3" fillId="6" borderId="11" xfId="0" applyFont="1" applyFill="1" applyBorder="1" applyAlignment="1">
      <alignment horizontal="center" vertical="center"/>
    </xf>
    <xf numFmtId="0" fontId="3" fillId="6" borderId="31" xfId="0" applyFont="1" applyFill="1" applyBorder="1" applyAlignment="1">
      <alignment horizontal="center" vertical="center"/>
    </xf>
    <xf numFmtId="0" fontId="3" fillId="6" borderId="32" xfId="0" applyFont="1" applyFill="1" applyBorder="1" applyAlignment="1">
      <alignment horizontal="center" vertical="center"/>
    </xf>
    <xf numFmtId="0" fontId="3" fillId="13" borderId="42" xfId="0" applyFont="1" applyFill="1" applyBorder="1" applyAlignment="1">
      <alignment horizontal="center" vertical="center"/>
    </xf>
    <xf numFmtId="0" fontId="3" fillId="13" borderId="39" xfId="0" applyFont="1" applyFill="1" applyBorder="1" applyAlignment="1">
      <alignment horizontal="center" vertical="center"/>
    </xf>
    <xf numFmtId="0" fontId="3" fillId="13" borderId="3" xfId="0" applyFont="1" applyFill="1" applyBorder="1" applyAlignment="1">
      <alignment horizontal="center" vertical="center" wrapText="1"/>
    </xf>
    <xf numFmtId="0" fontId="3" fillId="13" borderId="4" xfId="0" applyFont="1" applyFill="1" applyBorder="1" applyAlignment="1">
      <alignment horizontal="center" vertical="center"/>
    </xf>
    <xf numFmtId="0" fontId="12" fillId="8" borderId="10" xfId="0" applyFont="1" applyFill="1" applyBorder="1" applyAlignment="1">
      <alignment horizontal="center" vertical="center" wrapText="1"/>
    </xf>
    <xf numFmtId="0" fontId="12" fillId="8" borderId="10" xfId="0" applyFont="1" applyFill="1" applyBorder="1" applyAlignment="1">
      <alignment horizontal="center" vertical="center"/>
    </xf>
    <xf numFmtId="0" fontId="3" fillId="9" borderId="6" xfId="0" applyFont="1" applyFill="1" applyBorder="1" applyAlignment="1">
      <alignment horizontal="center" vertical="center"/>
    </xf>
    <xf numFmtId="0" fontId="3" fillId="9" borderId="10" xfId="0" applyFont="1" applyFill="1" applyBorder="1" applyAlignment="1">
      <alignment horizontal="center" vertical="center" wrapText="1"/>
    </xf>
    <xf numFmtId="0" fontId="3" fillId="9" borderId="2" xfId="0" applyFont="1" applyFill="1" applyBorder="1" applyAlignment="1">
      <alignment horizontal="center" vertical="center"/>
    </xf>
    <xf numFmtId="0" fontId="3" fillId="9" borderId="2" xfId="0" applyFont="1" applyFill="1" applyBorder="1" applyAlignment="1">
      <alignment horizontal="center" vertical="center" wrapText="1"/>
    </xf>
    <xf numFmtId="0" fontId="3" fillId="9" borderId="10" xfId="0" applyFont="1" applyFill="1" applyBorder="1" applyAlignment="1">
      <alignment horizontal="center" vertical="center"/>
    </xf>
    <xf numFmtId="0" fontId="13" fillId="6" borderId="2" xfId="0" applyFont="1" applyFill="1" applyBorder="1" applyAlignment="1">
      <alignment horizontal="center" vertical="center" wrapText="1"/>
    </xf>
    <xf numFmtId="0" fontId="13" fillId="6" borderId="2" xfId="0" applyFont="1" applyFill="1" applyBorder="1" applyAlignment="1">
      <alignment horizontal="center" vertical="center"/>
    </xf>
    <xf numFmtId="0" fontId="3" fillId="6" borderId="10" xfId="0" applyFont="1" applyFill="1" applyBorder="1" applyAlignment="1">
      <alignment horizontal="center" vertical="center" wrapText="1"/>
    </xf>
    <xf numFmtId="0" fontId="3" fillId="6" borderId="10" xfId="0" applyFont="1" applyFill="1" applyBorder="1" applyAlignment="1">
      <alignment horizontal="center" vertical="center"/>
    </xf>
    <xf numFmtId="0" fontId="16" fillId="8" borderId="2" xfId="0" applyFont="1" applyFill="1" applyBorder="1" applyAlignment="1">
      <alignment horizontal="center" vertical="center" wrapText="1"/>
    </xf>
    <xf numFmtId="0" fontId="16" fillId="8" borderId="2" xfId="0" applyFont="1" applyFill="1" applyBorder="1" applyAlignment="1">
      <alignment horizontal="center" vertical="center"/>
    </xf>
    <xf numFmtId="0" fontId="16" fillId="10" borderId="2" xfId="0" applyFont="1" applyFill="1" applyBorder="1" applyAlignment="1">
      <alignment horizontal="center" vertical="center"/>
    </xf>
    <xf numFmtId="0" fontId="3" fillId="9" borderId="7"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2" xfId="0" applyFont="1" applyFill="1" applyBorder="1" applyAlignment="1">
      <alignment horizontal="center" vertical="center"/>
    </xf>
    <xf numFmtId="0" fontId="13" fillId="10" borderId="2" xfId="0" applyFont="1" applyFill="1" applyBorder="1" applyAlignment="1">
      <alignment horizontal="center" vertical="center"/>
    </xf>
    <xf numFmtId="0" fontId="3" fillId="10" borderId="17" xfId="0" applyFont="1" applyFill="1" applyBorder="1" applyAlignment="1">
      <alignment horizontal="center" vertical="center" wrapText="1"/>
    </xf>
    <xf numFmtId="0" fontId="3" fillId="10" borderId="18" xfId="0" applyFont="1" applyFill="1" applyBorder="1" applyAlignment="1">
      <alignment horizontal="center" vertical="center" wrapText="1"/>
    </xf>
    <xf numFmtId="0" fontId="3" fillId="10" borderId="15" xfId="0" applyFont="1" applyFill="1" applyBorder="1" applyAlignment="1">
      <alignment horizontal="center" vertical="center" wrapText="1"/>
    </xf>
    <xf numFmtId="0" fontId="3" fillId="10" borderId="16" xfId="0" applyFont="1" applyFill="1" applyBorder="1" applyAlignment="1">
      <alignment horizontal="center" vertical="center" wrapText="1"/>
    </xf>
    <xf numFmtId="0" fontId="39" fillId="5" borderId="11" xfId="0" applyFont="1" applyFill="1" applyBorder="1" applyAlignment="1">
      <alignment horizontal="center" vertical="center"/>
    </xf>
  </cellXfs>
  <cellStyles count="2">
    <cellStyle name="쉼표 [0]" xfId="1" builtinId="6"/>
    <cellStyle name="표준" xfId="0" builtinId="0"/>
  </cellStyles>
  <dxfs count="0"/>
  <tableStyles count="0" defaultTableStyle="TableStyleMedium2" defaultPivotStyle="PivotStyleLight16"/>
  <colors>
    <mruColors>
      <color rgb="FFCCFFFF"/>
      <color rgb="FF9999FF"/>
      <color rgb="FF0000CC"/>
      <color rgb="FFFFFF66"/>
      <color rgb="FFFFFFCC"/>
      <color rgb="FF99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13607</xdr:colOff>
      <xdr:row>10</xdr:row>
      <xdr:rowOff>0</xdr:rowOff>
    </xdr:from>
    <xdr:to>
      <xdr:col>5</xdr:col>
      <xdr:colOff>303439</xdr:colOff>
      <xdr:row>12</xdr:row>
      <xdr:rowOff>257175</xdr:rowOff>
    </xdr:to>
    <xdr:pic>
      <xdr:nvPicPr>
        <xdr:cNvPr id="2" name="Picture 1" descr="UNI000006743bf6"/>
        <xdr:cNvPicPr>
          <a:picLocks noChangeAspect="1" noChangeArrowheads="1"/>
        </xdr:cNvPicPr>
      </xdr:nvPicPr>
      <xdr:blipFill>
        <a:blip xmlns:r="http://schemas.openxmlformats.org/officeDocument/2006/relationships" r:embed="rId1" cstate="print"/>
        <a:srcRect/>
        <a:stretch>
          <a:fillRect/>
        </a:stretch>
      </xdr:blipFill>
      <xdr:spPr bwMode="auto">
        <a:xfrm>
          <a:off x="2626178" y="4191000"/>
          <a:ext cx="942975" cy="10191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333375</xdr:colOff>
      <xdr:row>6</xdr:row>
      <xdr:rowOff>342900</xdr:rowOff>
    </xdr:from>
    <xdr:to>
      <xdr:col>6</xdr:col>
      <xdr:colOff>590550</xdr:colOff>
      <xdr:row>9</xdr:row>
      <xdr:rowOff>219075</xdr:rowOff>
    </xdr:to>
    <xdr:pic>
      <xdr:nvPicPr>
        <xdr:cNvPr id="2" name="Picture 1" descr="UNI000006743bf6"/>
        <xdr:cNvPicPr>
          <a:picLocks noChangeAspect="1" noChangeArrowheads="1"/>
        </xdr:cNvPicPr>
      </xdr:nvPicPr>
      <xdr:blipFill>
        <a:blip xmlns:r="http://schemas.openxmlformats.org/officeDocument/2006/relationships" r:embed="rId1" cstate="print"/>
        <a:srcRect/>
        <a:stretch>
          <a:fillRect/>
        </a:stretch>
      </xdr:blipFill>
      <xdr:spPr bwMode="auto">
        <a:xfrm>
          <a:off x="3762375" y="3009900"/>
          <a:ext cx="942975" cy="101917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IE5/6ZR3N48V/&#45453;&#51221;/2015&#45380;%202&#54924;&#52628;&#44221;%20&#50696;&#49328;&#51312;&#51221;(&#45453;&#51221;&#50948;)-&#52572;&#5133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IE5/6ZR3N48V/&#48372;&#44148;&#48373;&#51648;/150911%202015&#45380;%202&#54924;&#52628;&#44221;%20&#50696;&#49328;&#51312;&#51221;(&#48372;&#44148;&#48373;&#51648;&#5094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IE5/6ZR3N48V/5.%20&#47928;&#54868;&#52404;&#50977;/2015&#45380;%202&#54924;&#52628;&#44221;&#50504;(&#47928;&#44305;&#5094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IE5/6ZR3N48V/2.%20&#44592;&#54925;&#51116;&#51221;/2015&#45380;%202&#54924;&#52628;&#44221;%20&#50696;&#49328;&#51312;&#51221;(&#49345;&#51076;&#5094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IE5/6ZR3N48V/&#44221;&#51228;&#44284;&#54617;/2015&#45380;%202&#54924;&#52628;&#44221;%20&#50696;&#49328;&#51312;&#51221;(&#49345;&#51076;&#50948;)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IE5/6ZR3N48V/4.%20&#50504;&#51204;&#54665;&#51221;/2015&#45380;%202&#54924;&#52628;&#44221;%20&#50696;&#49328;&#51312;&#51221;(&#50504;&#54665;&#50948;)&#50696;&#44208;&#50948;%20&#49436;&#4988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pro/AppData/Local/Microsoft/Windows/Temporary%20Internet%20Files/Content.IE5/XK1XSHRU/2015&#45380;%202&#54924;&#52628;&#44221;%20&#50696;&#49328;&#51312;&#51221;(&#49345;&#51076;&#50948;)(&#52572;&#5133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IE5/6ZR3N48V/&#48372;&#44148;&#48373;&#51648;/&#48373;&#51648;&#50668;&#49457;&#49892;/2015&#45380;%202&#54924;&#52628;&#44221;%20&#50696;&#49328;&#51312;&#51221;(&#49345;&#51076;&#50948;)_&#48373;&#51648;&#50668;&#49457;&#49892;(&#48372;&#44148;&#50948;).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IE5/6ZR3N48V/&#46020;&#49884;&#54872;&#44221;/2015&#45380;%202&#54924;&#52628;&#44221;%20&#50696;&#49328;&#51312;&#51221;(&#46020;&#49884;&#50948;-&#50696;&#44208;&#50948;%20&#51228;&#52636;&#5085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분표"/>
      <sheetName val="예결표지(세로)"/>
      <sheetName val="예결표지(가로)"/>
      <sheetName val="추경표지"/>
      <sheetName val="1추검증"/>
      <sheetName val="2추총괄표"/>
      <sheetName val="1추총괄표(실국)"/>
      <sheetName val="1추총괄표(위원회)"/>
      <sheetName val="2추 세입"/>
      <sheetName val="2추 세출"/>
      <sheetName val="1추특입"/>
      <sheetName val="1추특출"/>
    </sheetNames>
    <sheetDataSet>
      <sheetData sheetId="0">
        <row r="2">
          <cell r="A2" t="str">
            <v>실과명 조정</v>
          </cell>
          <cell r="B2" t="str">
            <v>위원회명 조정</v>
          </cell>
          <cell r="C2" t="str">
            <v>실국명 조정</v>
          </cell>
        </row>
        <row r="3">
          <cell r="A3" t="str">
            <v>공보담당관</v>
          </cell>
          <cell r="B3" t="str">
            <v>의회운영위원회</v>
          </cell>
          <cell r="C3" t="str">
            <v>의회사무처</v>
          </cell>
        </row>
        <row r="4">
          <cell r="A4" t="str">
            <v>총무담당관</v>
          </cell>
          <cell r="B4" t="str">
            <v>의회운영위원회</v>
          </cell>
          <cell r="C4" t="str">
            <v>의회사무처</v>
          </cell>
        </row>
        <row r="5">
          <cell r="A5" t="str">
            <v>의정담당관</v>
          </cell>
          <cell r="B5" t="str">
            <v>의회운영위원회</v>
          </cell>
          <cell r="C5" t="str">
            <v>의회사무처</v>
          </cell>
        </row>
        <row r="6">
          <cell r="A6" t="str">
            <v>입법정책담당관</v>
          </cell>
          <cell r="B6" t="str">
            <v>의회운영위원회</v>
          </cell>
          <cell r="C6" t="str">
            <v>의회사무처</v>
          </cell>
        </row>
        <row r="7">
          <cell r="A7" t="str">
            <v>예산정책담당관</v>
          </cell>
          <cell r="B7" t="str">
            <v>의회운영위원회</v>
          </cell>
          <cell r="C7" t="str">
            <v>의회사무처</v>
          </cell>
        </row>
        <row r="8">
          <cell r="A8" t="str">
            <v>언론협력담당관</v>
          </cell>
          <cell r="B8" t="str">
            <v>의회운영위원회</v>
          </cell>
          <cell r="C8" t="str">
            <v>대변인</v>
          </cell>
        </row>
        <row r="9">
          <cell r="A9" t="str">
            <v>보도기획담당관</v>
          </cell>
          <cell r="B9" t="str">
            <v>의회운영위원회</v>
          </cell>
          <cell r="C9" t="str">
            <v>대변인</v>
          </cell>
        </row>
        <row r="10">
          <cell r="A10" t="str">
            <v>홍보담당관</v>
          </cell>
          <cell r="B10" t="str">
            <v>의회운영위원회</v>
          </cell>
          <cell r="C10" t="str">
            <v>소통기획관</v>
          </cell>
        </row>
        <row r="11">
          <cell r="A11" t="str">
            <v>소통담당관</v>
          </cell>
          <cell r="B11" t="str">
            <v>의회운영위원회</v>
          </cell>
          <cell r="C11" t="str">
            <v>소통기획관</v>
          </cell>
        </row>
        <row r="12">
          <cell r="A12" t="str">
            <v>연정협력관</v>
          </cell>
          <cell r="B12" t="str">
            <v>의회운영위원회</v>
          </cell>
          <cell r="C12" t="str">
            <v>연정협력관</v>
          </cell>
        </row>
        <row r="13">
          <cell r="A13" t="str">
            <v>대외협력담당관</v>
          </cell>
          <cell r="B13" t="str">
            <v>의회운영위원회</v>
          </cell>
          <cell r="C13" t="str">
            <v>대외협력담당관</v>
          </cell>
        </row>
        <row r="14">
          <cell r="A14" t="str">
            <v>서울사무소</v>
          </cell>
          <cell r="B14" t="str">
            <v>의회운영위원회</v>
          </cell>
          <cell r="C14" t="str">
            <v>대외협력담당관</v>
          </cell>
        </row>
        <row r="15">
          <cell r="A15" t="str">
            <v>감사총괄담당관</v>
          </cell>
          <cell r="B15" t="str">
            <v>기획재정위원회</v>
          </cell>
          <cell r="C15" t="str">
            <v>감사관</v>
          </cell>
        </row>
        <row r="16">
          <cell r="A16" t="str">
            <v>조사담당관</v>
          </cell>
          <cell r="B16" t="str">
            <v>기획재정위원회</v>
          </cell>
          <cell r="C16" t="str">
            <v>감사관</v>
          </cell>
        </row>
        <row r="17">
          <cell r="A17" t="str">
            <v>감사담당관</v>
          </cell>
          <cell r="B17" t="str">
            <v>기획재정위원회</v>
          </cell>
          <cell r="C17" t="str">
            <v>감사관</v>
          </cell>
        </row>
        <row r="18">
          <cell r="A18" t="str">
            <v>계약심사담당관</v>
          </cell>
          <cell r="B18" t="str">
            <v>기획재정위원회</v>
          </cell>
          <cell r="C18" t="str">
            <v>감사관</v>
          </cell>
        </row>
        <row r="19">
          <cell r="A19" t="str">
            <v>기획담당관</v>
          </cell>
          <cell r="B19" t="str">
            <v>기획재정위원회</v>
          </cell>
          <cell r="C19" t="str">
            <v>기획조정실</v>
          </cell>
        </row>
        <row r="20">
          <cell r="A20" t="str">
            <v>미래전략담당관</v>
          </cell>
          <cell r="B20" t="str">
            <v>기획재정위원회</v>
          </cell>
          <cell r="C20" t="str">
            <v>기획조정실</v>
          </cell>
        </row>
        <row r="21">
          <cell r="A21" t="str">
            <v>예산담당관</v>
          </cell>
          <cell r="B21" t="str">
            <v>기획재정위원회</v>
          </cell>
          <cell r="C21" t="str">
            <v>기획조정실</v>
          </cell>
        </row>
        <row r="22">
          <cell r="A22" t="str">
            <v>평가담당관</v>
          </cell>
          <cell r="B22" t="str">
            <v>기획재정위원회</v>
          </cell>
          <cell r="C22" t="str">
            <v>기획조정실</v>
          </cell>
        </row>
        <row r="23">
          <cell r="A23" t="str">
            <v>법무담당관</v>
          </cell>
          <cell r="B23" t="str">
            <v>기획재정위원회</v>
          </cell>
          <cell r="C23" t="str">
            <v>기획조정실</v>
          </cell>
        </row>
        <row r="24">
          <cell r="A24" t="str">
            <v>행정심판담당관</v>
          </cell>
          <cell r="B24" t="str">
            <v>기획재정위원회</v>
          </cell>
          <cell r="C24" t="str">
            <v>기획조정실</v>
          </cell>
        </row>
        <row r="25">
          <cell r="A25" t="str">
            <v>규제개혁추진단</v>
          </cell>
          <cell r="B25" t="str">
            <v>기획재정위원회</v>
          </cell>
          <cell r="C25" t="str">
            <v>기획조정실</v>
          </cell>
        </row>
        <row r="26">
          <cell r="A26" t="str">
            <v>정보기획담당관</v>
          </cell>
          <cell r="B26" t="str">
            <v>기획재정위원회</v>
          </cell>
          <cell r="C26" t="str">
            <v>기획조정실</v>
          </cell>
        </row>
        <row r="27">
          <cell r="A27" t="str">
            <v>정보통신보안담당관</v>
          </cell>
          <cell r="B27" t="str">
            <v>기획재정위원회</v>
          </cell>
          <cell r="C27" t="str">
            <v>기획조정실</v>
          </cell>
        </row>
        <row r="28">
          <cell r="A28" t="str">
            <v>빅데이터담당관</v>
          </cell>
          <cell r="B28" t="str">
            <v>기획재정위원회</v>
          </cell>
          <cell r="C28" t="str">
            <v>기획조정실</v>
          </cell>
        </row>
        <row r="29">
          <cell r="A29" t="str">
            <v>기획예산담당관</v>
          </cell>
          <cell r="B29" t="str">
            <v>기획재정위원회</v>
          </cell>
          <cell r="C29" t="str">
            <v>균형발전기획실</v>
          </cell>
        </row>
        <row r="30">
          <cell r="A30" t="str">
            <v>균형발전담당관</v>
          </cell>
          <cell r="B30" t="str">
            <v>기획재정위원회</v>
          </cell>
          <cell r="C30" t="str">
            <v>균형발전기획실</v>
          </cell>
        </row>
        <row r="31">
          <cell r="A31" t="str">
            <v>통일기반조성담당관</v>
          </cell>
          <cell r="B31" t="str">
            <v>기획재정위원회</v>
          </cell>
          <cell r="C31" t="str">
            <v>균형발전기획실</v>
          </cell>
        </row>
        <row r="32">
          <cell r="A32" t="str">
            <v>DMZ정책담당관</v>
          </cell>
          <cell r="B32" t="str">
            <v>기획재정위원회</v>
          </cell>
          <cell r="C32" t="str">
            <v>균형발전기획실</v>
          </cell>
        </row>
        <row r="33">
          <cell r="A33" t="str">
            <v>군관협력담당관</v>
          </cell>
          <cell r="B33" t="str">
            <v>기획재정위원회</v>
          </cell>
          <cell r="C33" t="str">
            <v>균형발전기획실</v>
          </cell>
        </row>
        <row r="34">
          <cell r="A34" t="str">
            <v>따복공동체지원단</v>
          </cell>
          <cell r="B34" t="str">
            <v>기획재정위원회</v>
          </cell>
          <cell r="C34" t="str">
            <v>따복공동체지원단</v>
          </cell>
        </row>
        <row r="35">
          <cell r="A35" t="str">
            <v>경제정책과</v>
          </cell>
          <cell r="B35" t="str">
            <v>경제과학기술위원회</v>
          </cell>
          <cell r="C35" t="str">
            <v>경제실</v>
          </cell>
        </row>
        <row r="36">
          <cell r="A36" t="str">
            <v>일자리정책과</v>
          </cell>
          <cell r="B36" t="str">
            <v>경제과학기술위원회</v>
          </cell>
          <cell r="C36" t="str">
            <v>경제실</v>
          </cell>
        </row>
        <row r="37">
          <cell r="A37" t="str">
            <v>경기일자리센터</v>
          </cell>
          <cell r="B37" t="str">
            <v>경제과학기술위원회</v>
          </cell>
          <cell r="C37" t="str">
            <v>경제실</v>
          </cell>
        </row>
        <row r="38">
          <cell r="A38" t="str">
            <v>공정경제과</v>
          </cell>
          <cell r="B38" t="str">
            <v>경제과학기술위원회</v>
          </cell>
          <cell r="C38" t="str">
            <v>경제실</v>
          </cell>
        </row>
        <row r="39">
          <cell r="A39" t="str">
            <v>기업지원과</v>
          </cell>
          <cell r="B39" t="str">
            <v>경제과학기술위원회</v>
          </cell>
          <cell r="C39" t="str">
            <v>경제실</v>
          </cell>
        </row>
        <row r="40">
          <cell r="A40" t="str">
            <v>산업정책과</v>
          </cell>
          <cell r="B40" t="str">
            <v>경제과학기술위원회</v>
          </cell>
          <cell r="C40" t="str">
            <v>경제실</v>
          </cell>
        </row>
        <row r="41">
          <cell r="A41" t="str">
            <v>에너지과</v>
          </cell>
          <cell r="B41" t="str">
            <v>경제과학기술위원회</v>
          </cell>
          <cell r="C41" t="str">
            <v>경제실</v>
          </cell>
        </row>
        <row r="42">
          <cell r="A42" t="str">
            <v>특화산업과</v>
          </cell>
          <cell r="B42" t="str">
            <v>경제과학기술위원회</v>
          </cell>
          <cell r="C42" t="str">
            <v>경제실</v>
          </cell>
        </row>
        <row r="43">
          <cell r="A43" t="str">
            <v>과학기술과</v>
          </cell>
          <cell r="B43" t="str">
            <v>경제과학기술위원회</v>
          </cell>
          <cell r="C43" t="str">
            <v>경제실</v>
          </cell>
        </row>
        <row r="44">
          <cell r="A44" t="str">
            <v>외교정책과</v>
          </cell>
          <cell r="B44" t="str">
            <v>경제과학기술위원회</v>
          </cell>
          <cell r="C44" t="str">
            <v>경제실</v>
          </cell>
        </row>
        <row r="45">
          <cell r="A45" t="str">
            <v>국제통상과</v>
          </cell>
          <cell r="B45" t="str">
            <v>경제과학기술위원회</v>
          </cell>
          <cell r="C45" t="str">
            <v>경제실</v>
          </cell>
        </row>
        <row r="46">
          <cell r="A46" t="str">
            <v>투자진흥과</v>
          </cell>
          <cell r="B46" t="str">
            <v>경제과학기술위원회</v>
          </cell>
          <cell r="C46" t="str">
            <v>경제실</v>
          </cell>
        </row>
        <row r="47">
          <cell r="A47" t="str">
            <v>기술학교</v>
          </cell>
          <cell r="B47" t="str">
            <v>경제과학기술위원회</v>
          </cell>
          <cell r="C47" t="str">
            <v>경제실</v>
          </cell>
        </row>
        <row r="48">
          <cell r="A48" t="str">
            <v>기획행정과</v>
          </cell>
          <cell r="B48" t="str">
            <v>경제과학기술위원회</v>
          </cell>
          <cell r="C48" t="str">
            <v>황해경제자유구역청</v>
          </cell>
        </row>
        <row r="49">
          <cell r="A49" t="str">
            <v>개발과</v>
          </cell>
          <cell r="B49" t="str">
            <v>경제과학기술위원회</v>
          </cell>
          <cell r="C49" t="str">
            <v>황해경제자유구역청</v>
          </cell>
        </row>
        <row r="50">
          <cell r="A50" t="str">
            <v>투자유치과</v>
          </cell>
          <cell r="B50" t="str">
            <v>경제과학기술위원회</v>
          </cell>
          <cell r="C50" t="str">
            <v>황해경제자유구역청</v>
          </cell>
        </row>
        <row r="51">
          <cell r="A51" t="str">
            <v>따복공동체지원단</v>
          </cell>
          <cell r="B51" t="str">
            <v>경제과학기술위원회</v>
          </cell>
          <cell r="C51" t="str">
            <v>따복공동체지원단</v>
          </cell>
        </row>
        <row r="52">
          <cell r="A52" t="str">
            <v>총무과</v>
          </cell>
          <cell r="B52" t="str">
            <v>안전행정위원회</v>
          </cell>
          <cell r="C52" t="str">
            <v>자치행정국</v>
          </cell>
        </row>
        <row r="53">
          <cell r="A53" t="str">
            <v>자치행정과</v>
          </cell>
          <cell r="B53" t="str">
            <v>안전행정위원회</v>
          </cell>
          <cell r="C53" t="str">
            <v>자치행정국</v>
          </cell>
        </row>
        <row r="54">
          <cell r="A54" t="str">
            <v>인사과</v>
          </cell>
          <cell r="B54" t="str">
            <v>안전행정위원회</v>
          </cell>
          <cell r="C54" t="str">
            <v>자치행정국</v>
          </cell>
        </row>
        <row r="55">
          <cell r="A55" t="str">
            <v>언제나민원실</v>
          </cell>
          <cell r="B55" t="str">
            <v>안전행정위원회</v>
          </cell>
          <cell r="C55" t="str">
            <v>자치행정국</v>
          </cell>
        </row>
        <row r="56">
          <cell r="A56" t="str">
            <v>세정과</v>
          </cell>
          <cell r="B56" t="str">
            <v>안전행정위원회</v>
          </cell>
          <cell r="C56" t="str">
            <v>자치행정국</v>
          </cell>
        </row>
        <row r="57">
          <cell r="A57" t="str">
            <v>세원관리과</v>
          </cell>
          <cell r="B57" t="str">
            <v>안전행정위원회</v>
          </cell>
          <cell r="C57" t="str">
            <v>자치행정국</v>
          </cell>
        </row>
        <row r="58">
          <cell r="A58" t="str">
            <v>회계과</v>
          </cell>
          <cell r="B58" t="str">
            <v>안전행정위원회</v>
          </cell>
          <cell r="C58" t="str">
            <v>자치행정국</v>
          </cell>
        </row>
        <row r="59">
          <cell r="A59" t="str">
            <v>특별사법경찰단</v>
          </cell>
          <cell r="B59" t="str">
            <v>안전행정위원회</v>
          </cell>
          <cell r="C59" t="str">
            <v>자치행정국</v>
          </cell>
        </row>
        <row r="60">
          <cell r="A60" t="str">
            <v>소방행정과</v>
          </cell>
          <cell r="B60" t="str">
            <v>안전행정위원회</v>
          </cell>
          <cell r="C60" t="str">
            <v>재난안전본부</v>
          </cell>
        </row>
        <row r="61">
          <cell r="A61" t="str">
            <v>재난안전과</v>
          </cell>
          <cell r="B61" t="str">
            <v>안전행정위원회</v>
          </cell>
          <cell r="C61" t="str">
            <v>재난안전본부</v>
          </cell>
        </row>
        <row r="62">
          <cell r="A62" t="str">
            <v>재난대응과</v>
          </cell>
          <cell r="B62" t="str">
            <v>안전행정위원회</v>
          </cell>
          <cell r="C62" t="str">
            <v>재난안전본부</v>
          </cell>
        </row>
        <row r="63">
          <cell r="A63" t="str">
            <v>재난종합지휘센터</v>
          </cell>
          <cell r="B63" t="str">
            <v>안전행정위원회</v>
          </cell>
          <cell r="C63" t="str">
            <v>재난안전본부</v>
          </cell>
        </row>
        <row r="64">
          <cell r="A64" t="str">
            <v>안전교육훈련담당관</v>
          </cell>
          <cell r="B64" t="str">
            <v>안전행정위원회</v>
          </cell>
          <cell r="C64" t="str">
            <v>재난안전본부</v>
          </cell>
        </row>
        <row r="65">
          <cell r="A65" t="str">
            <v>청문감사담당관</v>
          </cell>
          <cell r="B65" t="str">
            <v>안전행정위원회</v>
          </cell>
          <cell r="C65" t="str">
            <v>재난안전본부</v>
          </cell>
        </row>
        <row r="66">
          <cell r="A66" t="str">
            <v>특수대응단</v>
          </cell>
          <cell r="B66" t="str">
            <v>안전행정위원회</v>
          </cell>
          <cell r="C66" t="str">
            <v>재난안전본부</v>
          </cell>
        </row>
        <row r="67">
          <cell r="A67" t="str">
            <v>안전기획과</v>
          </cell>
          <cell r="B67" t="str">
            <v>안전행정위원회</v>
          </cell>
          <cell r="C67" t="str">
            <v>재난안전본부</v>
          </cell>
        </row>
        <row r="68">
          <cell r="A68" t="str">
            <v>재난대책과</v>
          </cell>
          <cell r="B68" t="str">
            <v>안전행정위원회</v>
          </cell>
          <cell r="C68" t="str">
            <v>재난안전본부</v>
          </cell>
        </row>
        <row r="69">
          <cell r="A69" t="str">
            <v>기동안전점검단</v>
          </cell>
          <cell r="B69" t="str">
            <v>안전행정위원회</v>
          </cell>
          <cell r="C69" t="str">
            <v>재난안전본부</v>
          </cell>
        </row>
        <row r="70">
          <cell r="A70" t="str">
            <v>소방행정기획과</v>
          </cell>
          <cell r="B70" t="str">
            <v>안전행정위원회</v>
          </cell>
          <cell r="C70" t="str">
            <v>재난안전본부</v>
          </cell>
        </row>
        <row r="71">
          <cell r="A71" t="str">
            <v>특수대응단(북부)</v>
          </cell>
          <cell r="B71" t="str">
            <v>안전행정위원회</v>
          </cell>
          <cell r="C71" t="str">
            <v>재난안전본부</v>
          </cell>
        </row>
        <row r="72">
          <cell r="A72" t="str">
            <v>소방학교</v>
          </cell>
          <cell r="B72" t="str">
            <v>안전행정위원회</v>
          </cell>
          <cell r="C72" t="str">
            <v>재난안전본부</v>
          </cell>
        </row>
        <row r="73">
          <cell r="A73" t="str">
            <v>수원소방서</v>
          </cell>
          <cell r="B73" t="str">
            <v>안전행정위원회</v>
          </cell>
          <cell r="C73" t="str">
            <v>재난안전본부</v>
          </cell>
        </row>
        <row r="74">
          <cell r="A74" t="str">
            <v>성남소방서</v>
          </cell>
          <cell r="B74" t="str">
            <v>안전행정위원회</v>
          </cell>
          <cell r="C74" t="str">
            <v>재난안전본부</v>
          </cell>
        </row>
        <row r="75">
          <cell r="A75" t="str">
            <v>분당소방서</v>
          </cell>
          <cell r="B75" t="str">
            <v>안전행정위원회</v>
          </cell>
          <cell r="C75" t="str">
            <v>재난안전본부</v>
          </cell>
        </row>
        <row r="76">
          <cell r="A76" t="str">
            <v>부천소방서</v>
          </cell>
          <cell r="B76" t="str">
            <v>안전행정위원회</v>
          </cell>
          <cell r="C76" t="str">
            <v>재난안전본부</v>
          </cell>
        </row>
        <row r="77">
          <cell r="A77" t="str">
            <v>안양소방서</v>
          </cell>
          <cell r="B77" t="str">
            <v>안전행정위원회</v>
          </cell>
          <cell r="C77" t="str">
            <v>재난안전본부</v>
          </cell>
        </row>
        <row r="78">
          <cell r="A78" t="str">
            <v>안산소방서</v>
          </cell>
          <cell r="B78" t="str">
            <v>안전행정위원회</v>
          </cell>
          <cell r="C78" t="str">
            <v>재난안전본부</v>
          </cell>
        </row>
        <row r="79">
          <cell r="A79" t="str">
            <v>용인소방서</v>
          </cell>
          <cell r="B79" t="str">
            <v>안전행정위원회</v>
          </cell>
          <cell r="C79" t="str">
            <v>재난안전본부</v>
          </cell>
        </row>
        <row r="80">
          <cell r="A80" t="str">
            <v>평택소방서</v>
          </cell>
          <cell r="B80" t="str">
            <v>안전행정위원회</v>
          </cell>
          <cell r="C80" t="str">
            <v>재난안전본부</v>
          </cell>
        </row>
        <row r="81">
          <cell r="A81" t="str">
            <v>송탄소방서</v>
          </cell>
          <cell r="B81" t="str">
            <v>안전행정위원회</v>
          </cell>
          <cell r="C81" t="str">
            <v>재난안전본부</v>
          </cell>
        </row>
        <row r="82">
          <cell r="A82" t="str">
            <v>광명소방서</v>
          </cell>
          <cell r="B82" t="str">
            <v>안전행정위원회</v>
          </cell>
          <cell r="C82" t="str">
            <v>재난안전본부</v>
          </cell>
        </row>
        <row r="83">
          <cell r="A83" t="str">
            <v>시흥소방서</v>
          </cell>
          <cell r="B83" t="str">
            <v>안전행정위원회</v>
          </cell>
          <cell r="C83" t="str">
            <v>재난안전본부</v>
          </cell>
        </row>
        <row r="84">
          <cell r="A84" t="str">
            <v>군포소방서</v>
          </cell>
          <cell r="B84" t="str">
            <v>안전행정위원회</v>
          </cell>
          <cell r="C84" t="str">
            <v>재난안전본부</v>
          </cell>
        </row>
        <row r="85">
          <cell r="A85" t="str">
            <v>화성소방서</v>
          </cell>
          <cell r="B85" t="str">
            <v>안전행정위원회</v>
          </cell>
          <cell r="C85" t="str">
            <v>재난안전본부</v>
          </cell>
        </row>
        <row r="86">
          <cell r="A86" t="str">
            <v>이천소방서</v>
          </cell>
          <cell r="B86" t="str">
            <v>안전행정위원회</v>
          </cell>
          <cell r="C86" t="str">
            <v>재난안전본부</v>
          </cell>
        </row>
        <row r="87">
          <cell r="A87" t="str">
            <v>김포소방서</v>
          </cell>
          <cell r="B87" t="str">
            <v>안전행정위원회</v>
          </cell>
          <cell r="C87" t="str">
            <v>재난안전본부</v>
          </cell>
        </row>
        <row r="88">
          <cell r="A88" t="str">
            <v>광주소방서</v>
          </cell>
          <cell r="B88" t="str">
            <v>안전행정위원회</v>
          </cell>
          <cell r="C88" t="str">
            <v>재난안전본부</v>
          </cell>
        </row>
        <row r="89">
          <cell r="A89" t="str">
            <v>안성소방서</v>
          </cell>
          <cell r="B89" t="str">
            <v>안전행정위원회</v>
          </cell>
          <cell r="C89" t="str">
            <v>재난안전본부</v>
          </cell>
        </row>
        <row r="90">
          <cell r="A90" t="str">
            <v>하남소방서</v>
          </cell>
          <cell r="B90" t="str">
            <v>안전행정위원회</v>
          </cell>
          <cell r="C90" t="str">
            <v>재난안전본부</v>
          </cell>
        </row>
        <row r="91">
          <cell r="A91" t="str">
            <v>의왕소방서</v>
          </cell>
          <cell r="B91" t="str">
            <v>안전행정위원회</v>
          </cell>
          <cell r="C91" t="str">
            <v>재난안전본부</v>
          </cell>
        </row>
        <row r="92">
          <cell r="A92" t="str">
            <v>오산소방서</v>
          </cell>
          <cell r="B92" t="str">
            <v>안전행정위원회</v>
          </cell>
          <cell r="C92" t="str">
            <v>재난안전본부</v>
          </cell>
        </row>
        <row r="93">
          <cell r="A93" t="str">
            <v>여주소방서</v>
          </cell>
          <cell r="B93" t="str">
            <v>안전행정위원회</v>
          </cell>
          <cell r="C93" t="str">
            <v>재난안전본부</v>
          </cell>
        </row>
        <row r="94">
          <cell r="A94" t="str">
            <v>양평소방서</v>
          </cell>
          <cell r="B94" t="str">
            <v>안전행정위원회</v>
          </cell>
          <cell r="C94" t="str">
            <v>재난안전본부</v>
          </cell>
        </row>
        <row r="95">
          <cell r="A95" t="str">
            <v>과천소방서</v>
          </cell>
          <cell r="B95" t="str">
            <v>안전행정위원회</v>
          </cell>
          <cell r="C95" t="str">
            <v>재난안전본부</v>
          </cell>
        </row>
        <row r="96">
          <cell r="A96" t="str">
            <v>고양소방서</v>
          </cell>
          <cell r="B96" t="str">
            <v>안전행정위원회</v>
          </cell>
          <cell r="C96" t="str">
            <v>재난안전본부</v>
          </cell>
        </row>
        <row r="97">
          <cell r="A97" t="str">
            <v>일산소방서</v>
          </cell>
          <cell r="B97" t="str">
            <v>안전행정위원회</v>
          </cell>
          <cell r="C97" t="str">
            <v>재난안전본부</v>
          </cell>
        </row>
        <row r="98">
          <cell r="A98" t="str">
            <v>의정부소방서</v>
          </cell>
          <cell r="B98" t="str">
            <v>안전행정위원회</v>
          </cell>
          <cell r="C98" t="str">
            <v>재난안전본부</v>
          </cell>
        </row>
        <row r="99">
          <cell r="A99" t="str">
            <v>남양주소방서</v>
          </cell>
          <cell r="B99" t="str">
            <v>안전행정위원회</v>
          </cell>
          <cell r="C99" t="str">
            <v>재난안전본부</v>
          </cell>
        </row>
        <row r="100">
          <cell r="A100" t="str">
            <v>파주소방서</v>
          </cell>
          <cell r="B100" t="str">
            <v>안전행정위원회</v>
          </cell>
          <cell r="C100" t="str">
            <v>재난안전본부</v>
          </cell>
        </row>
        <row r="101">
          <cell r="A101" t="str">
            <v>구리소방서</v>
          </cell>
          <cell r="B101" t="str">
            <v>안전행정위원회</v>
          </cell>
          <cell r="C101" t="str">
            <v>재난안전본부</v>
          </cell>
        </row>
        <row r="102">
          <cell r="A102" t="str">
            <v>포천소방서</v>
          </cell>
          <cell r="B102" t="str">
            <v>안전행정위원회</v>
          </cell>
          <cell r="C102" t="str">
            <v>재난안전본부</v>
          </cell>
        </row>
        <row r="103">
          <cell r="A103" t="str">
            <v>양주소방서</v>
          </cell>
          <cell r="B103" t="str">
            <v>안전행정위원회</v>
          </cell>
          <cell r="C103" t="str">
            <v>재난안전본부</v>
          </cell>
        </row>
        <row r="104">
          <cell r="A104" t="str">
            <v>동두천소방서</v>
          </cell>
          <cell r="B104" t="str">
            <v>안전행정위원회</v>
          </cell>
          <cell r="C104" t="str">
            <v>재난안전본부</v>
          </cell>
        </row>
        <row r="105">
          <cell r="A105" t="str">
            <v>가평소방서</v>
          </cell>
          <cell r="B105" t="str">
            <v>안전행정위원회</v>
          </cell>
          <cell r="C105" t="str">
            <v>재난안전본부</v>
          </cell>
        </row>
        <row r="106">
          <cell r="A106" t="str">
            <v>연천소방서</v>
          </cell>
          <cell r="B106" t="str">
            <v>안전행정위원회</v>
          </cell>
          <cell r="C106" t="str">
            <v>재난안전본부</v>
          </cell>
        </row>
        <row r="107">
          <cell r="A107" t="str">
            <v>행정관리담당관</v>
          </cell>
          <cell r="B107" t="str">
            <v>안전행정위원회</v>
          </cell>
          <cell r="C107" t="str">
            <v>균형발전기획실</v>
          </cell>
        </row>
        <row r="108">
          <cell r="A108" t="str">
            <v>비상기획담당관</v>
          </cell>
          <cell r="B108" t="str">
            <v>안전행정위원회</v>
          </cell>
          <cell r="C108" t="str">
            <v>균형발전기획실</v>
          </cell>
        </row>
        <row r="109">
          <cell r="A109" t="str">
            <v>인재개발원</v>
          </cell>
          <cell r="B109" t="str">
            <v>안전행정위원회</v>
          </cell>
          <cell r="C109" t="str">
            <v>인재개발원</v>
          </cell>
        </row>
        <row r="110">
          <cell r="A110" t="str">
            <v>문화정책과</v>
          </cell>
          <cell r="B110" t="str">
            <v>문화체육관광위원회</v>
          </cell>
          <cell r="C110" t="str">
            <v>문화체육관광국</v>
          </cell>
        </row>
        <row r="111">
          <cell r="A111" t="str">
            <v>종무과</v>
          </cell>
          <cell r="B111" t="str">
            <v>문화체육관광위원회</v>
          </cell>
          <cell r="C111" t="str">
            <v>문화체육관광국</v>
          </cell>
        </row>
        <row r="112">
          <cell r="A112" t="str">
            <v>체육과</v>
          </cell>
          <cell r="B112" t="str">
            <v>문화체육관광위원회</v>
          </cell>
          <cell r="C112" t="str">
            <v>문화체육관광국</v>
          </cell>
        </row>
        <row r="113">
          <cell r="A113" t="str">
            <v>문화유산과</v>
          </cell>
          <cell r="B113" t="str">
            <v>문화체육관광위원회</v>
          </cell>
          <cell r="C113" t="str">
            <v>문화체육관광국</v>
          </cell>
        </row>
        <row r="114">
          <cell r="A114" t="str">
            <v>콘텐츠산업과</v>
          </cell>
          <cell r="B114" t="str">
            <v>문화체육관광위원회</v>
          </cell>
          <cell r="C114" t="str">
            <v>문화체육관광국</v>
          </cell>
        </row>
        <row r="115">
          <cell r="A115" t="str">
            <v>관광과</v>
          </cell>
          <cell r="B115" t="str">
            <v>문화체육관광위원회</v>
          </cell>
          <cell r="C115" t="str">
            <v>문화체육관광국</v>
          </cell>
        </row>
        <row r="116">
          <cell r="A116" t="str">
            <v>한류월드사업단</v>
          </cell>
          <cell r="B116" t="str">
            <v>문화체육관광위원회</v>
          </cell>
          <cell r="C116" t="str">
            <v>문화체육관광국</v>
          </cell>
        </row>
        <row r="117">
          <cell r="A117" t="str">
            <v>농업정책과</v>
          </cell>
          <cell r="B117" t="str">
            <v>농정해양위원회</v>
          </cell>
          <cell r="C117" t="str">
            <v>농정해양국</v>
          </cell>
        </row>
        <row r="118">
          <cell r="A118" t="str">
            <v>해양항만정책과</v>
          </cell>
          <cell r="B118" t="str">
            <v>농정해양위원회</v>
          </cell>
          <cell r="C118" t="str">
            <v>농정해양국</v>
          </cell>
        </row>
        <row r="119">
          <cell r="A119" t="str">
            <v>농식품유통과</v>
          </cell>
          <cell r="B119" t="str">
            <v>농정해양위원회</v>
          </cell>
          <cell r="C119" t="str">
            <v>농정해양국</v>
          </cell>
        </row>
        <row r="120">
          <cell r="A120" t="str">
            <v>친환경농업과</v>
          </cell>
          <cell r="B120" t="str">
            <v>농정해양위원회</v>
          </cell>
          <cell r="C120" t="str">
            <v>농정해양국</v>
          </cell>
        </row>
        <row r="121">
          <cell r="A121" t="str">
            <v>수산과</v>
          </cell>
          <cell r="B121" t="str">
            <v>농정해양위원회</v>
          </cell>
          <cell r="C121" t="str">
            <v>농정해양국</v>
          </cell>
        </row>
        <row r="122">
          <cell r="A122" t="str">
            <v>해양수산자원연구소</v>
          </cell>
          <cell r="B122" t="str">
            <v>농정해양위원회</v>
          </cell>
          <cell r="C122" t="str">
            <v>농정해양국</v>
          </cell>
        </row>
        <row r="123">
          <cell r="A123" t="str">
            <v>종자관리소</v>
          </cell>
          <cell r="B123" t="str">
            <v>농정해양위원회</v>
          </cell>
          <cell r="C123" t="str">
            <v>농정해양국</v>
          </cell>
        </row>
        <row r="124">
          <cell r="A124" t="str">
            <v>축산정책과</v>
          </cell>
          <cell r="B124" t="str">
            <v>농정해양위원회</v>
          </cell>
          <cell r="C124" t="str">
            <v>축산산림국</v>
          </cell>
        </row>
        <row r="125">
          <cell r="A125" t="str">
            <v>동물방역위생과</v>
          </cell>
          <cell r="B125" t="str">
            <v>농정해양위원회</v>
          </cell>
          <cell r="C125" t="str">
            <v>축산산림국</v>
          </cell>
        </row>
        <row r="126">
          <cell r="A126" t="str">
            <v>산림과</v>
          </cell>
          <cell r="B126" t="str">
            <v>농정해양위원회</v>
          </cell>
          <cell r="C126" t="str">
            <v>축산산림국</v>
          </cell>
        </row>
        <row r="127">
          <cell r="A127" t="str">
            <v>축산위생연구소</v>
          </cell>
          <cell r="B127" t="str">
            <v>농정해양위원회</v>
          </cell>
          <cell r="C127" t="str">
            <v>축산산림국</v>
          </cell>
        </row>
        <row r="128">
          <cell r="A128" t="str">
            <v>북부축산위생연구소</v>
          </cell>
          <cell r="B128" t="str">
            <v>농정해양위원회</v>
          </cell>
          <cell r="C128" t="str">
            <v>축산산림국</v>
          </cell>
        </row>
        <row r="129">
          <cell r="A129" t="str">
            <v>산림환경연구소</v>
          </cell>
          <cell r="B129" t="str">
            <v>농정해양위원회</v>
          </cell>
          <cell r="C129" t="str">
            <v>축산산림국</v>
          </cell>
        </row>
        <row r="130">
          <cell r="A130" t="str">
            <v>농업기술원(총무과)</v>
          </cell>
          <cell r="B130" t="str">
            <v>농정해양위원회</v>
          </cell>
          <cell r="C130" t="str">
            <v>농업기술원</v>
          </cell>
        </row>
        <row r="131">
          <cell r="A131" t="str">
            <v>작물연구과</v>
          </cell>
          <cell r="B131" t="str">
            <v>농정해양위원회</v>
          </cell>
          <cell r="C131" t="str">
            <v>농업기술원</v>
          </cell>
        </row>
        <row r="132">
          <cell r="A132" t="str">
            <v>원예연구과</v>
          </cell>
          <cell r="B132" t="str">
            <v>농정해양위원회</v>
          </cell>
          <cell r="C132" t="str">
            <v>농업기술원</v>
          </cell>
        </row>
        <row r="133">
          <cell r="A133" t="str">
            <v>환경농업연구과</v>
          </cell>
          <cell r="B133" t="str">
            <v>농정해양위원회</v>
          </cell>
          <cell r="C133" t="str">
            <v>농업기술원</v>
          </cell>
        </row>
        <row r="134">
          <cell r="A134" t="str">
            <v>지원기획과</v>
          </cell>
          <cell r="B134" t="str">
            <v>농정해양위원회</v>
          </cell>
          <cell r="C134" t="str">
            <v>농업기술원</v>
          </cell>
        </row>
        <row r="135">
          <cell r="A135" t="str">
            <v>기술보급과</v>
          </cell>
          <cell r="B135" t="str">
            <v>농정해양위원회</v>
          </cell>
          <cell r="C135" t="str">
            <v>농업기술원</v>
          </cell>
        </row>
        <row r="136">
          <cell r="A136" t="str">
            <v>농촌자원과</v>
          </cell>
          <cell r="B136" t="str">
            <v>농정해양위원회</v>
          </cell>
          <cell r="C136" t="str">
            <v>농업기술원</v>
          </cell>
        </row>
        <row r="137">
          <cell r="A137" t="str">
            <v>버섯연구소</v>
          </cell>
          <cell r="B137" t="str">
            <v>농정해양위원회</v>
          </cell>
          <cell r="C137" t="str">
            <v>농업기술원</v>
          </cell>
        </row>
        <row r="138">
          <cell r="A138" t="str">
            <v>소득자원연구소</v>
          </cell>
          <cell r="B138" t="str">
            <v>농정해양위원회</v>
          </cell>
          <cell r="C138" t="str">
            <v>농업기술원</v>
          </cell>
        </row>
        <row r="139">
          <cell r="A139" t="str">
            <v>선인장다육식물연구소</v>
          </cell>
          <cell r="B139" t="str">
            <v>농정해양위원회</v>
          </cell>
          <cell r="C139" t="str">
            <v>농업기술원</v>
          </cell>
        </row>
        <row r="140">
          <cell r="A140" t="str">
            <v>무한돌봄복지과</v>
          </cell>
          <cell r="B140" t="str">
            <v>보건복지위원회</v>
          </cell>
          <cell r="C140" t="str">
            <v>보건복지국</v>
          </cell>
        </row>
        <row r="141">
          <cell r="A141" t="str">
            <v>사회적일자리과</v>
          </cell>
          <cell r="B141" t="str">
            <v>보건복지위원회</v>
          </cell>
          <cell r="C141" t="str">
            <v>보건복지국</v>
          </cell>
        </row>
        <row r="142">
          <cell r="A142" t="str">
            <v>노인복지과</v>
          </cell>
          <cell r="B142" t="str">
            <v>보건복지위원회</v>
          </cell>
          <cell r="C142" t="str">
            <v>보건복지국</v>
          </cell>
        </row>
        <row r="143">
          <cell r="A143" t="str">
            <v>장애인복지과</v>
          </cell>
          <cell r="B143" t="str">
            <v>보건복지위원회</v>
          </cell>
          <cell r="C143" t="str">
            <v>보건복지국</v>
          </cell>
        </row>
        <row r="144">
          <cell r="A144" t="str">
            <v>보건정책과</v>
          </cell>
          <cell r="B144" t="str">
            <v>보건복지위원회</v>
          </cell>
          <cell r="C144" t="str">
            <v>보건복지국</v>
          </cell>
        </row>
        <row r="145">
          <cell r="A145" t="str">
            <v>건강증진과</v>
          </cell>
          <cell r="B145" t="str">
            <v>보건복지위원회</v>
          </cell>
          <cell r="C145" t="str">
            <v>보건복지국</v>
          </cell>
        </row>
        <row r="146">
          <cell r="A146" t="str">
            <v>식품안전과</v>
          </cell>
          <cell r="B146" t="str">
            <v>보건복지위원회</v>
          </cell>
          <cell r="C146" t="str">
            <v>보건복지국</v>
          </cell>
        </row>
        <row r="147">
          <cell r="A147" t="str">
            <v>사회복지담당관</v>
          </cell>
          <cell r="B147" t="str">
            <v>보건복지위원회</v>
          </cell>
          <cell r="C147" t="str">
            <v>복지여성실</v>
          </cell>
        </row>
        <row r="148">
          <cell r="A148" t="str">
            <v>보건위생담당관</v>
          </cell>
          <cell r="B148" t="str">
            <v>보건복지위원회</v>
          </cell>
          <cell r="C148" t="str">
            <v>복지여성실</v>
          </cell>
        </row>
        <row r="149">
          <cell r="A149" t="str">
            <v>보건환경연구원(총무과)</v>
          </cell>
          <cell r="B149" t="str">
            <v>보건복지위원회</v>
          </cell>
          <cell r="C149" t="str">
            <v>보건환경연구원</v>
          </cell>
        </row>
        <row r="150">
          <cell r="A150" t="str">
            <v>보건연구부</v>
          </cell>
          <cell r="B150" t="str">
            <v>보건복지위원회</v>
          </cell>
          <cell r="C150" t="str">
            <v>보건환경연구원</v>
          </cell>
        </row>
        <row r="151">
          <cell r="A151" t="str">
            <v>수원농수산물검사소</v>
          </cell>
          <cell r="B151" t="str">
            <v>보건복지위원회</v>
          </cell>
          <cell r="C151" t="str">
            <v>보건환경연구원</v>
          </cell>
        </row>
        <row r="152">
          <cell r="A152" t="str">
            <v>북부지원</v>
          </cell>
          <cell r="B152" t="str">
            <v>보건복지위원회</v>
          </cell>
          <cell r="C152" t="str">
            <v>보건환경연구원</v>
          </cell>
        </row>
        <row r="153">
          <cell r="A153" t="str">
            <v>철도물류정책과</v>
          </cell>
          <cell r="B153" t="str">
            <v>건설교통위원회</v>
          </cell>
          <cell r="C153" t="str">
            <v>철도국</v>
          </cell>
        </row>
        <row r="154">
          <cell r="A154" t="str">
            <v>광역도시철도과</v>
          </cell>
          <cell r="B154" t="str">
            <v>건설교통위원회</v>
          </cell>
          <cell r="C154" t="str">
            <v>철도국</v>
          </cell>
        </row>
        <row r="155">
          <cell r="A155" t="str">
            <v>철도건설과</v>
          </cell>
          <cell r="B155" t="str">
            <v>건설교통위원회</v>
          </cell>
          <cell r="C155" t="str">
            <v>철도국</v>
          </cell>
        </row>
        <row r="156">
          <cell r="A156" t="str">
            <v>교통정책과</v>
          </cell>
          <cell r="B156" t="str">
            <v>건설교통위원회</v>
          </cell>
          <cell r="C156" t="str">
            <v>교통국</v>
          </cell>
        </row>
        <row r="157">
          <cell r="A157" t="str">
            <v>버스정책과</v>
          </cell>
          <cell r="B157" t="str">
            <v>건설교통위원회</v>
          </cell>
          <cell r="C157" t="str">
            <v>교통국</v>
          </cell>
        </row>
        <row r="158">
          <cell r="A158" t="str">
            <v>굿모닝버스추진단</v>
          </cell>
          <cell r="B158" t="str">
            <v>건설교통위원회</v>
          </cell>
          <cell r="C158" t="str">
            <v>교통국</v>
          </cell>
        </row>
        <row r="159">
          <cell r="A159" t="str">
            <v>택시정책과</v>
          </cell>
          <cell r="B159" t="str">
            <v>건설교통위원회</v>
          </cell>
          <cell r="C159" t="str">
            <v>교통국</v>
          </cell>
        </row>
        <row r="160">
          <cell r="A160" t="str">
            <v>교통정보센터</v>
          </cell>
          <cell r="B160" t="str">
            <v>건설교통위원회</v>
          </cell>
          <cell r="C160" t="str">
            <v>교통국</v>
          </cell>
        </row>
        <row r="161">
          <cell r="A161" t="str">
            <v>건설안전과</v>
          </cell>
          <cell r="B161" t="str">
            <v>건설교통위원회</v>
          </cell>
          <cell r="C161" t="str">
            <v>건설국</v>
          </cell>
        </row>
        <row r="162">
          <cell r="A162" t="str">
            <v>도로정책과</v>
          </cell>
          <cell r="B162" t="str">
            <v>건설교통위원회</v>
          </cell>
          <cell r="C162" t="str">
            <v>건설국</v>
          </cell>
        </row>
        <row r="163">
          <cell r="A163" t="str">
            <v>하천과</v>
          </cell>
          <cell r="B163" t="str">
            <v>건설교통위원회</v>
          </cell>
          <cell r="C163" t="str">
            <v>건설국</v>
          </cell>
        </row>
        <row r="164">
          <cell r="A164" t="str">
            <v>건설기술과</v>
          </cell>
          <cell r="B164" t="str">
            <v>건설교통위원회</v>
          </cell>
          <cell r="C164" t="str">
            <v>건설국</v>
          </cell>
        </row>
        <row r="165">
          <cell r="A165" t="str">
            <v>관리과</v>
          </cell>
          <cell r="B165" t="str">
            <v>건설교통위원회</v>
          </cell>
          <cell r="C165" t="str">
            <v>건설본부</v>
          </cell>
        </row>
        <row r="166">
          <cell r="A166" t="str">
            <v>도로건설과</v>
          </cell>
          <cell r="B166" t="str">
            <v>건설교통위원회</v>
          </cell>
          <cell r="C166" t="str">
            <v>건설본부</v>
          </cell>
        </row>
        <row r="167">
          <cell r="A167" t="str">
            <v>북부도로과</v>
          </cell>
          <cell r="B167" t="str">
            <v>건설교통위원회</v>
          </cell>
          <cell r="C167" t="str">
            <v>건설본부</v>
          </cell>
        </row>
        <row r="168">
          <cell r="A168" t="str">
            <v>건축시설과</v>
          </cell>
          <cell r="B168" t="str">
            <v>건설교통위원회</v>
          </cell>
          <cell r="C168" t="str">
            <v>건설본부</v>
          </cell>
        </row>
        <row r="169">
          <cell r="A169" t="str">
            <v>신청사건립추진단</v>
          </cell>
          <cell r="B169" t="str">
            <v>건설교통위원회</v>
          </cell>
          <cell r="C169" t="str">
            <v>건설본부</v>
          </cell>
        </row>
        <row r="170">
          <cell r="A170" t="str">
            <v>지역정책과</v>
          </cell>
          <cell r="B170" t="str">
            <v>도시환경위원회</v>
          </cell>
          <cell r="C170" t="str">
            <v>도시주택실</v>
          </cell>
        </row>
        <row r="171">
          <cell r="A171" t="str">
            <v>도시정책과</v>
          </cell>
          <cell r="B171" t="str">
            <v>도시환경위원회</v>
          </cell>
          <cell r="C171" t="str">
            <v>도시주택실</v>
          </cell>
        </row>
        <row r="172">
          <cell r="A172" t="str">
            <v>도시주택과</v>
          </cell>
          <cell r="B172" t="str">
            <v>도시환경위원회</v>
          </cell>
          <cell r="C172" t="str">
            <v>도시주택실</v>
          </cell>
        </row>
        <row r="173">
          <cell r="A173" t="str">
            <v>주택정책과</v>
          </cell>
          <cell r="B173" t="str">
            <v>도시환경위원회</v>
          </cell>
          <cell r="C173" t="str">
            <v>도시주택실</v>
          </cell>
        </row>
        <row r="174">
          <cell r="A174" t="str">
            <v>건축디자인과</v>
          </cell>
          <cell r="B174" t="str">
            <v>도시환경위원회</v>
          </cell>
          <cell r="C174" t="str">
            <v>도시주택실</v>
          </cell>
        </row>
        <row r="175">
          <cell r="A175" t="str">
            <v>공공택지과</v>
          </cell>
          <cell r="B175" t="str">
            <v>도시환경위원회</v>
          </cell>
          <cell r="C175" t="str">
            <v>도시주택실</v>
          </cell>
        </row>
        <row r="176">
          <cell r="A176" t="str">
            <v>토지정보과</v>
          </cell>
          <cell r="B176" t="str">
            <v>도시환경위원회</v>
          </cell>
          <cell r="C176" t="str">
            <v>도시주택실</v>
          </cell>
        </row>
        <row r="177">
          <cell r="A177" t="str">
            <v>도시개발과</v>
          </cell>
          <cell r="B177" t="str">
            <v>도시환경위원회</v>
          </cell>
          <cell r="C177" t="str">
            <v>도시주택실</v>
          </cell>
        </row>
        <row r="178">
          <cell r="A178" t="str">
            <v>도시재생과</v>
          </cell>
          <cell r="B178" t="str">
            <v>도시환경위원회</v>
          </cell>
          <cell r="C178" t="str">
            <v>도시주택실</v>
          </cell>
        </row>
        <row r="179">
          <cell r="A179" t="str">
            <v>도시계획상임기획단</v>
          </cell>
          <cell r="B179" t="str">
            <v>도시환경위원회</v>
          </cell>
          <cell r="C179" t="str">
            <v>도시주택실</v>
          </cell>
        </row>
        <row r="180">
          <cell r="A180" t="str">
            <v>환경정책과</v>
          </cell>
          <cell r="B180" t="str">
            <v>도시환경위원회</v>
          </cell>
          <cell r="C180" t="str">
            <v>환경국</v>
          </cell>
        </row>
        <row r="181">
          <cell r="A181" t="str">
            <v>기후대기과</v>
          </cell>
          <cell r="B181" t="str">
            <v>도시환경위원회</v>
          </cell>
          <cell r="C181" t="str">
            <v>환경국</v>
          </cell>
        </row>
        <row r="182">
          <cell r="A182" t="str">
            <v>환경안전관리과</v>
          </cell>
          <cell r="B182" t="str">
            <v>도시환경위원회</v>
          </cell>
          <cell r="C182" t="str">
            <v>환경국</v>
          </cell>
        </row>
        <row r="183">
          <cell r="A183" t="str">
            <v>자원순환과</v>
          </cell>
          <cell r="B183" t="str">
            <v>도시환경위원회</v>
          </cell>
          <cell r="C183" t="str">
            <v>환경국</v>
          </cell>
        </row>
        <row r="184">
          <cell r="A184" t="str">
            <v>북부환경관리과</v>
          </cell>
          <cell r="B184" t="str">
            <v>도시환경위원회</v>
          </cell>
          <cell r="C184" t="str">
            <v>환경국</v>
          </cell>
        </row>
        <row r="185">
          <cell r="A185" t="str">
            <v>공단환경관리사업소</v>
          </cell>
          <cell r="B185" t="str">
            <v>도시환경위원회</v>
          </cell>
          <cell r="C185" t="str">
            <v>환경국</v>
          </cell>
        </row>
        <row r="186">
          <cell r="A186" t="str">
            <v>공원녹지과</v>
          </cell>
          <cell r="B186" t="str">
            <v>도시환경위원회</v>
          </cell>
          <cell r="C186" t="str">
            <v>축산산림국</v>
          </cell>
        </row>
        <row r="187">
          <cell r="A187" t="str">
            <v>대기연구부</v>
          </cell>
          <cell r="B187" t="str">
            <v>도시환경위원회</v>
          </cell>
          <cell r="C187" t="str">
            <v>보건환경연구원</v>
          </cell>
        </row>
        <row r="188">
          <cell r="A188" t="str">
            <v>수질연구부</v>
          </cell>
          <cell r="B188" t="str">
            <v>도시환경위원회</v>
          </cell>
          <cell r="C188" t="str">
            <v>보건환경연구원</v>
          </cell>
        </row>
        <row r="189">
          <cell r="A189" t="str">
            <v>북부지원</v>
          </cell>
          <cell r="B189" t="str">
            <v>도시환경위원회</v>
          </cell>
          <cell r="C189" t="str">
            <v>보건환경연구원</v>
          </cell>
        </row>
        <row r="190">
          <cell r="A190" t="str">
            <v>수자원본부</v>
          </cell>
          <cell r="B190" t="str">
            <v>도시환경위원회</v>
          </cell>
          <cell r="C190" t="str">
            <v>수자원본부</v>
          </cell>
        </row>
        <row r="191">
          <cell r="A191" t="str">
            <v>여성가족과</v>
          </cell>
          <cell r="B191" t="str">
            <v>여성가족교육협력위원회</v>
          </cell>
          <cell r="C191" t="str">
            <v>여성가족국</v>
          </cell>
        </row>
        <row r="192">
          <cell r="A192" t="str">
            <v>보육정책과</v>
          </cell>
          <cell r="B192" t="str">
            <v>여성가족교육협력위원회</v>
          </cell>
          <cell r="C192" t="str">
            <v>여성가족국</v>
          </cell>
        </row>
        <row r="193">
          <cell r="A193" t="str">
            <v>아동청소년과</v>
          </cell>
          <cell r="B193" t="str">
            <v>여성가족교육협력위원회</v>
          </cell>
          <cell r="C193" t="str">
            <v>여성가족국</v>
          </cell>
        </row>
        <row r="194">
          <cell r="A194" t="str">
            <v>다문화가족과</v>
          </cell>
          <cell r="B194" t="str">
            <v>여성가족교육협력위원회</v>
          </cell>
          <cell r="C194" t="str">
            <v>여성가족국</v>
          </cell>
        </row>
        <row r="195">
          <cell r="A195" t="str">
            <v>여성비전센터</v>
          </cell>
          <cell r="B195" t="str">
            <v>여성가족교육협력위원회</v>
          </cell>
          <cell r="C195" t="str">
            <v>여성가족국</v>
          </cell>
        </row>
        <row r="196">
          <cell r="A196" t="str">
            <v>여성능력개발센터</v>
          </cell>
          <cell r="B196" t="str">
            <v>여성가족교육협력위원회</v>
          </cell>
          <cell r="C196" t="str">
            <v>여성가족국</v>
          </cell>
        </row>
        <row r="197">
          <cell r="A197" t="str">
            <v>가족여성담당관</v>
          </cell>
          <cell r="B197" t="str">
            <v>여성가족교육협력위원회</v>
          </cell>
          <cell r="C197" t="str">
            <v>복지여성실</v>
          </cell>
        </row>
        <row r="198">
          <cell r="A198" t="str">
            <v>보육청소년담당관</v>
          </cell>
          <cell r="B198" t="str">
            <v>여성가족교육협력위원회</v>
          </cell>
          <cell r="C198" t="str">
            <v>복지여성실</v>
          </cell>
        </row>
        <row r="199">
          <cell r="A199" t="str">
            <v>북부여성비전센터</v>
          </cell>
          <cell r="B199" t="str">
            <v>여성가족교육협력위원회</v>
          </cell>
          <cell r="C199" t="str">
            <v>복지여성실</v>
          </cell>
        </row>
        <row r="200">
          <cell r="A200" t="str">
            <v>교육정책과</v>
          </cell>
          <cell r="B200" t="str">
            <v>여성가족교육협력위원회</v>
          </cell>
          <cell r="C200" t="str">
            <v>교육협력국</v>
          </cell>
        </row>
        <row r="201">
          <cell r="A201" t="str">
            <v>교육협력과</v>
          </cell>
          <cell r="B201" t="str">
            <v>여성가족교육협력위원회</v>
          </cell>
          <cell r="C201" t="str">
            <v>교육협력국</v>
          </cell>
        </row>
        <row r="202">
          <cell r="A202" t="str">
            <v>도서관정책과</v>
          </cell>
          <cell r="B202" t="str">
            <v>여성가족교육협력위원회</v>
          </cell>
          <cell r="C202" t="str">
            <v>교육협력국</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분표"/>
      <sheetName val="예결표지(세로)"/>
      <sheetName val="예결표지(가로)"/>
      <sheetName val="추경표지"/>
      <sheetName val="1추검증"/>
      <sheetName val="2추총괄표"/>
      <sheetName val="1추총괄표(실국)"/>
      <sheetName val="1추총괄표(위원회)"/>
      <sheetName val="2추 세입"/>
      <sheetName val="2추 세출"/>
      <sheetName val="1추특입"/>
      <sheetName val="1추특출"/>
    </sheetNames>
    <sheetDataSet>
      <sheetData sheetId="0" refreshError="1">
        <row r="2">
          <cell r="A2" t="str">
            <v>실과명 조정</v>
          </cell>
          <cell r="B2" t="str">
            <v>위원회명 조정</v>
          </cell>
          <cell r="C2" t="str">
            <v>실국명 조정</v>
          </cell>
        </row>
        <row r="3">
          <cell r="A3" t="str">
            <v>공보담당관</v>
          </cell>
          <cell r="B3" t="str">
            <v>의회운영위원회</v>
          </cell>
          <cell r="C3" t="str">
            <v>의회사무처</v>
          </cell>
        </row>
        <row r="4">
          <cell r="A4" t="str">
            <v>총무담당관</v>
          </cell>
          <cell r="B4" t="str">
            <v>의회운영위원회</v>
          </cell>
          <cell r="C4" t="str">
            <v>의회사무처</v>
          </cell>
        </row>
        <row r="5">
          <cell r="A5" t="str">
            <v>의정담당관</v>
          </cell>
          <cell r="B5" t="str">
            <v>의회운영위원회</v>
          </cell>
          <cell r="C5" t="str">
            <v>의회사무처</v>
          </cell>
        </row>
        <row r="6">
          <cell r="A6" t="str">
            <v>입법정책담당관</v>
          </cell>
          <cell r="B6" t="str">
            <v>의회운영위원회</v>
          </cell>
          <cell r="C6" t="str">
            <v>의회사무처</v>
          </cell>
        </row>
        <row r="7">
          <cell r="A7" t="str">
            <v>예산정책담당관</v>
          </cell>
          <cell r="B7" t="str">
            <v>의회운영위원회</v>
          </cell>
          <cell r="C7" t="str">
            <v>의회사무처</v>
          </cell>
        </row>
        <row r="8">
          <cell r="A8" t="str">
            <v>언론협력담당관</v>
          </cell>
          <cell r="B8" t="str">
            <v>의회운영위원회</v>
          </cell>
          <cell r="C8" t="str">
            <v>대변인</v>
          </cell>
        </row>
        <row r="9">
          <cell r="A9" t="str">
            <v>보도기획담당관</v>
          </cell>
          <cell r="B9" t="str">
            <v>의회운영위원회</v>
          </cell>
          <cell r="C9" t="str">
            <v>대변인</v>
          </cell>
        </row>
        <row r="10">
          <cell r="A10" t="str">
            <v>홍보담당관</v>
          </cell>
          <cell r="B10" t="str">
            <v>의회운영위원회</v>
          </cell>
          <cell r="C10" t="str">
            <v>소통기획관</v>
          </cell>
        </row>
        <row r="11">
          <cell r="A11" t="str">
            <v>소통담당관</v>
          </cell>
          <cell r="B11" t="str">
            <v>의회운영위원회</v>
          </cell>
          <cell r="C11" t="str">
            <v>소통기획관</v>
          </cell>
        </row>
        <row r="12">
          <cell r="A12" t="str">
            <v>연정협력관</v>
          </cell>
          <cell r="B12" t="str">
            <v>의회운영위원회</v>
          </cell>
          <cell r="C12" t="str">
            <v>연정협력관</v>
          </cell>
        </row>
        <row r="13">
          <cell r="A13" t="str">
            <v>대외협력담당관</v>
          </cell>
          <cell r="B13" t="str">
            <v>의회운영위원회</v>
          </cell>
          <cell r="C13" t="str">
            <v>대외협력담당관</v>
          </cell>
        </row>
        <row r="14">
          <cell r="A14" t="str">
            <v>서울사무소</v>
          </cell>
          <cell r="B14" t="str">
            <v>의회운영위원회</v>
          </cell>
          <cell r="C14" t="str">
            <v>대외협력담당관</v>
          </cell>
        </row>
        <row r="15">
          <cell r="A15" t="str">
            <v>감사총괄담당관</v>
          </cell>
          <cell r="B15" t="str">
            <v>기획재정위원회</v>
          </cell>
          <cell r="C15" t="str">
            <v>감사관</v>
          </cell>
        </row>
        <row r="16">
          <cell r="A16" t="str">
            <v>조사담당관</v>
          </cell>
          <cell r="B16" t="str">
            <v>기획재정위원회</v>
          </cell>
          <cell r="C16" t="str">
            <v>감사관</v>
          </cell>
        </row>
        <row r="17">
          <cell r="A17" t="str">
            <v>감사담당관</v>
          </cell>
          <cell r="B17" t="str">
            <v>기획재정위원회</v>
          </cell>
          <cell r="C17" t="str">
            <v>감사관</v>
          </cell>
        </row>
        <row r="18">
          <cell r="A18" t="str">
            <v>계약심사담당관</v>
          </cell>
          <cell r="B18" t="str">
            <v>기획재정위원회</v>
          </cell>
          <cell r="C18" t="str">
            <v>감사관</v>
          </cell>
        </row>
        <row r="19">
          <cell r="A19" t="str">
            <v>기획담당관</v>
          </cell>
          <cell r="B19" t="str">
            <v>기획재정위원회</v>
          </cell>
          <cell r="C19" t="str">
            <v>기획조정실</v>
          </cell>
        </row>
        <row r="20">
          <cell r="A20" t="str">
            <v>미래전략담당관</v>
          </cell>
          <cell r="B20" t="str">
            <v>기획재정위원회</v>
          </cell>
          <cell r="C20" t="str">
            <v>기획조정실</v>
          </cell>
        </row>
        <row r="21">
          <cell r="A21" t="str">
            <v>예산담당관</v>
          </cell>
          <cell r="B21" t="str">
            <v>기획재정위원회</v>
          </cell>
          <cell r="C21" t="str">
            <v>기획조정실</v>
          </cell>
        </row>
        <row r="22">
          <cell r="A22" t="str">
            <v>평가담당관</v>
          </cell>
          <cell r="B22" t="str">
            <v>기획재정위원회</v>
          </cell>
          <cell r="C22" t="str">
            <v>기획조정실</v>
          </cell>
        </row>
        <row r="23">
          <cell r="A23" t="str">
            <v>법무담당관</v>
          </cell>
          <cell r="B23" t="str">
            <v>기획재정위원회</v>
          </cell>
          <cell r="C23" t="str">
            <v>기획조정실</v>
          </cell>
        </row>
        <row r="24">
          <cell r="A24" t="str">
            <v>행정심판담당관</v>
          </cell>
          <cell r="B24" t="str">
            <v>기획재정위원회</v>
          </cell>
          <cell r="C24" t="str">
            <v>기획조정실</v>
          </cell>
        </row>
        <row r="25">
          <cell r="A25" t="str">
            <v>규제개혁추진단</v>
          </cell>
          <cell r="B25" t="str">
            <v>기획재정위원회</v>
          </cell>
          <cell r="C25" t="str">
            <v>기획조정실</v>
          </cell>
        </row>
        <row r="26">
          <cell r="A26" t="str">
            <v>정보기획담당관</v>
          </cell>
          <cell r="B26" t="str">
            <v>기획재정위원회</v>
          </cell>
          <cell r="C26" t="str">
            <v>기획조정실</v>
          </cell>
        </row>
        <row r="27">
          <cell r="A27" t="str">
            <v>정보통신보안담당관</v>
          </cell>
          <cell r="B27" t="str">
            <v>기획재정위원회</v>
          </cell>
          <cell r="C27" t="str">
            <v>기획조정실</v>
          </cell>
        </row>
        <row r="28">
          <cell r="A28" t="str">
            <v>빅데이터담당관</v>
          </cell>
          <cell r="B28" t="str">
            <v>기획재정위원회</v>
          </cell>
          <cell r="C28" t="str">
            <v>기획조정실</v>
          </cell>
        </row>
        <row r="29">
          <cell r="A29" t="str">
            <v>기획예산담당관</v>
          </cell>
          <cell r="B29" t="str">
            <v>기획재정위원회</v>
          </cell>
          <cell r="C29" t="str">
            <v>균형발전기획실</v>
          </cell>
        </row>
        <row r="30">
          <cell r="A30" t="str">
            <v>균형발전담당관</v>
          </cell>
          <cell r="B30" t="str">
            <v>기획재정위원회</v>
          </cell>
          <cell r="C30" t="str">
            <v>균형발전기획실</v>
          </cell>
        </row>
        <row r="31">
          <cell r="A31" t="str">
            <v>통일기반조성담당관</v>
          </cell>
          <cell r="B31" t="str">
            <v>기획재정위원회</v>
          </cell>
          <cell r="C31" t="str">
            <v>균형발전기획실</v>
          </cell>
        </row>
        <row r="32">
          <cell r="A32" t="str">
            <v>DMZ정책담당관</v>
          </cell>
          <cell r="B32" t="str">
            <v>기획재정위원회</v>
          </cell>
          <cell r="C32" t="str">
            <v>균형발전기획실</v>
          </cell>
        </row>
        <row r="33">
          <cell r="A33" t="str">
            <v>군관협력담당관</v>
          </cell>
          <cell r="B33" t="str">
            <v>기획재정위원회</v>
          </cell>
          <cell r="C33" t="str">
            <v>균형발전기획실</v>
          </cell>
        </row>
        <row r="34">
          <cell r="A34" t="str">
            <v>따복공동체지원단</v>
          </cell>
          <cell r="B34" t="str">
            <v>기획재정위원회</v>
          </cell>
          <cell r="C34" t="str">
            <v>따복공동체지원단</v>
          </cell>
        </row>
        <row r="35">
          <cell r="A35" t="str">
            <v>경제정책과</v>
          </cell>
          <cell r="B35" t="str">
            <v>경제과학기술위원회</v>
          </cell>
          <cell r="C35" t="str">
            <v>경제실</v>
          </cell>
        </row>
        <row r="36">
          <cell r="A36" t="str">
            <v>일자리정책과</v>
          </cell>
          <cell r="B36" t="str">
            <v>경제과학기술위원회</v>
          </cell>
          <cell r="C36" t="str">
            <v>경제실</v>
          </cell>
        </row>
        <row r="37">
          <cell r="A37" t="str">
            <v>경기일자리센터</v>
          </cell>
          <cell r="B37" t="str">
            <v>경제과학기술위원회</v>
          </cell>
          <cell r="C37" t="str">
            <v>경제실</v>
          </cell>
        </row>
        <row r="38">
          <cell r="A38" t="str">
            <v>공정경제과</v>
          </cell>
          <cell r="B38" t="str">
            <v>경제과학기술위원회</v>
          </cell>
          <cell r="C38" t="str">
            <v>경제실</v>
          </cell>
        </row>
        <row r="39">
          <cell r="A39" t="str">
            <v>기업지원과</v>
          </cell>
          <cell r="B39" t="str">
            <v>경제과학기술위원회</v>
          </cell>
          <cell r="C39" t="str">
            <v>경제실</v>
          </cell>
        </row>
        <row r="40">
          <cell r="A40" t="str">
            <v>산업정책과</v>
          </cell>
          <cell r="B40" t="str">
            <v>경제과학기술위원회</v>
          </cell>
          <cell r="C40" t="str">
            <v>경제실</v>
          </cell>
        </row>
        <row r="41">
          <cell r="A41" t="str">
            <v>에너지과</v>
          </cell>
          <cell r="B41" t="str">
            <v>경제과학기술위원회</v>
          </cell>
          <cell r="C41" t="str">
            <v>경제실</v>
          </cell>
        </row>
        <row r="42">
          <cell r="A42" t="str">
            <v>특화산업과</v>
          </cell>
          <cell r="B42" t="str">
            <v>경제과학기술위원회</v>
          </cell>
          <cell r="C42" t="str">
            <v>경제실</v>
          </cell>
        </row>
        <row r="43">
          <cell r="A43" t="str">
            <v>과학기술과</v>
          </cell>
          <cell r="B43" t="str">
            <v>경제과학기술위원회</v>
          </cell>
          <cell r="C43" t="str">
            <v>경제실</v>
          </cell>
        </row>
        <row r="44">
          <cell r="A44" t="str">
            <v>외교정책과</v>
          </cell>
          <cell r="B44" t="str">
            <v>경제과학기술위원회</v>
          </cell>
          <cell r="C44" t="str">
            <v>경제실</v>
          </cell>
        </row>
        <row r="45">
          <cell r="A45" t="str">
            <v>국제통상과</v>
          </cell>
          <cell r="B45" t="str">
            <v>경제과학기술위원회</v>
          </cell>
          <cell r="C45" t="str">
            <v>경제실</v>
          </cell>
        </row>
        <row r="46">
          <cell r="A46" t="str">
            <v>투자진흥과</v>
          </cell>
          <cell r="B46" t="str">
            <v>경제과학기술위원회</v>
          </cell>
          <cell r="C46" t="str">
            <v>경제실</v>
          </cell>
        </row>
        <row r="47">
          <cell r="A47" t="str">
            <v>기술학교</v>
          </cell>
          <cell r="B47" t="str">
            <v>경제과학기술위원회</v>
          </cell>
          <cell r="C47" t="str">
            <v>경제실</v>
          </cell>
        </row>
        <row r="48">
          <cell r="A48" t="str">
            <v>기획행정과</v>
          </cell>
          <cell r="B48" t="str">
            <v>경제과학기술위원회</v>
          </cell>
          <cell r="C48" t="str">
            <v>황해경제자유구역청</v>
          </cell>
        </row>
        <row r="49">
          <cell r="A49" t="str">
            <v>개발과</v>
          </cell>
          <cell r="B49" t="str">
            <v>경제과학기술위원회</v>
          </cell>
          <cell r="C49" t="str">
            <v>황해경제자유구역청</v>
          </cell>
        </row>
        <row r="50">
          <cell r="A50" t="str">
            <v>투자유치과</v>
          </cell>
          <cell r="B50" t="str">
            <v>경제과학기술위원회</v>
          </cell>
          <cell r="C50" t="str">
            <v>황해경제자유구역청</v>
          </cell>
        </row>
        <row r="51">
          <cell r="A51" t="str">
            <v>따복공동체지원단</v>
          </cell>
          <cell r="B51" t="str">
            <v>경제과학기술위원회</v>
          </cell>
          <cell r="C51" t="str">
            <v>따복공동체지원단</v>
          </cell>
        </row>
        <row r="52">
          <cell r="A52" t="str">
            <v>총무과</v>
          </cell>
          <cell r="B52" t="str">
            <v>안전행정위원회</v>
          </cell>
          <cell r="C52" t="str">
            <v>자치행정국</v>
          </cell>
        </row>
        <row r="53">
          <cell r="A53" t="str">
            <v>자치행정과</v>
          </cell>
          <cell r="B53" t="str">
            <v>안전행정위원회</v>
          </cell>
          <cell r="C53" t="str">
            <v>자치행정국</v>
          </cell>
        </row>
        <row r="54">
          <cell r="A54" t="str">
            <v>인사과</v>
          </cell>
          <cell r="B54" t="str">
            <v>안전행정위원회</v>
          </cell>
          <cell r="C54" t="str">
            <v>자치행정국</v>
          </cell>
        </row>
        <row r="55">
          <cell r="A55" t="str">
            <v>언제나민원실</v>
          </cell>
          <cell r="B55" t="str">
            <v>안전행정위원회</v>
          </cell>
          <cell r="C55" t="str">
            <v>자치행정국</v>
          </cell>
        </row>
        <row r="56">
          <cell r="A56" t="str">
            <v>세정과</v>
          </cell>
          <cell r="B56" t="str">
            <v>안전행정위원회</v>
          </cell>
          <cell r="C56" t="str">
            <v>자치행정국</v>
          </cell>
        </row>
        <row r="57">
          <cell r="A57" t="str">
            <v>세원관리과</v>
          </cell>
          <cell r="B57" t="str">
            <v>안전행정위원회</v>
          </cell>
          <cell r="C57" t="str">
            <v>자치행정국</v>
          </cell>
        </row>
        <row r="58">
          <cell r="A58" t="str">
            <v>회계과</v>
          </cell>
          <cell r="B58" t="str">
            <v>안전행정위원회</v>
          </cell>
          <cell r="C58" t="str">
            <v>자치행정국</v>
          </cell>
        </row>
        <row r="59">
          <cell r="A59" t="str">
            <v>특별사법경찰단</v>
          </cell>
          <cell r="B59" t="str">
            <v>안전행정위원회</v>
          </cell>
          <cell r="C59" t="str">
            <v>자치행정국</v>
          </cell>
        </row>
        <row r="60">
          <cell r="A60" t="str">
            <v>소방행정과</v>
          </cell>
          <cell r="B60" t="str">
            <v>안전행정위원회</v>
          </cell>
          <cell r="C60" t="str">
            <v>재난안전본부</v>
          </cell>
        </row>
        <row r="61">
          <cell r="A61" t="str">
            <v>재난안전과</v>
          </cell>
          <cell r="B61" t="str">
            <v>안전행정위원회</v>
          </cell>
          <cell r="C61" t="str">
            <v>재난안전본부</v>
          </cell>
        </row>
        <row r="62">
          <cell r="A62" t="str">
            <v>재난대응과</v>
          </cell>
          <cell r="B62" t="str">
            <v>안전행정위원회</v>
          </cell>
          <cell r="C62" t="str">
            <v>재난안전본부</v>
          </cell>
        </row>
        <row r="63">
          <cell r="A63" t="str">
            <v>재난종합지휘센터</v>
          </cell>
          <cell r="B63" t="str">
            <v>안전행정위원회</v>
          </cell>
          <cell r="C63" t="str">
            <v>재난안전본부</v>
          </cell>
        </row>
        <row r="64">
          <cell r="A64" t="str">
            <v>안전교육훈련담당관</v>
          </cell>
          <cell r="B64" t="str">
            <v>안전행정위원회</v>
          </cell>
          <cell r="C64" t="str">
            <v>재난안전본부</v>
          </cell>
        </row>
        <row r="65">
          <cell r="A65" t="str">
            <v>청문감사담당관</v>
          </cell>
          <cell r="B65" t="str">
            <v>안전행정위원회</v>
          </cell>
          <cell r="C65" t="str">
            <v>재난안전본부</v>
          </cell>
        </row>
        <row r="66">
          <cell r="A66" t="str">
            <v>특수대응단</v>
          </cell>
          <cell r="B66" t="str">
            <v>안전행정위원회</v>
          </cell>
          <cell r="C66" t="str">
            <v>재난안전본부</v>
          </cell>
        </row>
        <row r="67">
          <cell r="A67" t="str">
            <v>안전기획과</v>
          </cell>
          <cell r="B67" t="str">
            <v>안전행정위원회</v>
          </cell>
          <cell r="C67" t="str">
            <v>재난안전본부</v>
          </cell>
        </row>
        <row r="68">
          <cell r="A68" t="str">
            <v>재난대책과</v>
          </cell>
          <cell r="B68" t="str">
            <v>안전행정위원회</v>
          </cell>
          <cell r="C68" t="str">
            <v>재난안전본부</v>
          </cell>
        </row>
        <row r="69">
          <cell r="A69" t="str">
            <v>기동안전점검단</v>
          </cell>
          <cell r="B69" t="str">
            <v>안전행정위원회</v>
          </cell>
          <cell r="C69" t="str">
            <v>재난안전본부</v>
          </cell>
        </row>
        <row r="70">
          <cell r="A70" t="str">
            <v>소방행정기획과</v>
          </cell>
          <cell r="B70" t="str">
            <v>안전행정위원회</v>
          </cell>
          <cell r="C70" t="str">
            <v>재난안전본부</v>
          </cell>
        </row>
        <row r="71">
          <cell r="A71" t="str">
            <v>특수대응단(북부)</v>
          </cell>
          <cell r="B71" t="str">
            <v>안전행정위원회</v>
          </cell>
          <cell r="C71" t="str">
            <v>재난안전본부</v>
          </cell>
        </row>
        <row r="72">
          <cell r="A72" t="str">
            <v>소방학교</v>
          </cell>
          <cell r="B72" t="str">
            <v>안전행정위원회</v>
          </cell>
          <cell r="C72" t="str">
            <v>재난안전본부</v>
          </cell>
        </row>
        <row r="73">
          <cell r="A73" t="str">
            <v>수원소방서</v>
          </cell>
          <cell r="B73" t="str">
            <v>안전행정위원회</v>
          </cell>
          <cell r="C73" t="str">
            <v>재난안전본부</v>
          </cell>
        </row>
        <row r="74">
          <cell r="A74" t="str">
            <v>성남소방서</v>
          </cell>
          <cell r="B74" t="str">
            <v>안전행정위원회</v>
          </cell>
          <cell r="C74" t="str">
            <v>재난안전본부</v>
          </cell>
        </row>
        <row r="75">
          <cell r="A75" t="str">
            <v>분당소방서</v>
          </cell>
          <cell r="B75" t="str">
            <v>안전행정위원회</v>
          </cell>
          <cell r="C75" t="str">
            <v>재난안전본부</v>
          </cell>
        </row>
        <row r="76">
          <cell r="A76" t="str">
            <v>부천소방서</v>
          </cell>
          <cell r="B76" t="str">
            <v>안전행정위원회</v>
          </cell>
          <cell r="C76" t="str">
            <v>재난안전본부</v>
          </cell>
        </row>
        <row r="77">
          <cell r="A77" t="str">
            <v>안양소방서</v>
          </cell>
          <cell r="B77" t="str">
            <v>안전행정위원회</v>
          </cell>
          <cell r="C77" t="str">
            <v>재난안전본부</v>
          </cell>
        </row>
        <row r="78">
          <cell r="A78" t="str">
            <v>안산소방서</v>
          </cell>
          <cell r="B78" t="str">
            <v>안전행정위원회</v>
          </cell>
          <cell r="C78" t="str">
            <v>재난안전본부</v>
          </cell>
        </row>
        <row r="79">
          <cell r="A79" t="str">
            <v>용인소방서</v>
          </cell>
          <cell r="B79" t="str">
            <v>안전행정위원회</v>
          </cell>
          <cell r="C79" t="str">
            <v>재난안전본부</v>
          </cell>
        </row>
        <row r="80">
          <cell r="A80" t="str">
            <v>평택소방서</v>
          </cell>
          <cell r="B80" t="str">
            <v>안전행정위원회</v>
          </cell>
          <cell r="C80" t="str">
            <v>재난안전본부</v>
          </cell>
        </row>
        <row r="81">
          <cell r="A81" t="str">
            <v>송탄소방서</v>
          </cell>
          <cell r="B81" t="str">
            <v>안전행정위원회</v>
          </cell>
          <cell r="C81" t="str">
            <v>재난안전본부</v>
          </cell>
        </row>
        <row r="82">
          <cell r="A82" t="str">
            <v>광명소방서</v>
          </cell>
          <cell r="B82" t="str">
            <v>안전행정위원회</v>
          </cell>
          <cell r="C82" t="str">
            <v>재난안전본부</v>
          </cell>
        </row>
        <row r="83">
          <cell r="A83" t="str">
            <v>시흥소방서</v>
          </cell>
          <cell r="B83" t="str">
            <v>안전행정위원회</v>
          </cell>
          <cell r="C83" t="str">
            <v>재난안전본부</v>
          </cell>
        </row>
        <row r="84">
          <cell r="A84" t="str">
            <v>군포소방서</v>
          </cell>
          <cell r="B84" t="str">
            <v>안전행정위원회</v>
          </cell>
          <cell r="C84" t="str">
            <v>재난안전본부</v>
          </cell>
        </row>
        <row r="85">
          <cell r="A85" t="str">
            <v>화성소방서</v>
          </cell>
          <cell r="B85" t="str">
            <v>안전행정위원회</v>
          </cell>
          <cell r="C85" t="str">
            <v>재난안전본부</v>
          </cell>
        </row>
        <row r="86">
          <cell r="A86" t="str">
            <v>이천소방서</v>
          </cell>
          <cell r="B86" t="str">
            <v>안전행정위원회</v>
          </cell>
          <cell r="C86" t="str">
            <v>재난안전본부</v>
          </cell>
        </row>
        <row r="87">
          <cell r="A87" t="str">
            <v>김포소방서</v>
          </cell>
          <cell r="B87" t="str">
            <v>안전행정위원회</v>
          </cell>
          <cell r="C87" t="str">
            <v>재난안전본부</v>
          </cell>
        </row>
        <row r="88">
          <cell r="A88" t="str">
            <v>광주소방서</v>
          </cell>
          <cell r="B88" t="str">
            <v>안전행정위원회</v>
          </cell>
          <cell r="C88" t="str">
            <v>재난안전본부</v>
          </cell>
        </row>
        <row r="89">
          <cell r="A89" t="str">
            <v>안성소방서</v>
          </cell>
          <cell r="B89" t="str">
            <v>안전행정위원회</v>
          </cell>
          <cell r="C89" t="str">
            <v>재난안전본부</v>
          </cell>
        </row>
        <row r="90">
          <cell r="A90" t="str">
            <v>하남소방서</v>
          </cell>
          <cell r="B90" t="str">
            <v>안전행정위원회</v>
          </cell>
          <cell r="C90" t="str">
            <v>재난안전본부</v>
          </cell>
        </row>
        <row r="91">
          <cell r="A91" t="str">
            <v>의왕소방서</v>
          </cell>
          <cell r="B91" t="str">
            <v>안전행정위원회</v>
          </cell>
          <cell r="C91" t="str">
            <v>재난안전본부</v>
          </cell>
        </row>
        <row r="92">
          <cell r="A92" t="str">
            <v>오산소방서</v>
          </cell>
          <cell r="B92" t="str">
            <v>안전행정위원회</v>
          </cell>
          <cell r="C92" t="str">
            <v>재난안전본부</v>
          </cell>
        </row>
        <row r="93">
          <cell r="A93" t="str">
            <v>여주소방서</v>
          </cell>
          <cell r="B93" t="str">
            <v>안전행정위원회</v>
          </cell>
          <cell r="C93" t="str">
            <v>재난안전본부</v>
          </cell>
        </row>
        <row r="94">
          <cell r="A94" t="str">
            <v>양평소방서</v>
          </cell>
          <cell r="B94" t="str">
            <v>안전행정위원회</v>
          </cell>
          <cell r="C94" t="str">
            <v>재난안전본부</v>
          </cell>
        </row>
        <row r="95">
          <cell r="A95" t="str">
            <v>과천소방서</v>
          </cell>
          <cell r="B95" t="str">
            <v>안전행정위원회</v>
          </cell>
          <cell r="C95" t="str">
            <v>재난안전본부</v>
          </cell>
        </row>
        <row r="96">
          <cell r="A96" t="str">
            <v>고양소방서</v>
          </cell>
          <cell r="B96" t="str">
            <v>안전행정위원회</v>
          </cell>
          <cell r="C96" t="str">
            <v>재난안전본부</v>
          </cell>
        </row>
        <row r="97">
          <cell r="A97" t="str">
            <v>일산소방서</v>
          </cell>
          <cell r="B97" t="str">
            <v>안전행정위원회</v>
          </cell>
          <cell r="C97" t="str">
            <v>재난안전본부</v>
          </cell>
        </row>
        <row r="98">
          <cell r="A98" t="str">
            <v>의정부소방서</v>
          </cell>
          <cell r="B98" t="str">
            <v>안전행정위원회</v>
          </cell>
          <cell r="C98" t="str">
            <v>재난안전본부</v>
          </cell>
        </row>
        <row r="99">
          <cell r="A99" t="str">
            <v>남양주소방서</v>
          </cell>
          <cell r="B99" t="str">
            <v>안전행정위원회</v>
          </cell>
          <cell r="C99" t="str">
            <v>재난안전본부</v>
          </cell>
        </row>
        <row r="100">
          <cell r="A100" t="str">
            <v>파주소방서</v>
          </cell>
          <cell r="B100" t="str">
            <v>안전행정위원회</v>
          </cell>
          <cell r="C100" t="str">
            <v>재난안전본부</v>
          </cell>
        </row>
        <row r="101">
          <cell r="A101" t="str">
            <v>구리소방서</v>
          </cell>
          <cell r="B101" t="str">
            <v>안전행정위원회</v>
          </cell>
          <cell r="C101" t="str">
            <v>재난안전본부</v>
          </cell>
        </row>
        <row r="102">
          <cell r="A102" t="str">
            <v>포천소방서</v>
          </cell>
          <cell r="B102" t="str">
            <v>안전행정위원회</v>
          </cell>
          <cell r="C102" t="str">
            <v>재난안전본부</v>
          </cell>
        </row>
        <row r="103">
          <cell r="A103" t="str">
            <v>양주소방서</v>
          </cell>
          <cell r="B103" t="str">
            <v>안전행정위원회</v>
          </cell>
          <cell r="C103" t="str">
            <v>재난안전본부</v>
          </cell>
        </row>
        <row r="104">
          <cell r="A104" t="str">
            <v>동두천소방서</v>
          </cell>
          <cell r="B104" t="str">
            <v>안전행정위원회</v>
          </cell>
          <cell r="C104" t="str">
            <v>재난안전본부</v>
          </cell>
        </row>
        <row r="105">
          <cell r="A105" t="str">
            <v>가평소방서</v>
          </cell>
          <cell r="B105" t="str">
            <v>안전행정위원회</v>
          </cell>
          <cell r="C105" t="str">
            <v>재난안전본부</v>
          </cell>
        </row>
        <row r="106">
          <cell r="A106" t="str">
            <v>연천소방서</v>
          </cell>
          <cell r="B106" t="str">
            <v>안전행정위원회</v>
          </cell>
          <cell r="C106" t="str">
            <v>재난안전본부</v>
          </cell>
        </row>
        <row r="107">
          <cell r="A107" t="str">
            <v>행정관리담당관</v>
          </cell>
          <cell r="B107" t="str">
            <v>안전행정위원회</v>
          </cell>
          <cell r="C107" t="str">
            <v>균형발전기획실</v>
          </cell>
        </row>
        <row r="108">
          <cell r="A108" t="str">
            <v>비상기획담당관</v>
          </cell>
          <cell r="B108" t="str">
            <v>안전행정위원회</v>
          </cell>
          <cell r="C108" t="str">
            <v>균형발전기획실</v>
          </cell>
        </row>
        <row r="109">
          <cell r="A109" t="str">
            <v>인재개발원</v>
          </cell>
          <cell r="B109" t="str">
            <v>안전행정위원회</v>
          </cell>
          <cell r="C109" t="str">
            <v>인재개발원</v>
          </cell>
        </row>
        <row r="110">
          <cell r="A110" t="str">
            <v>문화정책과</v>
          </cell>
          <cell r="B110" t="str">
            <v>문화체육관광위원회</v>
          </cell>
          <cell r="C110" t="str">
            <v>문화체육관광국</v>
          </cell>
        </row>
        <row r="111">
          <cell r="A111" t="str">
            <v>종무과</v>
          </cell>
          <cell r="B111" t="str">
            <v>문화체육관광위원회</v>
          </cell>
          <cell r="C111" t="str">
            <v>문화체육관광국</v>
          </cell>
        </row>
        <row r="112">
          <cell r="A112" t="str">
            <v>체육과</v>
          </cell>
          <cell r="B112" t="str">
            <v>문화체육관광위원회</v>
          </cell>
          <cell r="C112" t="str">
            <v>문화체육관광국</v>
          </cell>
        </row>
        <row r="113">
          <cell r="A113" t="str">
            <v>문화유산과</v>
          </cell>
          <cell r="B113" t="str">
            <v>문화체육관광위원회</v>
          </cell>
          <cell r="C113" t="str">
            <v>문화체육관광국</v>
          </cell>
        </row>
        <row r="114">
          <cell r="A114" t="str">
            <v>콘텐츠산업과</v>
          </cell>
          <cell r="B114" t="str">
            <v>문화체육관광위원회</v>
          </cell>
          <cell r="C114" t="str">
            <v>문화체육관광국</v>
          </cell>
        </row>
        <row r="115">
          <cell r="A115" t="str">
            <v>관광과</v>
          </cell>
          <cell r="B115" t="str">
            <v>문화체육관광위원회</v>
          </cell>
          <cell r="C115" t="str">
            <v>문화체육관광국</v>
          </cell>
        </row>
        <row r="116">
          <cell r="A116" t="str">
            <v>한류월드사업단</v>
          </cell>
          <cell r="B116" t="str">
            <v>문화체육관광위원회</v>
          </cell>
          <cell r="C116" t="str">
            <v>문화체육관광국</v>
          </cell>
        </row>
        <row r="117">
          <cell r="A117" t="str">
            <v>농업정책과</v>
          </cell>
          <cell r="B117" t="str">
            <v>농정해양위원회</v>
          </cell>
          <cell r="C117" t="str">
            <v>농정해양국</v>
          </cell>
        </row>
        <row r="118">
          <cell r="A118" t="str">
            <v>해양항만정책과</v>
          </cell>
          <cell r="B118" t="str">
            <v>농정해양위원회</v>
          </cell>
          <cell r="C118" t="str">
            <v>농정해양국</v>
          </cell>
        </row>
        <row r="119">
          <cell r="A119" t="str">
            <v>농식품유통과</v>
          </cell>
          <cell r="B119" t="str">
            <v>농정해양위원회</v>
          </cell>
          <cell r="C119" t="str">
            <v>농정해양국</v>
          </cell>
        </row>
        <row r="120">
          <cell r="A120" t="str">
            <v>친환경농업과</v>
          </cell>
          <cell r="B120" t="str">
            <v>농정해양위원회</v>
          </cell>
          <cell r="C120" t="str">
            <v>농정해양국</v>
          </cell>
        </row>
        <row r="121">
          <cell r="A121" t="str">
            <v>수산과</v>
          </cell>
          <cell r="B121" t="str">
            <v>농정해양위원회</v>
          </cell>
          <cell r="C121" t="str">
            <v>농정해양국</v>
          </cell>
        </row>
        <row r="122">
          <cell r="A122" t="str">
            <v>해양수산자원연구소</v>
          </cell>
          <cell r="B122" t="str">
            <v>농정해양위원회</v>
          </cell>
          <cell r="C122" t="str">
            <v>농정해양국</v>
          </cell>
        </row>
        <row r="123">
          <cell r="A123" t="str">
            <v>종자관리소</v>
          </cell>
          <cell r="B123" t="str">
            <v>농정해양위원회</v>
          </cell>
          <cell r="C123" t="str">
            <v>농정해양국</v>
          </cell>
        </row>
        <row r="124">
          <cell r="A124" t="str">
            <v>축산정책과</v>
          </cell>
          <cell r="B124" t="str">
            <v>농정해양위원회</v>
          </cell>
          <cell r="C124" t="str">
            <v>축산산림국</v>
          </cell>
        </row>
        <row r="125">
          <cell r="A125" t="str">
            <v>동물방역위생과</v>
          </cell>
          <cell r="B125" t="str">
            <v>농정해양위원회</v>
          </cell>
          <cell r="C125" t="str">
            <v>축산산림국</v>
          </cell>
        </row>
        <row r="126">
          <cell r="A126" t="str">
            <v>산림과</v>
          </cell>
          <cell r="B126" t="str">
            <v>농정해양위원회</v>
          </cell>
          <cell r="C126" t="str">
            <v>축산산림국</v>
          </cell>
        </row>
        <row r="127">
          <cell r="A127" t="str">
            <v>축산위생연구소</v>
          </cell>
          <cell r="B127" t="str">
            <v>농정해양위원회</v>
          </cell>
          <cell r="C127" t="str">
            <v>축산산림국</v>
          </cell>
        </row>
        <row r="128">
          <cell r="A128" t="str">
            <v>북부축산위생연구소</v>
          </cell>
          <cell r="B128" t="str">
            <v>농정해양위원회</v>
          </cell>
          <cell r="C128" t="str">
            <v>축산산림국</v>
          </cell>
        </row>
        <row r="129">
          <cell r="A129" t="str">
            <v>산림환경연구소</v>
          </cell>
          <cell r="B129" t="str">
            <v>농정해양위원회</v>
          </cell>
          <cell r="C129" t="str">
            <v>축산산림국</v>
          </cell>
        </row>
        <row r="130">
          <cell r="A130" t="str">
            <v>농업기술원(총무과)</v>
          </cell>
          <cell r="B130" t="str">
            <v>농정해양위원회</v>
          </cell>
          <cell r="C130" t="str">
            <v>농업기술원</v>
          </cell>
        </row>
        <row r="131">
          <cell r="A131" t="str">
            <v>작물연구과</v>
          </cell>
          <cell r="B131" t="str">
            <v>농정해양위원회</v>
          </cell>
          <cell r="C131" t="str">
            <v>농업기술원</v>
          </cell>
        </row>
        <row r="132">
          <cell r="A132" t="str">
            <v>원예연구과</v>
          </cell>
          <cell r="B132" t="str">
            <v>농정해양위원회</v>
          </cell>
          <cell r="C132" t="str">
            <v>농업기술원</v>
          </cell>
        </row>
        <row r="133">
          <cell r="A133" t="str">
            <v>환경농업연구과</v>
          </cell>
          <cell r="B133" t="str">
            <v>농정해양위원회</v>
          </cell>
          <cell r="C133" t="str">
            <v>농업기술원</v>
          </cell>
        </row>
        <row r="134">
          <cell r="A134" t="str">
            <v>지원기획과</v>
          </cell>
          <cell r="B134" t="str">
            <v>농정해양위원회</v>
          </cell>
          <cell r="C134" t="str">
            <v>농업기술원</v>
          </cell>
        </row>
        <row r="135">
          <cell r="A135" t="str">
            <v>기술보급과</v>
          </cell>
          <cell r="B135" t="str">
            <v>농정해양위원회</v>
          </cell>
          <cell r="C135" t="str">
            <v>농업기술원</v>
          </cell>
        </row>
        <row r="136">
          <cell r="A136" t="str">
            <v>농촌자원과</v>
          </cell>
          <cell r="B136" t="str">
            <v>농정해양위원회</v>
          </cell>
          <cell r="C136" t="str">
            <v>농업기술원</v>
          </cell>
        </row>
        <row r="137">
          <cell r="A137" t="str">
            <v>버섯연구소</v>
          </cell>
          <cell r="B137" t="str">
            <v>농정해양위원회</v>
          </cell>
          <cell r="C137" t="str">
            <v>농업기술원</v>
          </cell>
        </row>
        <row r="138">
          <cell r="A138" t="str">
            <v>소득자원연구소</v>
          </cell>
          <cell r="B138" t="str">
            <v>농정해양위원회</v>
          </cell>
          <cell r="C138" t="str">
            <v>농업기술원</v>
          </cell>
        </row>
        <row r="139">
          <cell r="A139" t="str">
            <v>선인장다육식물연구소</v>
          </cell>
          <cell r="B139" t="str">
            <v>농정해양위원회</v>
          </cell>
          <cell r="C139" t="str">
            <v>농업기술원</v>
          </cell>
        </row>
        <row r="140">
          <cell r="A140" t="str">
            <v>무한돌봄복지과</v>
          </cell>
          <cell r="B140" t="str">
            <v>보건복지위원회</v>
          </cell>
          <cell r="C140" t="str">
            <v>보건복지국</v>
          </cell>
        </row>
        <row r="141">
          <cell r="A141" t="str">
            <v>사회적일자리과</v>
          </cell>
          <cell r="B141" t="str">
            <v>보건복지위원회</v>
          </cell>
          <cell r="C141" t="str">
            <v>보건복지국</v>
          </cell>
        </row>
        <row r="142">
          <cell r="A142" t="str">
            <v>노인복지과</v>
          </cell>
          <cell r="B142" t="str">
            <v>보건복지위원회</v>
          </cell>
          <cell r="C142" t="str">
            <v>보건복지국</v>
          </cell>
        </row>
        <row r="143">
          <cell r="A143" t="str">
            <v>장애인복지과</v>
          </cell>
          <cell r="B143" t="str">
            <v>보건복지위원회</v>
          </cell>
          <cell r="C143" t="str">
            <v>보건복지국</v>
          </cell>
        </row>
        <row r="144">
          <cell r="A144" t="str">
            <v>보건정책과</v>
          </cell>
          <cell r="B144" t="str">
            <v>보건복지위원회</v>
          </cell>
          <cell r="C144" t="str">
            <v>보건복지국</v>
          </cell>
        </row>
        <row r="145">
          <cell r="A145" t="str">
            <v>건강증진과</v>
          </cell>
          <cell r="B145" t="str">
            <v>보건복지위원회</v>
          </cell>
          <cell r="C145" t="str">
            <v>보건복지국</v>
          </cell>
        </row>
        <row r="146">
          <cell r="A146" t="str">
            <v>식품안전과</v>
          </cell>
          <cell r="B146" t="str">
            <v>보건복지위원회</v>
          </cell>
          <cell r="C146" t="str">
            <v>보건복지국</v>
          </cell>
        </row>
        <row r="147">
          <cell r="A147" t="str">
            <v>사회복지담당관</v>
          </cell>
          <cell r="B147" t="str">
            <v>보건복지위원회</v>
          </cell>
          <cell r="C147" t="str">
            <v>복지여성실</v>
          </cell>
        </row>
        <row r="148">
          <cell r="A148" t="str">
            <v>보건위생담당관</v>
          </cell>
          <cell r="B148" t="str">
            <v>보건복지위원회</v>
          </cell>
          <cell r="C148" t="str">
            <v>복지여성실</v>
          </cell>
        </row>
        <row r="149">
          <cell r="A149" t="str">
            <v>보건환경연구원(총무과)</v>
          </cell>
          <cell r="B149" t="str">
            <v>보건복지위원회</v>
          </cell>
          <cell r="C149" t="str">
            <v>보건환경연구원</v>
          </cell>
        </row>
        <row r="150">
          <cell r="A150" t="str">
            <v>보건연구부</v>
          </cell>
          <cell r="B150" t="str">
            <v>보건복지위원회</v>
          </cell>
          <cell r="C150" t="str">
            <v>보건환경연구원</v>
          </cell>
        </row>
        <row r="151">
          <cell r="A151" t="str">
            <v>수원농수산물검사소</v>
          </cell>
          <cell r="B151" t="str">
            <v>보건복지위원회</v>
          </cell>
          <cell r="C151" t="str">
            <v>보건환경연구원</v>
          </cell>
        </row>
        <row r="152">
          <cell r="A152" t="str">
            <v>북부지원</v>
          </cell>
          <cell r="B152" t="str">
            <v>보건복지위원회</v>
          </cell>
          <cell r="C152" t="str">
            <v>보건환경연구원</v>
          </cell>
        </row>
        <row r="153">
          <cell r="A153" t="str">
            <v>철도물류정책과</v>
          </cell>
          <cell r="B153" t="str">
            <v>건설교통위원회</v>
          </cell>
          <cell r="C153" t="str">
            <v>철도국</v>
          </cell>
        </row>
        <row r="154">
          <cell r="A154" t="str">
            <v>광역도시철도과</v>
          </cell>
          <cell r="B154" t="str">
            <v>건설교통위원회</v>
          </cell>
          <cell r="C154" t="str">
            <v>철도국</v>
          </cell>
        </row>
        <row r="155">
          <cell r="A155" t="str">
            <v>철도건설과</v>
          </cell>
          <cell r="B155" t="str">
            <v>건설교통위원회</v>
          </cell>
          <cell r="C155" t="str">
            <v>철도국</v>
          </cell>
        </row>
        <row r="156">
          <cell r="A156" t="str">
            <v>교통정책과</v>
          </cell>
          <cell r="B156" t="str">
            <v>건설교통위원회</v>
          </cell>
          <cell r="C156" t="str">
            <v>교통국</v>
          </cell>
        </row>
        <row r="157">
          <cell r="A157" t="str">
            <v>버스정책과</v>
          </cell>
          <cell r="B157" t="str">
            <v>건설교통위원회</v>
          </cell>
          <cell r="C157" t="str">
            <v>교통국</v>
          </cell>
        </row>
        <row r="158">
          <cell r="A158" t="str">
            <v>굿모닝버스추진단</v>
          </cell>
          <cell r="B158" t="str">
            <v>건설교통위원회</v>
          </cell>
          <cell r="C158" t="str">
            <v>교통국</v>
          </cell>
        </row>
        <row r="159">
          <cell r="A159" t="str">
            <v>택시정책과</v>
          </cell>
          <cell r="B159" t="str">
            <v>건설교통위원회</v>
          </cell>
          <cell r="C159" t="str">
            <v>교통국</v>
          </cell>
        </row>
        <row r="160">
          <cell r="A160" t="str">
            <v>교통정보센터</v>
          </cell>
          <cell r="B160" t="str">
            <v>건설교통위원회</v>
          </cell>
          <cell r="C160" t="str">
            <v>교통국</v>
          </cell>
        </row>
        <row r="161">
          <cell r="A161" t="str">
            <v>건설안전과</v>
          </cell>
          <cell r="B161" t="str">
            <v>건설교통위원회</v>
          </cell>
          <cell r="C161" t="str">
            <v>건설국</v>
          </cell>
        </row>
        <row r="162">
          <cell r="A162" t="str">
            <v>도로정책과</v>
          </cell>
          <cell r="B162" t="str">
            <v>건설교통위원회</v>
          </cell>
          <cell r="C162" t="str">
            <v>건설국</v>
          </cell>
        </row>
        <row r="163">
          <cell r="A163" t="str">
            <v>하천과</v>
          </cell>
          <cell r="B163" t="str">
            <v>건설교통위원회</v>
          </cell>
          <cell r="C163" t="str">
            <v>건설국</v>
          </cell>
        </row>
        <row r="164">
          <cell r="A164" t="str">
            <v>건설기술과</v>
          </cell>
          <cell r="B164" t="str">
            <v>건설교통위원회</v>
          </cell>
          <cell r="C164" t="str">
            <v>건설국</v>
          </cell>
        </row>
        <row r="165">
          <cell r="A165" t="str">
            <v>관리과</v>
          </cell>
          <cell r="B165" t="str">
            <v>건설교통위원회</v>
          </cell>
          <cell r="C165" t="str">
            <v>건설본부</v>
          </cell>
        </row>
        <row r="166">
          <cell r="A166" t="str">
            <v>도로건설과</v>
          </cell>
          <cell r="B166" t="str">
            <v>건설교통위원회</v>
          </cell>
          <cell r="C166" t="str">
            <v>건설본부</v>
          </cell>
        </row>
        <row r="167">
          <cell r="A167" t="str">
            <v>북부도로과</v>
          </cell>
          <cell r="B167" t="str">
            <v>건설교통위원회</v>
          </cell>
          <cell r="C167" t="str">
            <v>건설본부</v>
          </cell>
        </row>
        <row r="168">
          <cell r="A168" t="str">
            <v>건축시설과</v>
          </cell>
          <cell r="B168" t="str">
            <v>건설교통위원회</v>
          </cell>
          <cell r="C168" t="str">
            <v>건설본부</v>
          </cell>
        </row>
        <row r="169">
          <cell r="A169" t="str">
            <v>신청사건립추진단</v>
          </cell>
          <cell r="B169" t="str">
            <v>건설교통위원회</v>
          </cell>
          <cell r="C169" t="str">
            <v>건설본부</v>
          </cell>
        </row>
        <row r="170">
          <cell r="A170" t="str">
            <v>지역정책과</v>
          </cell>
          <cell r="B170" t="str">
            <v>도시환경위원회</v>
          </cell>
          <cell r="C170" t="str">
            <v>도시주택실</v>
          </cell>
        </row>
        <row r="171">
          <cell r="A171" t="str">
            <v>도시정책과</v>
          </cell>
          <cell r="B171" t="str">
            <v>도시환경위원회</v>
          </cell>
          <cell r="C171" t="str">
            <v>도시주택실</v>
          </cell>
        </row>
        <row r="172">
          <cell r="A172" t="str">
            <v>도시주택과</v>
          </cell>
          <cell r="B172" t="str">
            <v>도시환경위원회</v>
          </cell>
          <cell r="C172" t="str">
            <v>도시주택실</v>
          </cell>
        </row>
        <row r="173">
          <cell r="A173" t="str">
            <v>주택정책과</v>
          </cell>
          <cell r="B173" t="str">
            <v>도시환경위원회</v>
          </cell>
          <cell r="C173" t="str">
            <v>도시주택실</v>
          </cell>
        </row>
        <row r="174">
          <cell r="A174" t="str">
            <v>건축디자인과</v>
          </cell>
          <cell r="B174" t="str">
            <v>도시환경위원회</v>
          </cell>
          <cell r="C174" t="str">
            <v>도시주택실</v>
          </cell>
        </row>
        <row r="175">
          <cell r="A175" t="str">
            <v>공공택지과</v>
          </cell>
          <cell r="B175" t="str">
            <v>도시환경위원회</v>
          </cell>
          <cell r="C175" t="str">
            <v>도시주택실</v>
          </cell>
        </row>
        <row r="176">
          <cell r="A176" t="str">
            <v>토지정보과</v>
          </cell>
          <cell r="B176" t="str">
            <v>도시환경위원회</v>
          </cell>
          <cell r="C176" t="str">
            <v>도시주택실</v>
          </cell>
        </row>
        <row r="177">
          <cell r="A177" t="str">
            <v>도시개발과</v>
          </cell>
          <cell r="B177" t="str">
            <v>도시환경위원회</v>
          </cell>
          <cell r="C177" t="str">
            <v>도시주택실</v>
          </cell>
        </row>
        <row r="178">
          <cell r="A178" t="str">
            <v>도시재생과</v>
          </cell>
          <cell r="B178" t="str">
            <v>도시환경위원회</v>
          </cell>
          <cell r="C178" t="str">
            <v>도시주택실</v>
          </cell>
        </row>
        <row r="179">
          <cell r="A179" t="str">
            <v>도시계획상임기획단</v>
          </cell>
          <cell r="B179" t="str">
            <v>도시환경위원회</v>
          </cell>
          <cell r="C179" t="str">
            <v>도시주택실</v>
          </cell>
        </row>
        <row r="180">
          <cell r="A180" t="str">
            <v>환경정책과</v>
          </cell>
          <cell r="B180" t="str">
            <v>도시환경위원회</v>
          </cell>
          <cell r="C180" t="str">
            <v>환경국</v>
          </cell>
        </row>
        <row r="181">
          <cell r="A181" t="str">
            <v>기후대기과</v>
          </cell>
          <cell r="B181" t="str">
            <v>도시환경위원회</v>
          </cell>
          <cell r="C181" t="str">
            <v>환경국</v>
          </cell>
        </row>
        <row r="182">
          <cell r="A182" t="str">
            <v>환경안전관리과</v>
          </cell>
          <cell r="B182" t="str">
            <v>도시환경위원회</v>
          </cell>
          <cell r="C182" t="str">
            <v>환경국</v>
          </cell>
        </row>
        <row r="183">
          <cell r="A183" t="str">
            <v>자원순환과</v>
          </cell>
          <cell r="B183" t="str">
            <v>도시환경위원회</v>
          </cell>
          <cell r="C183" t="str">
            <v>환경국</v>
          </cell>
        </row>
        <row r="184">
          <cell r="A184" t="str">
            <v>북부환경관리과</v>
          </cell>
          <cell r="B184" t="str">
            <v>도시환경위원회</v>
          </cell>
          <cell r="C184" t="str">
            <v>환경국</v>
          </cell>
        </row>
        <row r="185">
          <cell r="A185" t="str">
            <v>공단환경관리사업소</v>
          </cell>
          <cell r="B185" t="str">
            <v>도시환경위원회</v>
          </cell>
          <cell r="C185" t="str">
            <v>환경국</v>
          </cell>
        </row>
        <row r="186">
          <cell r="A186" t="str">
            <v>공원녹지과</v>
          </cell>
          <cell r="B186" t="str">
            <v>도시환경위원회</v>
          </cell>
          <cell r="C186" t="str">
            <v>축산산림국</v>
          </cell>
        </row>
        <row r="187">
          <cell r="A187" t="str">
            <v>대기연구부</v>
          </cell>
          <cell r="B187" t="str">
            <v>도시환경위원회</v>
          </cell>
          <cell r="C187" t="str">
            <v>보건환경연구원</v>
          </cell>
        </row>
        <row r="188">
          <cell r="A188" t="str">
            <v>수질연구부</v>
          </cell>
          <cell r="B188" t="str">
            <v>도시환경위원회</v>
          </cell>
          <cell r="C188" t="str">
            <v>보건환경연구원</v>
          </cell>
        </row>
        <row r="189">
          <cell r="A189" t="str">
            <v>북부지원</v>
          </cell>
          <cell r="B189" t="str">
            <v>도시환경위원회</v>
          </cell>
          <cell r="C189" t="str">
            <v>보건환경연구원</v>
          </cell>
        </row>
        <row r="190">
          <cell r="A190" t="str">
            <v>수자원본부</v>
          </cell>
          <cell r="B190" t="str">
            <v>도시환경위원회</v>
          </cell>
          <cell r="C190" t="str">
            <v>수자원본부</v>
          </cell>
        </row>
        <row r="191">
          <cell r="A191" t="str">
            <v>여성가족과</v>
          </cell>
          <cell r="B191" t="str">
            <v>여성가족교육협력위원회</v>
          </cell>
          <cell r="C191" t="str">
            <v>여성가족국</v>
          </cell>
        </row>
        <row r="192">
          <cell r="A192" t="str">
            <v>보육정책과</v>
          </cell>
          <cell r="B192" t="str">
            <v>여성가족교육협력위원회</v>
          </cell>
          <cell r="C192" t="str">
            <v>여성가족국</v>
          </cell>
        </row>
        <row r="193">
          <cell r="A193" t="str">
            <v>아동청소년과</v>
          </cell>
          <cell r="B193" t="str">
            <v>여성가족교육협력위원회</v>
          </cell>
          <cell r="C193" t="str">
            <v>여성가족국</v>
          </cell>
        </row>
        <row r="194">
          <cell r="A194" t="str">
            <v>다문화가족과</v>
          </cell>
          <cell r="B194" t="str">
            <v>여성가족교육협력위원회</v>
          </cell>
          <cell r="C194" t="str">
            <v>여성가족국</v>
          </cell>
        </row>
        <row r="195">
          <cell r="A195" t="str">
            <v>여성비전센터</v>
          </cell>
          <cell r="B195" t="str">
            <v>여성가족교육협력위원회</v>
          </cell>
          <cell r="C195" t="str">
            <v>여성가족국</v>
          </cell>
        </row>
        <row r="196">
          <cell r="A196" t="str">
            <v>여성능력개발센터</v>
          </cell>
          <cell r="B196" t="str">
            <v>여성가족교육협력위원회</v>
          </cell>
          <cell r="C196" t="str">
            <v>여성가족국</v>
          </cell>
        </row>
        <row r="197">
          <cell r="A197" t="str">
            <v>가족여성담당관</v>
          </cell>
          <cell r="B197" t="str">
            <v>여성가족교육협력위원회</v>
          </cell>
          <cell r="C197" t="str">
            <v>복지여성실</v>
          </cell>
        </row>
        <row r="198">
          <cell r="A198" t="str">
            <v>보육청소년담당관</v>
          </cell>
          <cell r="B198" t="str">
            <v>여성가족교육협력위원회</v>
          </cell>
          <cell r="C198" t="str">
            <v>복지여성실</v>
          </cell>
        </row>
        <row r="199">
          <cell r="A199" t="str">
            <v>북부여성비전센터</v>
          </cell>
          <cell r="B199" t="str">
            <v>여성가족교육협력위원회</v>
          </cell>
          <cell r="C199" t="str">
            <v>복지여성실</v>
          </cell>
        </row>
        <row r="200">
          <cell r="A200" t="str">
            <v>교육정책과</v>
          </cell>
          <cell r="B200" t="str">
            <v>여성가족교육협력위원회</v>
          </cell>
          <cell r="C200" t="str">
            <v>교육협력국</v>
          </cell>
        </row>
        <row r="201">
          <cell r="A201" t="str">
            <v>교육협력과</v>
          </cell>
          <cell r="B201" t="str">
            <v>여성가족교육협력위원회</v>
          </cell>
          <cell r="C201" t="str">
            <v>교육협력국</v>
          </cell>
        </row>
        <row r="202">
          <cell r="A202" t="str">
            <v>도서관정책과</v>
          </cell>
          <cell r="B202" t="str">
            <v>여성가족교육협력위원회</v>
          </cell>
          <cell r="C202" t="str">
            <v>교육협력국</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분표"/>
      <sheetName val="예결표지(세로)"/>
      <sheetName val="예결표지(가로)"/>
      <sheetName val="추경표지"/>
      <sheetName val="1추검증"/>
      <sheetName val="2추총괄표"/>
      <sheetName val="1추총괄표(실국)"/>
      <sheetName val="1추총괄표(위원회)"/>
      <sheetName val="2추 세입"/>
      <sheetName val="2추 세출"/>
      <sheetName val="1추특입"/>
      <sheetName val="1추특출"/>
    </sheetNames>
    <sheetDataSet>
      <sheetData sheetId="0">
        <row r="2">
          <cell r="A2" t="str">
            <v>실과명 조정</v>
          </cell>
          <cell r="B2" t="str">
            <v>위원회명 조정</v>
          </cell>
          <cell r="C2" t="str">
            <v>실국명 조정</v>
          </cell>
        </row>
        <row r="3">
          <cell r="A3" t="str">
            <v>공보담당관</v>
          </cell>
          <cell r="B3" t="str">
            <v>의회운영위원회</v>
          </cell>
          <cell r="C3" t="str">
            <v>의회사무처</v>
          </cell>
        </row>
        <row r="4">
          <cell r="A4" t="str">
            <v>총무담당관</v>
          </cell>
          <cell r="B4" t="str">
            <v>의회운영위원회</v>
          </cell>
          <cell r="C4" t="str">
            <v>의회사무처</v>
          </cell>
        </row>
        <row r="5">
          <cell r="A5" t="str">
            <v>의정담당관</v>
          </cell>
          <cell r="B5" t="str">
            <v>의회운영위원회</v>
          </cell>
          <cell r="C5" t="str">
            <v>의회사무처</v>
          </cell>
        </row>
        <row r="6">
          <cell r="A6" t="str">
            <v>입법정책담당관</v>
          </cell>
          <cell r="B6" t="str">
            <v>의회운영위원회</v>
          </cell>
          <cell r="C6" t="str">
            <v>의회사무처</v>
          </cell>
        </row>
        <row r="7">
          <cell r="A7" t="str">
            <v>예산정책담당관</v>
          </cell>
          <cell r="B7" t="str">
            <v>의회운영위원회</v>
          </cell>
          <cell r="C7" t="str">
            <v>의회사무처</v>
          </cell>
        </row>
        <row r="8">
          <cell r="A8" t="str">
            <v>언론협력담당관</v>
          </cell>
          <cell r="B8" t="str">
            <v>의회운영위원회</v>
          </cell>
          <cell r="C8" t="str">
            <v>대변인</v>
          </cell>
        </row>
        <row r="9">
          <cell r="A9" t="str">
            <v>보도기획담당관</v>
          </cell>
          <cell r="B9" t="str">
            <v>의회운영위원회</v>
          </cell>
          <cell r="C9" t="str">
            <v>대변인</v>
          </cell>
        </row>
        <row r="10">
          <cell r="A10" t="str">
            <v>홍보담당관</v>
          </cell>
          <cell r="B10" t="str">
            <v>의회운영위원회</v>
          </cell>
          <cell r="C10" t="str">
            <v>소통기획관</v>
          </cell>
        </row>
        <row r="11">
          <cell r="A11" t="str">
            <v>소통담당관</v>
          </cell>
          <cell r="B11" t="str">
            <v>의회운영위원회</v>
          </cell>
          <cell r="C11" t="str">
            <v>소통기획관</v>
          </cell>
        </row>
        <row r="12">
          <cell r="A12" t="str">
            <v>연정협력관</v>
          </cell>
          <cell r="B12" t="str">
            <v>의회운영위원회</v>
          </cell>
          <cell r="C12" t="str">
            <v>연정협력관</v>
          </cell>
        </row>
        <row r="13">
          <cell r="A13" t="str">
            <v>대외협력담당관</v>
          </cell>
          <cell r="B13" t="str">
            <v>의회운영위원회</v>
          </cell>
          <cell r="C13" t="str">
            <v>대외협력담당관</v>
          </cell>
        </row>
        <row r="14">
          <cell r="A14" t="str">
            <v>서울사무소</v>
          </cell>
          <cell r="B14" t="str">
            <v>의회운영위원회</v>
          </cell>
          <cell r="C14" t="str">
            <v>대외협력담당관</v>
          </cell>
        </row>
        <row r="15">
          <cell r="A15" t="str">
            <v>감사총괄담당관</v>
          </cell>
          <cell r="B15" t="str">
            <v>기획재정위원회</v>
          </cell>
          <cell r="C15" t="str">
            <v>감사관</v>
          </cell>
        </row>
        <row r="16">
          <cell r="A16" t="str">
            <v>조사담당관</v>
          </cell>
          <cell r="B16" t="str">
            <v>기획재정위원회</v>
          </cell>
          <cell r="C16" t="str">
            <v>감사관</v>
          </cell>
        </row>
        <row r="17">
          <cell r="A17" t="str">
            <v>감사담당관</v>
          </cell>
          <cell r="B17" t="str">
            <v>기획재정위원회</v>
          </cell>
          <cell r="C17" t="str">
            <v>감사관</v>
          </cell>
        </row>
        <row r="18">
          <cell r="A18" t="str">
            <v>계약심사담당관</v>
          </cell>
          <cell r="B18" t="str">
            <v>기획재정위원회</v>
          </cell>
          <cell r="C18" t="str">
            <v>감사관</v>
          </cell>
        </row>
        <row r="19">
          <cell r="A19" t="str">
            <v>기획담당관</v>
          </cell>
          <cell r="B19" t="str">
            <v>기획재정위원회</v>
          </cell>
          <cell r="C19" t="str">
            <v>기획조정실</v>
          </cell>
        </row>
        <row r="20">
          <cell r="A20" t="str">
            <v>미래전략담당관</v>
          </cell>
          <cell r="B20" t="str">
            <v>기획재정위원회</v>
          </cell>
          <cell r="C20" t="str">
            <v>기획조정실</v>
          </cell>
        </row>
        <row r="21">
          <cell r="A21" t="str">
            <v>예산담당관</v>
          </cell>
          <cell r="B21" t="str">
            <v>기획재정위원회</v>
          </cell>
          <cell r="C21" t="str">
            <v>기획조정실</v>
          </cell>
        </row>
        <row r="22">
          <cell r="A22" t="str">
            <v>평가담당관</v>
          </cell>
          <cell r="B22" t="str">
            <v>기획재정위원회</v>
          </cell>
          <cell r="C22" t="str">
            <v>기획조정실</v>
          </cell>
        </row>
        <row r="23">
          <cell r="A23" t="str">
            <v>법무담당관</v>
          </cell>
          <cell r="B23" t="str">
            <v>기획재정위원회</v>
          </cell>
          <cell r="C23" t="str">
            <v>기획조정실</v>
          </cell>
        </row>
        <row r="24">
          <cell r="A24" t="str">
            <v>행정심판담당관</v>
          </cell>
          <cell r="B24" t="str">
            <v>기획재정위원회</v>
          </cell>
          <cell r="C24" t="str">
            <v>기획조정실</v>
          </cell>
        </row>
        <row r="25">
          <cell r="A25" t="str">
            <v>규제개혁추진단</v>
          </cell>
          <cell r="B25" t="str">
            <v>기획재정위원회</v>
          </cell>
          <cell r="C25" t="str">
            <v>기획조정실</v>
          </cell>
        </row>
        <row r="26">
          <cell r="A26" t="str">
            <v>정보기획담당관</v>
          </cell>
          <cell r="B26" t="str">
            <v>기획재정위원회</v>
          </cell>
          <cell r="C26" t="str">
            <v>기획조정실</v>
          </cell>
        </row>
        <row r="27">
          <cell r="A27" t="str">
            <v>정보통신보안담당관</v>
          </cell>
          <cell r="B27" t="str">
            <v>기획재정위원회</v>
          </cell>
          <cell r="C27" t="str">
            <v>기획조정실</v>
          </cell>
        </row>
        <row r="28">
          <cell r="A28" t="str">
            <v>빅데이터담당관</v>
          </cell>
          <cell r="B28" t="str">
            <v>기획재정위원회</v>
          </cell>
          <cell r="C28" t="str">
            <v>기획조정실</v>
          </cell>
        </row>
        <row r="29">
          <cell r="A29" t="str">
            <v>기획예산담당관</v>
          </cell>
          <cell r="B29" t="str">
            <v>기획재정위원회</v>
          </cell>
          <cell r="C29" t="str">
            <v>균형발전기획실</v>
          </cell>
        </row>
        <row r="30">
          <cell r="A30" t="str">
            <v>균형발전담당관</v>
          </cell>
          <cell r="B30" t="str">
            <v>기획재정위원회</v>
          </cell>
          <cell r="C30" t="str">
            <v>균형발전기획실</v>
          </cell>
        </row>
        <row r="31">
          <cell r="A31" t="str">
            <v>통일기반조성담당관</v>
          </cell>
          <cell r="B31" t="str">
            <v>기획재정위원회</v>
          </cell>
          <cell r="C31" t="str">
            <v>균형발전기획실</v>
          </cell>
        </row>
        <row r="32">
          <cell r="A32" t="str">
            <v>DMZ정책담당관</v>
          </cell>
          <cell r="B32" t="str">
            <v>기획재정위원회</v>
          </cell>
          <cell r="C32" t="str">
            <v>균형발전기획실</v>
          </cell>
        </row>
        <row r="33">
          <cell r="A33" t="str">
            <v>군관협력담당관</v>
          </cell>
          <cell r="B33" t="str">
            <v>기획재정위원회</v>
          </cell>
          <cell r="C33" t="str">
            <v>균형발전기획실</v>
          </cell>
        </row>
        <row r="34">
          <cell r="A34" t="str">
            <v>따복공동체지원단</v>
          </cell>
          <cell r="B34" t="str">
            <v>기획재정위원회</v>
          </cell>
          <cell r="C34" t="str">
            <v>따복공동체지원단</v>
          </cell>
        </row>
        <row r="35">
          <cell r="A35" t="str">
            <v>경제정책과</v>
          </cell>
          <cell r="B35" t="str">
            <v>경제과학기술위원회</v>
          </cell>
          <cell r="C35" t="str">
            <v>경제실</v>
          </cell>
        </row>
        <row r="36">
          <cell r="A36" t="str">
            <v>일자리정책과</v>
          </cell>
          <cell r="B36" t="str">
            <v>경제과학기술위원회</v>
          </cell>
          <cell r="C36" t="str">
            <v>경제실</v>
          </cell>
        </row>
        <row r="37">
          <cell r="A37" t="str">
            <v>경기일자리센터</v>
          </cell>
          <cell r="B37" t="str">
            <v>경제과학기술위원회</v>
          </cell>
          <cell r="C37" t="str">
            <v>경제실</v>
          </cell>
        </row>
        <row r="38">
          <cell r="A38" t="str">
            <v>공정경제과</v>
          </cell>
          <cell r="B38" t="str">
            <v>경제과학기술위원회</v>
          </cell>
          <cell r="C38" t="str">
            <v>경제실</v>
          </cell>
        </row>
        <row r="39">
          <cell r="A39" t="str">
            <v>기업지원과</v>
          </cell>
          <cell r="B39" t="str">
            <v>경제과학기술위원회</v>
          </cell>
          <cell r="C39" t="str">
            <v>경제실</v>
          </cell>
        </row>
        <row r="40">
          <cell r="A40" t="str">
            <v>산업정책과</v>
          </cell>
          <cell r="B40" t="str">
            <v>경제과학기술위원회</v>
          </cell>
          <cell r="C40" t="str">
            <v>경제실</v>
          </cell>
        </row>
        <row r="41">
          <cell r="A41" t="str">
            <v>에너지과</v>
          </cell>
          <cell r="B41" t="str">
            <v>경제과학기술위원회</v>
          </cell>
          <cell r="C41" t="str">
            <v>경제실</v>
          </cell>
        </row>
        <row r="42">
          <cell r="A42" t="str">
            <v>특화산업과</v>
          </cell>
          <cell r="B42" t="str">
            <v>경제과학기술위원회</v>
          </cell>
          <cell r="C42" t="str">
            <v>경제실</v>
          </cell>
        </row>
        <row r="43">
          <cell r="A43" t="str">
            <v>과학기술과</v>
          </cell>
          <cell r="B43" t="str">
            <v>경제과학기술위원회</v>
          </cell>
          <cell r="C43" t="str">
            <v>경제실</v>
          </cell>
        </row>
        <row r="44">
          <cell r="A44" t="str">
            <v>외교정책과</v>
          </cell>
          <cell r="B44" t="str">
            <v>경제과학기술위원회</v>
          </cell>
          <cell r="C44" t="str">
            <v>경제실</v>
          </cell>
        </row>
        <row r="45">
          <cell r="A45" t="str">
            <v>국제통상과</v>
          </cell>
          <cell r="B45" t="str">
            <v>경제과학기술위원회</v>
          </cell>
          <cell r="C45" t="str">
            <v>경제실</v>
          </cell>
        </row>
        <row r="46">
          <cell r="A46" t="str">
            <v>투자진흥과</v>
          </cell>
          <cell r="B46" t="str">
            <v>경제과학기술위원회</v>
          </cell>
          <cell r="C46" t="str">
            <v>경제실</v>
          </cell>
        </row>
        <row r="47">
          <cell r="A47" t="str">
            <v>기술학교</v>
          </cell>
          <cell r="B47" t="str">
            <v>경제과학기술위원회</v>
          </cell>
          <cell r="C47" t="str">
            <v>경제실</v>
          </cell>
        </row>
        <row r="48">
          <cell r="A48" t="str">
            <v>기획행정과</v>
          </cell>
          <cell r="B48" t="str">
            <v>경제과학기술위원회</v>
          </cell>
          <cell r="C48" t="str">
            <v>황해경제자유구역청</v>
          </cell>
        </row>
        <row r="49">
          <cell r="A49" t="str">
            <v>개발과</v>
          </cell>
          <cell r="B49" t="str">
            <v>경제과학기술위원회</v>
          </cell>
          <cell r="C49" t="str">
            <v>황해경제자유구역청</v>
          </cell>
        </row>
        <row r="50">
          <cell r="A50" t="str">
            <v>투자유치과</v>
          </cell>
          <cell r="B50" t="str">
            <v>경제과학기술위원회</v>
          </cell>
          <cell r="C50" t="str">
            <v>황해경제자유구역청</v>
          </cell>
        </row>
        <row r="51">
          <cell r="A51" t="str">
            <v>따복공동체지원단</v>
          </cell>
          <cell r="B51" t="str">
            <v>경제과학기술위원회</v>
          </cell>
          <cell r="C51" t="str">
            <v>따복공동체지원단</v>
          </cell>
        </row>
        <row r="52">
          <cell r="A52" t="str">
            <v>총무과</v>
          </cell>
          <cell r="B52" t="str">
            <v>안전행정위원회</v>
          </cell>
          <cell r="C52" t="str">
            <v>자치행정국</v>
          </cell>
        </row>
        <row r="53">
          <cell r="A53" t="str">
            <v>자치행정과</v>
          </cell>
          <cell r="B53" t="str">
            <v>안전행정위원회</v>
          </cell>
          <cell r="C53" t="str">
            <v>자치행정국</v>
          </cell>
        </row>
        <row r="54">
          <cell r="A54" t="str">
            <v>인사과</v>
          </cell>
          <cell r="B54" t="str">
            <v>안전행정위원회</v>
          </cell>
          <cell r="C54" t="str">
            <v>자치행정국</v>
          </cell>
        </row>
        <row r="55">
          <cell r="A55" t="str">
            <v>언제나민원실</v>
          </cell>
          <cell r="B55" t="str">
            <v>안전행정위원회</v>
          </cell>
          <cell r="C55" t="str">
            <v>자치행정국</v>
          </cell>
        </row>
        <row r="56">
          <cell r="A56" t="str">
            <v>세정과</v>
          </cell>
          <cell r="B56" t="str">
            <v>안전행정위원회</v>
          </cell>
          <cell r="C56" t="str">
            <v>자치행정국</v>
          </cell>
        </row>
        <row r="57">
          <cell r="A57" t="str">
            <v>세원관리과</v>
          </cell>
          <cell r="B57" t="str">
            <v>안전행정위원회</v>
          </cell>
          <cell r="C57" t="str">
            <v>자치행정국</v>
          </cell>
        </row>
        <row r="58">
          <cell r="A58" t="str">
            <v>회계과</v>
          </cell>
          <cell r="B58" t="str">
            <v>안전행정위원회</v>
          </cell>
          <cell r="C58" t="str">
            <v>자치행정국</v>
          </cell>
        </row>
        <row r="59">
          <cell r="A59" t="str">
            <v>특별사법경찰단</v>
          </cell>
          <cell r="B59" t="str">
            <v>안전행정위원회</v>
          </cell>
          <cell r="C59" t="str">
            <v>자치행정국</v>
          </cell>
        </row>
        <row r="60">
          <cell r="A60" t="str">
            <v>소방행정과</v>
          </cell>
          <cell r="B60" t="str">
            <v>안전행정위원회</v>
          </cell>
          <cell r="C60" t="str">
            <v>재난안전본부</v>
          </cell>
        </row>
        <row r="61">
          <cell r="A61" t="str">
            <v>재난안전과</v>
          </cell>
          <cell r="B61" t="str">
            <v>안전행정위원회</v>
          </cell>
          <cell r="C61" t="str">
            <v>재난안전본부</v>
          </cell>
        </row>
        <row r="62">
          <cell r="A62" t="str">
            <v>재난대응과</v>
          </cell>
          <cell r="B62" t="str">
            <v>안전행정위원회</v>
          </cell>
          <cell r="C62" t="str">
            <v>재난안전본부</v>
          </cell>
        </row>
        <row r="63">
          <cell r="A63" t="str">
            <v>재난종합지휘센터</v>
          </cell>
          <cell r="B63" t="str">
            <v>안전행정위원회</v>
          </cell>
          <cell r="C63" t="str">
            <v>재난안전본부</v>
          </cell>
        </row>
        <row r="64">
          <cell r="A64" t="str">
            <v>안전교육훈련담당관</v>
          </cell>
          <cell r="B64" t="str">
            <v>안전행정위원회</v>
          </cell>
          <cell r="C64" t="str">
            <v>재난안전본부</v>
          </cell>
        </row>
        <row r="65">
          <cell r="A65" t="str">
            <v>청문감사담당관</v>
          </cell>
          <cell r="B65" t="str">
            <v>안전행정위원회</v>
          </cell>
          <cell r="C65" t="str">
            <v>재난안전본부</v>
          </cell>
        </row>
        <row r="66">
          <cell r="A66" t="str">
            <v>특수대응단</v>
          </cell>
          <cell r="B66" t="str">
            <v>안전행정위원회</v>
          </cell>
          <cell r="C66" t="str">
            <v>재난안전본부</v>
          </cell>
        </row>
        <row r="67">
          <cell r="A67" t="str">
            <v>안전기획과</v>
          </cell>
          <cell r="B67" t="str">
            <v>안전행정위원회</v>
          </cell>
          <cell r="C67" t="str">
            <v>재난안전본부</v>
          </cell>
        </row>
        <row r="68">
          <cell r="A68" t="str">
            <v>재난대책과</v>
          </cell>
          <cell r="B68" t="str">
            <v>안전행정위원회</v>
          </cell>
          <cell r="C68" t="str">
            <v>재난안전본부</v>
          </cell>
        </row>
        <row r="69">
          <cell r="A69" t="str">
            <v>기동안전점검단</v>
          </cell>
          <cell r="B69" t="str">
            <v>안전행정위원회</v>
          </cell>
          <cell r="C69" t="str">
            <v>재난안전본부</v>
          </cell>
        </row>
        <row r="70">
          <cell r="A70" t="str">
            <v>소방행정기획과</v>
          </cell>
          <cell r="B70" t="str">
            <v>안전행정위원회</v>
          </cell>
          <cell r="C70" t="str">
            <v>재난안전본부</v>
          </cell>
        </row>
        <row r="71">
          <cell r="A71" t="str">
            <v>특수대응단(북부)</v>
          </cell>
          <cell r="B71" t="str">
            <v>안전행정위원회</v>
          </cell>
          <cell r="C71" t="str">
            <v>재난안전본부</v>
          </cell>
        </row>
        <row r="72">
          <cell r="A72" t="str">
            <v>소방학교</v>
          </cell>
          <cell r="B72" t="str">
            <v>안전행정위원회</v>
          </cell>
          <cell r="C72" t="str">
            <v>재난안전본부</v>
          </cell>
        </row>
        <row r="73">
          <cell r="A73" t="str">
            <v>수원소방서</v>
          </cell>
          <cell r="B73" t="str">
            <v>안전행정위원회</v>
          </cell>
          <cell r="C73" t="str">
            <v>재난안전본부</v>
          </cell>
        </row>
        <row r="74">
          <cell r="A74" t="str">
            <v>성남소방서</v>
          </cell>
          <cell r="B74" t="str">
            <v>안전행정위원회</v>
          </cell>
          <cell r="C74" t="str">
            <v>재난안전본부</v>
          </cell>
        </row>
        <row r="75">
          <cell r="A75" t="str">
            <v>분당소방서</v>
          </cell>
          <cell r="B75" t="str">
            <v>안전행정위원회</v>
          </cell>
          <cell r="C75" t="str">
            <v>재난안전본부</v>
          </cell>
        </row>
        <row r="76">
          <cell r="A76" t="str">
            <v>부천소방서</v>
          </cell>
          <cell r="B76" t="str">
            <v>안전행정위원회</v>
          </cell>
          <cell r="C76" t="str">
            <v>재난안전본부</v>
          </cell>
        </row>
        <row r="77">
          <cell r="A77" t="str">
            <v>안양소방서</v>
          </cell>
          <cell r="B77" t="str">
            <v>안전행정위원회</v>
          </cell>
          <cell r="C77" t="str">
            <v>재난안전본부</v>
          </cell>
        </row>
        <row r="78">
          <cell r="A78" t="str">
            <v>안산소방서</v>
          </cell>
          <cell r="B78" t="str">
            <v>안전행정위원회</v>
          </cell>
          <cell r="C78" t="str">
            <v>재난안전본부</v>
          </cell>
        </row>
        <row r="79">
          <cell r="A79" t="str">
            <v>용인소방서</v>
          </cell>
          <cell r="B79" t="str">
            <v>안전행정위원회</v>
          </cell>
          <cell r="C79" t="str">
            <v>재난안전본부</v>
          </cell>
        </row>
        <row r="80">
          <cell r="A80" t="str">
            <v>평택소방서</v>
          </cell>
          <cell r="B80" t="str">
            <v>안전행정위원회</v>
          </cell>
          <cell r="C80" t="str">
            <v>재난안전본부</v>
          </cell>
        </row>
        <row r="81">
          <cell r="A81" t="str">
            <v>송탄소방서</v>
          </cell>
          <cell r="B81" t="str">
            <v>안전행정위원회</v>
          </cell>
          <cell r="C81" t="str">
            <v>재난안전본부</v>
          </cell>
        </row>
        <row r="82">
          <cell r="A82" t="str">
            <v>광명소방서</v>
          </cell>
          <cell r="B82" t="str">
            <v>안전행정위원회</v>
          </cell>
          <cell r="C82" t="str">
            <v>재난안전본부</v>
          </cell>
        </row>
        <row r="83">
          <cell r="A83" t="str">
            <v>시흥소방서</v>
          </cell>
          <cell r="B83" t="str">
            <v>안전행정위원회</v>
          </cell>
          <cell r="C83" t="str">
            <v>재난안전본부</v>
          </cell>
        </row>
        <row r="84">
          <cell r="A84" t="str">
            <v>군포소방서</v>
          </cell>
          <cell r="B84" t="str">
            <v>안전행정위원회</v>
          </cell>
          <cell r="C84" t="str">
            <v>재난안전본부</v>
          </cell>
        </row>
        <row r="85">
          <cell r="A85" t="str">
            <v>화성소방서</v>
          </cell>
          <cell r="B85" t="str">
            <v>안전행정위원회</v>
          </cell>
          <cell r="C85" t="str">
            <v>재난안전본부</v>
          </cell>
        </row>
        <row r="86">
          <cell r="A86" t="str">
            <v>이천소방서</v>
          </cell>
          <cell r="B86" t="str">
            <v>안전행정위원회</v>
          </cell>
          <cell r="C86" t="str">
            <v>재난안전본부</v>
          </cell>
        </row>
        <row r="87">
          <cell r="A87" t="str">
            <v>김포소방서</v>
          </cell>
          <cell r="B87" t="str">
            <v>안전행정위원회</v>
          </cell>
          <cell r="C87" t="str">
            <v>재난안전본부</v>
          </cell>
        </row>
        <row r="88">
          <cell r="A88" t="str">
            <v>광주소방서</v>
          </cell>
          <cell r="B88" t="str">
            <v>안전행정위원회</v>
          </cell>
          <cell r="C88" t="str">
            <v>재난안전본부</v>
          </cell>
        </row>
        <row r="89">
          <cell r="A89" t="str">
            <v>안성소방서</v>
          </cell>
          <cell r="B89" t="str">
            <v>안전행정위원회</v>
          </cell>
          <cell r="C89" t="str">
            <v>재난안전본부</v>
          </cell>
        </row>
        <row r="90">
          <cell r="A90" t="str">
            <v>하남소방서</v>
          </cell>
          <cell r="B90" t="str">
            <v>안전행정위원회</v>
          </cell>
          <cell r="C90" t="str">
            <v>재난안전본부</v>
          </cell>
        </row>
        <row r="91">
          <cell r="A91" t="str">
            <v>의왕소방서</v>
          </cell>
          <cell r="B91" t="str">
            <v>안전행정위원회</v>
          </cell>
          <cell r="C91" t="str">
            <v>재난안전본부</v>
          </cell>
        </row>
        <row r="92">
          <cell r="A92" t="str">
            <v>오산소방서</v>
          </cell>
          <cell r="B92" t="str">
            <v>안전행정위원회</v>
          </cell>
          <cell r="C92" t="str">
            <v>재난안전본부</v>
          </cell>
        </row>
        <row r="93">
          <cell r="A93" t="str">
            <v>여주소방서</v>
          </cell>
          <cell r="B93" t="str">
            <v>안전행정위원회</v>
          </cell>
          <cell r="C93" t="str">
            <v>재난안전본부</v>
          </cell>
        </row>
        <row r="94">
          <cell r="A94" t="str">
            <v>양평소방서</v>
          </cell>
          <cell r="B94" t="str">
            <v>안전행정위원회</v>
          </cell>
          <cell r="C94" t="str">
            <v>재난안전본부</v>
          </cell>
        </row>
        <row r="95">
          <cell r="A95" t="str">
            <v>과천소방서</v>
          </cell>
          <cell r="B95" t="str">
            <v>안전행정위원회</v>
          </cell>
          <cell r="C95" t="str">
            <v>재난안전본부</v>
          </cell>
        </row>
        <row r="96">
          <cell r="A96" t="str">
            <v>고양소방서</v>
          </cell>
          <cell r="B96" t="str">
            <v>안전행정위원회</v>
          </cell>
          <cell r="C96" t="str">
            <v>재난안전본부</v>
          </cell>
        </row>
        <row r="97">
          <cell r="A97" t="str">
            <v>일산소방서</v>
          </cell>
          <cell r="B97" t="str">
            <v>안전행정위원회</v>
          </cell>
          <cell r="C97" t="str">
            <v>재난안전본부</v>
          </cell>
        </row>
        <row r="98">
          <cell r="A98" t="str">
            <v>의정부소방서</v>
          </cell>
          <cell r="B98" t="str">
            <v>안전행정위원회</v>
          </cell>
          <cell r="C98" t="str">
            <v>재난안전본부</v>
          </cell>
        </row>
        <row r="99">
          <cell r="A99" t="str">
            <v>남양주소방서</v>
          </cell>
          <cell r="B99" t="str">
            <v>안전행정위원회</v>
          </cell>
          <cell r="C99" t="str">
            <v>재난안전본부</v>
          </cell>
        </row>
        <row r="100">
          <cell r="A100" t="str">
            <v>파주소방서</v>
          </cell>
          <cell r="B100" t="str">
            <v>안전행정위원회</v>
          </cell>
          <cell r="C100" t="str">
            <v>재난안전본부</v>
          </cell>
        </row>
        <row r="101">
          <cell r="A101" t="str">
            <v>구리소방서</v>
          </cell>
          <cell r="B101" t="str">
            <v>안전행정위원회</v>
          </cell>
          <cell r="C101" t="str">
            <v>재난안전본부</v>
          </cell>
        </row>
        <row r="102">
          <cell r="A102" t="str">
            <v>포천소방서</v>
          </cell>
          <cell r="B102" t="str">
            <v>안전행정위원회</v>
          </cell>
          <cell r="C102" t="str">
            <v>재난안전본부</v>
          </cell>
        </row>
        <row r="103">
          <cell r="A103" t="str">
            <v>양주소방서</v>
          </cell>
          <cell r="B103" t="str">
            <v>안전행정위원회</v>
          </cell>
          <cell r="C103" t="str">
            <v>재난안전본부</v>
          </cell>
        </row>
        <row r="104">
          <cell r="A104" t="str">
            <v>동두천소방서</v>
          </cell>
          <cell r="B104" t="str">
            <v>안전행정위원회</v>
          </cell>
          <cell r="C104" t="str">
            <v>재난안전본부</v>
          </cell>
        </row>
        <row r="105">
          <cell r="A105" t="str">
            <v>가평소방서</v>
          </cell>
          <cell r="B105" t="str">
            <v>안전행정위원회</v>
          </cell>
          <cell r="C105" t="str">
            <v>재난안전본부</v>
          </cell>
        </row>
        <row r="106">
          <cell r="A106" t="str">
            <v>연천소방서</v>
          </cell>
          <cell r="B106" t="str">
            <v>안전행정위원회</v>
          </cell>
          <cell r="C106" t="str">
            <v>재난안전본부</v>
          </cell>
        </row>
        <row r="107">
          <cell r="A107" t="str">
            <v>행정관리담당관</v>
          </cell>
          <cell r="B107" t="str">
            <v>안전행정위원회</v>
          </cell>
          <cell r="C107" t="str">
            <v>균형발전기획실</v>
          </cell>
        </row>
        <row r="108">
          <cell r="A108" t="str">
            <v>비상기획담당관</v>
          </cell>
          <cell r="B108" t="str">
            <v>안전행정위원회</v>
          </cell>
          <cell r="C108" t="str">
            <v>균형발전기획실</v>
          </cell>
        </row>
        <row r="109">
          <cell r="A109" t="str">
            <v>인재개발원</v>
          </cell>
          <cell r="B109" t="str">
            <v>안전행정위원회</v>
          </cell>
          <cell r="C109" t="str">
            <v>인재개발원</v>
          </cell>
        </row>
        <row r="110">
          <cell r="A110" t="str">
            <v>문화정책과</v>
          </cell>
          <cell r="B110" t="str">
            <v>문화체육관광위원회</v>
          </cell>
          <cell r="C110" t="str">
            <v>문화체육관광국</v>
          </cell>
        </row>
        <row r="111">
          <cell r="A111" t="str">
            <v>종무과</v>
          </cell>
          <cell r="B111" t="str">
            <v>문화체육관광위원회</v>
          </cell>
          <cell r="C111" t="str">
            <v>문화체육관광국</v>
          </cell>
        </row>
        <row r="112">
          <cell r="A112" t="str">
            <v>체육과</v>
          </cell>
          <cell r="B112" t="str">
            <v>문화체육관광위원회</v>
          </cell>
          <cell r="C112" t="str">
            <v>문화체육관광국</v>
          </cell>
        </row>
        <row r="113">
          <cell r="A113" t="str">
            <v>문화유산과</v>
          </cell>
          <cell r="B113" t="str">
            <v>문화체육관광위원회</v>
          </cell>
          <cell r="C113" t="str">
            <v>문화체육관광국</v>
          </cell>
        </row>
        <row r="114">
          <cell r="A114" t="str">
            <v>콘텐츠산업과</v>
          </cell>
          <cell r="B114" t="str">
            <v>문화체육관광위원회</v>
          </cell>
          <cell r="C114" t="str">
            <v>문화체육관광국</v>
          </cell>
        </row>
        <row r="115">
          <cell r="A115" t="str">
            <v>관광과</v>
          </cell>
          <cell r="B115" t="str">
            <v>문화체육관광위원회</v>
          </cell>
          <cell r="C115" t="str">
            <v>문화체육관광국</v>
          </cell>
        </row>
        <row r="116">
          <cell r="A116" t="str">
            <v>한류월드사업단</v>
          </cell>
          <cell r="B116" t="str">
            <v>문화체육관광위원회</v>
          </cell>
          <cell r="C116" t="str">
            <v>문화체육관광국</v>
          </cell>
        </row>
        <row r="117">
          <cell r="A117" t="str">
            <v>농업정책과</v>
          </cell>
          <cell r="B117" t="str">
            <v>농정해양위원회</v>
          </cell>
          <cell r="C117" t="str">
            <v>농정해양국</v>
          </cell>
        </row>
        <row r="118">
          <cell r="A118" t="str">
            <v>해양항만정책과</v>
          </cell>
          <cell r="B118" t="str">
            <v>농정해양위원회</v>
          </cell>
          <cell r="C118" t="str">
            <v>농정해양국</v>
          </cell>
        </row>
        <row r="119">
          <cell r="A119" t="str">
            <v>농식품유통과</v>
          </cell>
          <cell r="B119" t="str">
            <v>농정해양위원회</v>
          </cell>
          <cell r="C119" t="str">
            <v>농정해양국</v>
          </cell>
        </row>
        <row r="120">
          <cell r="A120" t="str">
            <v>친환경농업과</v>
          </cell>
          <cell r="B120" t="str">
            <v>농정해양위원회</v>
          </cell>
          <cell r="C120" t="str">
            <v>농정해양국</v>
          </cell>
        </row>
        <row r="121">
          <cell r="A121" t="str">
            <v>수산과</v>
          </cell>
          <cell r="B121" t="str">
            <v>농정해양위원회</v>
          </cell>
          <cell r="C121" t="str">
            <v>농정해양국</v>
          </cell>
        </row>
        <row r="122">
          <cell r="A122" t="str">
            <v>해양수산자원연구소</v>
          </cell>
          <cell r="B122" t="str">
            <v>농정해양위원회</v>
          </cell>
          <cell r="C122" t="str">
            <v>농정해양국</v>
          </cell>
        </row>
        <row r="123">
          <cell r="A123" t="str">
            <v>종자관리소</v>
          </cell>
          <cell r="B123" t="str">
            <v>농정해양위원회</v>
          </cell>
          <cell r="C123" t="str">
            <v>농정해양국</v>
          </cell>
        </row>
        <row r="124">
          <cell r="A124" t="str">
            <v>축산정책과</v>
          </cell>
          <cell r="B124" t="str">
            <v>농정해양위원회</v>
          </cell>
          <cell r="C124" t="str">
            <v>축산산림국</v>
          </cell>
        </row>
        <row r="125">
          <cell r="A125" t="str">
            <v>동물방역위생과</v>
          </cell>
          <cell r="B125" t="str">
            <v>농정해양위원회</v>
          </cell>
          <cell r="C125" t="str">
            <v>축산산림국</v>
          </cell>
        </row>
        <row r="126">
          <cell r="A126" t="str">
            <v>산림과</v>
          </cell>
          <cell r="B126" t="str">
            <v>농정해양위원회</v>
          </cell>
          <cell r="C126" t="str">
            <v>축산산림국</v>
          </cell>
        </row>
        <row r="127">
          <cell r="A127" t="str">
            <v>축산위생연구소</v>
          </cell>
          <cell r="B127" t="str">
            <v>농정해양위원회</v>
          </cell>
          <cell r="C127" t="str">
            <v>축산산림국</v>
          </cell>
        </row>
        <row r="128">
          <cell r="A128" t="str">
            <v>북부축산위생연구소</v>
          </cell>
          <cell r="B128" t="str">
            <v>농정해양위원회</v>
          </cell>
          <cell r="C128" t="str">
            <v>축산산림국</v>
          </cell>
        </row>
        <row r="129">
          <cell r="A129" t="str">
            <v>산림환경연구소</v>
          </cell>
          <cell r="B129" t="str">
            <v>농정해양위원회</v>
          </cell>
          <cell r="C129" t="str">
            <v>축산산림국</v>
          </cell>
        </row>
        <row r="130">
          <cell r="A130" t="str">
            <v>농업기술원(총무과)</v>
          </cell>
          <cell r="B130" t="str">
            <v>농정해양위원회</v>
          </cell>
          <cell r="C130" t="str">
            <v>농업기술원</v>
          </cell>
        </row>
        <row r="131">
          <cell r="A131" t="str">
            <v>작물연구과</v>
          </cell>
          <cell r="B131" t="str">
            <v>농정해양위원회</v>
          </cell>
          <cell r="C131" t="str">
            <v>농업기술원</v>
          </cell>
        </row>
        <row r="132">
          <cell r="A132" t="str">
            <v>원예연구과</v>
          </cell>
          <cell r="B132" t="str">
            <v>농정해양위원회</v>
          </cell>
          <cell r="C132" t="str">
            <v>농업기술원</v>
          </cell>
        </row>
        <row r="133">
          <cell r="A133" t="str">
            <v>환경농업연구과</v>
          </cell>
          <cell r="B133" t="str">
            <v>농정해양위원회</v>
          </cell>
          <cell r="C133" t="str">
            <v>농업기술원</v>
          </cell>
        </row>
        <row r="134">
          <cell r="A134" t="str">
            <v>지원기획과</v>
          </cell>
          <cell r="B134" t="str">
            <v>농정해양위원회</v>
          </cell>
          <cell r="C134" t="str">
            <v>농업기술원</v>
          </cell>
        </row>
        <row r="135">
          <cell r="A135" t="str">
            <v>기술보급과</v>
          </cell>
          <cell r="B135" t="str">
            <v>농정해양위원회</v>
          </cell>
          <cell r="C135" t="str">
            <v>농업기술원</v>
          </cell>
        </row>
        <row r="136">
          <cell r="A136" t="str">
            <v>농촌자원과</v>
          </cell>
          <cell r="B136" t="str">
            <v>농정해양위원회</v>
          </cell>
          <cell r="C136" t="str">
            <v>농업기술원</v>
          </cell>
        </row>
        <row r="137">
          <cell r="A137" t="str">
            <v>버섯연구소</v>
          </cell>
          <cell r="B137" t="str">
            <v>농정해양위원회</v>
          </cell>
          <cell r="C137" t="str">
            <v>농업기술원</v>
          </cell>
        </row>
        <row r="138">
          <cell r="A138" t="str">
            <v>소득자원연구소</v>
          </cell>
          <cell r="B138" t="str">
            <v>농정해양위원회</v>
          </cell>
          <cell r="C138" t="str">
            <v>농업기술원</v>
          </cell>
        </row>
        <row r="139">
          <cell r="A139" t="str">
            <v>선인장다육식물연구소</v>
          </cell>
          <cell r="B139" t="str">
            <v>농정해양위원회</v>
          </cell>
          <cell r="C139" t="str">
            <v>농업기술원</v>
          </cell>
        </row>
        <row r="140">
          <cell r="A140" t="str">
            <v>무한돌봄복지과</v>
          </cell>
          <cell r="B140" t="str">
            <v>보건복지위원회</v>
          </cell>
          <cell r="C140" t="str">
            <v>보건복지국</v>
          </cell>
        </row>
        <row r="141">
          <cell r="A141" t="str">
            <v>사회적일자리과</v>
          </cell>
          <cell r="B141" t="str">
            <v>보건복지위원회</v>
          </cell>
          <cell r="C141" t="str">
            <v>보건복지국</v>
          </cell>
        </row>
        <row r="142">
          <cell r="A142" t="str">
            <v>노인복지과</v>
          </cell>
          <cell r="B142" t="str">
            <v>보건복지위원회</v>
          </cell>
          <cell r="C142" t="str">
            <v>보건복지국</v>
          </cell>
        </row>
        <row r="143">
          <cell r="A143" t="str">
            <v>장애인복지과</v>
          </cell>
          <cell r="B143" t="str">
            <v>보건복지위원회</v>
          </cell>
          <cell r="C143" t="str">
            <v>보건복지국</v>
          </cell>
        </row>
        <row r="144">
          <cell r="A144" t="str">
            <v>보건정책과</v>
          </cell>
          <cell r="B144" t="str">
            <v>보건복지위원회</v>
          </cell>
          <cell r="C144" t="str">
            <v>보건복지국</v>
          </cell>
        </row>
        <row r="145">
          <cell r="A145" t="str">
            <v>건강증진과</v>
          </cell>
          <cell r="B145" t="str">
            <v>보건복지위원회</v>
          </cell>
          <cell r="C145" t="str">
            <v>보건복지국</v>
          </cell>
        </row>
        <row r="146">
          <cell r="A146" t="str">
            <v>식품안전과</v>
          </cell>
          <cell r="B146" t="str">
            <v>보건복지위원회</v>
          </cell>
          <cell r="C146" t="str">
            <v>보건복지국</v>
          </cell>
        </row>
        <row r="147">
          <cell r="A147" t="str">
            <v>사회복지담당관</v>
          </cell>
          <cell r="B147" t="str">
            <v>보건복지위원회</v>
          </cell>
          <cell r="C147" t="str">
            <v>복지여성실</v>
          </cell>
        </row>
        <row r="148">
          <cell r="A148" t="str">
            <v>보건위생담당관</v>
          </cell>
          <cell r="B148" t="str">
            <v>보건복지위원회</v>
          </cell>
          <cell r="C148" t="str">
            <v>복지여성실</v>
          </cell>
        </row>
        <row r="149">
          <cell r="A149" t="str">
            <v>보건환경연구원(총무과)</v>
          </cell>
          <cell r="B149" t="str">
            <v>보건복지위원회</v>
          </cell>
          <cell r="C149" t="str">
            <v>보건환경연구원</v>
          </cell>
        </row>
        <row r="150">
          <cell r="A150" t="str">
            <v>보건연구부</v>
          </cell>
          <cell r="B150" t="str">
            <v>보건복지위원회</v>
          </cell>
          <cell r="C150" t="str">
            <v>보건환경연구원</v>
          </cell>
        </row>
        <row r="151">
          <cell r="A151" t="str">
            <v>수원농수산물검사소</v>
          </cell>
          <cell r="B151" t="str">
            <v>보건복지위원회</v>
          </cell>
          <cell r="C151" t="str">
            <v>보건환경연구원</v>
          </cell>
        </row>
        <row r="152">
          <cell r="A152" t="str">
            <v>북부지원</v>
          </cell>
          <cell r="B152" t="str">
            <v>보건복지위원회</v>
          </cell>
          <cell r="C152" t="str">
            <v>보건환경연구원</v>
          </cell>
        </row>
        <row r="153">
          <cell r="A153" t="str">
            <v>철도물류정책과</v>
          </cell>
          <cell r="B153" t="str">
            <v>건설교통위원회</v>
          </cell>
          <cell r="C153" t="str">
            <v>철도국</v>
          </cell>
        </row>
        <row r="154">
          <cell r="A154" t="str">
            <v>광역도시철도과</v>
          </cell>
          <cell r="B154" t="str">
            <v>건설교통위원회</v>
          </cell>
          <cell r="C154" t="str">
            <v>철도국</v>
          </cell>
        </row>
        <row r="155">
          <cell r="A155" t="str">
            <v>철도건설과</v>
          </cell>
          <cell r="B155" t="str">
            <v>건설교통위원회</v>
          </cell>
          <cell r="C155" t="str">
            <v>철도국</v>
          </cell>
        </row>
        <row r="156">
          <cell r="A156" t="str">
            <v>교통정책과</v>
          </cell>
          <cell r="B156" t="str">
            <v>건설교통위원회</v>
          </cell>
          <cell r="C156" t="str">
            <v>교통국</v>
          </cell>
        </row>
        <row r="157">
          <cell r="A157" t="str">
            <v>버스정책과</v>
          </cell>
          <cell r="B157" t="str">
            <v>건설교통위원회</v>
          </cell>
          <cell r="C157" t="str">
            <v>교통국</v>
          </cell>
        </row>
        <row r="158">
          <cell r="A158" t="str">
            <v>굿모닝버스추진단</v>
          </cell>
          <cell r="B158" t="str">
            <v>건설교통위원회</v>
          </cell>
          <cell r="C158" t="str">
            <v>교통국</v>
          </cell>
        </row>
        <row r="159">
          <cell r="A159" t="str">
            <v>택시정책과</v>
          </cell>
          <cell r="B159" t="str">
            <v>건설교통위원회</v>
          </cell>
          <cell r="C159" t="str">
            <v>교통국</v>
          </cell>
        </row>
        <row r="160">
          <cell r="A160" t="str">
            <v>교통정보센터</v>
          </cell>
          <cell r="B160" t="str">
            <v>건설교통위원회</v>
          </cell>
          <cell r="C160" t="str">
            <v>교통국</v>
          </cell>
        </row>
        <row r="161">
          <cell r="A161" t="str">
            <v>건설안전과</v>
          </cell>
          <cell r="B161" t="str">
            <v>건설교통위원회</v>
          </cell>
          <cell r="C161" t="str">
            <v>건설국</v>
          </cell>
        </row>
        <row r="162">
          <cell r="A162" t="str">
            <v>도로정책과</v>
          </cell>
          <cell r="B162" t="str">
            <v>건설교통위원회</v>
          </cell>
          <cell r="C162" t="str">
            <v>건설국</v>
          </cell>
        </row>
        <row r="163">
          <cell r="A163" t="str">
            <v>하천과</v>
          </cell>
          <cell r="B163" t="str">
            <v>건설교통위원회</v>
          </cell>
          <cell r="C163" t="str">
            <v>건설국</v>
          </cell>
        </row>
        <row r="164">
          <cell r="A164" t="str">
            <v>건설기술과</v>
          </cell>
          <cell r="B164" t="str">
            <v>건설교통위원회</v>
          </cell>
          <cell r="C164" t="str">
            <v>건설국</v>
          </cell>
        </row>
        <row r="165">
          <cell r="A165" t="str">
            <v>관리과</v>
          </cell>
          <cell r="B165" t="str">
            <v>건설교통위원회</v>
          </cell>
          <cell r="C165" t="str">
            <v>건설본부</v>
          </cell>
        </row>
        <row r="166">
          <cell r="A166" t="str">
            <v>도로건설과</v>
          </cell>
          <cell r="B166" t="str">
            <v>건설교통위원회</v>
          </cell>
          <cell r="C166" t="str">
            <v>건설본부</v>
          </cell>
        </row>
        <row r="167">
          <cell r="A167" t="str">
            <v>북부도로과</v>
          </cell>
          <cell r="B167" t="str">
            <v>건설교통위원회</v>
          </cell>
          <cell r="C167" t="str">
            <v>건설본부</v>
          </cell>
        </row>
        <row r="168">
          <cell r="A168" t="str">
            <v>건축시설과</v>
          </cell>
          <cell r="B168" t="str">
            <v>건설교통위원회</v>
          </cell>
          <cell r="C168" t="str">
            <v>건설본부</v>
          </cell>
        </row>
        <row r="169">
          <cell r="A169" t="str">
            <v>신청사건립추진단</v>
          </cell>
          <cell r="B169" t="str">
            <v>건설교통위원회</v>
          </cell>
          <cell r="C169" t="str">
            <v>건설본부</v>
          </cell>
        </row>
        <row r="170">
          <cell r="A170" t="str">
            <v>지역정책과</v>
          </cell>
          <cell r="B170" t="str">
            <v>도시환경위원회</v>
          </cell>
          <cell r="C170" t="str">
            <v>도시주택실</v>
          </cell>
        </row>
        <row r="171">
          <cell r="A171" t="str">
            <v>도시정책과</v>
          </cell>
          <cell r="B171" t="str">
            <v>도시환경위원회</v>
          </cell>
          <cell r="C171" t="str">
            <v>도시주택실</v>
          </cell>
        </row>
        <row r="172">
          <cell r="A172" t="str">
            <v>도시주택과</v>
          </cell>
          <cell r="B172" t="str">
            <v>도시환경위원회</v>
          </cell>
          <cell r="C172" t="str">
            <v>도시주택실</v>
          </cell>
        </row>
        <row r="173">
          <cell r="A173" t="str">
            <v>주택정책과</v>
          </cell>
          <cell r="B173" t="str">
            <v>도시환경위원회</v>
          </cell>
          <cell r="C173" t="str">
            <v>도시주택실</v>
          </cell>
        </row>
        <row r="174">
          <cell r="A174" t="str">
            <v>건축디자인과</v>
          </cell>
          <cell r="B174" t="str">
            <v>도시환경위원회</v>
          </cell>
          <cell r="C174" t="str">
            <v>도시주택실</v>
          </cell>
        </row>
        <row r="175">
          <cell r="A175" t="str">
            <v>공공택지과</v>
          </cell>
          <cell r="B175" t="str">
            <v>도시환경위원회</v>
          </cell>
          <cell r="C175" t="str">
            <v>도시주택실</v>
          </cell>
        </row>
        <row r="176">
          <cell r="A176" t="str">
            <v>토지정보과</v>
          </cell>
          <cell r="B176" t="str">
            <v>도시환경위원회</v>
          </cell>
          <cell r="C176" t="str">
            <v>도시주택실</v>
          </cell>
        </row>
        <row r="177">
          <cell r="A177" t="str">
            <v>도시개발과</v>
          </cell>
          <cell r="B177" t="str">
            <v>도시환경위원회</v>
          </cell>
          <cell r="C177" t="str">
            <v>도시주택실</v>
          </cell>
        </row>
        <row r="178">
          <cell r="A178" t="str">
            <v>도시재생과</v>
          </cell>
          <cell r="B178" t="str">
            <v>도시환경위원회</v>
          </cell>
          <cell r="C178" t="str">
            <v>도시주택실</v>
          </cell>
        </row>
        <row r="179">
          <cell r="A179" t="str">
            <v>도시계획상임기획단</v>
          </cell>
          <cell r="B179" t="str">
            <v>도시환경위원회</v>
          </cell>
          <cell r="C179" t="str">
            <v>도시주택실</v>
          </cell>
        </row>
        <row r="180">
          <cell r="A180" t="str">
            <v>환경정책과</v>
          </cell>
          <cell r="B180" t="str">
            <v>도시환경위원회</v>
          </cell>
          <cell r="C180" t="str">
            <v>환경국</v>
          </cell>
        </row>
        <row r="181">
          <cell r="A181" t="str">
            <v>기후대기과</v>
          </cell>
          <cell r="B181" t="str">
            <v>도시환경위원회</v>
          </cell>
          <cell r="C181" t="str">
            <v>환경국</v>
          </cell>
        </row>
        <row r="182">
          <cell r="A182" t="str">
            <v>환경안전관리과</v>
          </cell>
          <cell r="B182" t="str">
            <v>도시환경위원회</v>
          </cell>
          <cell r="C182" t="str">
            <v>환경국</v>
          </cell>
        </row>
        <row r="183">
          <cell r="A183" t="str">
            <v>자원순환과</v>
          </cell>
          <cell r="B183" t="str">
            <v>도시환경위원회</v>
          </cell>
          <cell r="C183" t="str">
            <v>환경국</v>
          </cell>
        </row>
        <row r="184">
          <cell r="A184" t="str">
            <v>북부환경관리과</v>
          </cell>
          <cell r="B184" t="str">
            <v>도시환경위원회</v>
          </cell>
          <cell r="C184" t="str">
            <v>환경국</v>
          </cell>
        </row>
        <row r="185">
          <cell r="A185" t="str">
            <v>공단환경관리사업소</v>
          </cell>
          <cell r="B185" t="str">
            <v>도시환경위원회</v>
          </cell>
          <cell r="C185" t="str">
            <v>환경국</v>
          </cell>
        </row>
        <row r="186">
          <cell r="A186" t="str">
            <v>공원녹지과</v>
          </cell>
          <cell r="B186" t="str">
            <v>도시환경위원회</v>
          </cell>
          <cell r="C186" t="str">
            <v>축산산림국</v>
          </cell>
        </row>
        <row r="187">
          <cell r="A187" t="str">
            <v>대기연구부</v>
          </cell>
          <cell r="B187" t="str">
            <v>도시환경위원회</v>
          </cell>
          <cell r="C187" t="str">
            <v>보건환경연구원</v>
          </cell>
        </row>
        <row r="188">
          <cell r="A188" t="str">
            <v>수질연구부</v>
          </cell>
          <cell r="B188" t="str">
            <v>도시환경위원회</v>
          </cell>
          <cell r="C188" t="str">
            <v>보건환경연구원</v>
          </cell>
        </row>
        <row r="189">
          <cell r="A189" t="str">
            <v>북부지원</v>
          </cell>
          <cell r="B189" t="str">
            <v>도시환경위원회</v>
          </cell>
          <cell r="C189" t="str">
            <v>보건환경연구원</v>
          </cell>
        </row>
        <row r="190">
          <cell r="A190" t="str">
            <v>수자원본부</v>
          </cell>
          <cell r="B190" t="str">
            <v>도시환경위원회</v>
          </cell>
          <cell r="C190" t="str">
            <v>수자원본부</v>
          </cell>
        </row>
        <row r="191">
          <cell r="A191" t="str">
            <v>여성가족과</v>
          </cell>
          <cell r="B191" t="str">
            <v>여성가족교육협력위원회</v>
          </cell>
          <cell r="C191" t="str">
            <v>여성가족국</v>
          </cell>
        </row>
        <row r="192">
          <cell r="A192" t="str">
            <v>보육정책과</v>
          </cell>
          <cell r="B192" t="str">
            <v>여성가족교육협력위원회</v>
          </cell>
          <cell r="C192" t="str">
            <v>여성가족국</v>
          </cell>
        </row>
        <row r="193">
          <cell r="A193" t="str">
            <v>아동청소년과</v>
          </cell>
          <cell r="B193" t="str">
            <v>여성가족교육협력위원회</v>
          </cell>
          <cell r="C193" t="str">
            <v>여성가족국</v>
          </cell>
        </row>
        <row r="194">
          <cell r="A194" t="str">
            <v>다문화가족과</v>
          </cell>
          <cell r="B194" t="str">
            <v>여성가족교육협력위원회</v>
          </cell>
          <cell r="C194" t="str">
            <v>여성가족국</v>
          </cell>
        </row>
        <row r="195">
          <cell r="A195" t="str">
            <v>여성비전센터</v>
          </cell>
          <cell r="B195" t="str">
            <v>여성가족교육협력위원회</v>
          </cell>
          <cell r="C195" t="str">
            <v>여성가족국</v>
          </cell>
        </row>
        <row r="196">
          <cell r="A196" t="str">
            <v>여성능력개발센터</v>
          </cell>
          <cell r="B196" t="str">
            <v>여성가족교육협력위원회</v>
          </cell>
          <cell r="C196" t="str">
            <v>여성가족국</v>
          </cell>
        </row>
        <row r="197">
          <cell r="A197" t="str">
            <v>가족여성담당관</v>
          </cell>
          <cell r="B197" t="str">
            <v>여성가족교육협력위원회</v>
          </cell>
          <cell r="C197" t="str">
            <v>복지여성실</v>
          </cell>
        </row>
        <row r="198">
          <cell r="A198" t="str">
            <v>보육청소년담당관</v>
          </cell>
          <cell r="B198" t="str">
            <v>여성가족교육협력위원회</v>
          </cell>
          <cell r="C198" t="str">
            <v>복지여성실</v>
          </cell>
        </row>
        <row r="199">
          <cell r="A199" t="str">
            <v>북부여성비전센터</v>
          </cell>
          <cell r="B199" t="str">
            <v>여성가족교육협력위원회</v>
          </cell>
          <cell r="C199" t="str">
            <v>복지여성실</v>
          </cell>
        </row>
        <row r="200">
          <cell r="A200" t="str">
            <v>교육정책과</v>
          </cell>
          <cell r="B200" t="str">
            <v>여성가족교육협력위원회</v>
          </cell>
          <cell r="C200" t="str">
            <v>교육협력국</v>
          </cell>
        </row>
        <row r="201">
          <cell r="A201" t="str">
            <v>교육협력과</v>
          </cell>
          <cell r="B201" t="str">
            <v>여성가족교육협력위원회</v>
          </cell>
          <cell r="C201" t="str">
            <v>교육협력국</v>
          </cell>
        </row>
        <row r="202">
          <cell r="A202" t="str">
            <v>도서관정책과</v>
          </cell>
          <cell r="B202" t="str">
            <v>여성가족교육협력위원회</v>
          </cell>
          <cell r="C202" t="str">
            <v>교육협력국</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분표"/>
      <sheetName val="예결표지(세로)"/>
      <sheetName val="예결표지(가로)"/>
      <sheetName val="추경표지"/>
      <sheetName val="1추검증"/>
      <sheetName val="2추총괄표"/>
      <sheetName val="1추총괄표(실국)"/>
      <sheetName val="1추총괄표(위원회)"/>
      <sheetName val="2추 세입"/>
      <sheetName val="2추 세출"/>
      <sheetName val="1추특입"/>
      <sheetName val="1추특출"/>
    </sheetNames>
    <sheetDataSet>
      <sheetData sheetId="0">
        <row r="2">
          <cell r="A2" t="str">
            <v>실과명 조정</v>
          </cell>
          <cell r="B2" t="str">
            <v>위원회명 조정</v>
          </cell>
          <cell r="C2" t="str">
            <v>실국명 조정</v>
          </cell>
        </row>
        <row r="3">
          <cell r="A3" t="str">
            <v>공보담당관</v>
          </cell>
          <cell r="B3" t="str">
            <v>의회운영위원회</v>
          </cell>
          <cell r="C3" t="str">
            <v>의회사무처</v>
          </cell>
        </row>
        <row r="4">
          <cell r="A4" t="str">
            <v>총무담당관</v>
          </cell>
          <cell r="B4" t="str">
            <v>의회운영위원회</v>
          </cell>
          <cell r="C4" t="str">
            <v>의회사무처</v>
          </cell>
        </row>
        <row r="5">
          <cell r="A5" t="str">
            <v>의정담당관</v>
          </cell>
          <cell r="B5" t="str">
            <v>의회운영위원회</v>
          </cell>
          <cell r="C5" t="str">
            <v>의회사무처</v>
          </cell>
        </row>
        <row r="6">
          <cell r="A6" t="str">
            <v>입법정책담당관</v>
          </cell>
          <cell r="B6" t="str">
            <v>의회운영위원회</v>
          </cell>
          <cell r="C6" t="str">
            <v>의회사무처</v>
          </cell>
        </row>
        <row r="7">
          <cell r="A7" t="str">
            <v>예산정책담당관</v>
          </cell>
          <cell r="B7" t="str">
            <v>의회운영위원회</v>
          </cell>
          <cell r="C7" t="str">
            <v>의회사무처</v>
          </cell>
        </row>
        <row r="8">
          <cell r="A8" t="str">
            <v>언론협력담당관</v>
          </cell>
          <cell r="B8" t="str">
            <v>의회운영위원회</v>
          </cell>
          <cell r="C8" t="str">
            <v>대변인</v>
          </cell>
        </row>
        <row r="9">
          <cell r="A9" t="str">
            <v>보도기획담당관</v>
          </cell>
          <cell r="B9" t="str">
            <v>의회운영위원회</v>
          </cell>
          <cell r="C9" t="str">
            <v>대변인</v>
          </cell>
        </row>
        <row r="10">
          <cell r="A10" t="str">
            <v>홍보담당관</v>
          </cell>
          <cell r="B10" t="str">
            <v>의회운영위원회</v>
          </cell>
          <cell r="C10" t="str">
            <v>소통기획관</v>
          </cell>
        </row>
        <row r="11">
          <cell r="A11" t="str">
            <v>소통담당관</v>
          </cell>
          <cell r="B11" t="str">
            <v>의회운영위원회</v>
          </cell>
          <cell r="C11" t="str">
            <v>소통기획관</v>
          </cell>
        </row>
        <row r="12">
          <cell r="A12" t="str">
            <v>연정협력관</v>
          </cell>
          <cell r="B12" t="str">
            <v>의회운영위원회</v>
          </cell>
          <cell r="C12" t="str">
            <v>연정협력관</v>
          </cell>
        </row>
        <row r="13">
          <cell r="A13" t="str">
            <v>대외협력담당관</v>
          </cell>
          <cell r="B13" t="str">
            <v>의회운영위원회</v>
          </cell>
          <cell r="C13" t="str">
            <v>대외협력담당관</v>
          </cell>
        </row>
        <row r="14">
          <cell r="A14" t="str">
            <v>서울사무소</v>
          </cell>
          <cell r="B14" t="str">
            <v>의회운영위원회</v>
          </cell>
          <cell r="C14" t="str">
            <v>대외협력담당관</v>
          </cell>
        </row>
        <row r="15">
          <cell r="A15" t="str">
            <v>감사총괄담당관</v>
          </cell>
          <cell r="B15" t="str">
            <v>기획재정위원회</v>
          </cell>
          <cell r="C15" t="str">
            <v>감사관</v>
          </cell>
        </row>
        <row r="16">
          <cell r="A16" t="str">
            <v>조사담당관</v>
          </cell>
          <cell r="B16" t="str">
            <v>기획재정위원회</v>
          </cell>
          <cell r="C16" t="str">
            <v>감사관</v>
          </cell>
        </row>
        <row r="17">
          <cell r="A17" t="str">
            <v>감사담당관</v>
          </cell>
          <cell r="B17" t="str">
            <v>기획재정위원회</v>
          </cell>
          <cell r="C17" t="str">
            <v>감사관</v>
          </cell>
        </row>
        <row r="18">
          <cell r="A18" t="str">
            <v>계약심사담당관</v>
          </cell>
          <cell r="B18" t="str">
            <v>기획재정위원회</v>
          </cell>
          <cell r="C18" t="str">
            <v>감사관</v>
          </cell>
        </row>
        <row r="19">
          <cell r="A19" t="str">
            <v>기획담당관</v>
          </cell>
          <cell r="B19" t="str">
            <v>기획재정위원회</v>
          </cell>
          <cell r="C19" t="str">
            <v>기획조정실</v>
          </cell>
        </row>
        <row r="20">
          <cell r="A20" t="str">
            <v>미래전략담당관</v>
          </cell>
          <cell r="B20" t="str">
            <v>기획재정위원회</v>
          </cell>
          <cell r="C20" t="str">
            <v>기획조정실</v>
          </cell>
        </row>
        <row r="21">
          <cell r="A21" t="str">
            <v>예산담당관</v>
          </cell>
          <cell r="B21" t="str">
            <v>기획재정위원회</v>
          </cell>
          <cell r="C21" t="str">
            <v>기획조정실</v>
          </cell>
        </row>
        <row r="22">
          <cell r="A22" t="str">
            <v>평가담당관</v>
          </cell>
          <cell r="B22" t="str">
            <v>기획재정위원회</v>
          </cell>
          <cell r="C22" t="str">
            <v>기획조정실</v>
          </cell>
        </row>
        <row r="23">
          <cell r="A23" t="str">
            <v>법무담당관</v>
          </cell>
          <cell r="B23" t="str">
            <v>기획재정위원회</v>
          </cell>
          <cell r="C23" t="str">
            <v>기획조정실</v>
          </cell>
        </row>
        <row r="24">
          <cell r="A24" t="str">
            <v>행정심판담당관</v>
          </cell>
          <cell r="B24" t="str">
            <v>기획재정위원회</v>
          </cell>
          <cell r="C24" t="str">
            <v>기획조정실</v>
          </cell>
        </row>
        <row r="25">
          <cell r="A25" t="str">
            <v>규제개혁추진단</v>
          </cell>
          <cell r="B25" t="str">
            <v>기획재정위원회</v>
          </cell>
          <cell r="C25" t="str">
            <v>기획조정실</v>
          </cell>
        </row>
        <row r="26">
          <cell r="A26" t="str">
            <v>정보기획담당관</v>
          </cell>
          <cell r="B26" t="str">
            <v>기획재정위원회</v>
          </cell>
          <cell r="C26" t="str">
            <v>기획조정실</v>
          </cell>
        </row>
        <row r="27">
          <cell r="A27" t="str">
            <v>정보통신보안담당관</v>
          </cell>
          <cell r="B27" t="str">
            <v>기획재정위원회</v>
          </cell>
          <cell r="C27" t="str">
            <v>기획조정실</v>
          </cell>
        </row>
        <row r="28">
          <cell r="A28" t="str">
            <v>빅데이터담당관</v>
          </cell>
          <cell r="B28" t="str">
            <v>기획재정위원회</v>
          </cell>
          <cell r="C28" t="str">
            <v>기획조정실</v>
          </cell>
        </row>
        <row r="29">
          <cell r="A29" t="str">
            <v>기획예산담당관</v>
          </cell>
          <cell r="B29" t="str">
            <v>기획재정위원회</v>
          </cell>
          <cell r="C29" t="str">
            <v>균형발전기획실</v>
          </cell>
        </row>
        <row r="30">
          <cell r="A30" t="str">
            <v>균형발전담당관</v>
          </cell>
          <cell r="B30" t="str">
            <v>기획재정위원회</v>
          </cell>
          <cell r="C30" t="str">
            <v>균형발전기획실</v>
          </cell>
        </row>
        <row r="31">
          <cell r="A31" t="str">
            <v>통일기반조성담당관</v>
          </cell>
          <cell r="B31" t="str">
            <v>기획재정위원회</v>
          </cell>
          <cell r="C31" t="str">
            <v>균형발전기획실</v>
          </cell>
        </row>
        <row r="32">
          <cell r="A32" t="str">
            <v>DMZ정책담당관</v>
          </cell>
          <cell r="B32" t="str">
            <v>기획재정위원회</v>
          </cell>
          <cell r="C32" t="str">
            <v>균형발전기획실</v>
          </cell>
        </row>
        <row r="33">
          <cell r="A33" t="str">
            <v>군관협력담당관</v>
          </cell>
          <cell r="B33" t="str">
            <v>기획재정위원회</v>
          </cell>
          <cell r="C33" t="str">
            <v>균형발전기획실</v>
          </cell>
        </row>
        <row r="34">
          <cell r="A34" t="str">
            <v>따복공동체지원단</v>
          </cell>
          <cell r="B34" t="str">
            <v>기획재정위원회</v>
          </cell>
          <cell r="C34" t="str">
            <v>따복공동체지원단</v>
          </cell>
        </row>
        <row r="35">
          <cell r="A35" t="str">
            <v>경제정책과</v>
          </cell>
          <cell r="B35" t="str">
            <v>경제과학기술위원회</v>
          </cell>
          <cell r="C35" t="str">
            <v>경제실</v>
          </cell>
        </row>
        <row r="36">
          <cell r="A36" t="str">
            <v>일자리정책과</v>
          </cell>
          <cell r="B36" t="str">
            <v>경제과학기술위원회</v>
          </cell>
          <cell r="C36" t="str">
            <v>경제실</v>
          </cell>
        </row>
        <row r="37">
          <cell r="A37" t="str">
            <v>경기일자리센터</v>
          </cell>
          <cell r="B37" t="str">
            <v>경제과학기술위원회</v>
          </cell>
          <cell r="C37" t="str">
            <v>경제실</v>
          </cell>
        </row>
        <row r="38">
          <cell r="A38" t="str">
            <v>공정경제과</v>
          </cell>
          <cell r="B38" t="str">
            <v>경제과학기술위원회</v>
          </cell>
          <cell r="C38" t="str">
            <v>경제실</v>
          </cell>
        </row>
        <row r="39">
          <cell r="A39" t="str">
            <v>기업지원과</v>
          </cell>
          <cell r="B39" t="str">
            <v>경제과학기술위원회</v>
          </cell>
          <cell r="C39" t="str">
            <v>경제실</v>
          </cell>
        </row>
        <row r="40">
          <cell r="A40" t="str">
            <v>산업정책과</v>
          </cell>
          <cell r="B40" t="str">
            <v>경제과학기술위원회</v>
          </cell>
          <cell r="C40" t="str">
            <v>경제실</v>
          </cell>
        </row>
        <row r="41">
          <cell r="A41" t="str">
            <v>에너지과</v>
          </cell>
          <cell r="B41" t="str">
            <v>경제과학기술위원회</v>
          </cell>
          <cell r="C41" t="str">
            <v>경제실</v>
          </cell>
        </row>
        <row r="42">
          <cell r="A42" t="str">
            <v>특화산업과</v>
          </cell>
          <cell r="B42" t="str">
            <v>경제과학기술위원회</v>
          </cell>
          <cell r="C42" t="str">
            <v>경제실</v>
          </cell>
        </row>
        <row r="43">
          <cell r="A43" t="str">
            <v>과학기술과</v>
          </cell>
          <cell r="B43" t="str">
            <v>경제과학기술위원회</v>
          </cell>
          <cell r="C43" t="str">
            <v>경제실</v>
          </cell>
        </row>
        <row r="44">
          <cell r="A44" t="str">
            <v>외교정책과</v>
          </cell>
          <cell r="B44" t="str">
            <v>경제과학기술위원회</v>
          </cell>
          <cell r="C44" t="str">
            <v>경제실</v>
          </cell>
        </row>
        <row r="45">
          <cell r="A45" t="str">
            <v>국제통상과</v>
          </cell>
          <cell r="B45" t="str">
            <v>경제과학기술위원회</v>
          </cell>
          <cell r="C45" t="str">
            <v>경제실</v>
          </cell>
        </row>
        <row r="46">
          <cell r="A46" t="str">
            <v>투자진흥과</v>
          </cell>
          <cell r="B46" t="str">
            <v>경제과학기술위원회</v>
          </cell>
          <cell r="C46" t="str">
            <v>경제실</v>
          </cell>
        </row>
        <row r="47">
          <cell r="A47" t="str">
            <v>기술학교</v>
          </cell>
          <cell r="B47" t="str">
            <v>경제과학기술위원회</v>
          </cell>
          <cell r="C47" t="str">
            <v>경제실</v>
          </cell>
        </row>
        <row r="48">
          <cell r="A48" t="str">
            <v>기획행정과</v>
          </cell>
          <cell r="B48" t="str">
            <v>경제과학기술위원회</v>
          </cell>
          <cell r="C48" t="str">
            <v>황해경제자유구역청</v>
          </cell>
        </row>
        <row r="49">
          <cell r="A49" t="str">
            <v>개발과</v>
          </cell>
          <cell r="B49" t="str">
            <v>경제과학기술위원회</v>
          </cell>
          <cell r="C49" t="str">
            <v>황해경제자유구역청</v>
          </cell>
        </row>
        <row r="50">
          <cell r="A50" t="str">
            <v>투자유치과</v>
          </cell>
          <cell r="B50" t="str">
            <v>경제과학기술위원회</v>
          </cell>
          <cell r="C50" t="str">
            <v>황해경제자유구역청</v>
          </cell>
        </row>
        <row r="51">
          <cell r="A51" t="str">
            <v>따복공동체지원단</v>
          </cell>
          <cell r="B51" t="str">
            <v>경제과학기술위원회</v>
          </cell>
          <cell r="C51" t="str">
            <v>따복공동체지원단</v>
          </cell>
        </row>
        <row r="52">
          <cell r="A52" t="str">
            <v>총무과</v>
          </cell>
          <cell r="B52" t="str">
            <v>안전행정위원회</v>
          </cell>
          <cell r="C52" t="str">
            <v>자치행정국</v>
          </cell>
        </row>
        <row r="53">
          <cell r="A53" t="str">
            <v>자치행정과</v>
          </cell>
          <cell r="B53" t="str">
            <v>안전행정위원회</v>
          </cell>
          <cell r="C53" t="str">
            <v>자치행정국</v>
          </cell>
        </row>
        <row r="54">
          <cell r="A54" t="str">
            <v>인사과</v>
          </cell>
          <cell r="B54" t="str">
            <v>안전행정위원회</v>
          </cell>
          <cell r="C54" t="str">
            <v>자치행정국</v>
          </cell>
        </row>
        <row r="55">
          <cell r="A55" t="str">
            <v>언제나민원실</v>
          </cell>
          <cell r="B55" t="str">
            <v>안전행정위원회</v>
          </cell>
          <cell r="C55" t="str">
            <v>자치행정국</v>
          </cell>
        </row>
        <row r="56">
          <cell r="A56" t="str">
            <v>세정과</v>
          </cell>
          <cell r="B56" t="str">
            <v>안전행정위원회</v>
          </cell>
          <cell r="C56" t="str">
            <v>자치행정국</v>
          </cell>
        </row>
        <row r="57">
          <cell r="A57" t="str">
            <v>세원관리과</v>
          </cell>
          <cell r="B57" t="str">
            <v>안전행정위원회</v>
          </cell>
          <cell r="C57" t="str">
            <v>자치행정국</v>
          </cell>
        </row>
        <row r="58">
          <cell r="A58" t="str">
            <v>회계과</v>
          </cell>
          <cell r="B58" t="str">
            <v>안전행정위원회</v>
          </cell>
          <cell r="C58" t="str">
            <v>자치행정국</v>
          </cell>
        </row>
        <row r="59">
          <cell r="A59" t="str">
            <v>특별사법경찰단</v>
          </cell>
          <cell r="B59" t="str">
            <v>안전행정위원회</v>
          </cell>
          <cell r="C59" t="str">
            <v>자치행정국</v>
          </cell>
        </row>
        <row r="60">
          <cell r="A60" t="str">
            <v>소방행정과</v>
          </cell>
          <cell r="B60" t="str">
            <v>안전행정위원회</v>
          </cell>
          <cell r="C60" t="str">
            <v>재난안전본부</v>
          </cell>
        </row>
        <row r="61">
          <cell r="A61" t="str">
            <v>재난안전과</v>
          </cell>
          <cell r="B61" t="str">
            <v>안전행정위원회</v>
          </cell>
          <cell r="C61" t="str">
            <v>재난안전본부</v>
          </cell>
        </row>
        <row r="62">
          <cell r="A62" t="str">
            <v>재난대응과</v>
          </cell>
          <cell r="B62" t="str">
            <v>안전행정위원회</v>
          </cell>
          <cell r="C62" t="str">
            <v>재난안전본부</v>
          </cell>
        </row>
        <row r="63">
          <cell r="A63" t="str">
            <v>재난종합지휘센터</v>
          </cell>
          <cell r="B63" t="str">
            <v>안전행정위원회</v>
          </cell>
          <cell r="C63" t="str">
            <v>재난안전본부</v>
          </cell>
        </row>
        <row r="64">
          <cell r="A64" t="str">
            <v>안전교육훈련담당관</v>
          </cell>
          <cell r="B64" t="str">
            <v>안전행정위원회</v>
          </cell>
          <cell r="C64" t="str">
            <v>재난안전본부</v>
          </cell>
        </row>
        <row r="65">
          <cell r="A65" t="str">
            <v>청문감사담당관</v>
          </cell>
          <cell r="B65" t="str">
            <v>안전행정위원회</v>
          </cell>
          <cell r="C65" t="str">
            <v>재난안전본부</v>
          </cell>
        </row>
        <row r="66">
          <cell r="A66" t="str">
            <v>특수대응단</v>
          </cell>
          <cell r="B66" t="str">
            <v>안전행정위원회</v>
          </cell>
          <cell r="C66" t="str">
            <v>재난안전본부</v>
          </cell>
        </row>
        <row r="67">
          <cell r="A67" t="str">
            <v>안전기획과</v>
          </cell>
          <cell r="B67" t="str">
            <v>안전행정위원회</v>
          </cell>
          <cell r="C67" t="str">
            <v>재난안전본부</v>
          </cell>
        </row>
        <row r="68">
          <cell r="A68" t="str">
            <v>재난대책과</v>
          </cell>
          <cell r="B68" t="str">
            <v>안전행정위원회</v>
          </cell>
          <cell r="C68" t="str">
            <v>재난안전본부</v>
          </cell>
        </row>
        <row r="69">
          <cell r="A69" t="str">
            <v>기동안전점검단</v>
          </cell>
          <cell r="B69" t="str">
            <v>안전행정위원회</v>
          </cell>
          <cell r="C69" t="str">
            <v>재난안전본부</v>
          </cell>
        </row>
        <row r="70">
          <cell r="A70" t="str">
            <v>소방행정기획과</v>
          </cell>
          <cell r="B70" t="str">
            <v>안전행정위원회</v>
          </cell>
          <cell r="C70" t="str">
            <v>재난안전본부</v>
          </cell>
        </row>
        <row r="71">
          <cell r="A71" t="str">
            <v>특수대응단(북부)</v>
          </cell>
          <cell r="B71" t="str">
            <v>안전행정위원회</v>
          </cell>
          <cell r="C71" t="str">
            <v>재난안전본부</v>
          </cell>
        </row>
        <row r="72">
          <cell r="A72" t="str">
            <v>소방학교</v>
          </cell>
          <cell r="B72" t="str">
            <v>안전행정위원회</v>
          </cell>
          <cell r="C72" t="str">
            <v>재난안전본부</v>
          </cell>
        </row>
        <row r="73">
          <cell r="A73" t="str">
            <v>수원소방서</v>
          </cell>
          <cell r="B73" t="str">
            <v>안전행정위원회</v>
          </cell>
          <cell r="C73" t="str">
            <v>재난안전본부</v>
          </cell>
        </row>
        <row r="74">
          <cell r="A74" t="str">
            <v>성남소방서</v>
          </cell>
          <cell r="B74" t="str">
            <v>안전행정위원회</v>
          </cell>
          <cell r="C74" t="str">
            <v>재난안전본부</v>
          </cell>
        </row>
        <row r="75">
          <cell r="A75" t="str">
            <v>분당소방서</v>
          </cell>
          <cell r="B75" t="str">
            <v>안전행정위원회</v>
          </cell>
          <cell r="C75" t="str">
            <v>재난안전본부</v>
          </cell>
        </row>
        <row r="76">
          <cell r="A76" t="str">
            <v>부천소방서</v>
          </cell>
          <cell r="B76" t="str">
            <v>안전행정위원회</v>
          </cell>
          <cell r="C76" t="str">
            <v>재난안전본부</v>
          </cell>
        </row>
        <row r="77">
          <cell r="A77" t="str">
            <v>안양소방서</v>
          </cell>
          <cell r="B77" t="str">
            <v>안전행정위원회</v>
          </cell>
          <cell r="C77" t="str">
            <v>재난안전본부</v>
          </cell>
        </row>
        <row r="78">
          <cell r="A78" t="str">
            <v>안산소방서</v>
          </cell>
          <cell r="B78" t="str">
            <v>안전행정위원회</v>
          </cell>
          <cell r="C78" t="str">
            <v>재난안전본부</v>
          </cell>
        </row>
        <row r="79">
          <cell r="A79" t="str">
            <v>용인소방서</v>
          </cell>
          <cell r="B79" t="str">
            <v>안전행정위원회</v>
          </cell>
          <cell r="C79" t="str">
            <v>재난안전본부</v>
          </cell>
        </row>
        <row r="80">
          <cell r="A80" t="str">
            <v>평택소방서</v>
          </cell>
          <cell r="B80" t="str">
            <v>안전행정위원회</v>
          </cell>
          <cell r="C80" t="str">
            <v>재난안전본부</v>
          </cell>
        </row>
        <row r="81">
          <cell r="A81" t="str">
            <v>송탄소방서</v>
          </cell>
          <cell r="B81" t="str">
            <v>안전행정위원회</v>
          </cell>
          <cell r="C81" t="str">
            <v>재난안전본부</v>
          </cell>
        </row>
        <row r="82">
          <cell r="A82" t="str">
            <v>광명소방서</v>
          </cell>
          <cell r="B82" t="str">
            <v>안전행정위원회</v>
          </cell>
          <cell r="C82" t="str">
            <v>재난안전본부</v>
          </cell>
        </row>
        <row r="83">
          <cell r="A83" t="str">
            <v>시흥소방서</v>
          </cell>
          <cell r="B83" t="str">
            <v>안전행정위원회</v>
          </cell>
          <cell r="C83" t="str">
            <v>재난안전본부</v>
          </cell>
        </row>
        <row r="84">
          <cell r="A84" t="str">
            <v>군포소방서</v>
          </cell>
          <cell r="B84" t="str">
            <v>안전행정위원회</v>
          </cell>
          <cell r="C84" t="str">
            <v>재난안전본부</v>
          </cell>
        </row>
        <row r="85">
          <cell r="A85" t="str">
            <v>화성소방서</v>
          </cell>
          <cell r="B85" t="str">
            <v>안전행정위원회</v>
          </cell>
          <cell r="C85" t="str">
            <v>재난안전본부</v>
          </cell>
        </row>
        <row r="86">
          <cell r="A86" t="str">
            <v>이천소방서</v>
          </cell>
          <cell r="B86" t="str">
            <v>안전행정위원회</v>
          </cell>
          <cell r="C86" t="str">
            <v>재난안전본부</v>
          </cell>
        </row>
        <row r="87">
          <cell r="A87" t="str">
            <v>김포소방서</v>
          </cell>
          <cell r="B87" t="str">
            <v>안전행정위원회</v>
          </cell>
          <cell r="C87" t="str">
            <v>재난안전본부</v>
          </cell>
        </row>
        <row r="88">
          <cell r="A88" t="str">
            <v>광주소방서</v>
          </cell>
          <cell r="B88" t="str">
            <v>안전행정위원회</v>
          </cell>
          <cell r="C88" t="str">
            <v>재난안전본부</v>
          </cell>
        </row>
        <row r="89">
          <cell r="A89" t="str">
            <v>안성소방서</v>
          </cell>
          <cell r="B89" t="str">
            <v>안전행정위원회</v>
          </cell>
          <cell r="C89" t="str">
            <v>재난안전본부</v>
          </cell>
        </row>
        <row r="90">
          <cell r="A90" t="str">
            <v>하남소방서</v>
          </cell>
          <cell r="B90" t="str">
            <v>안전행정위원회</v>
          </cell>
          <cell r="C90" t="str">
            <v>재난안전본부</v>
          </cell>
        </row>
        <row r="91">
          <cell r="A91" t="str">
            <v>의왕소방서</v>
          </cell>
          <cell r="B91" t="str">
            <v>안전행정위원회</v>
          </cell>
          <cell r="C91" t="str">
            <v>재난안전본부</v>
          </cell>
        </row>
        <row r="92">
          <cell r="A92" t="str">
            <v>오산소방서</v>
          </cell>
          <cell r="B92" t="str">
            <v>안전행정위원회</v>
          </cell>
          <cell r="C92" t="str">
            <v>재난안전본부</v>
          </cell>
        </row>
        <row r="93">
          <cell r="A93" t="str">
            <v>여주소방서</v>
          </cell>
          <cell r="B93" t="str">
            <v>안전행정위원회</v>
          </cell>
          <cell r="C93" t="str">
            <v>재난안전본부</v>
          </cell>
        </row>
        <row r="94">
          <cell r="A94" t="str">
            <v>양평소방서</v>
          </cell>
          <cell r="B94" t="str">
            <v>안전행정위원회</v>
          </cell>
          <cell r="C94" t="str">
            <v>재난안전본부</v>
          </cell>
        </row>
        <row r="95">
          <cell r="A95" t="str">
            <v>과천소방서</v>
          </cell>
          <cell r="B95" t="str">
            <v>안전행정위원회</v>
          </cell>
          <cell r="C95" t="str">
            <v>재난안전본부</v>
          </cell>
        </row>
        <row r="96">
          <cell r="A96" t="str">
            <v>고양소방서</v>
          </cell>
          <cell r="B96" t="str">
            <v>안전행정위원회</v>
          </cell>
          <cell r="C96" t="str">
            <v>재난안전본부</v>
          </cell>
        </row>
        <row r="97">
          <cell r="A97" t="str">
            <v>일산소방서</v>
          </cell>
          <cell r="B97" t="str">
            <v>안전행정위원회</v>
          </cell>
          <cell r="C97" t="str">
            <v>재난안전본부</v>
          </cell>
        </row>
        <row r="98">
          <cell r="A98" t="str">
            <v>의정부소방서</v>
          </cell>
          <cell r="B98" t="str">
            <v>안전행정위원회</v>
          </cell>
          <cell r="C98" t="str">
            <v>재난안전본부</v>
          </cell>
        </row>
        <row r="99">
          <cell r="A99" t="str">
            <v>남양주소방서</v>
          </cell>
          <cell r="B99" t="str">
            <v>안전행정위원회</v>
          </cell>
          <cell r="C99" t="str">
            <v>재난안전본부</v>
          </cell>
        </row>
        <row r="100">
          <cell r="A100" t="str">
            <v>파주소방서</v>
          </cell>
          <cell r="B100" t="str">
            <v>안전행정위원회</v>
          </cell>
          <cell r="C100" t="str">
            <v>재난안전본부</v>
          </cell>
        </row>
        <row r="101">
          <cell r="A101" t="str">
            <v>구리소방서</v>
          </cell>
          <cell r="B101" t="str">
            <v>안전행정위원회</v>
          </cell>
          <cell r="C101" t="str">
            <v>재난안전본부</v>
          </cell>
        </row>
        <row r="102">
          <cell r="A102" t="str">
            <v>포천소방서</v>
          </cell>
          <cell r="B102" t="str">
            <v>안전행정위원회</v>
          </cell>
          <cell r="C102" t="str">
            <v>재난안전본부</v>
          </cell>
        </row>
        <row r="103">
          <cell r="A103" t="str">
            <v>양주소방서</v>
          </cell>
          <cell r="B103" t="str">
            <v>안전행정위원회</v>
          </cell>
          <cell r="C103" t="str">
            <v>재난안전본부</v>
          </cell>
        </row>
        <row r="104">
          <cell r="A104" t="str">
            <v>동두천소방서</v>
          </cell>
          <cell r="B104" t="str">
            <v>안전행정위원회</v>
          </cell>
          <cell r="C104" t="str">
            <v>재난안전본부</v>
          </cell>
        </row>
        <row r="105">
          <cell r="A105" t="str">
            <v>가평소방서</v>
          </cell>
          <cell r="B105" t="str">
            <v>안전행정위원회</v>
          </cell>
          <cell r="C105" t="str">
            <v>재난안전본부</v>
          </cell>
        </row>
        <row r="106">
          <cell r="A106" t="str">
            <v>연천소방서</v>
          </cell>
          <cell r="B106" t="str">
            <v>안전행정위원회</v>
          </cell>
          <cell r="C106" t="str">
            <v>재난안전본부</v>
          </cell>
        </row>
        <row r="107">
          <cell r="A107" t="str">
            <v>행정관리담당관</v>
          </cell>
          <cell r="B107" t="str">
            <v>안전행정위원회</v>
          </cell>
          <cell r="C107" t="str">
            <v>균형발전기획실</v>
          </cell>
        </row>
        <row r="108">
          <cell r="A108" t="str">
            <v>비상기획담당관</v>
          </cell>
          <cell r="B108" t="str">
            <v>안전행정위원회</v>
          </cell>
          <cell r="C108" t="str">
            <v>균형발전기획실</v>
          </cell>
        </row>
        <row r="109">
          <cell r="A109" t="str">
            <v>인재개발원</v>
          </cell>
          <cell r="B109" t="str">
            <v>안전행정위원회</v>
          </cell>
          <cell r="C109" t="str">
            <v>인재개발원</v>
          </cell>
        </row>
        <row r="110">
          <cell r="A110" t="str">
            <v>문화정책과</v>
          </cell>
          <cell r="B110" t="str">
            <v>문화체육관광위원회</v>
          </cell>
          <cell r="C110" t="str">
            <v>문화체육관광국</v>
          </cell>
        </row>
        <row r="111">
          <cell r="A111" t="str">
            <v>종무과</v>
          </cell>
          <cell r="B111" t="str">
            <v>문화체육관광위원회</v>
          </cell>
          <cell r="C111" t="str">
            <v>문화체육관광국</v>
          </cell>
        </row>
        <row r="112">
          <cell r="A112" t="str">
            <v>체육과</v>
          </cell>
          <cell r="B112" t="str">
            <v>문화체육관광위원회</v>
          </cell>
          <cell r="C112" t="str">
            <v>문화체육관광국</v>
          </cell>
        </row>
        <row r="113">
          <cell r="A113" t="str">
            <v>문화유산과</v>
          </cell>
          <cell r="B113" t="str">
            <v>문화체육관광위원회</v>
          </cell>
          <cell r="C113" t="str">
            <v>문화체육관광국</v>
          </cell>
        </row>
        <row r="114">
          <cell r="A114" t="str">
            <v>콘텐츠산업과</v>
          </cell>
          <cell r="B114" t="str">
            <v>문화체육관광위원회</v>
          </cell>
          <cell r="C114" t="str">
            <v>문화체육관광국</v>
          </cell>
        </row>
        <row r="115">
          <cell r="A115" t="str">
            <v>관광과</v>
          </cell>
          <cell r="B115" t="str">
            <v>문화체육관광위원회</v>
          </cell>
          <cell r="C115" t="str">
            <v>문화체육관광국</v>
          </cell>
        </row>
        <row r="116">
          <cell r="A116" t="str">
            <v>한류월드사업단</v>
          </cell>
          <cell r="B116" t="str">
            <v>문화체육관광위원회</v>
          </cell>
          <cell r="C116" t="str">
            <v>문화체육관광국</v>
          </cell>
        </row>
        <row r="117">
          <cell r="A117" t="str">
            <v>농업정책과</v>
          </cell>
          <cell r="B117" t="str">
            <v>농정해양위원회</v>
          </cell>
          <cell r="C117" t="str">
            <v>농정해양국</v>
          </cell>
        </row>
        <row r="118">
          <cell r="A118" t="str">
            <v>해양항만정책과</v>
          </cell>
          <cell r="B118" t="str">
            <v>농정해양위원회</v>
          </cell>
          <cell r="C118" t="str">
            <v>농정해양국</v>
          </cell>
        </row>
        <row r="119">
          <cell r="A119" t="str">
            <v>농식품유통과</v>
          </cell>
          <cell r="B119" t="str">
            <v>농정해양위원회</v>
          </cell>
          <cell r="C119" t="str">
            <v>농정해양국</v>
          </cell>
        </row>
        <row r="120">
          <cell r="A120" t="str">
            <v>친환경농업과</v>
          </cell>
          <cell r="B120" t="str">
            <v>농정해양위원회</v>
          </cell>
          <cell r="C120" t="str">
            <v>농정해양국</v>
          </cell>
        </row>
        <row r="121">
          <cell r="A121" t="str">
            <v>수산과</v>
          </cell>
          <cell r="B121" t="str">
            <v>농정해양위원회</v>
          </cell>
          <cell r="C121" t="str">
            <v>농정해양국</v>
          </cell>
        </row>
        <row r="122">
          <cell r="A122" t="str">
            <v>해양수산자원연구소</v>
          </cell>
          <cell r="B122" t="str">
            <v>농정해양위원회</v>
          </cell>
          <cell r="C122" t="str">
            <v>농정해양국</v>
          </cell>
        </row>
        <row r="123">
          <cell r="A123" t="str">
            <v>종자관리소</v>
          </cell>
          <cell r="B123" t="str">
            <v>농정해양위원회</v>
          </cell>
          <cell r="C123" t="str">
            <v>농정해양국</v>
          </cell>
        </row>
        <row r="124">
          <cell r="A124" t="str">
            <v>축산정책과</v>
          </cell>
          <cell r="B124" t="str">
            <v>농정해양위원회</v>
          </cell>
          <cell r="C124" t="str">
            <v>축산산림국</v>
          </cell>
        </row>
        <row r="125">
          <cell r="A125" t="str">
            <v>동물방역위생과</v>
          </cell>
          <cell r="B125" t="str">
            <v>농정해양위원회</v>
          </cell>
          <cell r="C125" t="str">
            <v>축산산림국</v>
          </cell>
        </row>
        <row r="126">
          <cell r="A126" t="str">
            <v>산림과</v>
          </cell>
          <cell r="B126" t="str">
            <v>농정해양위원회</v>
          </cell>
          <cell r="C126" t="str">
            <v>축산산림국</v>
          </cell>
        </row>
        <row r="127">
          <cell r="A127" t="str">
            <v>축산위생연구소</v>
          </cell>
          <cell r="B127" t="str">
            <v>농정해양위원회</v>
          </cell>
          <cell r="C127" t="str">
            <v>축산산림국</v>
          </cell>
        </row>
        <row r="128">
          <cell r="A128" t="str">
            <v>북부축산위생연구소</v>
          </cell>
          <cell r="B128" t="str">
            <v>농정해양위원회</v>
          </cell>
          <cell r="C128" t="str">
            <v>축산산림국</v>
          </cell>
        </row>
        <row r="129">
          <cell r="A129" t="str">
            <v>산림환경연구소</v>
          </cell>
          <cell r="B129" t="str">
            <v>농정해양위원회</v>
          </cell>
          <cell r="C129" t="str">
            <v>축산산림국</v>
          </cell>
        </row>
        <row r="130">
          <cell r="A130" t="str">
            <v>농업기술원(총무과)</v>
          </cell>
          <cell r="B130" t="str">
            <v>농정해양위원회</v>
          </cell>
          <cell r="C130" t="str">
            <v>농업기술원</v>
          </cell>
        </row>
        <row r="131">
          <cell r="A131" t="str">
            <v>작물연구과</v>
          </cell>
          <cell r="B131" t="str">
            <v>농정해양위원회</v>
          </cell>
          <cell r="C131" t="str">
            <v>농업기술원</v>
          </cell>
        </row>
        <row r="132">
          <cell r="A132" t="str">
            <v>원예연구과</v>
          </cell>
          <cell r="B132" t="str">
            <v>농정해양위원회</v>
          </cell>
          <cell r="C132" t="str">
            <v>농업기술원</v>
          </cell>
        </row>
        <row r="133">
          <cell r="A133" t="str">
            <v>환경농업연구과</v>
          </cell>
          <cell r="B133" t="str">
            <v>농정해양위원회</v>
          </cell>
          <cell r="C133" t="str">
            <v>농업기술원</v>
          </cell>
        </row>
        <row r="134">
          <cell r="A134" t="str">
            <v>지원기획과</v>
          </cell>
          <cell r="B134" t="str">
            <v>농정해양위원회</v>
          </cell>
          <cell r="C134" t="str">
            <v>농업기술원</v>
          </cell>
        </row>
        <row r="135">
          <cell r="A135" t="str">
            <v>기술보급과</v>
          </cell>
          <cell r="B135" t="str">
            <v>농정해양위원회</v>
          </cell>
          <cell r="C135" t="str">
            <v>농업기술원</v>
          </cell>
        </row>
        <row r="136">
          <cell r="A136" t="str">
            <v>농촌자원과</v>
          </cell>
          <cell r="B136" t="str">
            <v>농정해양위원회</v>
          </cell>
          <cell r="C136" t="str">
            <v>농업기술원</v>
          </cell>
        </row>
        <row r="137">
          <cell r="A137" t="str">
            <v>버섯연구소</v>
          </cell>
          <cell r="B137" t="str">
            <v>농정해양위원회</v>
          </cell>
          <cell r="C137" t="str">
            <v>농업기술원</v>
          </cell>
        </row>
        <row r="138">
          <cell r="A138" t="str">
            <v>소득자원연구소</v>
          </cell>
          <cell r="B138" t="str">
            <v>농정해양위원회</v>
          </cell>
          <cell r="C138" t="str">
            <v>농업기술원</v>
          </cell>
        </row>
        <row r="139">
          <cell r="A139" t="str">
            <v>선인장다육식물연구소</v>
          </cell>
          <cell r="B139" t="str">
            <v>농정해양위원회</v>
          </cell>
          <cell r="C139" t="str">
            <v>농업기술원</v>
          </cell>
        </row>
        <row r="140">
          <cell r="A140" t="str">
            <v>무한돌봄복지과</v>
          </cell>
          <cell r="B140" t="str">
            <v>보건복지위원회</v>
          </cell>
          <cell r="C140" t="str">
            <v>보건복지국</v>
          </cell>
        </row>
        <row r="141">
          <cell r="A141" t="str">
            <v>사회적일자리과</v>
          </cell>
          <cell r="B141" t="str">
            <v>보건복지위원회</v>
          </cell>
          <cell r="C141" t="str">
            <v>보건복지국</v>
          </cell>
        </row>
        <row r="142">
          <cell r="A142" t="str">
            <v>노인복지과</v>
          </cell>
          <cell r="B142" t="str">
            <v>보건복지위원회</v>
          </cell>
          <cell r="C142" t="str">
            <v>보건복지국</v>
          </cell>
        </row>
        <row r="143">
          <cell r="A143" t="str">
            <v>장애인복지과</v>
          </cell>
          <cell r="B143" t="str">
            <v>보건복지위원회</v>
          </cell>
          <cell r="C143" t="str">
            <v>보건복지국</v>
          </cell>
        </row>
        <row r="144">
          <cell r="A144" t="str">
            <v>보건정책과</v>
          </cell>
          <cell r="B144" t="str">
            <v>보건복지위원회</v>
          </cell>
          <cell r="C144" t="str">
            <v>보건복지국</v>
          </cell>
        </row>
        <row r="145">
          <cell r="A145" t="str">
            <v>건강증진과</v>
          </cell>
          <cell r="B145" t="str">
            <v>보건복지위원회</v>
          </cell>
          <cell r="C145" t="str">
            <v>보건복지국</v>
          </cell>
        </row>
        <row r="146">
          <cell r="A146" t="str">
            <v>식품안전과</v>
          </cell>
          <cell r="B146" t="str">
            <v>보건복지위원회</v>
          </cell>
          <cell r="C146" t="str">
            <v>보건복지국</v>
          </cell>
        </row>
        <row r="147">
          <cell r="A147" t="str">
            <v>사회복지담당관</v>
          </cell>
          <cell r="B147" t="str">
            <v>보건복지위원회</v>
          </cell>
          <cell r="C147" t="str">
            <v>복지여성실</v>
          </cell>
        </row>
        <row r="148">
          <cell r="A148" t="str">
            <v>보건위생담당관</v>
          </cell>
          <cell r="B148" t="str">
            <v>보건복지위원회</v>
          </cell>
          <cell r="C148" t="str">
            <v>복지여성실</v>
          </cell>
        </row>
        <row r="149">
          <cell r="A149" t="str">
            <v>보건환경연구원(총무과)</v>
          </cell>
          <cell r="B149" t="str">
            <v>보건복지위원회</v>
          </cell>
          <cell r="C149" t="str">
            <v>보건환경연구원</v>
          </cell>
        </row>
        <row r="150">
          <cell r="A150" t="str">
            <v>보건연구부</v>
          </cell>
          <cell r="B150" t="str">
            <v>보건복지위원회</v>
          </cell>
          <cell r="C150" t="str">
            <v>보건환경연구원</v>
          </cell>
        </row>
        <row r="151">
          <cell r="A151" t="str">
            <v>수원농수산물검사소</v>
          </cell>
          <cell r="B151" t="str">
            <v>보건복지위원회</v>
          </cell>
          <cell r="C151" t="str">
            <v>보건환경연구원</v>
          </cell>
        </row>
        <row r="152">
          <cell r="A152" t="str">
            <v>북부지원</v>
          </cell>
          <cell r="B152" t="str">
            <v>보건복지위원회</v>
          </cell>
          <cell r="C152" t="str">
            <v>보건환경연구원</v>
          </cell>
        </row>
        <row r="153">
          <cell r="A153" t="str">
            <v>철도물류정책과</v>
          </cell>
          <cell r="B153" t="str">
            <v>건설교통위원회</v>
          </cell>
          <cell r="C153" t="str">
            <v>철도국</v>
          </cell>
        </row>
        <row r="154">
          <cell r="A154" t="str">
            <v>광역도시철도과</v>
          </cell>
          <cell r="B154" t="str">
            <v>건설교통위원회</v>
          </cell>
          <cell r="C154" t="str">
            <v>철도국</v>
          </cell>
        </row>
        <row r="155">
          <cell r="A155" t="str">
            <v>철도건설과</v>
          </cell>
          <cell r="B155" t="str">
            <v>건설교통위원회</v>
          </cell>
          <cell r="C155" t="str">
            <v>철도국</v>
          </cell>
        </row>
        <row r="156">
          <cell r="A156" t="str">
            <v>교통정책과</v>
          </cell>
          <cell r="B156" t="str">
            <v>건설교통위원회</v>
          </cell>
          <cell r="C156" t="str">
            <v>교통국</v>
          </cell>
        </row>
        <row r="157">
          <cell r="A157" t="str">
            <v>버스정책과</v>
          </cell>
          <cell r="B157" t="str">
            <v>건설교통위원회</v>
          </cell>
          <cell r="C157" t="str">
            <v>교통국</v>
          </cell>
        </row>
        <row r="158">
          <cell r="A158" t="str">
            <v>굿모닝버스추진단</v>
          </cell>
          <cell r="B158" t="str">
            <v>건설교통위원회</v>
          </cell>
          <cell r="C158" t="str">
            <v>교통국</v>
          </cell>
        </row>
        <row r="159">
          <cell r="A159" t="str">
            <v>택시정책과</v>
          </cell>
          <cell r="B159" t="str">
            <v>건설교통위원회</v>
          </cell>
          <cell r="C159" t="str">
            <v>교통국</v>
          </cell>
        </row>
        <row r="160">
          <cell r="A160" t="str">
            <v>교통정보센터</v>
          </cell>
          <cell r="B160" t="str">
            <v>건설교통위원회</v>
          </cell>
          <cell r="C160" t="str">
            <v>교통국</v>
          </cell>
        </row>
        <row r="161">
          <cell r="A161" t="str">
            <v>건설안전과</v>
          </cell>
          <cell r="B161" t="str">
            <v>건설교통위원회</v>
          </cell>
          <cell r="C161" t="str">
            <v>건설국</v>
          </cell>
        </row>
        <row r="162">
          <cell r="A162" t="str">
            <v>도로정책과</v>
          </cell>
          <cell r="B162" t="str">
            <v>건설교통위원회</v>
          </cell>
          <cell r="C162" t="str">
            <v>건설국</v>
          </cell>
        </row>
        <row r="163">
          <cell r="A163" t="str">
            <v>하천과</v>
          </cell>
          <cell r="B163" t="str">
            <v>건설교통위원회</v>
          </cell>
          <cell r="C163" t="str">
            <v>건설국</v>
          </cell>
        </row>
        <row r="164">
          <cell r="A164" t="str">
            <v>건설기술과</v>
          </cell>
          <cell r="B164" t="str">
            <v>건설교통위원회</v>
          </cell>
          <cell r="C164" t="str">
            <v>건설국</v>
          </cell>
        </row>
        <row r="165">
          <cell r="A165" t="str">
            <v>관리과</v>
          </cell>
          <cell r="B165" t="str">
            <v>건설교통위원회</v>
          </cell>
          <cell r="C165" t="str">
            <v>건설본부</v>
          </cell>
        </row>
        <row r="166">
          <cell r="A166" t="str">
            <v>도로건설과</v>
          </cell>
          <cell r="B166" t="str">
            <v>건설교통위원회</v>
          </cell>
          <cell r="C166" t="str">
            <v>건설본부</v>
          </cell>
        </row>
        <row r="167">
          <cell r="A167" t="str">
            <v>북부도로과</v>
          </cell>
          <cell r="B167" t="str">
            <v>건설교통위원회</v>
          </cell>
          <cell r="C167" t="str">
            <v>건설본부</v>
          </cell>
        </row>
        <row r="168">
          <cell r="A168" t="str">
            <v>건축시설과</v>
          </cell>
          <cell r="B168" t="str">
            <v>건설교통위원회</v>
          </cell>
          <cell r="C168" t="str">
            <v>건설본부</v>
          </cell>
        </row>
        <row r="169">
          <cell r="A169" t="str">
            <v>신청사건립추진단</v>
          </cell>
          <cell r="B169" t="str">
            <v>건설교통위원회</v>
          </cell>
          <cell r="C169" t="str">
            <v>건설본부</v>
          </cell>
        </row>
        <row r="170">
          <cell r="A170" t="str">
            <v>지역정책과</v>
          </cell>
          <cell r="B170" t="str">
            <v>도시환경위원회</v>
          </cell>
          <cell r="C170" t="str">
            <v>도시주택실</v>
          </cell>
        </row>
        <row r="171">
          <cell r="A171" t="str">
            <v>도시정책과</v>
          </cell>
          <cell r="B171" t="str">
            <v>도시환경위원회</v>
          </cell>
          <cell r="C171" t="str">
            <v>도시주택실</v>
          </cell>
        </row>
        <row r="172">
          <cell r="A172" t="str">
            <v>도시주택과</v>
          </cell>
          <cell r="B172" t="str">
            <v>도시환경위원회</v>
          </cell>
          <cell r="C172" t="str">
            <v>도시주택실</v>
          </cell>
        </row>
        <row r="173">
          <cell r="A173" t="str">
            <v>주택정책과</v>
          </cell>
          <cell r="B173" t="str">
            <v>도시환경위원회</v>
          </cell>
          <cell r="C173" t="str">
            <v>도시주택실</v>
          </cell>
        </row>
        <row r="174">
          <cell r="A174" t="str">
            <v>건축디자인과</v>
          </cell>
          <cell r="B174" t="str">
            <v>도시환경위원회</v>
          </cell>
          <cell r="C174" t="str">
            <v>도시주택실</v>
          </cell>
        </row>
        <row r="175">
          <cell r="A175" t="str">
            <v>공공택지과</v>
          </cell>
          <cell r="B175" t="str">
            <v>도시환경위원회</v>
          </cell>
          <cell r="C175" t="str">
            <v>도시주택실</v>
          </cell>
        </row>
        <row r="176">
          <cell r="A176" t="str">
            <v>토지정보과</v>
          </cell>
          <cell r="B176" t="str">
            <v>도시환경위원회</v>
          </cell>
          <cell r="C176" t="str">
            <v>도시주택실</v>
          </cell>
        </row>
        <row r="177">
          <cell r="A177" t="str">
            <v>도시개발과</v>
          </cell>
          <cell r="B177" t="str">
            <v>도시환경위원회</v>
          </cell>
          <cell r="C177" t="str">
            <v>도시주택실</v>
          </cell>
        </row>
        <row r="178">
          <cell r="A178" t="str">
            <v>도시재생과</v>
          </cell>
          <cell r="B178" t="str">
            <v>도시환경위원회</v>
          </cell>
          <cell r="C178" t="str">
            <v>도시주택실</v>
          </cell>
        </row>
        <row r="179">
          <cell r="A179" t="str">
            <v>도시계획상임기획단</v>
          </cell>
          <cell r="B179" t="str">
            <v>도시환경위원회</v>
          </cell>
          <cell r="C179" t="str">
            <v>도시주택실</v>
          </cell>
        </row>
        <row r="180">
          <cell r="A180" t="str">
            <v>환경정책과</v>
          </cell>
          <cell r="B180" t="str">
            <v>도시환경위원회</v>
          </cell>
          <cell r="C180" t="str">
            <v>환경국</v>
          </cell>
        </row>
        <row r="181">
          <cell r="A181" t="str">
            <v>기후대기과</v>
          </cell>
          <cell r="B181" t="str">
            <v>도시환경위원회</v>
          </cell>
          <cell r="C181" t="str">
            <v>환경국</v>
          </cell>
        </row>
        <row r="182">
          <cell r="A182" t="str">
            <v>환경안전관리과</v>
          </cell>
          <cell r="B182" t="str">
            <v>도시환경위원회</v>
          </cell>
          <cell r="C182" t="str">
            <v>환경국</v>
          </cell>
        </row>
        <row r="183">
          <cell r="A183" t="str">
            <v>자원순환과</v>
          </cell>
          <cell r="B183" t="str">
            <v>도시환경위원회</v>
          </cell>
          <cell r="C183" t="str">
            <v>환경국</v>
          </cell>
        </row>
        <row r="184">
          <cell r="A184" t="str">
            <v>북부환경관리과</v>
          </cell>
          <cell r="B184" t="str">
            <v>도시환경위원회</v>
          </cell>
          <cell r="C184" t="str">
            <v>환경국</v>
          </cell>
        </row>
        <row r="185">
          <cell r="A185" t="str">
            <v>공단환경관리사업소</v>
          </cell>
          <cell r="B185" t="str">
            <v>도시환경위원회</v>
          </cell>
          <cell r="C185" t="str">
            <v>환경국</v>
          </cell>
        </row>
        <row r="186">
          <cell r="A186" t="str">
            <v>공원녹지과</v>
          </cell>
          <cell r="B186" t="str">
            <v>도시환경위원회</v>
          </cell>
          <cell r="C186" t="str">
            <v>축산산림국</v>
          </cell>
        </row>
        <row r="187">
          <cell r="A187" t="str">
            <v>대기연구부</v>
          </cell>
          <cell r="B187" t="str">
            <v>도시환경위원회</v>
          </cell>
          <cell r="C187" t="str">
            <v>보건환경연구원</v>
          </cell>
        </row>
        <row r="188">
          <cell r="A188" t="str">
            <v>수질연구부</v>
          </cell>
          <cell r="B188" t="str">
            <v>도시환경위원회</v>
          </cell>
          <cell r="C188" t="str">
            <v>보건환경연구원</v>
          </cell>
        </row>
        <row r="189">
          <cell r="A189" t="str">
            <v>북부지원</v>
          </cell>
          <cell r="B189" t="str">
            <v>도시환경위원회</v>
          </cell>
          <cell r="C189" t="str">
            <v>보건환경연구원</v>
          </cell>
        </row>
        <row r="190">
          <cell r="A190" t="str">
            <v>수자원본부</v>
          </cell>
          <cell r="B190" t="str">
            <v>도시환경위원회</v>
          </cell>
          <cell r="C190" t="str">
            <v>수자원본부</v>
          </cell>
        </row>
        <row r="191">
          <cell r="A191" t="str">
            <v>여성가족과</v>
          </cell>
          <cell r="B191" t="str">
            <v>여성가족교육협력위원회</v>
          </cell>
          <cell r="C191" t="str">
            <v>여성가족국</v>
          </cell>
        </row>
        <row r="192">
          <cell r="A192" t="str">
            <v>보육정책과</v>
          </cell>
          <cell r="B192" t="str">
            <v>여성가족교육협력위원회</v>
          </cell>
          <cell r="C192" t="str">
            <v>여성가족국</v>
          </cell>
        </row>
        <row r="193">
          <cell r="A193" t="str">
            <v>아동청소년과</v>
          </cell>
          <cell r="B193" t="str">
            <v>여성가족교육협력위원회</v>
          </cell>
          <cell r="C193" t="str">
            <v>여성가족국</v>
          </cell>
        </row>
        <row r="194">
          <cell r="A194" t="str">
            <v>다문화가족과</v>
          </cell>
          <cell r="B194" t="str">
            <v>여성가족교육협력위원회</v>
          </cell>
          <cell r="C194" t="str">
            <v>여성가족국</v>
          </cell>
        </row>
        <row r="195">
          <cell r="A195" t="str">
            <v>여성비전센터</v>
          </cell>
          <cell r="B195" t="str">
            <v>여성가족교육협력위원회</v>
          </cell>
          <cell r="C195" t="str">
            <v>여성가족국</v>
          </cell>
        </row>
        <row r="196">
          <cell r="A196" t="str">
            <v>여성능력개발센터</v>
          </cell>
          <cell r="B196" t="str">
            <v>여성가족교육협력위원회</v>
          </cell>
          <cell r="C196" t="str">
            <v>여성가족국</v>
          </cell>
        </row>
        <row r="197">
          <cell r="A197" t="str">
            <v>가족여성담당관</v>
          </cell>
          <cell r="B197" t="str">
            <v>여성가족교육협력위원회</v>
          </cell>
          <cell r="C197" t="str">
            <v>복지여성실</v>
          </cell>
        </row>
        <row r="198">
          <cell r="A198" t="str">
            <v>보육청소년담당관</v>
          </cell>
          <cell r="B198" t="str">
            <v>여성가족교육협력위원회</v>
          </cell>
          <cell r="C198" t="str">
            <v>복지여성실</v>
          </cell>
        </row>
        <row r="199">
          <cell r="A199" t="str">
            <v>북부여성비전센터</v>
          </cell>
          <cell r="B199" t="str">
            <v>여성가족교육협력위원회</v>
          </cell>
          <cell r="C199" t="str">
            <v>복지여성실</v>
          </cell>
        </row>
        <row r="200">
          <cell r="A200" t="str">
            <v>교육정책과</v>
          </cell>
          <cell r="B200" t="str">
            <v>여성가족교육협력위원회</v>
          </cell>
          <cell r="C200" t="str">
            <v>교육협력국</v>
          </cell>
        </row>
        <row r="201">
          <cell r="A201" t="str">
            <v>교육협력과</v>
          </cell>
          <cell r="B201" t="str">
            <v>여성가족교육협력위원회</v>
          </cell>
          <cell r="C201" t="str">
            <v>교육협력국</v>
          </cell>
        </row>
        <row r="202">
          <cell r="A202" t="str">
            <v>도서관정책과</v>
          </cell>
          <cell r="B202" t="str">
            <v>여성가족교육협력위원회</v>
          </cell>
          <cell r="C202" t="str">
            <v>교육협력국</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분표"/>
      <sheetName val="예결표지(세로)"/>
      <sheetName val="예결표지(가로)"/>
      <sheetName val="추경표지"/>
      <sheetName val="1추검증"/>
      <sheetName val="2추총괄표"/>
      <sheetName val="1추총괄표(실국)"/>
      <sheetName val="1추총괄표(위원회)"/>
      <sheetName val="2추 세입"/>
      <sheetName val="2추 세출"/>
      <sheetName val="1추특입"/>
      <sheetName val="1추특출"/>
    </sheetNames>
    <sheetDataSet>
      <sheetData sheetId="0">
        <row r="2">
          <cell r="A2" t="str">
            <v>실과명 조정</v>
          </cell>
          <cell r="B2" t="str">
            <v>위원회명 조정</v>
          </cell>
          <cell r="C2" t="str">
            <v>실국명 조정</v>
          </cell>
        </row>
        <row r="3">
          <cell r="A3" t="str">
            <v>공보담당관</v>
          </cell>
          <cell r="B3" t="str">
            <v>의회운영위원회</v>
          </cell>
          <cell r="C3" t="str">
            <v>의회사무처</v>
          </cell>
        </row>
        <row r="4">
          <cell r="A4" t="str">
            <v>총무담당관</v>
          </cell>
          <cell r="B4" t="str">
            <v>의회운영위원회</v>
          </cell>
          <cell r="C4" t="str">
            <v>의회사무처</v>
          </cell>
        </row>
        <row r="5">
          <cell r="A5" t="str">
            <v>의정담당관</v>
          </cell>
          <cell r="B5" t="str">
            <v>의회운영위원회</v>
          </cell>
          <cell r="C5" t="str">
            <v>의회사무처</v>
          </cell>
        </row>
        <row r="6">
          <cell r="A6" t="str">
            <v>입법정책담당관</v>
          </cell>
          <cell r="B6" t="str">
            <v>의회운영위원회</v>
          </cell>
          <cell r="C6" t="str">
            <v>의회사무처</v>
          </cell>
        </row>
        <row r="7">
          <cell r="A7" t="str">
            <v>예산정책담당관</v>
          </cell>
          <cell r="B7" t="str">
            <v>의회운영위원회</v>
          </cell>
          <cell r="C7" t="str">
            <v>의회사무처</v>
          </cell>
        </row>
        <row r="8">
          <cell r="A8" t="str">
            <v>언론협력담당관</v>
          </cell>
          <cell r="B8" t="str">
            <v>의회운영위원회</v>
          </cell>
          <cell r="C8" t="str">
            <v>대변인</v>
          </cell>
        </row>
        <row r="9">
          <cell r="A9" t="str">
            <v>보도기획담당관</v>
          </cell>
          <cell r="B9" t="str">
            <v>의회운영위원회</v>
          </cell>
          <cell r="C9" t="str">
            <v>대변인</v>
          </cell>
        </row>
        <row r="10">
          <cell r="A10" t="str">
            <v>홍보담당관</v>
          </cell>
          <cell r="B10" t="str">
            <v>의회운영위원회</v>
          </cell>
          <cell r="C10" t="str">
            <v>소통기획관</v>
          </cell>
        </row>
        <row r="11">
          <cell r="A11" t="str">
            <v>소통담당관</v>
          </cell>
          <cell r="B11" t="str">
            <v>의회운영위원회</v>
          </cell>
          <cell r="C11" t="str">
            <v>소통기획관</v>
          </cell>
        </row>
        <row r="12">
          <cell r="A12" t="str">
            <v>연정협력관</v>
          </cell>
          <cell r="B12" t="str">
            <v>의회운영위원회</v>
          </cell>
          <cell r="C12" t="str">
            <v>연정협력관</v>
          </cell>
        </row>
        <row r="13">
          <cell r="A13" t="str">
            <v>대외협력담당관</v>
          </cell>
          <cell r="B13" t="str">
            <v>의회운영위원회</v>
          </cell>
          <cell r="C13" t="str">
            <v>대외협력담당관</v>
          </cell>
        </row>
        <row r="14">
          <cell r="A14" t="str">
            <v>서울사무소</v>
          </cell>
          <cell r="B14" t="str">
            <v>의회운영위원회</v>
          </cell>
          <cell r="C14" t="str">
            <v>대외협력담당관</v>
          </cell>
        </row>
        <row r="15">
          <cell r="A15" t="str">
            <v>감사총괄담당관</v>
          </cell>
          <cell r="B15" t="str">
            <v>기획재정위원회</v>
          </cell>
          <cell r="C15" t="str">
            <v>감사관</v>
          </cell>
        </row>
        <row r="16">
          <cell r="A16" t="str">
            <v>조사담당관</v>
          </cell>
          <cell r="B16" t="str">
            <v>기획재정위원회</v>
          </cell>
          <cell r="C16" t="str">
            <v>감사관</v>
          </cell>
        </row>
        <row r="17">
          <cell r="A17" t="str">
            <v>감사담당관</v>
          </cell>
          <cell r="B17" t="str">
            <v>기획재정위원회</v>
          </cell>
          <cell r="C17" t="str">
            <v>감사관</v>
          </cell>
        </row>
        <row r="18">
          <cell r="A18" t="str">
            <v>계약심사담당관</v>
          </cell>
          <cell r="B18" t="str">
            <v>기획재정위원회</v>
          </cell>
          <cell r="C18" t="str">
            <v>감사관</v>
          </cell>
        </row>
        <row r="19">
          <cell r="A19" t="str">
            <v>기획담당관</v>
          </cell>
          <cell r="B19" t="str">
            <v>기획재정위원회</v>
          </cell>
          <cell r="C19" t="str">
            <v>기획조정실</v>
          </cell>
        </row>
        <row r="20">
          <cell r="A20" t="str">
            <v>미래전략담당관</v>
          </cell>
          <cell r="B20" t="str">
            <v>기획재정위원회</v>
          </cell>
          <cell r="C20" t="str">
            <v>기획조정실</v>
          </cell>
        </row>
        <row r="21">
          <cell r="A21" t="str">
            <v>예산담당관</v>
          </cell>
          <cell r="B21" t="str">
            <v>기획재정위원회</v>
          </cell>
          <cell r="C21" t="str">
            <v>기획조정실</v>
          </cell>
        </row>
        <row r="22">
          <cell r="A22" t="str">
            <v>평가담당관</v>
          </cell>
          <cell r="B22" t="str">
            <v>기획재정위원회</v>
          </cell>
          <cell r="C22" t="str">
            <v>기획조정실</v>
          </cell>
        </row>
        <row r="23">
          <cell r="A23" t="str">
            <v>법무담당관</v>
          </cell>
          <cell r="B23" t="str">
            <v>기획재정위원회</v>
          </cell>
          <cell r="C23" t="str">
            <v>기획조정실</v>
          </cell>
        </row>
        <row r="24">
          <cell r="A24" t="str">
            <v>행정심판담당관</v>
          </cell>
          <cell r="B24" t="str">
            <v>기획재정위원회</v>
          </cell>
          <cell r="C24" t="str">
            <v>기획조정실</v>
          </cell>
        </row>
        <row r="25">
          <cell r="A25" t="str">
            <v>규제개혁추진단</v>
          </cell>
          <cell r="B25" t="str">
            <v>기획재정위원회</v>
          </cell>
          <cell r="C25" t="str">
            <v>기획조정실</v>
          </cell>
        </row>
        <row r="26">
          <cell r="A26" t="str">
            <v>정보기획담당관</v>
          </cell>
          <cell r="B26" t="str">
            <v>기획재정위원회</v>
          </cell>
          <cell r="C26" t="str">
            <v>기획조정실</v>
          </cell>
        </row>
        <row r="27">
          <cell r="A27" t="str">
            <v>정보통신보안담당관</v>
          </cell>
          <cell r="B27" t="str">
            <v>기획재정위원회</v>
          </cell>
          <cell r="C27" t="str">
            <v>기획조정실</v>
          </cell>
        </row>
        <row r="28">
          <cell r="A28" t="str">
            <v>빅데이터담당관</v>
          </cell>
          <cell r="B28" t="str">
            <v>기획재정위원회</v>
          </cell>
          <cell r="C28" t="str">
            <v>기획조정실</v>
          </cell>
        </row>
        <row r="29">
          <cell r="A29" t="str">
            <v>기획예산담당관</v>
          </cell>
          <cell r="B29" t="str">
            <v>기획재정위원회</v>
          </cell>
          <cell r="C29" t="str">
            <v>균형발전기획실</v>
          </cell>
        </row>
        <row r="30">
          <cell r="A30" t="str">
            <v>균형발전담당관</v>
          </cell>
          <cell r="B30" t="str">
            <v>기획재정위원회</v>
          </cell>
          <cell r="C30" t="str">
            <v>균형발전기획실</v>
          </cell>
        </row>
        <row r="31">
          <cell r="A31" t="str">
            <v>통일기반조성담당관</v>
          </cell>
          <cell r="B31" t="str">
            <v>기획재정위원회</v>
          </cell>
          <cell r="C31" t="str">
            <v>균형발전기획실</v>
          </cell>
        </row>
        <row r="32">
          <cell r="A32" t="str">
            <v>DMZ정책담당관</v>
          </cell>
          <cell r="B32" t="str">
            <v>기획재정위원회</v>
          </cell>
          <cell r="C32" t="str">
            <v>균형발전기획실</v>
          </cell>
        </row>
        <row r="33">
          <cell r="A33" t="str">
            <v>군관협력담당관</v>
          </cell>
          <cell r="B33" t="str">
            <v>기획재정위원회</v>
          </cell>
          <cell r="C33" t="str">
            <v>균형발전기획실</v>
          </cell>
        </row>
        <row r="34">
          <cell r="A34" t="str">
            <v>따복공동체지원단</v>
          </cell>
          <cell r="B34" t="str">
            <v>기획재정위원회</v>
          </cell>
          <cell r="C34" t="str">
            <v>따복공동체지원단</v>
          </cell>
        </row>
        <row r="35">
          <cell r="A35" t="str">
            <v>경제정책과</v>
          </cell>
          <cell r="B35" t="str">
            <v>경제과학기술위원회</v>
          </cell>
          <cell r="C35" t="str">
            <v>경제실</v>
          </cell>
        </row>
        <row r="36">
          <cell r="A36" t="str">
            <v>일자리정책과</v>
          </cell>
          <cell r="B36" t="str">
            <v>경제과학기술위원회</v>
          </cell>
          <cell r="C36" t="str">
            <v>경제실</v>
          </cell>
        </row>
        <row r="37">
          <cell r="A37" t="str">
            <v>경기일자리센터</v>
          </cell>
          <cell r="B37" t="str">
            <v>경제과학기술위원회</v>
          </cell>
          <cell r="C37" t="str">
            <v>경제실</v>
          </cell>
        </row>
        <row r="38">
          <cell r="A38" t="str">
            <v>공정경제과</v>
          </cell>
          <cell r="B38" t="str">
            <v>경제과학기술위원회</v>
          </cell>
          <cell r="C38" t="str">
            <v>경제실</v>
          </cell>
        </row>
        <row r="39">
          <cell r="A39" t="str">
            <v>기업지원과</v>
          </cell>
          <cell r="B39" t="str">
            <v>경제과학기술위원회</v>
          </cell>
          <cell r="C39" t="str">
            <v>경제실</v>
          </cell>
        </row>
        <row r="40">
          <cell r="A40" t="str">
            <v>산업정책과</v>
          </cell>
          <cell r="B40" t="str">
            <v>경제과학기술위원회</v>
          </cell>
          <cell r="C40" t="str">
            <v>경제실</v>
          </cell>
        </row>
        <row r="41">
          <cell r="A41" t="str">
            <v>에너지과</v>
          </cell>
          <cell r="B41" t="str">
            <v>경제과학기술위원회</v>
          </cell>
          <cell r="C41" t="str">
            <v>경제실</v>
          </cell>
        </row>
        <row r="42">
          <cell r="A42" t="str">
            <v>특화산업과</v>
          </cell>
          <cell r="B42" t="str">
            <v>경제과학기술위원회</v>
          </cell>
          <cell r="C42" t="str">
            <v>경제실</v>
          </cell>
        </row>
        <row r="43">
          <cell r="A43" t="str">
            <v>과학기술과</v>
          </cell>
          <cell r="B43" t="str">
            <v>경제과학기술위원회</v>
          </cell>
          <cell r="C43" t="str">
            <v>경제실</v>
          </cell>
        </row>
        <row r="44">
          <cell r="A44" t="str">
            <v>외교정책과</v>
          </cell>
          <cell r="B44" t="str">
            <v>경제과학기술위원회</v>
          </cell>
          <cell r="C44" t="str">
            <v>경제실</v>
          </cell>
        </row>
        <row r="45">
          <cell r="A45" t="str">
            <v>국제통상과</v>
          </cell>
          <cell r="B45" t="str">
            <v>경제과학기술위원회</v>
          </cell>
          <cell r="C45" t="str">
            <v>경제실</v>
          </cell>
        </row>
        <row r="46">
          <cell r="A46" t="str">
            <v>투자진흥과</v>
          </cell>
          <cell r="B46" t="str">
            <v>경제과학기술위원회</v>
          </cell>
          <cell r="C46" t="str">
            <v>경제실</v>
          </cell>
        </row>
        <row r="47">
          <cell r="A47" t="str">
            <v>기술학교</v>
          </cell>
          <cell r="B47" t="str">
            <v>경제과학기술위원회</v>
          </cell>
          <cell r="C47" t="str">
            <v>경제실</v>
          </cell>
        </row>
        <row r="48">
          <cell r="A48" t="str">
            <v>기획행정과</v>
          </cell>
          <cell r="B48" t="str">
            <v>경제과학기술위원회</v>
          </cell>
          <cell r="C48" t="str">
            <v>황해경제자유구역청</v>
          </cell>
        </row>
        <row r="49">
          <cell r="A49" t="str">
            <v>개발과</v>
          </cell>
          <cell r="B49" t="str">
            <v>경제과학기술위원회</v>
          </cell>
          <cell r="C49" t="str">
            <v>황해경제자유구역청</v>
          </cell>
        </row>
        <row r="50">
          <cell r="A50" t="str">
            <v>투자유치과</v>
          </cell>
          <cell r="B50" t="str">
            <v>경제과학기술위원회</v>
          </cell>
          <cell r="C50" t="str">
            <v>황해경제자유구역청</v>
          </cell>
        </row>
        <row r="51">
          <cell r="A51" t="str">
            <v>따복공동체지원단</v>
          </cell>
          <cell r="B51" t="str">
            <v>경제과학기술위원회</v>
          </cell>
          <cell r="C51" t="str">
            <v>따복공동체지원단</v>
          </cell>
        </row>
        <row r="52">
          <cell r="A52" t="str">
            <v>총무과</v>
          </cell>
          <cell r="B52" t="str">
            <v>안전행정위원회</v>
          </cell>
          <cell r="C52" t="str">
            <v>자치행정국</v>
          </cell>
        </row>
        <row r="53">
          <cell r="A53" t="str">
            <v>자치행정과</v>
          </cell>
          <cell r="B53" t="str">
            <v>안전행정위원회</v>
          </cell>
          <cell r="C53" t="str">
            <v>자치행정국</v>
          </cell>
        </row>
        <row r="54">
          <cell r="A54" t="str">
            <v>인사과</v>
          </cell>
          <cell r="B54" t="str">
            <v>안전행정위원회</v>
          </cell>
          <cell r="C54" t="str">
            <v>자치행정국</v>
          </cell>
        </row>
        <row r="55">
          <cell r="A55" t="str">
            <v>언제나민원실</v>
          </cell>
          <cell r="B55" t="str">
            <v>안전행정위원회</v>
          </cell>
          <cell r="C55" t="str">
            <v>자치행정국</v>
          </cell>
        </row>
        <row r="56">
          <cell r="A56" t="str">
            <v>세정과</v>
          </cell>
          <cell r="B56" t="str">
            <v>안전행정위원회</v>
          </cell>
          <cell r="C56" t="str">
            <v>자치행정국</v>
          </cell>
        </row>
        <row r="57">
          <cell r="A57" t="str">
            <v>세원관리과</v>
          </cell>
          <cell r="B57" t="str">
            <v>안전행정위원회</v>
          </cell>
          <cell r="C57" t="str">
            <v>자치행정국</v>
          </cell>
        </row>
        <row r="58">
          <cell r="A58" t="str">
            <v>회계과</v>
          </cell>
          <cell r="B58" t="str">
            <v>안전행정위원회</v>
          </cell>
          <cell r="C58" t="str">
            <v>자치행정국</v>
          </cell>
        </row>
        <row r="59">
          <cell r="A59" t="str">
            <v>특별사법경찰단</v>
          </cell>
          <cell r="B59" t="str">
            <v>안전행정위원회</v>
          </cell>
          <cell r="C59" t="str">
            <v>자치행정국</v>
          </cell>
        </row>
        <row r="60">
          <cell r="A60" t="str">
            <v>소방행정과</v>
          </cell>
          <cell r="B60" t="str">
            <v>안전행정위원회</v>
          </cell>
          <cell r="C60" t="str">
            <v>재난안전본부</v>
          </cell>
        </row>
        <row r="61">
          <cell r="A61" t="str">
            <v>재난안전과</v>
          </cell>
          <cell r="B61" t="str">
            <v>안전행정위원회</v>
          </cell>
          <cell r="C61" t="str">
            <v>재난안전본부</v>
          </cell>
        </row>
        <row r="62">
          <cell r="A62" t="str">
            <v>재난대응과</v>
          </cell>
          <cell r="B62" t="str">
            <v>안전행정위원회</v>
          </cell>
          <cell r="C62" t="str">
            <v>재난안전본부</v>
          </cell>
        </row>
        <row r="63">
          <cell r="A63" t="str">
            <v>재난종합지휘센터</v>
          </cell>
          <cell r="B63" t="str">
            <v>안전행정위원회</v>
          </cell>
          <cell r="C63" t="str">
            <v>재난안전본부</v>
          </cell>
        </row>
        <row r="64">
          <cell r="A64" t="str">
            <v>안전교육훈련담당관</v>
          </cell>
          <cell r="B64" t="str">
            <v>안전행정위원회</v>
          </cell>
          <cell r="C64" t="str">
            <v>재난안전본부</v>
          </cell>
        </row>
        <row r="65">
          <cell r="A65" t="str">
            <v>청문감사담당관</v>
          </cell>
          <cell r="B65" t="str">
            <v>안전행정위원회</v>
          </cell>
          <cell r="C65" t="str">
            <v>재난안전본부</v>
          </cell>
        </row>
        <row r="66">
          <cell r="A66" t="str">
            <v>특수대응단</v>
          </cell>
          <cell r="B66" t="str">
            <v>안전행정위원회</v>
          </cell>
          <cell r="C66" t="str">
            <v>재난안전본부</v>
          </cell>
        </row>
        <row r="67">
          <cell r="A67" t="str">
            <v>안전기획과</v>
          </cell>
          <cell r="B67" t="str">
            <v>안전행정위원회</v>
          </cell>
          <cell r="C67" t="str">
            <v>재난안전본부</v>
          </cell>
        </row>
        <row r="68">
          <cell r="A68" t="str">
            <v>재난대책과</v>
          </cell>
          <cell r="B68" t="str">
            <v>안전행정위원회</v>
          </cell>
          <cell r="C68" t="str">
            <v>재난안전본부</v>
          </cell>
        </row>
        <row r="69">
          <cell r="A69" t="str">
            <v>기동안전점검단</v>
          </cell>
          <cell r="B69" t="str">
            <v>안전행정위원회</v>
          </cell>
          <cell r="C69" t="str">
            <v>재난안전본부</v>
          </cell>
        </row>
        <row r="70">
          <cell r="A70" t="str">
            <v>소방행정기획과</v>
          </cell>
          <cell r="B70" t="str">
            <v>안전행정위원회</v>
          </cell>
          <cell r="C70" t="str">
            <v>재난안전본부</v>
          </cell>
        </row>
        <row r="71">
          <cell r="A71" t="str">
            <v>특수대응단(북부)</v>
          </cell>
          <cell r="B71" t="str">
            <v>안전행정위원회</v>
          </cell>
          <cell r="C71" t="str">
            <v>재난안전본부</v>
          </cell>
        </row>
        <row r="72">
          <cell r="A72" t="str">
            <v>소방학교</v>
          </cell>
          <cell r="B72" t="str">
            <v>안전행정위원회</v>
          </cell>
          <cell r="C72" t="str">
            <v>재난안전본부</v>
          </cell>
        </row>
        <row r="73">
          <cell r="A73" t="str">
            <v>수원소방서</v>
          </cell>
          <cell r="B73" t="str">
            <v>안전행정위원회</v>
          </cell>
          <cell r="C73" t="str">
            <v>재난안전본부</v>
          </cell>
        </row>
        <row r="74">
          <cell r="A74" t="str">
            <v>성남소방서</v>
          </cell>
          <cell r="B74" t="str">
            <v>안전행정위원회</v>
          </cell>
          <cell r="C74" t="str">
            <v>재난안전본부</v>
          </cell>
        </row>
        <row r="75">
          <cell r="A75" t="str">
            <v>분당소방서</v>
          </cell>
          <cell r="B75" t="str">
            <v>안전행정위원회</v>
          </cell>
          <cell r="C75" t="str">
            <v>재난안전본부</v>
          </cell>
        </row>
        <row r="76">
          <cell r="A76" t="str">
            <v>부천소방서</v>
          </cell>
          <cell r="B76" t="str">
            <v>안전행정위원회</v>
          </cell>
          <cell r="C76" t="str">
            <v>재난안전본부</v>
          </cell>
        </row>
        <row r="77">
          <cell r="A77" t="str">
            <v>안양소방서</v>
          </cell>
          <cell r="B77" t="str">
            <v>안전행정위원회</v>
          </cell>
          <cell r="C77" t="str">
            <v>재난안전본부</v>
          </cell>
        </row>
        <row r="78">
          <cell r="A78" t="str">
            <v>안산소방서</v>
          </cell>
          <cell r="B78" t="str">
            <v>안전행정위원회</v>
          </cell>
          <cell r="C78" t="str">
            <v>재난안전본부</v>
          </cell>
        </row>
        <row r="79">
          <cell r="A79" t="str">
            <v>용인소방서</v>
          </cell>
          <cell r="B79" t="str">
            <v>안전행정위원회</v>
          </cell>
          <cell r="C79" t="str">
            <v>재난안전본부</v>
          </cell>
        </row>
        <row r="80">
          <cell r="A80" t="str">
            <v>평택소방서</v>
          </cell>
          <cell r="B80" t="str">
            <v>안전행정위원회</v>
          </cell>
          <cell r="C80" t="str">
            <v>재난안전본부</v>
          </cell>
        </row>
        <row r="81">
          <cell r="A81" t="str">
            <v>송탄소방서</v>
          </cell>
          <cell r="B81" t="str">
            <v>안전행정위원회</v>
          </cell>
          <cell r="C81" t="str">
            <v>재난안전본부</v>
          </cell>
        </row>
        <row r="82">
          <cell r="A82" t="str">
            <v>광명소방서</v>
          </cell>
          <cell r="B82" t="str">
            <v>안전행정위원회</v>
          </cell>
          <cell r="C82" t="str">
            <v>재난안전본부</v>
          </cell>
        </row>
        <row r="83">
          <cell r="A83" t="str">
            <v>시흥소방서</v>
          </cell>
          <cell r="B83" t="str">
            <v>안전행정위원회</v>
          </cell>
          <cell r="C83" t="str">
            <v>재난안전본부</v>
          </cell>
        </row>
        <row r="84">
          <cell r="A84" t="str">
            <v>군포소방서</v>
          </cell>
          <cell r="B84" t="str">
            <v>안전행정위원회</v>
          </cell>
          <cell r="C84" t="str">
            <v>재난안전본부</v>
          </cell>
        </row>
        <row r="85">
          <cell r="A85" t="str">
            <v>화성소방서</v>
          </cell>
          <cell r="B85" t="str">
            <v>안전행정위원회</v>
          </cell>
          <cell r="C85" t="str">
            <v>재난안전본부</v>
          </cell>
        </row>
        <row r="86">
          <cell r="A86" t="str">
            <v>이천소방서</v>
          </cell>
          <cell r="B86" t="str">
            <v>안전행정위원회</v>
          </cell>
          <cell r="C86" t="str">
            <v>재난안전본부</v>
          </cell>
        </row>
        <row r="87">
          <cell r="A87" t="str">
            <v>김포소방서</v>
          </cell>
          <cell r="B87" t="str">
            <v>안전행정위원회</v>
          </cell>
          <cell r="C87" t="str">
            <v>재난안전본부</v>
          </cell>
        </row>
        <row r="88">
          <cell r="A88" t="str">
            <v>광주소방서</v>
          </cell>
          <cell r="B88" t="str">
            <v>안전행정위원회</v>
          </cell>
          <cell r="C88" t="str">
            <v>재난안전본부</v>
          </cell>
        </row>
        <row r="89">
          <cell r="A89" t="str">
            <v>안성소방서</v>
          </cell>
          <cell r="B89" t="str">
            <v>안전행정위원회</v>
          </cell>
          <cell r="C89" t="str">
            <v>재난안전본부</v>
          </cell>
        </row>
        <row r="90">
          <cell r="A90" t="str">
            <v>하남소방서</v>
          </cell>
          <cell r="B90" t="str">
            <v>안전행정위원회</v>
          </cell>
          <cell r="C90" t="str">
            <v>재난안전본부</v>
          </cell>
        </row>
        <row r="91">
          <cell r="A91" t="str">
            <v>의왕소방서</v>
          </cell>
          <cell r="B91" t="str">
            <v>안전행정위원회</v>
          </cell>
          <cell r="C91" t="str">
            <v>재난안전본부</v>
          </cell>
        </row>
        <row r="92">
          <cell r="A92" t="str">
            <v>오산소방서</v>
          </cell>
          <cell r="B92" t="str">
            <v>안전행정위원회</v>
          </cell>
          <cell r="C92" t="str">
            <v>재난안전본부</v>
          </cell>
        </row>
        <row r="93">
          <cell r="A93" t="str">
            <v>여주소방서</v>
          </cell>
          <cell r="B93" t="str">
            <v>안전행정위원회</v>
          </cell>
          <cell r="C93" t="str">
            <v>재난안전본부</v>
          </cell>
        </row>
        <row r="94">
          <cell r="A94" t="str">
            <v>양평소방서</v>
          </cell>
          <cell r="B94" t="str">
            <v>안전행정위원회</v>
          </cell>
          <cell r="C94" t="str">
            <v>재난안전본부</v>
          </cell>
        </row>
        <row r="95">
          <cell r="A95" t="str">
            <v>과천소방서</v>
          </cell>
          <cell r="B95" t="str">
            <v>안전행정위원회</v>
          </cell>
          <cell r="C95" t="str">
            <v>재난안전본부</v>
          </cell>
        </row>
        <row r="96">
          <cell r="A96" t="str">
            <v>고양소방서</v>
          </cell>
          <cell r="B96" t="str">
            <v>안전행정위원회</v>
          </cell>
          <cell r="C96" t="str">
            <v>재난안전본부</v>
          </cell>
        </row>
        <row r="97">
          <cell r="A97" t="str">
            <v>일산소방서</v>
          </cell>
          <cell r="B97" t="str">
            <v>안전행정위원회</v>
          </cell>
          <cell r="C97" t="str">
            <v>재난안전본부</v>
          </cell>
        </row>
        <row r="98">
          <cell r="A98" t="str">
            <v>의정부소방서</v>
          </cell>
          <cell r="B98" t="str">
            <v>안전행정위원회</v>
          </cell>
          <cell r="C98" t="str">
            <v>재난안전본부</v>
          </cell>
        </row>
        <row r="99">
          <cell r="A99" t="str">
            <v>남양주소방서</v>
          </cell>
          <cell r="B99" t="str">
            <v>안전행정위원회</v>
          </cell>
          <cell r="C99" t="str">
            <v>재난안전본부</v>
          </cell>
        </row>
        <row r="100">
          <cell r="A100" t="str">
            <v>파주소방서</v>
          </cell>
          <cell r="B100" t="str">
            <v>안전행정위원회</v>
          </cell>
          <cell r="C100" t="str">
            <v>재난안전본부</v>
          </cell>
        </row>
        <row r="101">
          <cell r="A101" t="str">
            <v>구리소방서</v>
          </cell>
          <cell r="B101" t="str">
            <v>안전행정위원회</v>
          </cell>
          <cell r="C101" t="str">
            <v>재난안전본부</v>
          </cell>
        </row>
        <row r="102">
          <cell r="A102" t="str">
            <v>포천소방서</v>
          </cell>
          <cell r="B102" t="str">
            <v>안전행정위원회</v>
          </cell>
          <cell r="C102" t="str">
            <v>재난안전본부</v>
          </cell>
        </row>
        <row r="103">
          <cell r="A103" t="str">
            <v>양주소방서</v>
          </cell>
          <cell r="B103" t="str">
            <v>안전행정위원회</v>
          </cell>
          <cell r="C103" t="str">
            <v>재난안전본부</v>
          </cell>
        </row>
        <row r="104">
          <cell r="A104" t="str">
            <v>동두천소방서</v>
          </cell>
          <cell r="B104" t="str">
            <v>안전행정위원회</v>
          </cell>
          <cell r="C104" t="str">
            <v>재난안전본부</v>
          </cell>
        </row>
        <row r="105">
          <cell r="A105" t="str">
            <v>가평소방서</v>
          </cell>
          <cell r="B105" t="str">
            <v>안전행정위원회</v>
          </cell>
          <cell r="C105" t="str">
            <v>재난안전본부</v>
          </cell>
        </row>
        <row r="106">
          <cell r="A106" t="str">
            <v>연천소방서</v>
          </cell>
          <cell r="B106" t="str">
            <v>안전행정위원회</v>
          </cell>
          <cell r="C106" t="str">
            <v>재난안전본부</v>
          </cell>
        </row>
        <row r="107">
          <cell r="A107" t="str">
            <v>행정관리담당관</v>
          </cell>
          <cell r="B107" t="str">
            <v>안전행정위원회</v>
          </cell>
          <cell r="C107" t="str">
            <v>균형발전기획실</v>
          </cell>
        </row>
        <row r="108">
          <cell r="A108" t="str">
            <v>비상기획담당관</v>
          </cell>
          <cell r="B108" t="str">
            <v>안전행정위원회</v>
          </cell>
          <cell r="C108" t="str">
            <v>균형발전기획실</v>
          </cell>
        </row>
        <row r="109">
          <cell r="A109" t="str">
            <v>인재개발원</v>
          </cell>
          <cell r="B109" t="str">
            <v>안전행정위원회</v>
          </cell>
          <cell r="C109" t="str">
            <v>인재개발원</v>
          </cell>
        </row>
        <row r="110">
          <cell r="A110" t="str">
            <v>문화정책과</v>
          </cell>
          <cell r="B110" t="str">
            <v>문화체육관광위원회</v>
          </cell>
          <cell r="C110" t="str">
            <v>문화체육관광국</v>
          </cell>
        </row>
        <row r="111">
          <cell r="A111" t="str">
            <v>종무과</v>
          </cell>
          <cell r="B111" t="str">
            <v>문화체육관광위원회</v>
          </cell>
          <cell r="C111" t="str">
            <v>문화체육관광국</v>
          </cell>
        </row>
        <row r="112">
          <cell r="A112" t="str">
            <v>체육과</v>
          </cell>
          <cell r="B112" t="str">
            <v>문화체육관광위원회</v>
          </cell>
          <cell r="C112" t="str">
            <v>문화체육관광국</v>
          </cell>
        </row>
        <row r="113">
          <cell r="A113" t="str">
            <v>문화유산과</v>
          </cell>
          <cell r="B113" t="str">
            <v>문화체육관광위원회</v>
          </cell>
          <cell r="C113" t="str">
            <v>문화체육관광국</v>
          </cell>
        </row>
        <row r="114">
          <cell r="A114" t="str">
            <v>콘텐츠산업과</v>
          </cell>
          <cell r="B114" t="str">
            <v>문화체육관광위원회</v>
          </cell>
          <cell r="C114" t="str">
            <v>문화체육관광국</v>
          </cell>
        </row>
        <row r="115">
          <cell r="A115" t="str">
            <v>관광과</v>
          </cell>
          <cell r="B115" t="str">
            <v>문화체육관광위원회</v>
          </cell>
          <cell r="C115" t="str">
            <v>문화체육관광국</v>
          </cell>
        </row>
        <row r="116">
          <cell r="A116" t="str">
            <v>한류월드사업단</v>
          </cell>
          <cell r="B116" t="str">
            <v>문화체육관광위원회</v>
          </cell>
          <cell r="C116" t="str">
            <v>문화체육관광국</v>
          </cell>
        </row>
        <row r="117">
          <cell r="A117" t="str">
            <v>농업정책과</v>
          </cell>
          <cell r="B117" t="str">
            <v>농정해양위원회</v>
          </cell>
          <cell r="C117" t="str">
            <v>농정해양국</v>
          </cell>
        </row>
        <row r="118">
          <cell r="A118" t="str">
            <v>해양항만정책과</v>
          </cell>
          <cell r="B118" t="str">
            <v>농정해양위원회</v>
          </cell>
          <cell r="C118" t="str">
            <v>농정해양국</v>
          </cell>
        </row>
        <row r="119">
          <cell r="A119" t="str">
            <v>농식품유통과</v>
          </cell>
          <cell r="B119" t="str">
            <v>농정해양위원회</v>
          </cell>
          <cell r="C119" t="str">
            <v>농정해양국</v>
          </cell>
        </row>
        <row r="120">
          <cell r="A120" t="str">
            <v>친환경농업과</v>
          </cell>
          <cell r="B120" t="str">
            <v>농정해양위원회</v>
          </cell>
          <cell r="C120" t="str">
            <v>농정해양국</v>
          </cell>
        </row>
        <row r="121">
          <cell r="A121" t="str">
            <v>수산과</v>
          </cell>
          <cell r="B121" t="str">
            <v>농정해양위원회</v>
          </cell>
          <cell r="C121" t="str">
            <v>농정해양국</v>
          </cell>
        </row>
        <row r="122">
          <cell r="A122" t="str">
            <v>해양수산자원연구소</v>
          </cell>
          <cell r="B122" t="str">
            <v>농정해양위원회</v>
          </cell>
          <cell r="C122" t="str">
            <v>농정해양국</v>
          </cell>
        </row>
        <row r="123">
          <cell r="A123" t="str">
            <v>종자관리소</v>
          </cell>
          <cell r="B123" t="str">
            <v>농정해양위원회</v>
          </cell>
          <cell r="C123" t="str">
            <v>농정해양국</v>
          </cell>
        </row>
        <row r="124">
          <cell r="A124" t="str">
            <v>축산정책과</v>
          </cell>
          <cell r="B124" t="str">
            <v>농정해양위원회</v>
          </cell>
          <cell r="C124" t="str">
            <v>축산산림국</v>
          </cell>
        </row>
        <row r="125">
          <cell r="A125" t="str">
            <v>동물방역위생과</v>
          </cell>
          <cell r="B125" t="str">
            <v>농정해양위원회</v>
          </cell>
          <cell r="C125" t="str">
            <v>축산산림국</v>
          </cell>
        </row>
        <row r="126">
          <cell r="A126" t="str">
            <v>산림과</v>
          </cell>
          <cell r="B126" t="str">
            <v>농정해양위원회</v>
          </cell>
          <cell r="C126" t="str">
            <v>축산산림국</v>
          </cell>
        </row>
        <row r="127">
          <cell r="A127" t="str">
            <v>축산위생연구소</v>
          </cell>
          <cell r="B127" t="str">
            <v>농정해양위원회</v>
          </cell>
          <cell r="C127" t="str">
            <v>축산산림국</v>
          </cell>
        </row>
        <row r="128">
          <cell r="A128" t="str">
            <v>북부축산위생연구소</v>
          </cell>
          <cell r="B128" t="str">
            <v>농정해양위원회</v>
          </cell>
          <cell r="C128" t="str">
            <v>축산산림국</v>
          </cell>
        </row>
        <row r="129">
          <cell r="A129" t="str">
            <v>산림환경연구소</v>
          </cell>
          <cell r="B129" t="str">
            <v>농정해양위원회</v>
          </cell>
          <cell r="C129" t="str">
            <v>축산산림국</v>
          </cell>
        </row>
        <row r="130">
          <cell r="A130" t="str">
            <v>농업기술원(총무과)</v>
          </cell>
          <cell r="B130" t="str">
            <v>농정해양위원회</v>
          </cell>
          <cell r="C130" t="str">
            <v>농업기술원</v>
          </cell>
        </row>
        <row r="131">
          <cell r="A131" t="str">
            <v>작물연구과</v>
          </cell>
          <cell r="B131" t="str">
            <v>농정해양위원회</v>
          </cell>
          <cell r="C131" t="str">
            <v>농업기술원</v>
          </cell>
        </row>
        <row r="132">
          <cell r="A132" t="str">
            <v>원예연구과</v>
          </cell>
          <cell r="B132" t="str">
            <v>농정해양위원회</v>
          </cell>
          <cell r="C132" t="str">
            <v>농업기술원</v>
          </cell>
        </row>
        <row r="133">
          <cell r="A133" t="str">
            <v>환경농업연구과</v>
          </cell>
          <cell r="B133" t="str">
            <v>농정해양위원회</v>
          </cell>
          <cell r="C133" t="str">
            <v>농업기술원</v>
          </cell>
        </row>
        <row r="134">
          <cell r="A134" t="str">
            <v>지원기획과</v>
          </cell>
          <cell r="B134" t="str">
            <v>농정해양위원회</v>
          </cell>
          <cell r="C134" t="str">
            <v>농업기술원</v>
          </cell>
        </row>
        <row r="135">
          <cell r="A135" t="str">
            <v>기술보급과</v>
          </cell>
          <cell r="B135" t="str">
            <v>농정해양위원회</v>
          </cell>
          <cell r="C135" t="str">
            <v>농업기술원</v>
          </cell>
        </row>
        <row r="136">
          <cell r="A136" t="str">
            <v>농촌자원과</v>
          </cell>
          <cell r="B136" t="str">
            <v>농정해양위원회</v>
          </cell>
          <cell r="C136" t="str">
            <v>농업기술원</v>
          </cell>
        </row>
        <row r="137">
          <cell r="A137" t="str">
            <v>버섯연구소</v>
          </cell>
          <cell r="B137" t="str">
            <v>농정해양위원회</v>
          </cell>
          <cell r="C137" t="str">
            <v>농업기술원</v>
          </cell>
        </row>
        <row r="138">
          <cell r="A138" t="str">
            <v>소득자원연구소</v>
          </cell>
          <cell r="B138" t="str">
            <v>농정해양위원회</v>
          </cell>
          <cell r="C138" t="str">
            <v>농업기술원</v>
          </cell>
        </row>
        <row r="139">
          <cell r="A139" t="str">
            <v>선인장다육식물연구소</v>
          </cell>
          <cell r="B139" t="str">
            <v>농정해양위원회</v>
          </cell>
          <cell r="C139" t="str">
            <v>농업기술원</v>
          </cell>
        </row>
        <row r="140">
          <cell r="A140" t="str">
            <v>무한돌봄복지과</v>
          </cell>
          <cell r="B140" t="str">
            <v>보건복지위원회</v>
          </cell>
          <cell r="C140" t="str">
            <v>보건복지국</v>
          </cell>
        </row>
        <row r="141">
          <cell r="A141" t="str">
            <v>사회적일자리과</v>
          </cell>
          <cell r="B141" t="str">
            <v>보건복지위원회</v>
          </cell>
          <cell r="C141" t="str">
            <v>보건복지국</v>
          </cell>
        </row>
        <row r="142">
          <cell r="A142" t="str">
            <v>노인복지과</v>
          </cell>
          <cell r="B142" t="str">
            <v>보건복지위원회</v>
          </cell>
          <cell r="C142" t="str">
            <v>보건복지국</v>
          </cell>
        </row>
        <row r="143">
          <cell r="A143" t="str">
            <v>장애인복지과</v>
          </cell>
          <cell r="B143" t="str">
            <v>보건복지위원회</v>
          </cell>
          <cell r="C143" t="str">
            <v>보건복지국</v>
          </cell>
        </row>
        <row r="144">
          <cell r="A144" t="str">
            <v>보건정책과</v>
          </cell>
          <cell r="B144" t="str">
            <v>보건복지위원회</v>
          </cell>
          <cell r="C144" t="str">
            <v>보건복지국</v>
          </cell>
        </row>
        <row r="145">
          <cell r="A145" t="str">
            <v>건강증진과</v>
          </cell>
          <cell r="B145" t="str">
            <v>보건복지위원회</v>
          </cell>
          <cell r="C145" t="str">
            <v>보건복지국</v>
          </cell>
        </row>
        <row r="146">
          <cell r="A146" t="str">
            <v>식품안전과</v>
          </cell>
          <cell r="B146" t="str">
            <v>보건복지위원회</v>
          </cell>
          <cell r="C146" t="str">
            <v>보건복지국</v>
          </cell>
        </row>
        <row r="147">
          <cell r="A147" t="str">
            <v>사회복지담당관</v>
          </cell>
          <cell r="B147" t="str">
            <v>보건복지위원회</v>
          </cell>
          <cell r="C147" t="str">
            <v>복지여성실</v>
          </cell>
        </row>
        <row r="148">
          <cell r="A148" t="str">
            <v>보건위생담당관</v>
          </cell>
          <cell r="B148" t="str">
            <v>보건복지위원회</v>
          </cell>
          <cell r="C148" t="str">
            <v>복지여성실</v>
          </cell>
        </row>
        <row r="149">
          <cell r="A149" t="str">
            <v>보건환경연구원(총무과)</v>
          </cell>
          <cell r="B149" t="str">
            <v>보건복지위원회</v>
          </cell>
          <cell r="C149" t="str">
            <v>보건환경연구원</v>
          </cell>
        </row>
        <row r="150">
          <cell r="A150" t="str">
            <v>보건연구부</v>
          </cell>
          <cell r="B150" t="str">
            <v>보건복지위원회</v>
          </cell>
          <cell r="C150" t="str">
            <v>보건환경연구원</v>
          </cell>
        </row>
        <row r="151">
          <cell r="A151" t="str">
            <v>수원농수산물검사소</v>
          </cell>
          <cell r="B151" t="str">
            <v>보건복지위원회</v>
          </cell>
          <cell r="C151" t="str">
            <v>보건환경연구원</v>
          </cell>
        </row>
        <row r="152">
          <cell r="A152" t="str">
            <v>북부지원</v>
          </cell>
          <cell r="B152" t="str">
            <v>보건복지위원회</v>
          </cell>
          <cell r="C152" t="str">
            <v>보건환경연구원</v>
          </cell>
        </row>
        <row r="153">
          <cell r="A153" t="str">
            <v>철도물류정책과</v>
          </cell>
          <cell r="B153" t="str">
            <v>건설교통위원회</v>
          </cell>
          <cell r="C153" t="str">
            <v>철도국</v>
          </cell>
        </row>
        <row r="154">
          <cell r="A154" t="str">
            <v>광역도시철도과</v>
          </cell>
          <cell r="B154" t="str">
            <v>건설교통위원회</v>
          </cell>
          <cell r="C154" t="str">
            <v>철도국</v>
          </cell>
        </row>
        <row r="155">
          <cell r="A155" t="str">
            <v>철도건설과</v>
          </cell>
          <cell r="B155" t="str">
            <v>건설교통위원회</v>
          </cell>
          <cell r="C155" t="str">
            <v>철도국</v>
          </cell>
        </row>
        <row r="156">
          <cell r="A156" t="str">
            <v>교통정책과</v>
          </cell>
          <cell r="B156" t="str">
            <v>건설교통위원회</v>
          </cell>
          <cell r="C156" t="str">
            <v>교통국</v>
          </cell>
        </row>
        <row r="157">
          <cell r="A157" t="str">
            <v>버스정책과</v>
          </cell>
          <cell r="B157" t="str">
            <v>건설교통위원회</v>
          </cell>
          <cell r="C157" t="str">
            <v>교통국</v>
          </cell>
        </row>
        <row r="158">
          <cell r="A158" t="str">
            <v>굿모닝버스추진단</v>
          </cell>
          <cell r="B158" t="str">
            <v>건설교통위원회</v>
          </cell>
          <cell r="C158" t="str">
            <v>교통국</v>
          </cell>
        </row>
        <row r="159">
          <cell r="A159" t="str">
            <v>택시정책과</v>
          </cell>
          <cell r="B159" t="str">
            <v>건설교통위원회</v>
          </cell>
          <cell r="C159" t="str">
            <v>교통국</v>
          </cell>
        </row>
        <row r="160">
          <cell r="A160" t="str">
            <v>교통정보센터</v>
          </cell>
          <cell r="B160" t="str">
            <v>건설교통위원회</v>
          </cell>
          <cell r="C160" t="str">
            <v>교통국</v>
          </cell>
        </row>
        <row r="161">
          <cell r="A161" t="str">
            <v>건설안전과</v>
          </cell>
          <cell r="B161" t="str">
            <v>건설교통위원회</v>
          </cell>
          <cell r="C161" t="str">
            <v>건설국</v>
          </cell>
        </row>
        <row r="162">
          <cell r="A162" t="str">
            <v>도로정책과</v>
          </cell>
          <cell r="B162" t="str">
            <v>건설교통위원회</v>
          </cell>
          <cell r="C162" t="str">
            <v>건설국</v>
          </cell>
        </row>
        <row r="163">
          <cell r="A163" t="str">
            <v>하천과</v>
          </cell>
          <cell r="B163" t="str">
            <v>건설교통위원회</v>
          </cell>
          <cell r="C163" t="str">
            <v>건설국</v>
          </cell>
        </row>
        <row r="164">
          <cell r="A164" t="str">
            <v>건설기술과</v>
          </cell>
          <cell r="B164" t="str">
            <v>건설교통위원회</v>
          </cell>
          <cell r="C164" t="str">
            <v>건설국</v>
          </cell>
        </row>
        <row r="165">
          <cell r="A165" t="str">
            <v>관리과</v>
          </cell>
          <cell r="B165" t="str">
            <v>건설교통위원회</v>
          </cell>
          <cell r="C165" t="str">
            <v>건설본부</v>
          </cell>
        </row>
        <row r="166">
          <cell r="A166" t="str">
            <v>도로건설과</v>
          </cell>
          <cell r="B166" t="str">
            <v>건설교통위원회</v>
          </cell>
          <cell r="C166" t="str">
            <v>건설본부</v>
          </cell>
        </row>
        <row r="167">
          <cell r="A167" t="str">
            <v>북부도로과</v>
          </cell>
          <cell r="B167" t="str">
            <v>건설교통위원회</v>
          </cell>
          <cell r="C167" t="str">
            <v>건설본부</v>
          </cell>
        </row>
        <row r="168">
          <cell r="A168" t="str">
            <v>건축시설과</v>
          </cell>
          <cell r="B168" t="str">
            <v>건설교통위원회</v>
          </cell>
          <cell r="C168" t="str">
            <v>건설본부</v>
          </cell>
        </row>
        <row r="169">
          <cell r="A169" t="str">
            <v>신청사건립추진단</v>
          </cell>
          <cell r="B169" t="str">
            <v>건설교통위원회</v>
          </cell>
          <cell r="C169" t="str">
            <v>건설본부</v>
          </cell>
        </row>
        <row r="170">
          <cell r="A170" t="str">
            <v>지역정책과</v>
          </cell>
          <cell r="B170" t="str">
            <v>도시환경위원회</v>
          </cell>
          <cell r="C170" t="str">
            <v>도시주택실</v>
          </cell>
        </row>
        <row r="171">
          <cell r="A171" t="str">
            <v>도시정책과</v>
          </cell>
          <cell r="B171" t="str">
            <v>도시환경위원회</v>
          </cell>
          <cell r="C171" t="str">
            <v>도시주택실</v>
          </cell>
        </row>
        <row r="172">
          <cell r="A172" t="str">
            <v>도시주택과</v>
          </cell>
          <cell r="B172" t="str">
            <v>도시환경위원회</v>
          </cell>
          <cell r="C172" t="str">
            <v>도시주택실</v>
          </cell>
        </row>
        <row r="173">
          <cell r="A173" t="str">
            <v>주택정책과</v>
          </cell>
          <cell r="B173" t="str">
            <v>도시환경위원회</v>
          </cell>
          <cell r="C173" t="str">
            <v>도시주택실</v>
          </cell>
        </row>
        <row r="174">
          <cell r="A174" t="str">
            <v>건축디자인과</v>
          </cell>
          <cell r="B174" t="str">
            <v>도시환경위원회</v>
          </cell>
          <cell r="C174" t="str">
            <v>도시주택실</v>
          </cell>
        </row>
        <row r="175">
          <cell r="A175" t="str">
            <v>공공택지과</v>
          </cell>
          <cell r="B175" t="str">
            <v>도시환경위원회</v>
          </cell>
          <cell r="C175" t="str">
            <v>도시주택실</v>
          </cell>
        </row>
        <row r="176">
          <cell r="A176" t="str">
            <v>토지정보과</v>
          </cell>
          <cell r="B176" t="str">
            <v>도시환경위원회</v>
          </cell>
          <cell r="C176" t="str">
            <v>도시주택실</v>
          </cell>
        </row>
        <row r="177">
          <cell r="A177" t="str">
            <v>도시개발과</v>
          </cell>
          <cell r="B177" t="str">
            <v>도시환경위원회</v>
          </cell>
          <cell r="C177" t="str">
            <v>도시주택실</v>
          </cell>
        </row>
        <row r="178">
          <cell r="A178" t="str">
            <v>도시재생과</v>
          </cell>
          <cell r="B178" t="str">
            <v>도시환경위원회</v>
          </cell>
          <cell r="C178" t="str">
            <v>도시주택실</v>
          </cell>
        </row>
        <row r="179">
          <cell r="A179" t="str">
            <v>도시계획상임기획단</v>
          </cell>
          <cell r="B179" t="str">
            <v>도시환경위원회</v>
          </cell>
          <cell r="C179" t="str">
            <v>도시주택실</v>
          </cell>
        </row>
        <row r="180">
          <cell r="A180" t="str">
            <v>환경정책과</v>
          </cell>
          <cell r="B180" t="str">
            <v>도시환경위원회</v>
          </cell>
          <cell r="C180" t="str">
            <v>환경국</v>
          </cell>
        </row>
        <row r="181">
          <cell r="A181" t="str">
            <v>기후대기과</v>
          </cell>
          <cell r="B181" t="str">
            <v>도시환경위원회</v>
          </cell>
          <cell r="C181" t="str">
            <v>환경국</v>
          </cell>
        </row>
        <row r="182">
          <cell r="A182" t="str">
            <v>환경안전관리과</v>
          </cell>
          <cell r="B182" t="str">
            <v>도시환경위원회</v>
          </cell>
          <cell r="C182" t="str">
            <v>환경국</v>
          </cell>
        </row>
        <row r="183">
          <cell r="A183" t="str">
            <v>자원순환과</v>
          </cell>
          <cell r="B183" t="str">
            <v>도시환경위원회</v>
          </cell>
          <cell r="C183" t="str">
            <v>환경국</v>
          </cell>
        </row>
        <row r="184">
          <cell r="A184" t="str">
            <v>북부환경관리과</v>
          </cell>
          <cell r="B184" t="str">
            <v>도시환경위원회</v>
          </cell>
          <cell r="C184" t="str">
            <v>환경국</v>
          </cell>
        </row>
        <row r="185">
          <cell r="A185" t="str">
            <v>공단환경관리사업소</v>
          </cell>
          <cell r="B185" t="str">
            <v>도시환경위원회</v>
          </cell>
          <cell r="C185" t="str">
            <v>환경국</v>
          </cell>
        </row>
        <row r="186">
          <cell r="A186" t="str">
            <v>공원녹지과</v>
          </cell>
          <cell r="B186" t="str">
            <v>도시환경위원회</v>
          </cell>
          <cell r="C186" t="str">
            <v>축산산림국</v>
          </cell>
        </row>
        <row r="187">
          <cell r="A187" t="str">
            <v>대기연구부</v>
          </cell>
          <cell r="B187" t="str">
            <v>도시환경위원회</v>
          </cell>
          <cell r="C187" t="str">
            <v>보건환경연구원</v>
          </cell>
        </row>
        <row r="188">
          <cell r="A188" t="str">
            <v>수질연구부</v>
          </cell>
          <cell r="B188" t="str">
            <v>도시환경위원회</v>
          </cell>
          <cell r="C188" t="str">
            <v>보건환경연구원</v>
          </cell>
        </row>
        <row r="189">
          <cell r="A189" t="str">
            <v>북부지원</v>
          </cell>
          <cell r="B189" t="str">
            <v>도시환경위원회</v>
          </cell>
          <cell r="C189" t="str">
            <v>보건환경연구원</v>
          </cell>
        </row>
        <row r="190">
          <cell r="A190" t="str">
            <v>수자원본부</v>
          </cell>
          <cell r="B190" t="str">
            <v>도시환경위원회</v>
          </cell>
          <cell r="C190" t="str">
            <v>수자원본부</v>
          </cell>
        </row>
        <row r="191">
          <cell r="A191" t="str">
            <v>여성가족과</v>
          </cell>
          <cell r="B191" t="str">
            <v>여성가족교육협력위원회</v>
          </cell>
          <cell r="C191" t="str">
            <v>여성가족국</v>
          </cell>
        </row>
        <row r="192">
          <cell r="A192" t="str">
            <v>보육정책과</v>
          </cell>
          <cell r="B192" t="str">
            <v>여성가족교육협력위원회</v>
          </cell>
          <cell r="C192" t="str">
            <v>여성가족국</v>
          </cell>
        </row>
        <row r="193">
          <cell r="A193" t="str">
            <v>아동청소년과</v>
          </cell>
          <cell r="B193" t="str">
            <v>여성가족교육협력위원회</v>
          </cell>
          <cell r="C193" t="str">
            <v>여성가족국</v>
          </cell>
        </row>
        <row r="194">
          <cell r="A194" t="str">
            <v>다문화가족과</v>
          </cell>
          <cell r="B194" t="str">
            <v>여성가족교육협력위원회</v>
          </cell>
          <cell r="C194" t="str">
            <v>여성가족국</v>
          </cell>
        </row>
        <row r="195">
          <cell r="A195" t="str">
            <v>여성비전센터</v>
          </cell>
          <cell r="B195" t="str">
            <v>여성가족교육협력위원회</v>
          </cell>
          <cell r="C195" t="str">
            <v>여성가족국</v>
          </cell>
        </row>
        <row r="196">
          <cell r="A196" t="str">
            <v>여성능력개발센터</v>
          </cell>
          <cell r="B196" t="str">
            <v>여성가족교육협력위원회</v>
          </cell>
          <cell r="C196" t="str">
            <v>여성가족국</v>
          </cell>
        </row>
        <row r="197">
          <cell r="A197" t="str">
            <v>가족여성담당관</v>
          </cell>
          <cell r="B197" t="str">
            <v>여성가족교육협력위원회</v>
          </cell>
          <cell r="C197" t="str">
            <v>복지여성실</v>
          </cell>
        </row>
        <row r="198">
          <cell r="A198" t="str">
            <v>보육청소년담당관</v>
          </cell>
          <cell r="B198" t="str">
            <v>여성가족교육협력위원회</v>
          </cell>
          <cell r="C198" t="str">
            <v>복지여성실</v>
          </cell>
        </row>
        <row r="199">
          <cell r="A199" t="str">
            <v>북부여성비전센터</v>
          </cell>
          <cell r="B199" t="str">
            <v>여성가족교육협력위원회</v>
          </cell>
          <cell r="C199" t="str">
            <v>복지여성실</v>
          </cell>
        </row>
        <row r="200">
          <cell r="A200" t="str">
            <v>교육정책과</v>
          </cell>
          <cell r="B200" t="str">
            <v>여성가족교육협력위원회</v>
          </cell>
          <cell r="C200" t="str">
            <v>교육협력국</v>
          </cell>
        </row>
        <row r="201">
          <cell r="A201" t="str">
            <v>교육협력과</v>
          </cell>
          <cell r="B201" t="str">
            <v>여성가족교육협력위원회</v>
          </cell>
          <cell r="C201" t="str">
            <v>교육협력국</v>
          </cell>
        </row>
        <row r="202">
          <cell r="A202" t="str">
            <v>도서관정책과</v>
          </cell>
          <cell r="B202" t="str">
            <v>여성가족교육협력위원회</v>
          </cell>
          <cell r="C202" t="str">
            <v>교육협력국</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분표"/>
      <sheetName val="예결표지(세로)"/>
      <sheetName val="예결표지(가로)"/>
      <sheetName val="추경표지"/>
      <sheetName val="1추검증"/>
      <sheetName val="2추총괄표"/>
      <sheetName val="1추총괄표(실국)"/>
      <sheetName val="1추총괄표(위원회)"/>
      <sheetName val="2추 세입"/>
      <sheetName val="2추 세출"/>
      <sheetName val="1추특입"/>
      <sheetName val="1추특출"/>
    </sheetNames>
    <sheetDataSet>
      <sheetData sheetId="0">
        <row r="2">
          <cell r="A2" t="str">
            <v>실과명 조정</v>
          </cell>
          <cell r="B2" t="str">
            <v>위원회명 조정</v>
          </cell>
          <cell r="C2" t="str">
            <v>실국명 조정</v>
          </cell>
        </row>
        <row r="3">
          <cell r="A3" t="str">
            <v>공보담당관</v>
          </cell>
          <cell r="B3" t="str">
            <v>의회운영위원회</v>
          </cell>
          <cell r="C3" t="str">
            <v>의회사무처</v>
          </cell>
        </row>
        <row r="4">
          <cell r="A4" t="str">
            <v>총무담당관</v>
          </cell>
          <cell r="B4" t="str">
            <v>의회운영위원회</v>
          </cell>
          <cell r="C4" t="str">
            <v>의회사무처</v>
          </cell>
        </row>
        <row r="5">
          <cell r="A5" t="str">
            <v>의정담당관</v>
          </cell>
          <cell r="B5" t="str">
            <v>의회운영위원회</v>
          </cell>
          <cell r="C5" t="str">
            <v>의회사무처</v>
          </cell>
        </row>
        <row r="6">
          <cell r="A6" t="str">
            <v>입법정책담당관</v>
          </cell>
          <cell r="B6" t="str">
            <v>의회운영위원회</v>
          </cell>
          <cell r="C6" t="str">
            <v>의회사무처</v>
          </cell>
        </row>
        <row r="7">
          <cell r="A7" t="str">
            <v>예산정책담당관</v>
          </cell>
          <cell r="B7" t="str">
            <v>의회운영위원회</v>
          </cell>
          <cell r="C7" t="str">
            <v>의회사무처</v>
          </cell>
        </row>
        <row r="8">
          <cell r="A8" t="str">
            <v>언론협력담당관</v>
          </cell>
          <cell r="B8" t="str">
            <v>의회운영위원회</v>
          </cell>
          <cell r="C8" t="str">
            <v>대변인</v>
          </cell>
        </row>
        <row r="9">
          <cell r="A9" t="str">
            <v>보도기획담당관</v>
          </cell>
          <cell r="B9" t="str">
            <v>의회운영위원회</v>
          </cell>
          <cell r="C9" t="str">
            <v>대변인</v>
          </cell>
        </row>
        <row r="10">
          <cell r="A10" t="str">
            <v>홍보담당관</v>
          </cell>
          <cell r="B10" t="str">
            <v>의회운영위원회</v>
          </cell>
          <cell r="C10" t="str">
            <v>소통기획관</v>
          </cell>
        </row>
        <row r="11">
          <cell r="A11" t="str">
            <v>소통담당관</v>
          </cell>
          <cell r="B11" t="str">
            <v>의회운영위원회</v>
          </cell>
          <cell r="C11" t="str">
            <v>소통기획관</v>
          </cell>
        </row>
        <row r="12">
          <cell r="A12" t="str">
            <v>연정협력관</v>
          </cell>
          <cell r="B12" t="str">
            <v>의회운영위원회</v>
          </cell>
          <cell r="C12" t="str">
            <v>연정협력관</v>
          </cell>
        </row>
        <row r="13">
          <cell r="A13" t="str">
            <v>대외협력담당관</v>
          </cell>
          <cell r="B13" t="str">
            <v>의회운영위원회</v>
          </cell>
          <cell r="C13" t="str">
            <v>대외협력담당관</v>
          </cell>
        </row>
        <row r="14">
          <cell r="A14" t="str">
            <v>서울사무소</v>
          </cell>
          <cell r="B14" t="str">
            <v>의회운영위원회</v>
          </cell>
          <cell r="C14" t="str">
            <v>대외협력담당관</v>
          </cell>
        </row>
        <row r="15">
          <cell r="A15" t="str">
            <v>감사총괄담당관</v>
          </cell>
          <cell r="B15" t="str">
            <v>기획재정위원회</v>
          </cell>
          <cell r="C15" t="str">
            <v>감사관</v>
          </cell>
        </row>
        <row r="16">
          <cell r="A16" t="str">
            <v>조사담당관</v>
          </cell>
          <cell r="B16" t="str">
            <v>기획재정위원회</v>
          </cell>
          <cell r="C16" t="str">
            <v>감사관</v>
          </cell>
        </row>
        <row r="17">
          <cell r="A17" t="str">
            <v>감사담당관</v>
          </cell>
          <cell r="B17" t="str">
            <v>기획재정위원회</v>
          </cell>
          <cell r="C17" t="str">
            <v>감사관</v>
          </cell>
        </row>
        <row r="18">
          <cell r="A18" t="str">
            <v>계약심사담당관</v>
          </cell>
          <cell r="B18" t="str">
            <v>기획재정위원회</v>
          </cell>
          <cell r="C18" t="str">
            <v>감사관</v>
          </cell>
        </row>
        <row r="19">
          <cell r="A19" t="str">
            <v>기획담당관</v>
          </cell>
          <cell r="B19" t="str">
            <v>기획재정위원회</v>
          </cell>
          <cell r="C19" t="str">
            <v>기획조정실</v>
          </cell>
        </row>
        <row r="20">
          <cell r="A20" t="str">
            <v>미래전략담당관</v>
          </cell>
          <cell r="B20" t="str">
            <v>기획재정위원회</v>
          </cell>
          <cell r="C20" t="str">
            <v>기획조정실</v>
          </cell>
        </row>
        <row r="21">
          <cell r="A21" t="str">
            <v>예산담당관</v>
          </cell>
          <cell r="B21" t="str">
            <v>기획재정위원회</v>
          </cell>
          <cell r="C21" t="str">
            <v>기획조정실</v>
          </cell>
        </row>
        <row r="22">
          <cell r="A22" t="str">
            <v>평가담당관</v>
          </cell>
          <cell r="B22" t="str">
            <v>기획재정위원회</v>
          </cell>
          <cell r="C22" t="str">
            <v>기획조정실</v>
          </cell>
        </row>
        <row r="23">
          <cell r="A23" t="str">
            <v>법무담당관</v>
          </cell>
          <cell r="B23" t="str">
            <v>기획재정위원회</v>
          </cell>
          <cell r="C23" t="str">
            <v>기획조정실</v>
          </cell>
        </row>
        <row r="24">
          <cell r="A24" t="str">
            <v>행정심판담당관</v>
          </cell>
          <cell r="B24" t="str">
            <v>기획재정위원회</v>
          </cell>
          <cell r="C24" t="str">
            <v>기획조정실</v>
          </cell>
        </row>
        <row r="25">
          <cell r="A25" t="str">
            <v>규제개혁추진단</v>
          </cell>
          <cell r="B25" t="str">
            <v>기획재정위원회</v>
          </cell>
          <cell r="C25" t="str">
            <v>기획조정실</v>
          </cell>
        </row>
        <row r="26">
          <cell r="A26" t="str">
            <v>정보기획담당관</v>
          </cell>
          <cell r="B26" t="str">
            <v>기획재정위원회</v>
          </cell>
          <cell r="C26" t="str">
            <v>기획조정실</v>
          </cell>
        </row>
        <row r="27">
          <cell r="A27" t="str">
            <v>정보통신보안담당관</v>
          </cell>
          <cell r="B27" t="str">
            <v>기획재정위원회</v>
          </cell>
          <cell r="C27" t="str">
            <v>기획조정실</v>
          </cell>
        </row>
        <row r="28">
          <cell r="A28" t="str">
            <v>빅데이터담당관</v>
          </cell>
          <cell r="B28" t="str">
            <v>기획재정위원회</v>
          </cell>
          <cell r="C28" t="str">
            <v>기획조정실</v>
          </cell>
        </row>
        <row r="29">
          <cell r="A29" t="str">
            <v>기획예산담당관</v>
          </cell>
          <cell r="B29" t="str">
            <v>기획재정위원회</v>
          </cell>
          <cell r="C29" t="str">
            <v>균형발전기획실</v>
          </cell>
        </row>
        <row r="30">
          <cell r="A30" t="str">
            <v>균형발전담당관</v>
          </cell>
          <cell r="B30" t="str">
            <v>기획재정위원회</v>
          </cell>
          <cell r="C30" t="str">
            <v>균형발전기획실</v>
          </cell>
        </row>
        <row r="31">
          <cell r="A31" t="str">
            <v>통일기반조성담당관</v>
          </cell>
          <cell r="B31" t="str">
            <v>기획재정위원회</v>
          </cell>
          <cell r="C31" t="str">
            <v>균형발전기획실</v>
          </cell>
        </row>
        <row r="32">
          <cell r="A32" t="str">
            <v>DMZ정책담당관</v>
          </cell>
          <cell r="B32" t="str">
            <v>기획재정위원회</v>
          </cell>
          <cell r="C32" t="str">
            <v>균형발전기획실</v>
          </cell>
        </row>
        <row r="33">
          <cell r="A33" t="str">
            <v>군관협력담당관</v>
          </cell>
          <cell r="B33" t="str">
            <v>기획재정위원회</v>
          </cell>
          <cell r="C33" t="str">
            <v>균형발전기획실</v>
          </cell>
        </row>
        <row r="34">
          <cell r="A34" t="str">
            <v>따복공동체지원단</v>
          </cell>
          <cell r="B34" t="str">
            <v>기획재정위원회</v>
          </cell>
          <cell r="C34" t="str">
            <v>따복공동체지원단</v>
          </cell>
        </row>
        <row r="35">
          <cell r="A35" t="str">
            <v>경제정책과</v>
          </cell>
          <cell r="B35" t="str">
            <v>경제과학기술위원회</v>
          </cell>
          <cell r="C35" t="str">
            <v>경제실</v>
          </cell>
        </row>
        <row r="36">
          <cell r="A36" t="str">
            <v>일자리정책과</v>
          </cell>
          <cell r="B36" t="str">
            <v>경제과학기술위원회</v>
          </cell>
          <cell r="C36" t="str">
            <v>경제실</v>
          </cell>
        </row>
        <row r="37">
          <cell r="A37" t="str">
            <v>경기일자리센터</v>
          </cell>
          <cell r="B37" t="str">
            <v>경제과학기술위원회</v>
          </cell>
          <cell r="C37" t="str">
            <v>경제실</v>
          </cell>
        </row>
        <row r="38">
          <cell r="A38" t="str">
            <v>공정경제과</v>
          </cell>
          <cell r="B38" t="str">
            <v>경제과학기술위원회</v>
          </cell>
          <cell r="C38" t="str">
            <v>경제실</v>
          </cell>
        </row>
        <row r="39">
          <cell r="A39" t="str">
            <v>기업지원과</v>
          </cell>
          <cell r="B39" t="str">
            <v>경제과학기술위원회</v>
          </cell>
          <cell r="C39" t="str">
            <v>경제실</v>
          </cell>
        </row>
        <row r="40">
          <cell r="A40" t="str">
            <v>산업정책과</v>
          </cell>
          <cell r="B40" t="str">
            <v>경제과학기술위원회</v>
          </cell>
          <cell r="C40" t="str">
            <v>경제실</v>
          </cell>
        </row>
        <row r="41">
          <cell r="A41" t="str">
            <v>에너지과</v>
          </cell>
          <cell r="B41" t="str">
            <v>경제과학기술위원회</v>
          </cell>
          <cell r="C41" t="str">
            <v>경제실</v>
          </cell>
        </row>
        <row r="42">
          <cell r="A42" t="str">
            <v>특화산업과</v>
          </cell>
          <cell r="B42" t="str">
            <v>경제과학기술위원회</v>
          </cell>
          <cell r="C42" t="str">
            <v>경제실</v>
          </cell>
        </row>
        <row r="43">
          <cell r="A43" t="str">
            <v>과학기술과</v>
          </cell>
          <cell r="B43" t="str">
            <v>경제과학기술위원회</v>
          </cell>
          <cell r="C43" t="str">
            <v>경제실</v>
          </cell>
        </row>
        <row r="44">
          <cell r="A44" t="str">
            <v>외교정책과</v>
          </cell>
          <cell r="B44" t="str">
            <v>경제과학기술위원회</v>
          </cell>
          <cell r="C44" t="str">
            <v>경제실</v>
          </cell>
        </row>
        <row r="45">
          <cell r="A45" t="str">
            <v>국제통상과</v>
          </cell>
          <cell r="B45" t="str">
            <v>경제과학기술위원회</v>
          </cell>
          <cell r="C45" t="str">
            <v>경제실</v>
          </cell>
        </row>
        <row r="46">
          <cell r="A46" t="str">
            <v>투자진흥과</v>
          </cell>
          <cell r="B46" t="str">
            <v>경제과학기술위원회</v>
          </cell>
          <cell r="C46" t="str">
            <v>경제실</v>
          </cell>
        </row>
        <row r="47">
          <cell r="A47" t="str">
            <v>기술학교</v>
          </cell>
          <cell r="B47" t="str">
            <v>경제과학기술위원회</v>
          </cell>
          <cell r="C47" t="str">
            <v>경제실</v>
          </cell>
        </row>
        <row r="48">
          <cell r="A48" t="str">
            <v>기획행정과</v>
          </cell>
          <cell r="B48" t="str">
            <v>경제과학기술위원회</v>
          </cell>
          <cell r="C48" t="str">
            <v>황해경제자유구역청</v>
          </cell>
        </row>
        <row r="49">
          <cell r="A49" t="str">
            <v>개발과</v>
          </cell>
          <cell r="B49" t="str">
            <v>경제과학기술위원회</v>
          </cell>
          <cell r="C49" t="str">
            <v>황해경제자유구역청</v>
          </cell>
        </row>
        <row r="50">
          <cell r="A50" t="str">
            <v>투자유치과</v>
          </cell>
          <cell r="B50" t="str">
            <v>경제과학기술위원회</v>
          </cell>
          <cell r="C50" t="str">
            <v>황해경제자유구역청</v>
          </cell>
        </row>
        <row r="51">
          <cell r="A51" t="str">
            <v>따복공동체지원단</v>
          </cell>
          <cell r="B51" t="str">
            <v>경제과학기술위원회</v>
          </cell>
          <cell r="C51" t="str">
            <v>따복공동체지원단</v>
          </cell>
        </row>
        <row r="52">
          <cell r="A52" t="str">
            <v>총무과</v>
          </cell>
          <cell r="B52" t="str">
            <v>안전행정위원회</v>
          </cell>
          <cell r="C52" t="str">
            <v>자치행정국</v>
          </cell>
        </row>
        <row r="53">
          <cell r="A53" t="str">
            <v>자치행정과</v>
          </cell>
          <cell r="B53" t="str">
            <v>안전행정위원회</v>
          </cell>
          <cell r="C53" t="str">
            <v>자치행정국</v>
          </cell>
        </row>
        <row r="54">
          <cell r="A54" t="str">
            <v>인사과</v>
          </cell>
          <cell r="B54" t="str">
            <v>안전행정위원회</v>
          </cell>
          <cell r="C54" t="str">
            <v>자치행정국</v>
          </cell>
        </row>
        <row r="55">
          <cell r="A55" t="str">
            <v>언제나민원실</v>
          </cell>
          <cell r="B55" t="str">
            <v>안전행정위원회</v>
          </cell>
          <cell r="C55" t="str">
            <v>자치행정국</v>
          </cell>
        </row>
        <row r="56">
          <cell r="A56" t="str">
            <v>세정과</v>
          </cell>
          <cell r="B56" t="str">
            <v>안전행정위원회</v>
          </cell>
          <cell r="C56" t="str">
            <v>자치행정국</v>
          </cell>
        </row>
        <row r="57">
          <cell r="A57" t="str">
            <v>세원관리과</v>
          </cell>
          <cell r="B57" t="str">
            <v>안전행정위원회</v>
          </cell>
          <cell r="C57" t="str">
            <v>자치행정국</v>
          </cell>
        </row>
        <row r="58">
          <cell r="A58" t="str">
            <v>회계과</v>
          </cell>
          <cell r="B58" t="str">
            <v>안전행정위원회</v>
          </cell>
          <cell r="C58" t="str">
            <v>자치행정국</v>
          </cell>
        </row>
        <row r="59">
          <cell r="A59" t="str">
            <v>특별사법경찰단</v>
          </cell>
          <cell r="B59" t="str">
            <v>안전행정위원회</v>
          </cell>
          <cell r="C59" t="str">
            <v>자치행정국</v>
          </cell>
        </row>
        <row r="60">
          <cell r="A60" t="str">
            <v>소방행정과</v>
          </cell>
          <cell r="B60" t="str">
            <v>안전행정위원회</v>
          </cell>
          <cell r="C60" t="str">
            <v>재난안전본부</v>
          </cell>
        </row>
        <row r="61">
          <cell r="A61" t="str">
            <v>재난안전과</v>
          </cell>
          <cell r="B61" t="str">
            <v>안전행정위원회</v>
          </cell>
          <cell r="C61" t="str">
            <v>재난안전본부</v>
          </cell>
        </row>
        <row r="62">
          <cell r="A62" t="str">
            <v>재난대응과</v>
          </cell>
          <cell r="B62" t="str">
            <v>안전행정위원회</v>
          </cell>
          <cell r="C62" t="str">
            <v>재난안전본부</v>
          </cell>
        </row>
        <row r="63">
          <cell r="A63" t="str">
            <v>재난종합지휘센터</v>
          </cell>
          <cell r="B63" t="str">
            <v>안전행정위원회</v>
          </cell>
          <cell r="C63" t="str">
            <v>재난안전본부</v>
          </cell>
        </row>
        <row r="64">
          <cell r="A64" t="str">
            <v>안전교육훈련담당관</v>
          </cell>
          <cell r="B64" t="str">
            <v>안전행정위원회</v>
          </cell>
          <cell r="C64" t="str">
            <v>재난안전본부</v>
          </cell>
        </row>
        <row r="65">
          <cell r="A65" t="str">
            <v>청문감사담당관</v>
          </cell>
          <cell r="B65" t="str">
            <v>안전행정위원회</v>
          </cell>
          <cell r="C65" t="str">
            <v>재난안전본부</v>
          </cell>
        </row>
        <row r="66">
          <cell r="A66" t="str">
            <v>특수대응단</v>
          </cell>
          <cell r="B66" t="str">
            <v>안전행정위원회</v>
          </cell>
          <cell r="C66" t="str">
            <v>재난안전본부</v>
          </cell>
        </row>
        <row r="67">
          <cell r="A67" t="str">
            <v>안전기획과</v>
          </cell>
          <cell r="B67" t="str">
            <v>안전행정위원회</v>
          </cell>
          <cell r="C67" t="str">
            <v>재난안전본부</v>
          </cell>
        </row>
        <row r="68">
          <cell r="A68" t="str">
            <v>재난대책과</v>
          </cell>
          <cell r="B68" t="str">
            <v>안전행정위원회</v>
          </cell>
          <cell r="C68" t="str">
            <v>재난안전본부</v>
          </cell>
        </row>
        <row r="69">
          <cell r="A69" t="str">
            <v>기동안전점검단</v>
          </cell>
          <cell r="B69" t="str">
            <v>안전행정위원회</v>
          </cell>
          <cell r="C69" t="str">
            <v>재난안전본부</v>
          </cell>
        </row>
        <row r="70">
          <cell r="A70" t="str">
            <v>소방행정기획과</v>
          </cell>
          <cell r="B70" t="str">
            <v>안전행정위원회</v>
          </cell>
          <cell r="C70" t="str">
            <v>재난안전본부</v>
          </cell>
        </row>
        <row r="71">
          <cell r="A71" t="str">
            <v>특수대응단(북부)</v>
          </cell>
          <cell r="B71" t="str">
            <v>안전행정위원회</v>
          </cell>
          <cell r="C71" t="str">
            <v>재난안전본부</v>
          </cell>
        </row>
        <row r="72">
          <cell r="A72" t="str">
            <v>소방학교</v>
          </cell>
          <cell r="B72" t="str">
            <v>안전행정위원회</v>
          </cell>
          <cell r="C72" t="str">
            <v>재난안전본부</v>
          </cell>
        </row>
        <row r="73">
          <cell r="A73" t="str">
            <v>수원소방서</v>
          </cell>
          <cell r="B73" t="str">
            <v>안전행정위원회</v>
          </cell>
          <cell r="C73" t="str">
            <v>재난안전본부</v>
          </cell>
        </row>
        <row r="74">
          <cell r="A74" t="str">
            <v>성남소방서</v>
          </cell>
          <cell r="B74" t="str">
            <v>안전행정위원회</v>
          </cell>
          <cell r="C74" t="str">
            <v>재난안전본부</v>
          </cell>
        </row>
        <row r="75">
          <cell r="A75" t="str">
            <v>분당소방서</v>
          </cell>
          <cell r="B75" t="str">
            <v>안전행정위원회</v>
          </cell>
          <cell r="C75" t="str">
            <v>재난안전본부</v>
          </cell>
        </row>
        <row r="76">
          <cell r="A76" t="str">
            <v>부천소방서</v>
          </cell>
          <cell r="B76" t="str">
            <v>안전행정위원회</v>
          </cell>
          <cell r="C76" t="str">
            <v>재난안전본부</v>
          </cell>
        </row>
        <row r="77">
          <cell r="A77" t="str">
            <v>안양소방서</v>
          </cell>
          <cell r="B77" t="str">
            <v>안전행정위원회</v>
          </cell>
          <cell r="C77" t="str">
            <v>재난안전본부</v>
          </cell>
        </row>
        <row r="78">
          <cell r="A78" t="str">
            <v>안산소방서</v>
          </cell>
          <cell r="B78" t="str">
            <v>안전행정위원회</v>
          </cell>
          <cell r="C78" t="str">
            <v>재난안전본부</v>
          </cell>
        </row>
        <row r="79">
          <cell r="A79" t="str">
            <v>용인소방서</v>
          </cell>
          <cell r="B79" t="str">
            <v>안전행정위원회</v>
          </cell>
          <cell r="C79" t="str">
            <v>재난안전본부</v>
          </cell>
        </row>
        <row r="80">
          <cell r="A80" t="str">
            <v>평택소방서</v>
          </cell>
          <cell r="B80" t="str">
            <v>안전행정위원회</v>
          </cell>
          <cell r="C80" t="str">
            <v>재난안전본부</v>
          </cell>
        </row>
        <row r="81">
          <cell r="A81" t="str">
            <v>송탄소방서</v>
          </cell>
          <cell r="B81" t="str">
            <v>안전행정위원회</v>
          </cell>
          <cell r="C81" t="str">
            <v>재난안전본부</v>
          </cell>
        </row>
        <row r="82">
          <cell r="A82" t="str">
            <v>광명소방서</v>
          </cell>
          <cell r="B82" t="str">
            <v>안전행정위원회</v>
          </cell>
          <cell r="C82" t="str">
            <v>재난안전본부</v>
          </cell>
        </row>
        <row r="83">
          <cell r="A83" t="str">
            <v>시흥소방서</v>
          </cell>
          <cell r="B83" t="str">
            <v>안전행정위원회</v>
          </cell>
          <cell r="C83" t="str">
            <v>재난안전본부</v>
          </cell>
        </row>
        <row r="84">
          <cell r="A84" t="str">
            <v>군포소방서</v>
          </cell>
          <cell r="B84" t="str">
            <v>안전행정위원회</v>
          </cell>
          <cell r="C84" t="str">
            <v>재난안전본부</v>
          </cell>
        </row>
        <row r="85">
          <cell r="A85" t="str">
            <v>화성소방서</v>
          </cell>
          <cell r="B85" t="str">
            <v>안전행정위원회</v>
          </cell>
          <cell r="C85" t="str">
            <v>재난안전본부</v>
          </cell>
        </row>
        <row r="86">
          <cell r="A86" t="str">
            <v>이천소방서</v>
          </cell>
          <cell r="B86" t="str">
            <v>안전행정위원회</v>
          </cell>
          <cell r="C86" t="str">
            <v>재난안전본부</v>
          </cell>
        </row>
        <row r="87">
          <cell r="A87" t="str">
            <v>김포소방서</v>
          </cell>
          <cell r="B87" t="str">
            <v>안전행정위원회</v>
          </cell>
          <cell r="C87" t="str">
            <v>재난안전본부</v>
          </cell>
        </row>
        <row r="88">
          <cell r="A88" t="str">
            <v>광주소방서</v>
          </cell>
          <cell r="B88" t="str">
            <v>안전행정위원회</v>
          </cell>
          <cell r="C88" t="str">
            <v>재난안전본부</v>
          </cell>
        </row>
        <row r="89">
          <cell r="A89" t="str">
            <v>안성소방서</v>
          </cell>
          <cell r="B89" t="str">
            <v>안전행정위원회</v>
          </cell>
          <cell r="C89" t="str">
            <v>재난안전본부</v>
          </cell>
        </row>
        <row r="90">
          <cell r="A90" t="str">
            <v>하남소방서</v>
          </cell>
          <cell r="B90" t="str">
            <v>안전행정위원회</v>
          </cell>
          <cell r="C90" t="str">
            <v>재난안전본부</v>
          </cell>
        </row>
        <row r="91">
          <cell r="A91" t="str">
            <v>의왕소방서</v>
          </cell>
          <cell r="B91" t="str">
            <v>안전행정위원회</v>
          </cell>
          <cell r="C91" t="str">
            <v>재난안전본부</v>
          </cell>
        </row>
        <row r="92">
          <cell r="A92" t="str">
            <v>오산소방서</v>
          </cell>
          <cell r="B92" t="str">
            <v>안전행정위원회</v>
          </cell>
          <cell r="C92" t="str">
            <v>재난안전본부</v>
          </cell>
        </row>
        <row r="93">
          <cell r="A93" t="str">
            <v>여주소방서</v>
          </cell>
          <cell r="B93" t="str">
            <v>안전행정위원회</v>
          </cell>
          <cell r="C93" t="str">
            <v>재난안전본부</v>
          </cell>
        </row>
        <row r="94">
          <cell r="A94" t="str">
            <v>양평소방서</v>
          </cell>
          <cell r="B94" t="str">
            <v>안전행정위원회</v>
          </cell>
          <cell r="C94" t="str">
            <v>재난안전본부</v>
          </cell>
        </row>
        <row r="95">
          <cell r="A95" t="str">
            <v>과천소방서</v>
          </cell>
          <cell r="B95" t="str">
            <v>안전행정위원회</v>
          </cell>
          <cell r="C95" t="str">
            <v>재난안전본부</v>
          </cell>
        </row>
        <row r="96">
          <cell r="A96" t="str">
            <v>고양소방서</v>
          </cell>
          <cell r="B96" t="str">
            <v>안전행정위원회</v>
          </cell>
          <cell r="C96" t="str">
            <v>재난안전본부</v>
          </cell>
        </row>
        <row r="97">
          <cell r="A97" t="str">
            <v>일산소방서</v>
          </cell>
          <cell r="B97" t="str">
            <v>안전행정위원회</v>
          </cell>
          <cell r="C97" t="str">
            <v>재난안전본부</v>
          </cell>
        </row>
        <row r="98">
          <cell r="A98" t="str">
            <v>의정부소방서</v>
          </cell>
          <cell r="B98" t="str">
            <v>안전행정위원회</v>
          </cell>
          <cell r="C98" t="str">
            <v>재난안전본부</v>
          </cell>
        </row>
        <row r="99">
          <cell r="A99" t="str">
            <v>남양주소방서</v>
          </cell>
          <cell r="B99" t="str">
            <v>안전행정위원회</v>
          </cell>
          <cell r="C99" t="str">
            <v>재난안전본부</v>
          </cell>
        </row>
        <row r="100">
          <cell r="A100" t="str">
            <v>파주소방서</v>
          </cell>
          <cell r="B100" t="str">
            <v>안전행정위원회</v>
          </cell>
          <cell r="C100" t="str">
            <v>재난안전본부</v>
          </cell>
        </row>
        <row r="101">
          <cell r="A101" t="str">
            <v>구리소방서</v>
          </cell>
          <cell r="B101" t="str">
            <v>안전행정위원회</v>
          </cell>
          <cell r="C101" t="str">
            <v>재난안전본부</v>
          </cell>
        </row>
        <row r="102">
          <cell r="A102" t="str">
            <v>포천소방서</v>
          </cell>
          <cell r="B102" t="str">
            <v>안전행정위원회</v>
          </cell>
          <cell r="C102" t="str">
            <v>재난안전본부</v>
          </cell>
        </row>
        <row r="103">
          <cell r="A103" t="str">
            <v>양주소방서</v>
          </cell>
          <cell r="B103" t="str">
            <v>안전행정위원회</v>
          </cell>
          <cell r="C103" t="str">
            <v>재난안전본부</v>
          </cell>
        </row>
        <row r="104">
          <cell r="A104" t="str">
            <v>동두천소방서</v>
          </cell>
          <cell r="B104" t="str">
            <v>안전행정위원회</v>
          </cell>
          <cell r="C104" t="str">
            <v>재난안전본부</v>
          </cell>
        </row>
        <row r="105">
          <cell r="A105" t="str">
            <v>가평소방서</v>
          </cell>
          <cell r="B105" t="str">
            <v>안전행정위원회</v>
          </cell>
          <cell r="C105" t="str">
            <v>재난안전본부</v>
          </cell>
        </row>
        <row r="106">
          <cell r="A106" t="str">
            <v>연천소방서</v>
          </cell>
          <cell r="B106" t="str">
            <v>안전행정위원회</v>
          </cell>
          <cell r="C106" t="str">
            <v>재난안전본부</v>
          </cell>
        </row>
        <row r="107">
          <cell r="A107" t="str">
            <v>행정관리담당관</v>
          </cell>
          <cell r="B107" t="str">
            <v>안전행정위원회</v>
          </cell>
          <cell r="C107" t="str">
            <v>균형발전기획실</v>
          </cell>
        </row>
        <row r="108">
          <cell r="A108" t="str">
            <v>비상기획담당관</v>
          </cell>
          <cell r="B108" t="str">
            <v>안전행정위원회</v>
          </cell>
          <cell r="C108" t="str">
            <v>균형발전기획실</v>
          </cell>
        </row>
        <row r="109">
          <cell r="A109" t="str">
            <v>인재개발원</v>
          </cell>
          <cell r="B109" t="str">
            <v>안전행정위원회</v>
          </cell>
          <cell r="C109" t="str">
            <v>인재개발원</v>
          </cell>
        </row>
        <row r="110">
          <cell r="A110" t="str">
            <v>문화정책과</v>
          </cell>
          <cell r="B110" t="str">
            <v>문화체육관광위원회</v>
          </cell>
          <cell r="C110" t="str">
            <v>문화체육관광국</v>
          </cell>
        </row>
        <row r="111">
          <cell r="A111" t="str">
            <v>종무과</v>
          </cell>
          <cell r="B111" t="str">
            <v>문화체육관광위원회</v>
          </cell>
          <cell r="C111" t="str">
            <v>문화체육관광국</v>
          </cell>
        </row>
        <row r="112">
          <cell r="A112" t="str">
            <v>체육과</v>
          </cell>
          <cell r="B112" t="str">
            <v>문화체육관광위원회</v>
          </cell>
          <cell r="C112" t="str">
            <v>문화체육관광국</v>
          </cell>
        </row>
        <row r="113">
          <cell r="A113" t="str">
            <v>문화유산과</v>
          </cell>
          <cell r="B113" t="str">
            <v>문화체육관광위원회</v>
          </cell>
          <cell r="C113" t="str">
            <v>문화체육관광국</v>
          </cell>
        </row>
        <row r="114">
          <cell r="A114" t="str">
            <v>콘텐츠산업과</v>
          </cell>
          <cell r="B114" t="str">
            <v>문화체육관광위원회</v>
          </cell>
          <cell r="C114" t="str">
            <v>문화체육관광국</v>
          </cell>
        </row>
        <row r="115">
          <cell r="A115" t="str">
            <v>관광과</v>
          </cell>
          <cell r="B115" t="str">
            <v>문화체육관광위원회</v>
          </cell>
          <cell r="C115" t="str">
            <v>문화체육관광국</v>
          </cell>
        </row>
        <row r="116">
          <cell r="A116" t="str">
            <v>한류월드사업단</v>
          </cell>
          <cell r="B116" t="str">
            <v>문화체육관광위원회</v>
          </cell>
          <cell r="C116" t="str">
            <v>문화체육관광국</v>
          </cell>
        </row>
        <row r="117">
          <cell r="A117" t="str">
            <v>농업정책과</v>
          </cell>
          <cell r="B117" t="str">
            <v>농정해양위원회</v>
          </cell>
          <cell r="C117" t="str">
            <v>농정해양국</v>
          </cell>
        </row>
        <row r="118">
          <cell r="A118" t="str">
            <v>해양항만정책과</v>
          </cell>
          <cell r="B118" t="str">
            <v>농정해양위원회</v>
          </cell>
          <cell r="C118" t="str">
            <v>농정해양국</v>
          </cell>
        </row>
        <row r="119">
          <cell r="A119" t="str">
            <v>농식품유통과</v>
          </cell>
          <cell r="B119" t="str">
            <v>농정해양위원회</v>
          </cell>
          <cell r="C119" t="str">
            <v>농정해양국</v>
          </cell>
        </row>
        <row r="120">
          <cell r="A120" t="str">
            <v>친환경농업과</v>
          </cell>
          <cell r="B120" t="str">
            <v>농정해양위원회</v>
          </cell>
          <cell r="C120" t="str">
            <v>농정해양국</v>
          </cell>
        </row>
        <row r="121">
          <cell r="A121" t="str">
            <v>수산과</v>
          </cell>
          <cell r="B121" t="str">
            <v>농정해양위원회</v>
          </cell>
          <cell r="C121" t="str">
            <v>농정해양국</v>
          </cell>
        </row>
        <row r="122">
          <cell r="A122" t="str">
            <v>해양수산자원연구소</v>
          </cell>
          <cell r="B122" t="str">
            <v>농정해양위원회</v>
          </cell>
          <cell r="C122" t="str">
            <v>농정해양국</v>
          </cell>
        </row>
        <row r="123">
          <cell r="A123" t="str">
            <v>종자관리소</v>
          </cell>
          <cell r="B123" t="str">
            <v>농정해양위원회</v>
          </cell>
          <cell r="C123" t="str">
            <v>농정해양국</v>
          </cell>
        </row>
        <row r="124">
          <cell r="A124" t="str">
            <v>축산정책과</v>
          </cell>
          <cell r="B124" t="str">
            <v>농정해양위원회</v>
          </cell>
          <cell r="C124" t="str">
            <v>축산산림국</v>
          </cell>
        </row>
        <row r="125">
          <cell r="A125" t="str">
            <v>동물방역위생과</v>
          </cell>
          <cell r="B125" t="str">
            <v>농정해양위원회</v>
          </cell>
          <cell r="C125" t="str">
            <v>축산산림국</v>
          </cell>
        </row>
        <row r="126">
          <cell r="A126" t="str">
            <v>산림과</v>
          </cell>
          <cell r="B126" t="str">
            <v>농정해양위원회</v>
          </cell>
          <cell r="C126" t="str">
            <v>축산산림국</v>
          </cell>
        </row>
        <row r="127">
          <cell r="A127" t="str">
            <v>축산위생연구소</v>
          </cell>
          <cell r="B127" t="str">
            <v>농정해양위원회</v>
          </cell>
          <cell r="C127" t="str">
            <v>축산산림국</v>
          </cell>
        </row>
        <row r="128">
          <cell r="A128" t="str">
            <v>북부축산위생연구소</v>
          </cell>
          <cell r="B128" t="str">
            <v>농정해양위원회</v>
          </cell>
          <cell r="C128" t="str">
            <v>축산산림국</v>
          </cell>
        </row>
        <row r="129">
          <cell r="A129" t="str">
            <v>산림환경연구소</v>
          </cell>
          <cell r="B129" t="str">
            <v>농정해양위원회</v>
          </cell>
          <cell r="C129" t="str">
            <v>축산산림국</v>
          </cell>
        </row>
        <row r="130">
          <cell r="A130" t="str">
            <v>농업기술원(총무과)</v>
          </cell>
          <cell r="B130" t="str">
            <v>농정해양위원회</v>
          </cell>
          <cell r="C130" t="str">
            <v>농업기술원</v>
          </cell>
        </row>
        <row r="131">
          <cell r="A131" t="str">
            <v>작물연구과</v>
          </cell>
          <cell r="B131" t="str">
            <v>농정해양위원회</v>
          </cell>
          <cell r="C131" t="str">
            <v>농업기술원</v>
          </cell>
        </row>
        <row r="132">
          <cell r="A132" t="str">
            <v>원예연구과</v>
          </cell>
          <cell r="B132" t="str">
            <v>농정해양위원회</v>
          </cell>
          <cell r="C132" t="str">
            <v>농업기술원</v>
          </cell>
        </row>
        <row r="133">
          <cell r="A133" t="str">
            <v>환경농업연구과</v>
          </cell>
          <cell r="B133" t="str">
            <v>농정해양위원회</v>
          </cell>
          <cell r="C133" t="str">
            <v>농업기술원</v>
          </cell>
        </row>
        <row r="134">
          <cell r="A134" t="str">
            <v>지원기획과</v>
          </cell>
          <cell r="B134" t="str">
            <v>농정해양위원회</v>
          </cell>
          <cell r="C134" t="str">
            <v>농업기술원</v>
          </cell>
        </row>
        <row r="135">
          <cell r="A135" t="str">
            <v>기술보급과</v>
          </cell>
          <cell r="B135" t="str">
            <v>농정해양위원회</v>
          </cell>
          <cell r="C135" t="str">
            <v>농업기술원</v>
          </cell>
        </row>
        <row r="136">
          <cell r="A136" t="str">
            <v>농촌자원과</v>
          </cell>
          <cell r="B136" t="str">
            <v>농정해양위원회</v>
          </cell>
          <cell r="C136" t="str">
            <v>농업기술원</v>
          </cell>
        </row>
        <row r="137">
          <cell r="A137" t="str">
            <v>버섯연구소</v>
          </cell>
          <cell r="B137" t="str">
            <v>농정해양위원회</v>
          </cell>
          <cell r="C137" t="str">
            <v>농업기술원</v>
          </cell>
        </row>
        <row r="138">
          <cell r="A138" t="str">
            <v>소득자원연구소</v>
          </cell>
          <cell r="B138" t="str">
            <v>농정해양위원회</v>
          </cell>
          <cell r="C138" t="str">
            <v>농업기술원</v>
          </cell>
        </row>
        <row r="139">
          <cell r="A139" t="str">
            <v>선인장다육식물연구소</v>
          </cell>
          <cell r="B139" t="str">
            <v>농정해양위원회</v>
          </cell>
          <cell r="C139" t="str">
            <v>농업기술원</v>
          </cell>
        </row>
        <row r="140">
          <cell r="A140" t="str">
            <v>무한돌봄복지과</v>
          </cell>
          <cell r="B140" t="str">
            <v>보건복지위원회</v>
          </cell>
          <cell r="C140" t="str">
            <v>보건복지국</v>
          </cell>
        </row>
        <row r="141">
          <cell r="A141" t="str">
            <v>사회적일자리과</v>
          </cell>
          <cell r="B141" t="str">
            <v>보건복지위원회</v>
          </cell>
          <cell r="C141" t="str">
            <v>보건복지국</v>
          </cell>
        </row>
        <row r="142">
          <cell r="A142" t="str">
            <v>노인복지과</v>
          </cell>
          <cell r="B142" t="str">
            <v>보건복지위원회</v>
          </cell>
          <cell r="C142" t="str">
            <v>보건복지국</v>
          </cell>
        </row>
        <row r="143">
          <cell r="A143" t="str">
            <v>장애인복지과</v>
          </cell>
          <cell r="B143" t="str">
            <v>보건복지위원회</v>
          </cell>
          <cell r="C143" t="str">
            <v>보건복지국</v>
          </cell>
        </row>
        <row r="144">
          <cell r="A144" t="str">
            <v>보건정책과</v>
          </cell>
          <cell r="B144" t="str">
            <v>보건복지위원회</v>
          </cell>
          <cell r="C144" t="str">
            <v>보건복지국</v>
          </cell>
        </row>
        <row r="145">
          <cell r="A145" t="str">
            <v>건강증진과</v>
          </cell>
          <cell r="B145" t="str">
            <v>보건복지위원회</v>
          </cell>
          <cell r="C145" t="str">
            <v>보건복지국</v>
          </cell>
        </row>
        <row r="146">
          <cell r="A146" t="str">
            <v>식품안전과</v>
          </cell>
          <cell r="B146" t="str">
            <v>보건복지위원회</v>
          </cell>
          <cell r="C146" t="str">
            <v>보건복지국</v>
          </cell>
        </row>
        <row r="147">
          <cell r="A147" t="str">
            <v>사회복지담당관</v>
          </cell>
          <cell r="B147" t="str">
            <v>보건복지위원회</v>
          </cell>
          <cell r="C147" t="str">
            <v>복지여성실</v>
          </cell>
        </row>
        <row r="148">
          <cell r="A148" t="str">
            <v>보건위생담당관</v>
          </cell>
          <cell r="B148" t="str">
            <v>보건복지위원회</v>
          </cell>
          <cell r="C148" t="str">
            <v>복지여성실</v>
          </cell>
        </row>
        <row r="149">
          <cell r="A149" t="str">
            <v>보건환경연구원(총무과)</v>
          </cell>
          <cell r="B149" t="str">
            <v>보건복지위원회</v>
          </cell>
          <cell r="C149" t="str">
            <v>보건환경연구원</v>
          </cell>
        </row>
        <row r="150">
          <cell r="A150" t="str">
            <v>보건연구부</v>
          </cell>
          <cell r="B150" t="str">
            <v>보건복지위원회</v>
          </cell>
          <cell r="C150" t="str">
            <v>보건환경연구원</v>
          </cell>
        </row>
        <row r="151">
          <cell r="A151" t="str">
            <v>수원농수산물검사소</v>
          </cell>
          <cell r="B151" t="str">
            <v>보건복지위원회</v>
          </cell>
          <cell r="C151" t="str">
            <v>보건환경연구원</v>
          </cell>
        </row>
        <row r="152">
          <cell r="A152" t="str">
            <v>북부지원</v>
          </cell>
          <cell r="B152" t="str">
            <v>보건복지위원회</v>
          </cell>
          <cell r="C152" t="str">
            <v>보건환경연구원</v>
          </cell>
        </row>
        <row r="153">
          <cell r="A153" t="str">
            <v>철도물류정책과</v>
          </cell>
          <cell r="B153" t="str">
            <v>건설교통위원회</v>
          </cell>
          <cell r="C153" t="str">
            <v>철도국</v>
          </cell>
        </row>
        <row r="154">
          <cell r="A154" t="str">
            <v>광역도시철도과</v>
          </cell>
          <cell r="B154" t="str">
            <v>건설교통위원회</v>
          </cell>
          <cell r="C154" t="str">
            <v>철도국</v>
          </cell>
        </row>
        <row r="155">
          <cell r="A155" t="str">
            <v>철도건설과</v>
          </cell>
          <cell r="B155" t="str">
            <v>건설교통위원회</v>
          </cell>
          <cell r="C155" t="str">
            <v>철도국</v>
          </cell>
        </row>
        <row r="156">
          <cell r="A156" t="str">
            <v>교통정책과</v>
          </cell>
          <cell r="B156" t="str">
            <v>건설교통위원회</v>
          </cell>
          <cell r="C156" t="str">
            <v>교통국</v>
          </cell>
        </row>
        <row r="157">
          <cell r="A157" t="str">
            <v>버스정책과</v>
          </cell>
          <cell r="B157" t="str">
            <v>건설교통위원회</v>
          </cell>
          <cell r="C157" t="str">
            <v>교통국</v>
          </cell>
        </row>
        <row r="158">
          <cell r="A158" t="str">
            <v>굿모닝버스추진단</v>
          </cell>
          <cell r="B158" t="str">
            <v>건설교통위원회</v>
          </cell>
          <cell r="C158" t="str">
            <v>교통국</v>
          </cell>
        </row>
        <row r="159">
          <cell r="A159" t="str">
            <v>택시정책과</v>
          </cell>
          <cell r="B159" t="str">
            <v>건설교통위원회</v>
          </cell>
          <cell r="C159" t="str">
            <v>교통국</v>
          </cell>
        </row>
        <row r="160">
          <cell r="A160" t="str">
            <v>교통정보센터</v>
          </cell>
          <cell r="B160" t="str">
            <v>건설교통위원회</v>
          </cell>
          <cell r="C160" t="str">
            <v>교통국</v>
          </cell>
        </row>
        <row r="161">
          <cell r="A161" t="str">
            <v>건설안전과</v>
          </cell>
          <cell r="B161" t="str">
            <v>건설교통위원회</v>
          </cell>
          <cell r="C161" t="str">
            <v>건설국</v>
          </cell>
        </row>
        <row r="162">
          <cell r="A162" t="str">
            <v>도로정책과</v>
          </cell>
          <cell r="B162" t="str">
            <v>건설교통위원회</v>
          </cell>
          <cell r="C162" t="str">
            <v>건설국</v>
          </cell>
        </row>
        <row r="163">
          <cell r="A163" t="str">
            <v>하천과</v>
          </cell>
          <cell r="B163" t="str">
            <v>건설교통위원회</v>
          </cell>
          <cell r="C163" t="str">
            <v>건설국</v>
          </cell>
        </row>
        <row r="164">
          <cell r="A164" t="str">
            <v>건설기술과</v>
          </cell>
          <cell r="B164" t="str">
            <v>건설교통위원회</v>
          </cell>
          <cell r="C164" t="str">
            <v>건설국</v>
          </cell>
        </row>
        <row r="165">
          <cell r="A165" t="str">
            <v>관리과</v>
          </cell>
          <cell r="B165" t="str">
            <v>건설교통위원회</v>
          </cell>
          <cell r="C165" t="str">
            <v>건설본부</v>
          </cell>
        </row>
        <row r="166">
          <cell r="A166" t="str">
            <v>도로건설과</v>
          </cell>
          <cell r="B166" t="str">
            <v>건설교통위원회</v>
          </cell>
          <cell r="C166" t="str">
            <v>건설본부</v>
          </cell>
        </row>
        <row r="167">
          <cell r="A167" t="str">
            <v>북부도로과</v>
          </cell>
          <cell r="B167" t="str">
            <v>건설교통위원회</v>
          </cell>
          <cell r="C167" t="str">
            <v>건설본부</v>
          </cell>
        </row>
        <row r="168">
          <cell r="A168" t="str">
            <v>건축시설과</v>
          </cell>
          <cell r="B168" t="str">
            <v>건설교통위원회</v>
          </cell>
          <cell r="C168" t="str">
            <v>건설본부</v>
          </cell>
        </row>
        <row r="169">
          <cell r="A169" t="str">
            <v>신청사건립추진단</v>
          </cell>
          <cell r="B169" t="str">
            <v>건설교통위원회</v>
          </cell>
          <cell r="C169" t="str">
            <v>건설본부</v>
          </cell>
        </row>
        <row r="170">
          <cell r="A170" t="str">
            <v>지역정책과</v>
          </cell>
          <cell r="B170" t="str">
            <v>도시환경위원회</v>
          </cell>
          <cell r="C170" t="str">
            <v>도시주택실</v>
          </cell>
        </row>
        <row r="171">
          <cell r="A171" t="str">
            <v>도시정책과</v>
          </cell>
          <cell r="B171" t="str">
            <v>도시환경위원회</v>
          </cell>
          <cell r="C171" t="str">
            <v>도시주택실</v>
          </cell>
        </row>
        <row r="172">
          <cell r="A172" t="str">
            <v>도시주택과</v>
          </cell>
          <cell r="B172" t="str">
            <v>도시환경위원회</v>
          </cell>
          <cell r="C172" t="str">
            <v>도시주택실</v>
          </cell>
        </row>
        <row r="173">
          <cell r="A173" t="str">
            <v>주택정책과</v>
          </cell>
          <cell r="B173" t="str">
            <v>도시환경위원회</v>
          </cell>
          <cell r="C173" t="str">
            <v>도시주택실</v>
          </cell>
        </row>
        <row r="174">
          <cell r="A174" t="str">
            <v>건축디자인과</v>
          </cell>
          <cell r="B174" t="str">
            <v>도시환경위원회</v>
          </cell>
          <cell r="C174" t="str">
            <v>도시주택실</v>
          </cell>
        </row>
        <row r="175">
          <cell r="A175" t="str">
            <v>공공택지과</v>
          </cell>
          <cell r="B175" t="str">
            <v>도시환경위원회</v>
          </cell>
          <cell r="C175" t="str">
            <v>도시주택실</v>
          </cell>
        </row>
        <row r="176">
          <cell r="A176" t="str">
            <v>토지정보과</v>
          </cell>
          <cell r="B176" t="str">
            <v>도시환경위원회</v>
          </cell>
          <cell r="C176" t="str">
            <v>도시주택실</v>
          </cell>
        </row>
        <row r="177">
          <cell r="A177" t="str">
            <v>도시개발과</v>
          </cell>
          <cell r="B177" t="str">
            <v>도시환경위원회</v>
          </cell>
          <cell r="C177" t="str">
            <v>도시주택실</v>
          </cell>
        </row>
        <row r="178">
          <cell r="A178" t="str">
            <v>도시재생과</v>
          </cell>
          <cell r="B178" t="str">
            <v>도시환경위원회</v>
          </cell>
          <cell r="C178" t="str">
            <v>도시주택실</v>
          </cell>
        </row>
        <row r="179">
          <cell r="A179" t="str">
            <v>도시계획상임기획단</v>
          </cell>
          <cell r="B179" t="str">
            <v>도시환경위원회</v>
          </cell>
          <cell r="C179" t="str">
            <v>도시주택실</v>
          </cell>
        </row>
        <row r="180">
          <cell r="A180" t="str">
            <v>환경정책과</v>
          </cell>
          <cell r="B180" t="str">
            <v>도시환경위원회</v>
          </cell>
          <cell r="C180" t="str">
            <v>환경국</v>
          </cell>
        </row>
        <row r="181">
          <cell r="A181" t="str">
            <v>기후대기과</v>
          </cell>
          <cell r="B181" t="str">
            <v>도시환경위원회</v>
          </cell>
          <cell r="C181" t="str">
            <v>환경국</v>
          </cell>
        </row>
        <row r="182">
          <cell r="A182" t="str">
            <v>환경안전관리과</v>
          </cell>
          <cell r="B182" t="str">
            <v>도시환경위원회</v>
          </cell>
          <cell r="C182" t="str">
            <v>환경국</v>
          </cell>
        </row>
        <row r="183">
          <cell r="A183" t="str">
            <v>자원순환과</v>
          </cell>
          <cell r="B183" t="str">
            <v>도시환경위원회</v>
          </cell>
          <cell r="C183" t="str">
            <v>환경국</v>
          </cell>
        </row>
        <row r="184">
          <cell r="A184" t="str">
            <v>북부환경관리과</v>
          </cell>
          <cell r="B184" t="str">
            <v>도시환경위원회</v>
          </cell>
          <cell r="C184" t="str">
            <v>환경국</v>
          </cell>
        </row>
        <row r="185">
          <cell r="A185" t="str">
            <v>공단환경관리사업소</v>
          </cell>
          <cell r="B185" t="str">
            <v>도시환경위원회</v>
          </cell>
          <cell r="C185" t="str">
            <v>환경국</v>
          </cell>
        </row>
        <row r="186">
          <cell r="A186" t="str">
            <v>공원녹지과</v>
          </cell>
          <cell r="B186" t="str">
            <v>도시환경위원회</v>
          </cell>
          <cell r="C186" t="str">
            <v>축산산림국</v>
          </cell>
        </row>
        <row r="187">
          <cell r="A187" t="str">
            <v>대기연구부</v>
          </cell>
          <cell r="B187" t="str">
            <v>도시환경위원회</v>
          </cell>
          <cell r="C187" t="str">
            <v>보건환경연구원</v>
          </cell>
        </row>
        <row r="188">
          <cell r="A188" t="str">
            <v>수질연구부</v>
          </cell>
          <cell r="B188" t="str">
            <v>도시환경위원회</v>
          </cell>
          <cell r="C188" t="str">
            <v>보건환경연구원</v>
          </cell>
        </row>
        <row r="189">
          <cell r="A189" t="str">
            <v>북부지원</v>
          </cell>
          <cell r="B189" t="str">
            <v>도시환경위원회</v>
          </cell>
          <cell r="C189" t="str">
            <v>보건환경연구원</v>
          </cell>
        </row>
        <row r="190">
          <cell r="A190" t="str">
            <v>수자원본부</v>
          </cell>
          <cell r="B190" t="str">
            <v>도시환경위원회</v>
          </cell>
          <cell r="C190" t="str">
            <v>수자원본부</v>
          </cell>
        </row>
        <row r="191">
          <cell r="A191" t="str">
            <v>여성가족과</v>
          </cell>
          <cell r="B191" t="str">
            <v>여성가족교육협력위원회</v>
          </cell>
          <cell r="C191" t="str">
            <v>여성가족국</v>
          </cell>
        </row>
        <row r="192">
          <cell r="A192" t="str">
            <v>보육정책과</v>
          </cell>
          <cell r="B192" t="str">
            <v>여성가족교육협력위원회</v>
          </cell>
          <cell r="C192" t="str">
            <v>여성가족국</v>
          </cell>
        </row>
        <row r="193">
          <cell r="A193" t="str">
            <v>아동청소년과</v>
          </cell>
          <cell r="B193" t="str">
            <v>여성가족교육협력위원회</v>
          </cell>
          <cell r="C193" t="str">
            <v>여성가족국</v>
          </cell>
        </row>
        <row r="194">
          <cell r="A194" t="str">
            <v>다문화가족과</v>
          </cell>
          <cell r="B194" t="str">
            <v>여성가족교육협력위원회</v>
          </cell>
          <cell r="C194" t="str">
            <v>여성가족국</v>
          </cell>
        </row>
        <row r="195">
          <cell r="A195" t="str">
            <v>여성비전센터</v>
          </cell>
          <cell r="B195" t="str">
            <v>여성가족교육협력위원회</v>
          </cell>
          <cell r="C195" t="str">
            <v>여성가족국</v>
          </cell>
        </row>
        <row r="196">
          <cell r="A196" t="str">
            <v>여성능력개발센터</v>
          </cell>
          <cell r="B196" t="str">
            <v>여성가족교육협력위원회</v>
          </cell>
          <cell r="C196" t="str">
            <v>여성가족국</v>
          </cell>
        </row>
        <row r="197">
          <cell r="A197" t="str">
            <v>가족여성담당관</v>
          </cell>
          <cell r="B197" t="str">
            <v>여성가족교육협력위원회</v>
          </cell>
          <cell r="C197" t="str">
            <v>복지여성실</v>
          </cell>
        </row>
        <row r="198">
          <cell r="A198" t="str">
            <v>보육청소년담당관</v>
          </cell>
          <cell r="B198" t="str">
            <v>여성가족교육협력위원회</v>
          </cell>
          <cell r="C198" t="str">
            <v>복지여성실</v>
          </cell>
        </row>
        <row r="199">
          <cell r="A199" t="str">
            <v>북부여성비전센터</v>
          </cell>
          <cell r="B199" t="str">
            <v>여성가족교육협력위원회</v>
          </cell>
          <cell r="C199" t="str">
            <v>복지여성실</v>
          </cell>
        </row>
        <row r="200">
          <cell r="A200" t="str">
            <v>교육정책과</v>
          </cell>
          <cell r="B200" t="str">
            <v>여성가족교육협력위원회</v>
          </cell>
          <cell r="C200" t="str">
            <v>교육협력국</v>
          </cell>
        </row>
        <row r="201">
          <cell r="A201" t="str">
            <v>교육협력과</v>
          </cell>
          <cell r="B201" t="str">
            <v>여성가족교육협력위원회</v>
          </cell>
          <cell r="C201" t="str">
            <v>교육협력국</v>
          </cell>
        </row>
        <row r="202">
          <cell r="A202" t="str">
            <v>도서관정책과</v>
          </cell>
          <cell r="B202" t="str">
            <v>여성가족교육협력위원회</v>
          </cell>
          <cell r="C202" t="str">
            <v>교육협력국</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분표"/>
      <sheetName val="예결표지(세로)"/>
      <sheetName val="예결표지(가로)"/>
      <sheetName val="추경표지"/>
      <sheetName val="1추검증"/>
      <sheetName val="2추총괄표"/>
      <sheetName val="1추총괄표(실국)"/>
      <sheetName val="1추총괄표(위원회)"/>
      <sheetName val="2추 세입"/>
      <sheetName val="2추 세출"/>
      <sheetName val="1추특입"/>
      <sheetName val="1추특출"/>
    </sheetNames>
    <sheetDataSet>
      <sheetData sheetId="0">
        <row r="2">
          <cell r="A2" t="str">
            <v>실과명 조정</v>
          </cell>
          <cell r="B2" t="str">
            <v>위원회명 조정</v>
          </cell>
          <cell r="C2" t="str">
            <v>실국명 조정</v>
          </cell>
        </row>
        <row r="3">
          <cell r="A3" t="str">
            <v>공보담당관</v>
          </cell>
          <cell r="B3" t="str">
            <v>의회운영위원회</v>
          </cell>
          <cell r="C3" t="str">
            <v>의회사무처</v>
          </cell>
        </row>
        <row r="4">
          <cell r="A4" t="str">
            <v>총무담당관</v>
          </cell>
          <cell r="B4" t="str">
            <v>의회운영위원회</v>
          </cell>
          <cell r="C4" t="str">
            <v>의회사무처</v>
          </cell>
        </row>
        <row r="5">
          <cell r="A5" t="str">
            <v>의정담당관</v>
          </cell>
          <cell r="B5" t="str">
            <v>의회운영위원회</v>
          </cell>
          <cell r="C5" t="str">
            <v>의회사무처</v>
          </cell>
        </row>
        <row r="6">
          <cell r="A6" t="str">
            <v>입법정책담당관</v>
          </cell>
          <cell r="B6" t="str">
            <v>의회운영위원회</v>
          </cell>
          <cell r="C6" t="str">
            <v>의회사무처</v>
          </cell>
        </row>
        <row r="7">
          <cell r="A7" t="str">
            <v>예산정책담당관</v>
          </cell>
          <cell r="B7" t="str">
            <v>의회운영위원회</v>
          </cell>
          <cell r="C7" t="str">
            <v>의회사무처</v>
          </cell>
        </row>
        <row r="8">
          <cell r="A8" t="str">
            <v>언론협력담당관</v>
          </cell>
          <cell r="B8" t="str">
            <v>의회운영위원회</v>
          </cell>
          <cell r="C8" t="str">
            <v>대변인</v>
          </cell>
        </row>
        <row r="9">
          <cell r="A9" t="str">
            <v>보도기획담당관</v>
          </cell>
          <cell r="B9" t="str">
            <v>의회운영위원회</v>
          </cell>
          <cell r="C9" t="str">
            <v>대변인</v>
          </cell>
        </row>
        <row r="10">
          <cell r="A10" t="str">
            <v>홍보담당관</v>
          </cell>
          <cell r="B10" t="str">
            <v>의회운영위원회</v>
          </cell>
          <cell r="C10" t="str">
            <v>소통기획관</v>
          </cell>
        </row>
        <row r="11">
          <cell r="A11" t="str">
            <v>소통담당관</v>
          </cell>
          <cell r="B11" t="str">
            <v>의회운영위원회</v>
          </cell>
          <cell r="C11" t="str">
            <v>소통기획관</v>
          </cell>
        </row>
        <row r="12">
          <cell r="A12" t="str">
            <v>연정협력관</v>
          </cell>
          <cell r="B12" t="str">
            <v>의회운영위원회</v>
          </cell>
          <cell r="C12" t="str">
            <v>연정협력관</v>
          </cell>
        </row>
        <row r="13">
          <cell r="A13" t="str">
            <v>대외협력담당관</v>
          </cell>
          <cell r="B13" t="str">
            <v>의회운영위원회</v>
          </cell>
          <cell r="C13" t="str">
            <v>대외협력담당관</v>
          </cell>
        </row>
        <row r="14">
          <cell r="A14" t="str">
            <v>서울사무소</v>
          </cell>
          <cell r="B14" t="str">
            <v>의회운영위원회</v>
          </cell>
          <cell r="C14" t="str">
            <v>대외협력담당관</v>
          </cell>
        </row>
        <row r="15">
          <cell r="A15" t="str">
            <v>감사총괄담당관</v>
          </cell>
          <cell r="B15" t="str">
            <v>기획재정위원회</v>
          </cell>
          <cell r="C15" t="str">
            <v>감사관</v>
          </cell>
        </row>
        <row r="16">
          <cell r="A16" t="str">
            <v>조사담당관</v>
          </cell>
          <cell r="B16" t="str">
            <v>기획재정위원회</v>
          </cell>
          <cell r="C16" t="str">
            <v>감사관</v>
          </cell>
        </row>
        <row r="17">
          <cell r="A17" t="str">
            <v>감사담당관</v>
          </cell>
          <cell r="B17" t="str">
            <v>기획재정위원회</v>
          </cell>
          <cell r="C17" t="str">
            <v>감사관</v>
          </cell>
        </row>
        <row r="18">
          <cell r="A18" t="str">
            <v>계약심사담당관</v>
          </cell>
          <cell r="B18" t="str">
            <v>기획재정위원회</v>
          </cell>
          <cell r="C18" t="str">
            <v>감사관</v>
          </cell>
        </row>
        <row r="19">
          <cell r="A19" t="str">
            <v>기획담당관</v>
          </cell>
          <cell r="B19" t="str">
            <v>기획재정위원회</v>
          </cell>
          <cell r="C19" t="str">
            <v>기획조정실</v>
          </cell>
        </row>
        <row r="20">
          <cell r="A20" t="str">
            <v>미래전략담당관</v>
          </cell>
          <cell r="B20" t="str">
            <v>기획재정위원회</v>
          </cell>
          <cell r="C20" t="str">
            <v>기획조정실</v>
          </cell>
        </row>
        <row r="21">
          <cell r="A21" t="str">
            <v>예산담당관</v>
          </cell>
          <cell r="B21" t="str">
            <v>기획재정위원회</v>
          </cell>
          <cell r="C21" t="str">
            <v>기획조정실</v>
          </cell>
        </row>
        <row r="22">
          <cell r="A22" t="str">
            <v>평가담당관</v>
          </cell>
          <cell r="B22" t="str">
            <v>기획재정위원회</v>
          </cell>
          <cell r="C22" t="str">
            <v>기획조정실</v>
          </cell>
        </row>
        <row r="23">
          <cell r="A23" t="str">
            <v>법무담당관</v>
          </cell>
          <cell r="B23" t="str">
            <v>기획재정위원회</v>
          </cell>
          <cell r="C23" t="str">
            <v>기획조정실</v>
          </cell>
        </row>
        <row r="24">
          <cell r="A24" t="str">
            <v>행정심판담당관</v>
          </cell>
          <cell r="B24" t="str">
            <v>기획재정위원회</v>
          </cell>
          <cell r="C24" t="str">
            <v>기획조정실</v>
          </cell>
        </row>
        <row r="25">
          <cell r="A25" t="str">
            <v>규제개혁추진단</v>
          </cell>
          <cell r="B25" t="str">
            <v>기획재정위원회</v>
          </cell>
          <cell r="C25" t="str">
            <v>기획조정실</v>
          </cell>
        </row>
        <row r="26">
          <cell r="A26" t="str">
            <v>정보기획담당관</v>
          </cell>
          <cell r="B26" t="str">
            <v>기획재정위원회</v>
          </cell>
          <cell r="C26" t="str">
            <v>기획조정실</v>
          </cell>
        </row>
        <row r="27">
          <cell r="A27" t="str">
            <v>정보통신보안담당관</v>
          </cell>
          <cell r="B27" t="str">
            <v>기획재정위원회</v>
          </cell>
          <cell r="C27" t="str">
            <v>기획조정실</v>
          </cell>
        </row>
        <row r="28">
          <cell r="A28" t="str">
            <v>빅데이터담당관</v>
          </cell>
          <cell r="B28" t="str">
            <v>기획재정위원회</v>
          </cell>
          <cell r="C28" t="str">
            <v>기획조정실</v>
          </cell>
        </row>
        <row r="29">
          <cell r="A29" t="str">
            <v>기획예산담당관</v>
          </cell>
          <cell r="B29" t="str">
            <v>기획재정위원회</v>
          </cell>
          <cell r="C29" t="str">
            <v>균형발전기획실</v>
          </cell>
        </row>
        <row r="30">
          <cell r="A30" t="str">
            <v>균형발전담당관</v>
          </cell>
          <cell r="B30" t="str">
            <v>기획재정위원회</v>
          </cell>
          <cell r="C30" t="str">
            <v>균형발전기획실</v>
          </cell>
        </row>
        <row r="31">
          <cell r="A31" t="str">
            <v>통일기반조성담당관</v>
          </cell>
          <cell r="B31" t="str">
            <v>기획재정위원회</v>
          </cell>
          <cell r="C31" t="str">
            <v>균형발전기획실</v>
          </cell>
        </row>
        <row r="32">
          <cell r="A32" t="str">
            <v>DMZ정책담당관</v>
          </cell>
          <cell r="B32" t="str">
            <v>기획재정위원회</v>
          </cell>
          <cell r="C32" t="str">
            <v>균형발전기획실</v>
          </cell>
        </row>
        <row r="33">
          <cell r="A33" t="str">
            <v>군관협력담당관</v>
          </cell>
          <cell r="B33" t="str">
            <v>기획재정위원회</v>
          </cell>
          <cell r="C33" t="str">
            <v>균형발전기획실</v>
          </cell>
        </row>
        <row r="34">
          <cell r="A34" t="str">
            <v>따복공동체지원단</v>
          </cell>
          <cell r="B34" t="str">
            <v>기획재정위원회</v>
          </cell>
          <cell r="C34" t="str">
            <v>따복공동체지원단</v>
          </cell>
        </row>
        <row r="35">
          <cell r="A35" t="str">
            <v>경제정책과</v>
          </cell>
          <cell r="B35" t="str">
            <v>경제과학기술위원회</v>
          </cell>
          <cell r="C35" t="str">
            <v>경제실</v>
          </cell>
        </row>
        <row r="36">
          <cell r="A36" t="str">
            <v>일자리정책과</v>
          </cell>
          <cell r="B36" t="str">
            <v>경제과학기술위원회</v>
          </cell>
          <cell r="C36" t="str">
            <v>경제실</v>
          </cell>
        </row>
        <row r="37">
          <cell r="A37" t="str">
            <v>경기일자리센터</v>
          </cell>
          <cell r="B37" t="str">
            <v>경제과학기술위원회</v>
          </cell>
          <cell r="C37" t="str">
            <v>경제실</v>
          </cell>
        </row>
        <row r="38">
          <cell r="A38" t="str">
            <v>공정경제과</v>
          </cell>
          <cell r="B38" t="str">
            <v>경제과학기술위원회</v>
          </cell>
          <cell r="C38" t="str">
            <v>경제실</v>
          </cell>
        </row>
        <row r="39">
          <cell r="A39" t="str">
            <v>기업지원과</v>
          </cell>
          <cell r="B39" t="str">
            <v>경제과학기술위원회</v>
          </cell>
          <cell r="C39" t="str">
            <v>경제실</v>
          </cell>
        </row>
        <row r="40">
          <cell r="A40" t="str">
            <v>산업정책과</v>
          </cell>
          <cell r="B40" t="str">
            <v>경제과학기술위원회</v>
          </cell>
          <cell r="C40" t="str">
            <v>경제실</v>
          </cell>
        </row>
        <row r="41">
          <cell r="A41" t="str">
            <v>에너지과</v>
          </cell>
          <cell r="B41" t="str">
            <v>경제과학기술위원회</v>
          </cell>
          <cell r="C41" t="str">
            <v>경제실</v>
          </cell>
        </row>
        <row r="42">
          <cell r="A42" t="str">
            <v>특화산업과</v>
          </cell>
          <cell r="B42" t="str">
            <v>경제과학기술위원회</v>
          </cell>
          <cell r="C42" t="str">
            <v>경제실</v>
          </cell>
        </row>
        <row r="43">
          <cell r="A43" t="str">
            <v>과학기술과</v>
          </cell>
          <cell r="B43" t="str">
            <v>경제과학기술위원회</v>
          </cell>
          <cell r="C43" t="str">
            <v>경제실</v>
          </cell>
        </row>
        <row r="44">
          <cell r="A44" t="str">
            <v>외교정책과</v>
          </cell>
          <cell r="B44" t="str">
            <v>경제과학기술위원회</v>
          </cell>
          <cell r="C44" t="str">
            <v>경제실</v>
          </cell>
        </row>
        <row r="45">
          <cell r="A45" t="str">
            <v>국제통상과</v>
          </cell>
          <cell r="B45" t="str">
            <v>경제과학기술위원회</v>
          </cell>
          <cell r="C45" t="str">
            <v>경제실</v>
          </cell>
        </row>
        <row r="46">
          <cell r="A46" t="str">
            <v>투자진흥과</v>
          </cell>
          <cell r="B46" t="str">
            <v>경제과학기술위원회</v>
          </cell>
          <cell r="C46" t="str">
            <v>경제실</v>
          </cell>
        </row>
        <row r="47">
          <cell r="A47" t="str">
            <v>기술학교</v>
          </cell>
          <cell r="B47" t="str">
            <v>경제과학기술위원회</v>
          </cell>
          <cell r="C47" t="str">
            <v>경제실</v>
          </cell>
        </row>
        <row r="48">
          <cell r="A48" t="str">
            <v>기획행정과</v>
          </cell>
          <cell r="B48" t="str">
            <v>경제과학기술위원회</v>
          </cell>
          <cell r="C48" t="str">
            <v>황해경제자유구역청</v>
          </cell>
        </row>
        <row r="49">
          <cell r="A49" t="str">
            <v>개발과</v>
          </cell>
          <cell r="B49" t="str">
            <v>경제과학기술위원회</v>
          </cell>
          <cell r="C49" t="str">
            <v>황해경제자유구역청</v>
          </cell>
        </row>
        <row r="50">
          <cell r="A50" t="str">
            <v>투자유치과</v>
          </cell>
          <cell r="B50" t="str">
            <v>경제과학기술위원회</v>
          </cell>
          <cell r="C50" t="str">
            <v>황해경제자유구역청</v>
          </cell>
        </row>
        <row r="51">
          <cell r="A51" t="str">
            <v>따복공동체지원단</v>
          </cell>
          <cell r="B51" t="str">
            <v>경제과학기술위원회</v>
          </cell>
          <cell r="C51" t="str">
            <v>따복공동체지원단</v>
          </cell>
        </row>
        <row r="52">
          <cell r="A52" t="str">
            <v>총무과</v>
          </cell>
          <cell r="B52" t="str">
            <v>안전행정위원회</v>
          </cell>
          <cell r="C52" t="str">
            <v>자치행정국</v>
          </cell>
        </row>
        <row r="53">
          <cell r="A53" t="str">
            <v>자치행정과</v>
          </cell>
          <cell r="B53" t="str">
            <v>안전행정위원회</v>
          </cell>
          <cell r="C53" t="str">
            <v>자치행정국</v>
          </cell>
        </row>
        <row r="54">
          <cell r="A54" t="str">
            <v>인사과</v>
          </cell>
          <cell r="B54" t="str">
            <v>안전행정위원회</v>
          </cell>
          <cell r="C54" t="str">
            <v>자치행정국</v>
          </cell>
        </row>
        <row r="55">
          <cell r="A55" t="str">
            <v>언제나민원실</v>
          </cell>
          <cell r="B55" t="str">
            <v>안전행정위원회</v>
          </cell>
          <cell r="C55" t="str">
            <v>자치행정국</v>
          </cell>
        </row>
        <row r="56">
          <cell r="A56" t="str">
            <v>세정과</v>
          </cell>
          <cell r="B56" t="str">
            <v>안전행정위원회</v>
          </cell>
          <cell r="C56" t="str">
            <v>자치행정국</v>
          </cell>
        </row>
        <row r="57">
          <cell r="A57" t="str">
            <v>세원관리과</v>
          </cell>
          <cell r="B57" t="str">
            <v>안전행정위원회</v>
          </cell>
          <cell r="C57" t="str">
            <v>자치행정국</v>
          </cell>
        </row>
        <row r="58">
          <cell r="A58" t="str">
            <v>회계과</v>
          </cell>
          <cell r="B58" t="str">
            <v>안전행정위원회</v>
          </cell>
          <cell r="C58" t="str">
            <v>자치행정국</v>
          </cell>
        </row>
        <row r="59">
          <cell r="A59" t="str">
            <v>특별사법경찰단</v>
          </cell>
          <cell r="B59" t="str">
            <v>안전행정위원회</v>
          </cell>
          <cell r="C59" t="str">
            <v>자치행정국</v>
          </cell>
        </row>
        <row r="60">
          <cell r="A60" t="str">
            <v>소방행정과</v>
          </cell>
          <cell r="B60" t="str">
            <v>안전행정위원회</v>
          </cell>
          <cell r="C60" t="str">
            <v>재난안전본부</v>
          </cell>
        </row>
        <row r="61">
          <cell r="A61" t="str">
            <v>재난안전과</v>
          </cell>
          <cell r="B61" t="str">
            <v>안전행정위원회</v>
          </cell>
          <cell r="C61" t="str">
            <v>재난안전본부</v>
          </cell>
        </row>
        <row r="62">
          <cell r="A62" t="str">
            <v>재난대응과</v>
          </cell>
          <cell r="B62" t="str">
            <v>안전행정위원회</v>
          </cell>
          <cell r="C62" t="str">
            <v>재난안전본부</v>
          </cell>
        </row>
        <row r="63">
          <cell r="A63" t="str">
            <v>재난종합지휘센터</v>
          </cell>
          <cell r="B63" t="str">
            <v>안전행정위원회</v>
          </cell>
          <cell r="C63" t="str">
            <v>재난안전본부</v>
          </cell>
        </row>
        <row r="64">
          <cell r="A64" t="str">
            <v>안전교육훈련담당관</v>
          </cell>
          <cell r="B64" t="str">
            <v>안전행정위원회</v>
          </cell>
          <cell r="C64" t="str">
            <v>재난안전본부</v>
          </cell>
        </row>
        <row r="65">
          <cell r="A65" t="str">
            <v>청문감사담당관</v>
          </cell>
          <cell r="B65" t="str">
            <v>안전행정위원회</v>
          </cell>
          <cell r="C65" t="str">
            <v>재난안전본부</v>
          </cell>
        </row>
        <row r="66">
          <cell r="A66" t="str">
            <v>특수대응단</v>
          </cell>
          <cell r="B66" t="str">
            <v>안전행정위원회</v>
          </cell>
          <cell r="C66" t="str">
            <v>재난안전본부</v>
          </cell>
        </row>
        <row r="67">
          <cell r="A67" t="str">
            <v>안전기획과</v>
          </cell>
          <cell r="B67" t="str">
            <v>안전행정위원회</v>
          </cell>
          <cell r="C67" t="str">
            <v>재난안전본부</v>
          </cell>
        </row>
        <row r="68">
          <cell r="A68" t="str">
            <v>재난대책과</v>
          </cell>
          <cell r="B68" t="str">
            <v>안전행정위원회</v>
          </cell>
          <cell r="C68" t="str">
            <v>재난안전본부</v>
          </cell>
        </row>
        <row r="69">
          <cell r="A69" t="str">
            <v>기동안전점검단</v>
          </cell>
          <cell r="B69" t="str">
            <v>안전행정위원회</v>
          </cell>
          <cell r="C69" t="str">
            <v>재난안전본부</v>
          </cell>
        </row>
        <row r="70">
          <cell r="A70" t="str">
            <v>소방행정기획과</v>
          </cell>
          <cell r="B70" t="str">
            <v>안전행정위원회</v>
          </cell>
          <cell r="C70" t="str">
            <v>재난안전본부</v>
          </cell>
        </row>
        <row r="71">
          <cell r="A71" t="str">
            <v>특수대응단(북부)</v>
          </cell>
          <cell r="B71" t="str">
            <v>안전행정위원회</v>
          </cell>
          <cell r="C71" t="str">
            <v>재난안전본부</v>
          </cell>
        </row>
        <row r="72">
          <cell r="A72" t="str">
            <v>소방학교</v>
          </cell>
          <cell r="B72" t="str">
            <v>안전행정위원회</v>
          </cell>
          <cell r="C72" t="str">
            <v>재난안전본부</v>
          </cell>
        </row>
        <row r="73">
          <cell r="A73" t="str">
            <v>수원소방서</v>
          </cell>
          <cell r="B73" t="str">
            <v>안전행정위원회</v>
          </cell>
          <cell r="C73" t="str">
            <v>재난안전본부</v>
          </cell>
        </row>
        <row r="74">
          <cell r="A74" t="str">
            <v>성남소방서</v>
          </cell>
          <cell r="B74" t="str">
            <v>안전행정위원회</v>
          </cell>
          <cell r="C74" t="str">
            <v>재난안전본부</v>
          </cell>
        </row>
        <row r="75">
          <cell r="A75" t="str">
            <v>분당소방서</v>
          </cell>
          <cell r="B75" t="str">
            <v>안전행정위원회</v>
          </cell>
          <cell r="C75" t="str">
            <v>재난안전본부</v>
          </cell>
        </row>
        <row r="76">
          <cell r="A76" t="str">
            <v>부천소방서</v>
          </cell>
          <cell r="B76" t="str">
            <v>안전행정위원회</v>
          </cell>
          <cell r="C76" t="str">
            <v>재난안전본부</v>
          </cell>
        </row>
        <row r="77">
          <cell r="A77" t="str">
            <v>안양소방서</v>
          </cell>
          <cell r="B77" t="str">
            <v>안전행정위원회</v>
          </cell>
          <cell r="C77" t="str">
            <v>재난안전본부</v>
          </cell>
        </row>
        <row r="78">
          <cell r="A78" t="str">
            <v>안산소방서</v>
          </cell>
          <cell r="B78" t="str">
            <v>안전행정위원회</v>
          </cell>
          <cell r="C78" t="str">
            <v>재난안전본부</v>
          </cell>
        </row>
        <row r="79">
          <cell r="A79" t="str">
            <v>용인소방서</v>
          </cell>
          <cell r="B79" t="str">
            <v>안전행정위원회</v>
          </cell>
          <cell r="C79" t="str">
            <v>재난안전본부</v>
          </cell>
        </row>
        <row r="80">
          <cell r="A80" t="str">
            <v>평택소방서</v>
          </cell>
          <cell r="B80" t="str">
            <v>안전행정위원회</v>
          </cell>
          <cell r="C80" t="str">
            <v>재난안전본부</v>
          </cell>
        </row>
        <row r="81">
          <cell r="A81" t="str">
            <v>송탄소방서</v>
          </cell>
          <cell r="B81" t="str">
            <v>안전행정위원회</v>
          </cell>
          <cell r="C81" t="str">
            <v>재난안전본부</v>
          </cell>
        </row>
        <row r="82">
          <cell r="A82" t="str">
            <v>광명소방서</v>
          </cell>
          <cell r="B82" t="str">
            <v>안전행정위원회</v>
          </cell>
          <cell r="C82" t="str">
            <v>재난안전본부</v>
          </cell>
        </row>
        <row r="83">
          <cell r="A83" t="str">
            <v>시흥소방서</v>
          </cell>
          <cell r="B83" t="str">
            <v>안전행정위원회</v>
          </cell>
          <cell r="C83" t="str">
            <v>재난안전본부</v>
          </cell>
        </row>
        <row r="84">
          <cell r="A84" t="str">
            <v>군포소방서</v>
          </cell>
          <cell r="B84" t="str">
            <v>안전행정위원회</v>
          </cell>
          <cell r="C84" t="str">
            <v>재난안전본부</v>
          </cell>
        </row>
        <row r="85">
          <cell r="A85" t="str">
            <v>화성소방서</v>
          </cell>
          <cell r="B85" t="str">
            <v>안전행정위원회</v>
          </cell>
          <cell r="C85" t="str">
            <v>재난안전본부</v>
          </cell>
        </row>
        <row r="86">
          <cell r="A86" t="str">
            <v>이천소방서</v>
          </cell>
          <cell r="B86" t="str">
            <v>안전행정위원회</v>
          </cell>
          <cell r="C86" t="str">
            <v>재난안전본부</v>
          </cell>
        </row>
        <row r="87">
          <cell r="A87" t="str">
            <v>김포소방서</v>
          </cell>
          <cell r="B87" t="str">
            <v>안전행정위원회</v>
          </cell>
          <cell r="C87" t="str">
            <v>재난안전본부</v>
          </cell>
        </row>
        <row r="88">
          <cell r="A88" t="str">
            <v>광주소방서</v>
          </cell>
          <cell r="B88" t="str">
            <v>안전행정위원회</v>
          </cell>
          <cell r="C88" t="str">
            <v>재난안전본부</v>
          </cell>
        </row>
        <row r="89">
          <cell r="A89" t="str">
            <v>안성소방서</v>
          </cell>
          <cell r="B89" t="str">
            <v>안전행정위원회</v>
          </cell>
          <cell r="C89" t="str">
            <v>재난안전본부</v>
          </cell>
        </row>
        <row r="90">
          <cell r="A90" t="str">
            <v>하남소방서</v>
          </cell>
          <cell r="B90" t="str">
            <v>안전행정위원회</v>
          </cell>
          <cell r="C90" t="str">
            <v>재난안전본부</v>
          </cell>
        </row>
        <row r="91">
          <cell r="A91" t="str">
            <v>의왕소방서</v>
          </cell>
          <cell r="B91" t="str">
            <v>안전행정위원회</v>
          </cell>
          <cell r="C91" t="str">
            <v>재난안전본부</v>
          </cell>
        </row>
        <row r="92">
          <cell r="A92" t="str">
            <v>오산소방서</v>
          </cell>
          <cell r="B92" t="str">
            <v>안전행정위원회</v>
          </cell>
          <cell r="C92" t="str">
            <v>재난안전본부</v>
          </cell>
        </row>
        <row r="93">
          <cell r="A93" t="str">
            <v>여주소방서</v>
          </cell>
          <cell r="B93" t="str">
            <v>안전행정위원회</v>
          </cell>
          <cell r="C93" t="str">
            <v>재난안전본부</v>
          </cell>
        </row>
        <row r="94">
          <cell r="A94" t="str">
            <v>양평소방서</v>
          </cell>
          <cell r="B94" t="str">
            <v>안전행정위원회</v>
          </cell>
          <cell r="C94" t="str">
            <v>재난안전본부</v>
          </cell>
        </row>
        <row r="95">
          <cell r="A95" t="str">
            <v>과천소방서</v>
          </cell>
          <cell r="B95" t="str">
            <v>안전행정위원회</v>
          </cell>
          <cell r="C95" t="str">
            <v>재난안전본부</v>
          </cell>
        </row>
        <row r="96">
          <cell r="A96" t="str">
            <v>고양소방서</v>
          </cell>
          <cell r="B96" t="str">
            <v>안전행정위원회</v>
          </cell>
          <cell r="C96" t="str">
            <v>재난안전본부</v>
          </cell>
        </row>
        <row r="97">
          <cell r="A97" t="str">
            <v>일산소방서</v>
          </cell>
          <cell r="B97" t="str">
            <v>안전행정위원회</v>
          </cell>
          <cell r="C97" t="str">
            <v>재난안전본부</v>
          </cell>
        </row>
        <row r="98">
          <cell r="A98" t="str">
            <v>의정부소방서</v>
          </cell>
          <cell r="B98" t="str">
            <v>안전행정위원회</v>
          </cell>
          <cell r="C98" t="str">
            <v>재난안전본부</v>
          </cell>
        </row>
        <row r="99">
          <cell r="A99" t="str">
            <v>남양주소방서</v>
          </cell>
          <cell r="B99" t="str">
            <v>안전행정위원회</v>
          </cell>
          <cell r="C99" t="str">
            <v>재난안전본부</v>
          </cell>
        </row>
        <row r="100">
          <cell r="A100" t="str">
            <v>파주소방서</v>
          </cell>
          <cell r="B100" t="str">
            <v>안전행정위원회</v>
          </cell>
          <cell r="C100" t="str">
            <v>재난안전본부</v>
          </cell>
        </row>
        <row r="101">
          <cell r="A101" t="str">
            <v>구리소방서</v>
          </cell>
          <cell r="B101" t="str">
            <v>안전행정위원회</v>
          </cell>
          <cell r="C101" t="str">
            <v>재난안전본부</v>
          </cell>
        </row>
        <row r="102">
          <cell r="A102" t="str">
            <v>포천소방서</v>
          </cell>
          <cell r="B102" t="str">
            <v>안전행정위원회</v>
          </cell>
          <cell r="C102" t="str">
            <v>재난안전본부</v>
          </cell>
        </row>
        <row r="103">
          <cell r="A103" t="str">
            <v>양주소방서</v>
          </cell>
          <cell r="B103" t="str">
            <v>안전행정위원회</v>
          </cell>
          <cell r="C103" t="str">
            <v>재난안전본부</v>
          </cell>
        </row>
        <row r="104">
          <cell r="A104" t="str">
            <v>동두천소방서</v>
          </cell>
          <cell r="B104" t="str">
            <v>안전행정위원회</v>
          </cell>
          <cell r="C104" t="str">
            <v>재난안전본부</v>
          </cell>
        </row>
        <row r="105">
          <cell r="A105" t="str">
            <v>가평소방서</v>
          </cell>
          <cell r="B105" t="str">
            <v>안전행정위원회</v>
          </cell>
          <cell r="C105" t="str">
            <v>재난안전본부</v>
          </cell>
        </row>
        <row r="106">
          <cell r="A106" t="str">
            <v>연천소방서</v>
          </cell>
          <cell r="B106" t="str">
            <v>안전행정위원회</v>
          </cell>
          <cell r="C106" t="str">
            <v>재난안전본부</v>
          </cell>
        </row>
        <row r="107">
          <cell r="A107" t="str">
            <v>행정관리담당관</v>
          </cell>
          <cell r="B107" t="str">
            <v>안전행정위원회</v>
          </cell>
          <cell r="C107" t="str">
            <v>균형발전기획실</v>
          </cell>
        </row>
        <row r="108">
          <cell r="A108" t="str">
            <v>비상기획담당관</v>
          </cell>
          <cell r="B108" t="str">
            <v>안전행정위원회</v>
          </cell>
          <cell r="C108" t="str">
            <v>균형발전기획실</v>
          </cell>
        </row>
        <row r="109">
          <cell r="A109" t="str">
            <v>인재개발원</v>
          </cell>
          <cell r="B109" t="str">
            <v>안전행정위원회</v>
          </cell>
          <cell r="C109" t="str">
            <v>인재개발원</v>
          </cell>
        </row>
        <row r="110">
          <cell r="A110" t="str">
            <v>문화정책과</v>
          </cell>
          <cell r="B110" t="str">
            <v>문화체육관광위원회</v>
          </cell>
          <cell r="C110" t="str">
            <v>문화체육관광국</v>
          </cell>
        </row>
        <row r="111">
          <cell r="A111" t="str">
            <v>종무과</v>
          </cell>
          <cell r="B111" t="str">
            <v>문화체육관광위원회</v>
          </cell>
          <cell r="C111" t="str">
            <v>문화체육관광국</v>
          </cell>
        </row>
        <row r="112">
          <cell r="A112" t="str">
            <v>체육과</v>
          </cell>
          <cell r="B112" t="str">
            <v>문화체육관광위원회</v>
          </cell>
          <cell r="C112" t="str">
            <v>문화체육관광국</v>
          </cell>
        </row>
        <row r="113">
          <cell r="A113" t="str">
            <v>문화유산과</v>
          </cell>
          <cell r="B113" t="str">
            <v>문화체육관광위원회</v>
          </cell>
          <cell r="C113" t="str">
            <v>문화체육관광국</v>
          </cell>
        </row>
        <row r="114">
          <cell r="A114" t="str">
            <v>콘텐츠산업과</v>
          </cell>
          <cell r="B114" t="str">
            <v>문화체육관광위원회</v>
          </cell>
          <cell r="C114" t="str">
            <v>문화체육관광국</v>
          </cell>
        </row>
        <row r="115">
          <cell r="A115" t="str">
            <v>관광과</v>
          </cell>
          <cell r="B115" t="str">
            <v>문화체육관광위원회</v>
          </cell>
          <cell r="C115" t="str">
            <v>문화체육관광국</v>
          </cell>
        </row>
        <row r="116">
          <cell r="A116" t="str">
            <v>한류월드사업단</v>
          </cell>
          <cell r="B116" t="str">
            <v>문화체육관광위원회</v>
          </cell>
          <cell r="C116" t="str">
            <v>문화체육관광국</v>
          </cell>
        </row>
        <row r="117">
          <cell r="A117" t="str">
            <v>농업정책과</v>
          </cell>
          <cell r="B117" t="str">
            <v>농정해양위원회</v>
          </cell>
          <cell r="C117" t="str">
            <v>농정해양국</v>
          </cell>
        </row>
        <row r="118">
          <cell r="A118" t="str">
            <v>해양항만정책과</v>
          </cell>
          <cell r="B118" t="str">
            <v>농정해양위원회</v>
          </cell>
          <cell r="C118" t="str">
            <v>농정해양국</v>
          </cell>
        </row>
        <row r="119">
          <cell r="A119" t="str">
            <v>농식품유통과</v>
          </cell>
          <cell r="B119" t="str">
            <v>농정해양위원회</v>
          </cell>
          <cell r="C119" t="str">
            <v>농정해양국</v>
          </cell>
        </row>
        <row r="120">
          <cell r="A120" t="str">
            <v>친환경농업과</v>
          </cell>
          <cell r="B120" t="str">
            <v>농정해양위원회</v>
          </cell>
          <cell r="C120" t="str">
            <v>농정해양국</v>
          </cell>
        </row>
        <row r="121">
          <cell r="A121" t="str">
            <v>수산과</v>
          </cell>
          <cell r="B121" t="str">
            <v>농정해양위원회</v>
          </cell>
          <cell r="C121" t="str">
            <v>농정해양국</v>
          </cell>
        </row>
        <row r="122">
          <cell r="A122" t="str">
            <v>해양수산자원연구소</v>
          </cell>
          <cell r="B122" t="str">
            <v>농정해양위원회</v>
          </cell>
          <cell r="C122" t="str">
            <v>농정해양국</v>
          </cell>
        </row>
        <row r="123">
          <cell r="A123" t="str">
            <v>종자관리소</v>
          </cell>
          <cell r="B123" t="str">
            <v>농정해양위원회</v>
          </cell>
          <cell r="C123" t="str">
            <v>농정해양국</v>
          </cell>
        </row>
        <row r="124">
          <cell r="A124" t="str">
            <v>축산정책과</v>
          </cell>
          <cell r="B124" t="str">
            <v>농정해양위원회</v>
          </cell>
          <cell r="C124" t="str">
            <v>축산산림국</v>
          </cell>
        </row>
        <row r="125">
          <cell r="A125" t="str">
            <v>동물방역위생과</v>
          </cell>
          <cell r="B125" t="str">
            <v>농정해양위원회</v>
          </cell>
          <cell r="C125" t="str">
            <v>축산산림국</v>
          </cell>
        </row>
        <row r="126">
          <cell r="A126" t="str">
            <v>산림과</v>
          </cell>
          <cell r="B126" t="str">
            <v>농정해양위원회</v>
          </cell>
          <cell r="C126" t="str">
            <v>축산산림국</v>
          </cell>
        </row>
        <row r="127">
          <cell r="A127" t="str">
            <v>축산위생연구소</v>
          </cell>
          <cell r="B127" t="str">
            <v>농정해양위원회</v>
          </cell>
          <cell r="C127" t="str">
            <v>축산산림국</v>
          </cell>
        </row>
        <row r="128">
          <cell r="A128" t="str">
            <v>북부축산위생연구소</v>
          </cell>
          <cell r="B128" t="str">
            <v>농정해양위원회</v>
          </cell>
          <cell r="C128" t="str">
            <v>축산산림국</v>
          </cell>
        </row>
        <row r="129">
          <cell r="A129" t="str">
            <v>산림환경연구소</v>
          </cell>
          <cell r="B129" t="str">
            <v>농정해양위원회</v>
          </cell>
          <cell r="C129" t="str">
            <v>축산산림국</v>
          </cell>
        </row>
        <row r="130">
          <cell r="A130" t="str">
            <v>농업기술원(총무과)</v>
          </cell>
          <cell r="B130" t="str">
            <v>농정해양위원회</v>
          </cell>
          <cell r="C130" t="str">
            <v>농업기술원</v>
          </cell>
        </row>
        <row r="131">
          <cell r="A131" t="str">
            <v>작물연구과</v>
          </cell>
          <cell r="B131" t="str">
            <v>농정해양위원회</v>
          </cell>
          <cell r="C131" t="str">
            <v>농업기술원</v>
          </cell>
        </row>
        <row r="132">
          <cell r="A132" t="str">
            <v>원예연구과</v>
          </cell>
          <cell r="B132" t="str">
            <v>농정해양위원회</v>
          </cell>
          <cell r="C132" t="str">
            <v>농업기술원</v>
          </cell>
        </row>
        <row r="133">
          <cell r="A133" t="str">
            <v>환경농업연구과</v>
          </cell>
          <cell r="B133" t="str">
            <v>농정해양위원회</v>
          </cell>
          <cell r="C133" t="str">
            <v>농업기술원</v>
          </cell>
        </row>
        <row r="134">
          <cell r="A134" t="str">
            <v>지원기획과</v>
          </cell>
          <cell r="B134" t="str">
            <v>농정해양위원회</v>
          </cell>
          <cell r="C134" t="str">
            <v>농업기술원</v>
          </cell>
        </row>
        <row r="135">
          <cell r="A135" t="str">
            <v>기술보급과</v>
          </cell>
          <cell r="B135" t="str">
            <v>농정해양위원회</v>
          </cell>
          <cell r="C135" t="str">
            <v>농업기술원</v>
          </cell>
        </row>
        <row r="136">
          <cell r="A136" t="str">
            <v>농촌자원과</v>
          </cell>
          <cell r="B136" t="str">
            <v>농정해양위원회</v>
          </cell>
          <cell r="C136" t="str">
            <v>농업기술원</v>
          </cell>
        </row>
        <row r="137">
          <cell r="A137" t="str">
            <v>버섯연구소</v>
          </cell>
          <cell r="B137" t="str">
            <v>농정해양위원회</v>
          </cell>
          <cell r="C137" t="str">
            <v>농업기술원</v>
          </cell>
        </row>
        <row r="138">
          <cell r="A138" t="str">
            <v>소득자원연구소</v>
          </cell>
          <cell r="B138" t="str">
            <v>농정해양위원회</v>
          </cell>
          <cell r="C138" t="str">
            <v>농업기술원</v>
          </cell>
        </row>
        <row r="139">
          <cell r="A139" t="str">
            <v>선인장다육식물연구소</v>
          </cell>
          <cell r="B139" t="str">
            <v>농정해양위원회</v>
          </cell>
          <cell r="C139" t="str">
            <v>농업기술원</v>
          </cell>
        </row>
        <row r="140">
          <cell r="A140" t="str">
            <v>무한돌봄복지과</v>
          </cell>
          <cell r="B140" t="str">
            <v>보건복지위원회</v>
          </cell>
          <cell r="C140" t="str">
            <v>보건복지국</v>
          </cell>
        </row>
        <row r="141">
          <cell r="A141" t="str">
            <v>사회적일자리과</v>
          </cell>
          <cell r="B141" t="str">
            <v>보건복지위원회</v>
          </cell>
          <cell r="C141" t="str">
            <v>보건복지국</v>
          </cell>
        </row>
        <row r="142">
          <cell r="A142" t="str">
            <v>노인복지과</v>
          </cell>
          <cell r="B142" t="str">
            <v>보건복지위원회</v>
          </cell>
          <cell r="C142" t="str">
            <v>보건복지국</v>
          </cell>
        </row>
        <row r="143">
          <cell r="A143" t="str">
            <v>장애인복지과</v>
          </cell>
          <cell r="B143" t="str">
            <v>보건복지위원회</v>
          </cell>
          <cell r="C143" t="str">
            <v>보건복지국</v>
          </cell>
        </row>
        <row r="144">
          <cell r="A144" t="str">
            <v>보건정책과</v>
          </cell>
          <cell r="B144" t="str">
            <v>보건복지위원회</v>
          </cell>
          <cell r="C144" t="str">
            <v>보건복지국</v>
          </cell>
        </row>
        <row r="145">
          <cell r="A145" t="str">
            <v>건강증진과</v>
          </cell>
          <cell r="B145" t="str">
            <v>보건복지위원회</v>
          </cell>
          <cell r="C145" t="str">
            <v>보건복지국</v>
          </cell>
        </row>
        <row r="146">
          <cell r="A146" t="str">
            <v>식품안전과</v>
          </cell>
          <cell r="B146" t="str">
            <v>보건복지위원회</v>
          </cell>
          <cell r="C146" t="str">
            <v>보건복지국</v>
          </cell>
        </row>
        <row r="147">
          <cell r="A147" t="str">
            <v>사회복지담당관</v>
          </cell>
          <cell r="B147" t="str">
            <v>보건복지위원회</v>
          </cell>
          <cell r="C147" t="str">
            <v>복지여성실</v>
          </cell>
        </row>
        <row r="148">
          <cell r="A148" t="str">
            <v>보건위생담당관</v>
          </cell>
          <cell r="B148" t="str">
            <v>보건복지위원회</v>
          </cell>
          <cell r="C148" t="str">
            <v>복지여성실</v>
          </cell>
        </row>
        <row r="149">
          <cell r="A149" t="str">
            <v>보건환경연구원(총무과)</v>
          </cell>
          <cell r="B149" t="str">
            <v>보건복지위원회</v>
          </cell>
          <cell r="C149" t="str">
            <v>보건환경연구원</v>
          </cell>
        </row>
        <row r="150">
          <cell r="A150" t="str">
            <v>보건연구부</v>
          </cell>
          <cell r="B150" t="str">
            <v>보건복지위원회</v>
          </cell>
          <cell r="C150" t="str">
            <v>보건환경연구원</v>
          </cell>
        </row>
        <row r="151">
          <cell r="A151" t="str">
            <v>수원농수산물검사소</v>
          </cell>
          <cell r="B151" t="str">
            <v>보건복지위원회</v>
          </cell>
          <cell r="C151" t="str">
            <v>보건환경연구원</v>
          </cell>
        </row>
        <row r="152">
          <cell r="A152" t="str">
            <v>북부지원</v>
          </cell>
          <cell r="B152" t="str">
            <v>보건복지위원회</v>
          </cell>
          <cell r="C152" t="str">
            <v>보건환경연구원</v>
          </cell>
        </row>
        <row r="153">
          <cell r="A153" t="str">
            <v>철도물류정책과</v>
          </cell>
          <cell r="B153" t="str">
            <v>건설교통위원회</v>
          </cell>
          <cell r="C153" t="str">
            <v>철도국</v>
          </cell>
        </row>
        <row r="154">
          <cell r="A154" t="str">
            <v>광역도시철도과</v>
          </cell>
          <cell r="B154" t="str">
            <v>건설교통위원회</v>
          </cell>
          <cell r="C154" t="str">
            <v>철도국</v>
          </cell>
        </row>
        <row r="155">
          <cell r="A155" t="str">
            <v>철도건설과</v>
          </cell>
          <cell r="B155" t="str">
            <v>건설교통위원회</v>
          </cell>
          <cell r="C155" t="str">
            <v>철도국</v>
          </cell>
        </row>
        <row r="156">
          <cell r="A156" t="str">
            <v>교통정책과</v>
          </cell>
          <cell r="B156" t="str">
            <v>건설교통위원회</v>
          </cell>
          <cell r="C156" t="str">
            <v>교통국</v>
          </cell>
        </row>
        <row r="157">
          <cell r="A157" t="str">
            <v>버스정책과</v>
          </cell>
          <cell r="B157" t="str">
            <v>건설교통위원회</v>
          </cell>
          <cell r="C157" t="str">
            <v>교통국</v>
          </cell>
        </row>
        <row r="158">
          <cell r="A158" t="str">
            <v>굿모닝버스추진단</v>
          </cell>
          <cell r="B158" t="str">
            <v>건설교통위원회</v>
          </cell>
          <cell r="C158" t="str">
            <v>교통국</v>
          </cell>
        </row>
        <row r="159">
          <cell r="A159" t="str">
            <v>택시정책과</v>
          </cell>
          <cell r="B159" t="str">
            <v>건설교통위원회</v>
          </cell>
          <cell r="C159" t="str">
            <v>교통국</v>
          </cell>
        </row>
        <row r="160">
          <cell r="A160" t="str">
            <v>교통정보센터</v>
          </cell>
          <cell r="B160" t="str">
            <v>건설교통위원회</v>
          </cell>
          <cell r="C160" t="str">
            <v>교통국</v>
          </cell>
        </row>
        <row r="161">
          <cell r="A161" t="str">
            <v>건설안전과</v>
          </cell>
          <cell r="B161" t="str">
            <v>건설교통위원회</v>
          </cell>
          <cell r="C161" t="str">
            <v>건설국</v>
          </cell>
        </row>
        <row r="162">
          <cell r="A162" t="str">
            <v>도로정책과</v>
          </cell>
          <cell r="B162" t="str">
            <v>건설교통위원회</v>
          </cell>
          <cell r="C162" t="str">
            <v>건설국</v>
          </cell>
        </row>
        <row r="163">
          <cell r="A163" t="str">
            <v>하천과</v>
          </cell>
          <cell r="B163" t="str">
            <v>건설교통위원회</v>
          </cell>
          <cell r="C163" t="str">
            <v>건설국</v>
          </cell>
        </row>
        <row r="164">
          <cell r="A164" t="str">
            <v>건설기술과</v>
          </cell>
          <cell r="B164" t="str">
            <v>건설교통위원회</v>
          </cell>
          <cell r="C164" t="str">
            <v>건설국</v>
          </cell>
        </row>
        <row r="165">
          <cell r="A165" t="str">
            <v>관리과</v>
          </cell>
          <cell r="B165" t="str">
            <v>건설교통위원회</v>
          </cell>
          <cell r="C165" t="str">
            <v>건설본부</v>
          </cell>
        </row>
        <row r="166">
          <cell r="A166" t="str">
            <v>도로건설과</v>
          </cell>
          <cell r="B166" t="str">
            <v>건설교통위원회</v>
          </cell>
          <cell r="C166" t="str">
            <v>건설본부</v>
          </cell>
        </row>
        <row r="167">
          <cell r="A167" t="str">
            <v>북부도로과</v>
          </cell>
          <cell r="B167" t="str">
            <v>건설교통위원회</v>
          </cell>
          <cell r="C167" t="str">
            <v>건설본부</v>
          </cell>
        </row>
        <row r="168">
          <cell r="A168" t="str">
            <v>건축시설과</v>
          </cell>
          <cell r="B168" t="str">
            <v>건설교통위원회</v>
          </cell>
          <cell r="C168" t="str">
            <v>건설본부</v>
          </cell>
        </row>
        <row r="169">
          <cell r="A169" t="str">
            <v>신청사건립추진단</v>
          </cell>
          <cell r="B169" t="str">
            <v>건설교통위원회</v>
          </cell>
          <cell r="C169" t="str">
            <v>건설본부</v>
          </cell>
        </row>
        <row r="170">
          <cell r="A170" t="str">
            <v>지역정책과</v>
          </cell>
          <cell r="B170" t="str">
            <v>도시환경위원회</v>
          </cell>
          <cell r="C170" t="str">
            <v>도시주택실</v>
          </cell>
        </row>
        <row r="171">
          <cell r="A171" t="str">
            <v>도시정책과</v>
          </cell>
          <cell r="B171" t="str">
            <v>도시환경위원회</v>
          </cell>
          <cell r="C171" t="str">
            <v>도시주택실</v>
          </cell>
        </row>
        <row r="172">
          <cell r="A172" t="str">
            <v>도시주택과</v>
          </cell>
          <cell r="B172" t="str">
            <v>도시환경위원회</v>
          </cell>
          <cell r="C172" t="str">
            <v>도시주택실</v>
          </cell>
        </row>
        <row r="173">
          <cell r="A173" t="str">
            <v>주택정책과</v>
          </cell>
          <cell r="B173" t="str">
            <v>도시환경위원회</v>
          </cell>
          <cell r="C173" t="str">
            <v>도시주택실</v>
          </cell>
        </row>
        <row r="174">
          <cell r="A174" t="str">
            <v>건축디자인과</v>
          </cell>
          <cell r="B174" t="str">
            <v>도시환경위원회</v>
          </cell>
          <cell r="C174" t="str">
            <v>도시주택실</v>
          </cell>
        </row>
        <row r="175">
          <cell r="A175" t="str">
            <v>공공택지과</v>
          </cell>
          <cell r="B175" t="str">
            <v>도시환경위원회</v>
          </cell>
          <cell r="C175" t="str">
            <v>도시주택실</v>
          </cell>
        </row>
        <row r="176">
          <cell r="A176" t="str">
            <v>토지정보과</v>
          </cell>
          <cell r="B176" t="str">
            <v>도시환경위원회</v>
          </cell>
          <cell r="C176" t="str">
            <v>도시주택실</v>
          </cell>
        </row>
        <row r="177">
          <cell r="A177" t="str">
            <v>도시개발과</v>
          </cell>
          <cell r="B177" t="str">
            <v>도시환경위원회</v>
          </cell>
          <cell r="C177" t="str">
            <v>도시주택실</v>
          </cell>
        </row>
        <row r="178">
          <cell r="A178" t="str">
            <v>도시재생과</v>
          </cell>
          <cell r="B178" t="str">
            <v>도시환경위원회</v>
          </cell>
          <cell r="C178" t="str">
            <v>도시주택실</v>
          </cell>
        </row>
        <row r="179">
          <cell r="A179" t="str">
            <v>도시계획상임기획단</v>
          </cell>
          <cell r="B179" t="str">
            <v>도시환경위원회</v>
          </cell>
          <cell r="C179" t="str">
            <v>도시주택실</v>
          </cell>
        </row>
        <row r="180">
          <cell r="A180" t="str">
            <v>환경정책과</v>
          </cell>
          <cell r="B180" t="str">
            <v>도시환경위원회</v>
          </cell>
          <cell r="C180" t="str">
            <v>환경국</v>
          </cell>
        </row>
        <row r="181">
          <cell r="A181" t="str">
            <v>기후대기과</v>
          </cell>
          <cell r="B181" t="str">
            <v>도시환경위원회</v>
          </cell>
          <cell r="C181" t="str">
            <v>환경국</v>
          </cell>
        </row>
        <row r="182">
          <cell r="A182" t="str">
            <v>환경안전관리과</v>
          </cell>
          <cell r="B182" t="str">
            <v>도시환경위원회</v>
          </cell>
          <cell r="C182" t="str">
            <v>환경국</v>
          </cell>
        </row>
        <row r="183">
          <cell r="A183" t="str">
            <v>자원순환과</v>
          </cell>
          <cell r="B183" t="str">
            <v>도시환경위원회</v>
          </cell>
          <cell r="C183" t="str">
            <v>환경국</v>
          </cell>
        </row>
        <row r="184">
          <cell r="A184" t="str">
            <v>북부환경관리과</v>
          </cell>
          <cell r="B184" t="str">
            <v>도시환경위원회</v>
          </cell>
          <cell r="C184" t="str">
            <v>환경국</v>
          </cell>
        </row>
        <row r="185">
          <cell r="A185" t="str">
            <v>공단환경관리사업소</v>
          </cell>
          <cell r="B185" t="str">
            <v>도시환경위원회</v>
          </cell>
          <cell r="C185" t="str">
            <v>환경국</v>
          </cell>
        </row>
        <row r="186">
          <cell r="A186" t="str">
            <v>공원녹지과</v>
          </cell>
          <cell r="B186" t="str">
            <v>도시환경위원회</v>
          </cell>
          <cell r="C186" t="str">
            <v>축산산림국</v>
          </cell>
        </row>
        <row r="187">
          <cell r="A187" t="str">
            <v>대기연구부</v>
          </cell>
          <cell r="B187" t="str">
            <v>도시환경위원회</v>
          </cell>
          <cell r="C187" t="str">
            <v>보건환경연구원</v>
          </cell>
        </row>
        <row r="188">
          <cell r="A188" t="str">
            <v>수질연구부</v>
          </cell>
          <cell r="B188" t="str">
            <v>도시환경위원회</v>
          </cell>
          <cell r="C188" t="str">
            <v>보건환경연구원</v>
          </cell>
        </row>
        <row r="189">
          <cell r="A189" t="str">
            <v>북부지원</v>
          </cell>
          <cell r="B189" t="str">
            <v>도시환경위원회</v>
          </cell>
          <cell r="C189" t="str">
            <v>보건환경연구원</v>
          </cell>
        </row>
        <row r="190">
          <cell r="A190" t="str">
            <v>수자원본부</v>
          </cell>
          <cell r="B190" t="str">
            <v>도시환경위원회</v>
          </cell>
          <cell r="C190" t="str">
            <v>수자원본부</v>
          </cell>
        </row>
        <row r="191">
          <cell r="A191" t="str">
            <v>여성가족과</v>
          </cell>
          <cell r="B191" t="str">
            <v>여성가족교육협력위원회</v>
          </cell>
          <cell r="C191" t="str">
            <v>여성가족국</v>
          </cell>
        </row>
        <row r="192">
          <cell r="A192" t="str">
            <v>보육정책과</v>
          </cell>
          <cell r="B192" t="str">
            <v>여성가족교육협력위원회</v>
          </cell>
          <cell r="C192" t="str">
            <v>여성가족국</v>
          </cell>
        </row>
        <row r="193">
          <cell r="A193" t="str">
            <v>아동청소년과</v>
          </cell>
          <cell r="B193" t="str">
            <v>여성가족교육협력위원회</v>
          </cell>
          <cell r="C193" t="str">
            <v>여성가족국</v>
          </cell>
        </row>
        <row r="194">
          <cell r="A194" t="str">
            <v>다문화가족과</v>
          </cell>
          <cell r="B194" t="str">
            <v>여성가족교육협력위원회</v>
          </cell>
          <cell r="C194" t="str">
            <v>여성가족국</v>
          </cell>
        </row>
        <row r="195">
          <cell r="A195" t="str">
            <v>여성비전센터</v>
          </cell>
          <cell r="B195" t="str">
            <v>여성가족교육협력위원회</v>
          </cell>
          <cell r="C195" t="str">
            <v>여성가족국</v>
          </cell>
        </row>
        <row r="196">
          <cell r="A196" t="str">
            <v>여성능력개발센터</v>
          </cell>
          <cell r="B196" t="str">
            <v>여성가족교육협력위원회</v>
          </cell>
          <cell r="C196" t="str">
            <v>여성가족국</v>
          </cell>
        </row>
        <row r="197">
          <cell r="A197" t="str">
            <v>가족여성담당관</v>
          </cell>
          <cell r="B197" t="str">
            <v>여성가족교육협력위원회</v>
          </cell>
          <cell r="C197" t="str">
            <v>복지여성실</v>
          </cell>
        </row>
        <row r="198">
          <cell r="A198" t="str">
            <v>보육청소년담당관</v>
          </cell>
          <cell r="B198" t="str">
            <v>여성가족교육협력위원회</v>
          </cell>
          <cell r="C198" t="str">
            <v>복지여성실</v>
          </cell>
        </row>
        <row r="199">
          <cell r="A199" t="str">
            <v>북부여성비전센터</v>
          </cell>
          <cell r="B199" t="str">
            <v>여성가족교육협력위원회</v>
          </cell>
          <cell r="C199" t="str">
            <v>복지여성실</v>
          </cell>
        </row>
        <row r="200">
          <cell r="A200" t="str">
            <v>교육정책과</v>
          </cell>
          <cell r="B200" t="str">
            <v>여성가족교육협력위원회</v>
          </cell>
          <cell r="C200" t="str">
            <v>교육협력국</v>
          </cell>
        </row>
        <row r="201">
          <cell r="A201" t="str">
            <v>교육협력과</v>
          </cell>
          <cell r="B201" t="str">
            <v>여성가족교육협력위원회</v>
          </cell>
          <cell r="C201" t="str">
            <v>교육협력국</v>
          </cell>
        </row>
        <row r="202">
          <cell r="A202" t="str">
            <v>도서관정책과</v>
          </cell>
          <cell r="B202" t="str">
            <v>여성가족교육협력위원회</v>
          </cell>
          <cell r="C202" t="str">
            <v>교육협력국</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분표"/>
      <sheetName val="예결표지(세로)"/>
      <sheetName val="예결표지(가로)"/>
      <sheetName val="추경표지"/>
      <sheetName val="1추검증"/>
      <sheetName val="2추총괄표"/>
      <sheetName val="1추총괄표(실국)"/>
      <sheetName val="1추총괄표(위원회)"/>
      <sheetName val="2추 세입"/>
      <sheetName val="2추 세출"/>
      <sheetName val="1추특입"/>
      <sheetName val="1추특출"/>
    </sheetNames>
    <sheetDataSet>
      <sheetData sheetId="0" refreshError="1">
        <row r="2">
          <cell r="A2" t="str">
            <v>실과명 조정</v>
          </cell>
          <cell r="B2" t="str">
            <v>위원회명 조정</v>
          </cell>
          <cell r="C2" t="str">
            <v>실국명 조정</v>
          </cell>
        </row>
        <row r="3">
          <cell r="A3" t="str">
            <v>공보담당관</v>
          </cell>
          <cell r="B3" t="str">
            <v>의회운영위원회</v>
          </cell>
          <cell r="C3" t="str">
            <v>의회사무처</v>
          </cell>
        </row>
        <row r="4">
          <cell r="A4" t="str">
            <v>총무담당관</v>
          </cell>
          <cell r="B4" t="str">
            <v>의회운영위원회</v>
          </cell>
          <cell r="C4" t="str">
            <v>의회사무처</v>
          </cell>
        </row>
        <row r="5">
          <cell r="A5" t="str">
            <v>의정담당관</v>
          </cell>
          <cell r="B5" t="str">
            <v>의회운영위원회</v>
          </cell>
          <cell r="C5" t="str">
            <v>의회사무처</v>
          </cell>
        </row>
        <row r="6">
          <cell r="A6" t="str">
            <v>입법정책담당관</v>
          </cell>
          <cell r="B6" t="str">
            <v>의회운영위원회</v>
          </cell>
          <cell r="C6" t="str">
            <v>의회사무처</v>
          </cell>
        </row>
        <row r="7">
          <cell r="A7" t="str">
            <v>예산정책담당관</v>
          </cell>
          <cell r="B7" t="str">
            <v>의회운영위원회</v>
          </cell>
          <cell r="C7" t="str">
            <v>의회사무처</v>
          </cell>
        </row>
        <row r="8">
          <cell r="A8" t="str">
            <v>언론협력담당관</v>
          </cell>
          <cell r="B8" t="str">
            <v>의회운영위원회</v>
          </cell>
          <cell r="C8" t="str">
            <v>대변인</v>
          </cell>
        </row>
        <row r="9">
          <cell r="A9" t="str">
            <v>보도기획담당관</v>
          </cell>
          <cell r="B9" t="str">
            <v>의회운영위원회</v>
          </cell>
          <cell r="C9" t="str">
            <v>대변인</v>
          </cell>
        </row>
        <row r="10">
          <cell r="A10" t="str">
            <v>홍보담당관</v>
          </cell>
          <cell r="B10" t="str">
            <v>의회운영위원회</v>
          </cell>
          <cell r="C10" t="str">
            <v>소통기획관</v>
          </cell>
        </row>
        <row r="11">
          <cell r="A11" t="str">
            <v>소통담당관</v>
          </cell>
          <cell r="B11" t="str">
            <v>의회운영위원회</v>
          </cell>
          <cell r="C11" t="str">
            <v>소통기획관</v>
          </cell>
        </row>
        <row r="12">
          <cell r="A12" t="str">
            <v>연정협력관</v>
          </cell>
          <cell r="B12" t="str">
            <v>의회운영위원회</v>
          </cell>
          <cell r="C12" t="str">
            <v>연정협력관</v>
          </cell>
        </row>
        <row r="13">
          <cell r="A13" t="str">
            <v>대외협력담당관</v>
          </cell>
          <cell r="B13" t="str">
            <v>의회운영위원회</v>
          </cell>
          <cell r="C13" t="str">
            <v>대외협력담당관</v>
          </cell>
        </row>
        <row r="14">
          <cell r="A14" t="str">
            <v>서울사무소</v>
          </cell>
          <cell r="B14" t="str">
            <v>의회운영위원회</v>
          </cell>
          <cell r="C14" t="str">
            <v>대외협력담당관</v>
          </cell>
        </row>
        <row r="15">
          <cell r="A15" t="str">
            <v>감사총괄담당관</v>
          </cell>
          <cell r="B15" t="str">
            <v>기획재정위원회</v>
          </cell>
          <cell r="C15" t="str">
            <v>감사관</v>
          </cell>
        </row>
        <row r="16">
          <cell r="A16" t="str">
            <v>조사담당관</v>
          </cell>
          <cell r="B16" t="str">
            <v>기획재정위원회</v>
          </cell>
          <cell r="C16" t="str">
            <v>감사관</v>
          </cell>
        </row>
        <row r="17">
          <cell r="A17" t="str">
            <v>감사담당관</v>
          </cell>
          <cell r="B17" t="str">
            <v>기획재정위원회</v>
          </cell>
          <cell r="C17" t="str">
            <v>감사관</v>
          </cell>
        </row>
        <row r="18">
          <cell r="A18" t="str">
            <v>계약심사담당관</v>
          </cell>
          <cell r="B18" t="str">
            <v>기획재정위원회</v>
          </cell>
          <cell r="C18" t="str">
            <v>감사관</v>
          </cell>
        </row>
        <row r="19">
          <cell r="A19" t="str">
            <v>기획담당관</v>
          </cell>
          <cell r="B19" t="str">
            <v>기획재정위원회</v>
          </cell>
          <cell r="C19" t="str">
            <v>기획조정실</v>
          </cell>
        </row>
        <row r="20">
          <cell r="A20" t="str">
            <v>미래전략담당관</v>
          </cell>
          <cell r="B20" t="str">
            <v>기획재정위원회</v>
          </cell>
          <cell r="C20" t="str">
            <v>기획조정실</v>
          </cell>
        </row>
        <row r="21">
          <cell r="A21" t="str">
            <v>예산담당관</v>
          </cell>
          <cell r="B21" t="str">
            <v>기획재정위원회</v>
          </cell>
          <cell r="C21" t="str">
            <v>기획조정실</v>
          </cell>
        </row>
        <row r="22">
          <cell r="A22" t="str">
            <v>평가담당관</v>
          </cell>
          <cell r="B22" t="str">
            <v>기획재정위원회</v>
          </cell>
          <cell r="C22" t="str">
            <v>기획조정실</v>
          </cell>
        </row>
        <row r="23">
          <cell r="A23" t="str">
            <v>법무담당관</v>
          </cell>
          <cell r="B23" t="str">
            <v>기획재정위원회</v>
          </cell>
          <cell r="C23" t="str">
            <v>기획조정실</v>
          </cell>
        </row>
        <row r="24">
          <cell r="A24" t="str">
            <v>행정심판담당관</v>
          </cell>
          <cell r="B24" t="str">
            <v>기획재정위원회</v>
          </cell>
          <cell r="C24" t="str">
            <v>기획조정실</v>
          </cell>
        </row>
        <row r="25">
          <cell r="A25" t="str">
            <v>규제개혁추진단</v>
          </cell>
          <cell r="B25" t="str">
            <v>기획재정위원회</v>
          </cell>
          <cell r="C25" t="str">
            <v>기획조정실</v>
          </cell>
        </row>
        <row r="26">
          <cell r="A26" t="str">
            <v>정보기획담당관</v>
          </cell>
          <cell r="B26" t="str">
            <v>기획재정위원회</v>
          </cell>
          <cell r="C26" t="str">
            <v>기획조정실</v>
          </cell>
        </row>
        <row r="27">
          <cell r="A27" t="str">
            <v>정보통신보안담당관</v>
          </cell>
          <cell r="B27" t="str">
            <v>기획재정위원회</v>
          </cell>
          <cell r="C27" t="str">
            <v>기획조정실</v>
          </cell>
        </row>
        <row r="28">
          <cell r="A28" t="str">
            <v>빅데이터담당관</v>
          </cell>
          <cell r="B28" t="str">
            <v>기획재정위원회</v>
          </cell>
          <cell r="C28" t="str">
            <v>기획조정실</v>
          </cell>
        </row>
        <row r="29">
          <cell r="A29" t="str">
            <v>기획예산담당관</v>
          </cell>
          <cell r="B29" t="str">
            <v>기획재정위원회</v>
          </cell>
          <cell r="C29" t="str">
            <v>균형발전기획실</v>
          </cell>
        </row>
        <row r="30">
          <cell r="A30" t="str">
            <v>균형발전담당관</v>
          </cell>
          <cell r="B30" t="str">
            <v>기획재정위원회</v>
          </cell>
          <cell r="C30" t="str">
            <v>균형발전기획실</v>
          </cell>
        </row>
        <row r="31">
          <cell r="A31" t="str">
            <v>통일기반조성담당관</v>
          </cell>
          <cell r="B31" t="str">
            <v>기획재정위원회</v>
          </cell>
          <cell r="C31" t="str">
            <v>균형발전기획실</v>
          </cell>
        </row>
        <row r="32">
          <cell r="A32" t="str">
            <v>DMZ정책담당관</v>
          </cell>
          <cell r="B32" t="str">
            <v>기획재정위원회</v>
          </cell>
          <cell r="C32" t="str">
            <v>균형발전기획실</v>
          </cell>
        </row>
        <row r="33">
          <cell r="A33" t="str">
            <v>군관협력담당관</v>
          </cell>
          <cell r="B33" t="str">
            <v>기획재정위원회</v>
          </cell>
          <cell r="C33" t="str">
            <v>균형발전기획실</v>
          </cell>
        </row>
        <row r="34">
          <cell r="A34" t="str">
            <v>따복공동체지원단</v>
          </cell>
          <cell r="B34" t="str">
            <v>기획재정위원회</v>
          </cell>
          <cell r="C34" t="str">
            <v>따복공동체지원단</v>
          </cell>
        </row>
        <row r="35">
          <cell r="A35" t="str">
            <v>경제정책과</v>
          </cell>
          <cell r="B35" t="str">
            <v>경제과학기술위원회</v>
          </cell>
          <cell r="C35" t="str">
            <v>경제실</v>
          </cell>
        </row>
        <row r="36">
          <cell r="A36" t="str">
            <v>일자리정책과</v>
          </cell>
          <cell r="B36" t="str">
            <v>경제과학기술위원회</v>
          </cell>
          <cell r="C36" t="str">
            <v>경제실</v>
          </cell>
        </row>
        <row r="37">
          <cell r="A37" t="str">
            <v>경기일자리센터</v>
          </cell>
          <cell r="B37" t="str">
            <v>경제과학기술위원회</v>
          </cell>
          <cell r="C37" t="str">
            <v>경제실</v>
          </cell>
        </row>
        <row r="38">
          <cell r="A38" t="str">
            <v>공정경제과</v>
          </cell>
          <cell r="B38" t="str">
            <v>경제과학기술위원회</v>
          </cell>
          <cell r="C38" t="str">
            <v>경제실</v>
          </cell>
        </row>
        <row r="39">
          <cell r="A39" t="str">
            <v>기업지원과</v>
          </cell>
          <cell r="B39" t="str">
            <v>경제과학기술위원회</v>
          </cell>
          <cell r="C39" t="str">
            <v>경제실</v>
          </cell>
        </row>
        <row r="40">
          <cell r="A40" t="str">
            <v>산업정책과</v>
          </cell>
          <cell r="B40" t="str">
            <v>경제과학기술위원회</v>
          </cell>
          <cell r="C40" t="str">
            <v>경제실</v>
          </cell>
        </row>
        <row r="41">
          <cell r="A41" t="str">
            <v>에너지과</v>
          </cell>
          <cell r="B41" t="str">
            <v>경제과학기술위원회</v>
          </cell>
          <cell r="C41" t="str">
            <v>경제실</v>
          </cell>
        </row>
        <row r="42">
          <cell r="A42" t="str">
            <v>특화산업과</v>
          </cell>
          <cell r="B42" t="str">
            <v>경제과학기술위원회</v>
          </cell>
          <cell r="C42" t="str">
            <v>경제실</v>
          </cell>
        </row>
        <row r="43">
          <cell r="A43" t="str">
            <v>과학기술과</v>
          </cell>
          <cell r="B43" t="str">
            <v>경제과학기술위원회</v>
          </cell>
          <cell r="C43" t="str">
            <v>경제실</v>
          </cell>
        </row>
        <row r="44">
          <cell r="A44" t="str">
            <v>외교정책과</v>
          </cell>
          <cell r="B44" t="str">
            <v>경제과학기술위원회</v>
          </cell>
          <cell r="C44" t="str">
            <v>경제실</v>
          </cell>
        </row>
        <row r="45">
          <cell r="A45" t="str">
            <v>국제통상과</v>
          </cell>
          <cell r="B45" t="str">
            <v>경제과학기술위원회</v>
          </cell>
          <cell r="C45" t="str">
            <v>경제실</v>
          </cell>
        </row>
        <row r="46">
          <cell r="A46" t="str">
            <v>투자진흥과</v>
          </cell>
          <cell r="B46" t="str">
            <v>경제과학기술위원회</v>
          </cell>
          <cell r="C46" t="str">
            <v>경제실</v>
          </cell>
        </row>
        <row r="47">
          <cell r="A47" t="str">
            <v>기술학교</v>
          </cell>
          <cell r="B47" t="str">
            <v>경제과학기술위원회</v>
          </cell>
          <cell r="C47" t="str">
            <v>경제실</v>
          </cell>
        </row>
        <row r="48">
          <cell r="A48" t="str">
            <v>기획행정과</v>
          </cell>
          <cell r="B48" t="str">
            <v>경제과학기술위원회</v>
          </cell>
          <cell r="C48" t="str">
            <v>황해경제자유구역청</v>
          </cell>
        </row>
        <row r="49">
          <cell r="A49" t="str">
            <v>개발과</v>
          </cell>
          <cell r="B49" t="str">
            <v>경제과학기술위원회</v>
          </cell>
          <cell r="C49" t="str">
            <v>황해경제자유구역청</v>
          </cell>
        </row>
        <row r="50">
          <cell r="A50" t="str">
            <v>투자유치과</v>
          </cell>
          <cell r="B50" t="str">
            <v>경제과학기술위원회</v>
          </cell>
          <cell r="C50" t="str">
            <v>황해경제자유구역청</v>
          </cell>
        </row>
        <row r="51">
          <cell r="A51" t="str">
            <v>따복공동체지원단</v>
          </cell>
          <cell r="B51" t="str">
            <v>경제과학기술위원회</v>
          </cell>
          <cell r="C51" t="str">
            <v>따복공동체지원단</v>
          </cell>
        </row>
        <row r="52">
          <cell r="A52" t="str">
            <v>총무과</v>
          </cell>
          <cell r="B52" t="str">
            <v>안전행정위원회</v>
          </cell>
          <cell r="C52" t="str">
            <v>자치행정국</v>
          </cell>
        </row>
        <row r="53">
          <cell r="A53" t="str">
            <v>자치행정과</v>
          </cell>
          <cell r="B53" t="str">
            <v>안전행정위원회</v>
          </cell>
          <cell r="C53" t="str">
            <v>자치행정국</v>
          </cell>
        </row>
        <row r="54">
          <cell r="A54" t="str">
            <v>인사과</v>
          </cell>
          <cell r="B54" t="str">
            <v>안전행정위원회</v>
          </cell>
          <cell r="C54" t="str">
            <v>자치행정국</v>
          </cell>
        </row>
        <row r="55">
          <cell r="A55" t="str">
            <v>언제나민원실</v>
          </cell>
          <cell r="B55" t="str">
            <v>안전행정위원회</v>
          </cell>
          <cell r="C55" t="str">
            <v>자치행정국</v>
          </cell>
        </row>
        <row r="56">
          <cell r="A56" t="str">
            <v>세정과</v>
          </cell>
          <cell r="B56" t="str">
            <v>안전행정위원회</v>
          </cell>
          <cell r="C56" t="str">
            <v>자치행정국</v>
          </cell>
        </row>
        <row r="57">
          <cell r="A57" t="str">
            <v>세원관리과</v>
          </cell>
          <cell r="B57" t="str">
            <v>안전행정위원회</v>
          </cell>
          <cell r="C57" t="str">
            <v>자치행정국</v>
          </cell>
        </row>
        <row r="58">
          <cell r="A58" t="str">
            <v>회계과</v>
          </cell>
          <cell r="B58" t="str">
            <v>안전행정위원회</v>
          </cell>
          <cell r="C58" t="str">
            <v>자치행정국</v>
          </cell>
        </row>
        <row r="59">
          <cell r="A59" t="str">
            <v>특별사법경찰단</v>
          </cell>
          <cell r="B59" t="str">
            <v>안전행정위원회</v>
          </cell>
          <cell r="C59" t="str">
            <v>자치행정국</v>
          </cell>
        </row>
        <row r="60">
          <cell r="A60" t="str">
            <v>소방행정과</v>
          </cell>
          <cell r="B60" t="str">
            <v>안전행정위원회</v>
          </cell>
          <cell r="C60" t="str">
            <v>재난안전본부</v>
          </cell>
        </row>
        <row r="61">
          <cell r="A61" t="str">
            <v>재난안전과</v>
          </cell>
          <cell r="B61" t="str">
            <v>안전행정위원회</v>
          </cell>
          <cell r="C61" t="str">
            <v>재난안전본부</v>
          </cell>
        </row>
        <row r="62">
          <cell r="A62" t="str">
            <v>재난대응과</v>
          </cell>
          <cell r="B62" t="str">
            <v>안전행정위원회</v>
          </cell>
          <cell r="C62" t="str">
            <v>재난안전본부</v>
          </cell>
        </row>
        <row r="63">
          <cell r="A63" t="str">
            <v>재난종합지휘센터</v>
          </cell>
          <cell r="B63" t="str">
            <v>안전행정위원회</v>
          </cell>
          <cell r="C63" t="str">
            <v>재난안전본부</v>
          </cell>
        </row>
        <row r="64">
          <cell r="A64" t="str">
            <v>안전교육훈련담당관</v>
          </cell>
          <cell r="B64" t="str">
            <v>안전행정위원회</v>
          </cell>
          <cell r="C64" t="str">
            <v>재난안전본부</v>
          </cell>
        </row>
        <row r="65">
          <cell r="A65" t="str">
            <v>청문감사담당관</v>
          </cell>
          <cell r="B65" t="str">
            <v>안전행정위원회</v>
          </cell>
          <cell r="C65" t="str">
            <v>재난안전본부</v>
          </cell>
        </row>
        <row r="66">
          <cell r="A66" t="str">
            <v>특수대응단</v>
          </cell>
          <cell r="B66" t="str">
            <v>안전행정위원회</v>
          </cell>
          <cell r="C66" t="str">
            <v>재난안전본부</v>
          </cell>
        </row>
        <row r="67">
          <cell r="A67" t="str">
            <v>안전기획과</v>
          </cell>
          <cell r="B67" t="str">
            <v>안전행정위원회</v>
          </cell>
          <cell r="C67" t="str">
            <v>재난안전본부</v>
          </cell>
        </row>
        <row r="68">
          <cell r="A68" t="str">
            <v>재난대책과</v>
          </cell>
          <cell r="B68" t="str">
            <v>안전행정위원회</v>
          </cell>
          <cell r="C68" t="str">
            <v>재난안전본부</v>
          </cell>
        </row>
        <row r="69">
          <cell r="A69" t="str">
            <v>기동안전점검단</v>
          </cell>
          <cell r="B69" t="str">
            <v>안전행정위원회</v>
          </cell>
          <cell r="C69" t="str">
            <v>재난안전본부</v>
          </cell>
        </row>
        <row r="70">
          <cell r="A70" t="str">
            <v>소방행정기획과</v>
          </cell>
          <cell r="B70" t="str">
            <v>안전행정위원회</v>
          </cell>
          <cell r="C70" t="str">
            <v>재난안전본부</v>
          </cell>
        </row>
        <row r="71">
          <cell r="A71" t="str">
            <v>특수대응단(북부)</v>
          </cell>
          <cell r="B71" t="str">
            <v>안전행정위원회</v>
          </cell>
          <cell r="C71" t="str">
            <v>재난안전본부</v>
          </cell>
        </row>
        <row r="72">
          <cell r="A72" t="str">
            <v>소방학교</v>
          </cell>
          <cell r="B72" t="str">
            <v>안전행정위원회</v>
          </cell>
          <cell r="C72" t="str">
            <v>재난안전본부</v>
          </cell>
        </row>
        <row r="73">
          <cell r="A73" t="str">
            <v>수원소방서</v>
          </cell>
          <cell r="B73" t="str">
            <v>안전행정위원회</v>
          </cell>
          <cell r="C73" t="str">
            <v>재난안전본부</v>
          </cell>
        </row>
        <row r="74">
          <cell r="A74" t="str">
            <v>성남소방서</v>
          </cell>
          <cell r="B74" t="str">
            <v>안전행정위원회</v>
          </cell>
          <cell r="C74" t="str">
            <v>재난안전본부</v>
          </cell>
        </row>
        <row r="75">
          <cell r="A75" t="str">
            <v>분당소방서</v>
          </cell>
          <cell r="B75" t="str">
            <v>안전행정위원회</v>
          </cell>
          <cell r="C75" t="str">
            <v>재난안전본부</v>
          </cell>
        </row>
        <row r="76">
          <cell r="A76" t="str">
            <v>부천소방서</v>
          </cell>
          <cell r="B76" t="str">
            <v>안전행정위원회</v>
          </cell>
          <cell r="C76" t="str">
            <v>재난안전본부</v>
          </cell>
        </row>
        <row r="77">
          <cell r="A77" t="str">
            <v>안양소방서</v>
          </cell>
          <cell r="B77" t="str">
            <v>안전행정위원회</v>
          </cell>
          <cell r="C77" t="str">
            <v>재난안전본부</v>
          </cell>
        </row>
        <row r="78">
          <cell r="A78" t="str">
            <v>안산소방서</v>
          </cell>
          <cell r="B78" t="str">
            <v>안전행정위원회</v>
          </cell>
          <cell r="C78" t="str">
            <v>재난안전본부</v>
          </cell>
        </row>
        <row r="79">
          <cell r="A79" t="str">
            <v>용인소방서</v>
          </cell>
          <cell r="B79" t="str">
            <v>안전행정위원회</v>
          </cell>
          <cell r="C79" t="str">
            <v>재난안전본부</v>
          </cell>
        </row>
        <row r="80">
          <cell r="A80" t="str">
            <v>평택소방서</v>
          </cell>
          <cell r="B80" t="str">
            <v>안전행정위원회</v>
          </cell>
          <cell r="C80" t="str">
            <v>재난안전본부</v>
          </cell>
        </row>
        <row r="81">
          <cell r="A81" t="str">
            <v>송탄소방서</v>
          </cell>
          <cell r="B81" t="str">
            <v>안전행정위원회</v>
          </cell>
          <cell r="C81" t="str">
            <v>재난안전본부</v>
          </cell>
        </row>
        <row r="82">
          <cell r="A82" t="str">
            <v>광명소방서</v>
          </cell>
          <cell r="B82" t="str">
            <v>안전행정위원회</v>
          </cell>
          <cell r="C82" t="str">
            <v>재난안전본부</v>
          </cell>
        </row>
        <row r="83">
          <cell r="A83" t="str">
            <v>시흥소방서</v>
          </cell>
          <cell r="B83" t="str">
            <v>안전행정위원회</v>
          </cell>
          <cell r="C83" t="str">
            <v>재난안전본부</v>
          </cell>
        </row>
        <row r="84">
          <cell r="A84" t="str">
            <v>군포소방서</v>
          </cell>
          <cell r="B84" t="str">
            <v>안전행정위원회</v>
          </cell>
          <cell r="C84" t="str">
            <v>재난안전본부</v>
          </cell>
        </row>
        <row r="85">
          <cell r="A85" t="str">
            <v>화성소방서</v>
          </cell>
          <cell r="B85" t="str">
            <v>안전행정위원회</v>
          </cell>
          <cell r="C85" t="str">
            <v>재난안전본부</v>
          </cell>
        </row>
        <row r="86">
          <cell r="A86" t="str">
            <v>이천소방서</v>
          </cell>
          <cell r="B86" t="str">
            <v>안전행정위원회</v>
          </cell>
          <cell r="C86" t="str">
            <v>재난안전본부</v>
          </cell>
        </row>
        <row r="87">
          <cell r="A87" t="str">
            <v>김포소방서</v>
          </cell>
          <cell r="B87" t="str">
            <v>안전행정위원회</v>
          </cell>
          <cell r="C87" t="str">
            <v>재난안전본부</v>
          </cell>
        </row>
        <row r="88">
          <cell r="A88" t="str">
            <v>광주소방서</v>
          </cell>
          <cell r="B88" t="str">
            <v>안전행정위원회</v>
          </cell>
          <cell r="C88" t="str">
            <v>재난안전본부</v>
          </cell>
        </row>
        <row r="89">
          <cell r="A89" t="str">
            <v>안성소방서</v>
          </cell>
          <cell r="B89" t="str">
            <v>안전행정위원회</v>
          </cell>
          <cell r="C89" t="str">
            <v>재난안전본부</v>
          </cell>
        </row>
        <row r="90">
          <cell r="A90" t="str">
            <v>하남소방서</v>
          </cell>
          <cell r="B90" t="str">
            <v>안전행정위원회</v>
          </cell>
          <cell r="C90" t="str">
            <v>재난안전본부</v>
          </cell>
        </row>
        <row r="91">
          <cell r="A91" t="str">
            <v>의왕소방서</v>
          </cell>
          <cell r="B91" t="str">
            <v>안전행정위원회</v>
          </cell>
          <cell r="C91" t="str">
            <v>재난안전본부</v>
          </cell>
        </row>
        <row r="92">
          <cell r="A92" t="str">
            <v>오산소방서</v>
          </cell>
          <cell r="B92" t="str">
            <v>안전행정위원회</v>
          </cell>
          <cell r="C92" t="str">
            <v>재난안전본부</v>
          </cell>
        </row>
        <row r="93">
          <cell r="A93" t="str">
            <v>여주소방서</v>
          </cell>
          <cell r="B93" t="str">
            <v>안전행정위원회</v>
          </cell>
          <cell r="C93" t="str">
            <v>재난안전본부</v>
          </cell>
        </row>
        <row r="94">
          <cell r="A94" t="str">
            <v>양평소방서</v>
          </cell>
          <cell r="B94" t="str">
            <v>안전행정위원회</v>
          </cell>
          <cell r="C94" t="str">
            <v>재난안전본부</v>
          </cell>
        </row>
        <row r="95">
          <cell r="A95" t="str">
            <v>과천소방서</v>
          </cell>
          <cell r="B95" t="str">
            <v>안전행정위원회</v>
          </cell>
          <cell r="C95" t="str">
            <v>재난안전본부</v>
          </cell>
        </row>
        <row r="96">
          <cell r="A96" t="str">
            <v>고양소방서</v>
          </cell>
          <cell r="B96" t="str">
            <v>안전행정위원회</v>
          </cell>
          <cell r="C96" t="str">
            <v>재난안전본부</v>
          </cell>
        </row>
        <row r="97">
          <cell r="A97" t="str">
            <v>일산소방서</v>
          </cell>
          <cell r="B97" t="str">
            <v>안전행정위원회</v>
          </cell>
          <cell r="C97" t="str">
            <v>재난안전본부</v>
          </cell>
        </row>
        <row r="98">
          <cell r="A98" t="str">
            <v>의정부소방서</v>
          </cell>
          <cell r="B98" t="str">
            <v>안전행정위원회</v>
          </cell>
          <cell r="C98" t="str">
            <v>재난안전본부</v>
          </cell>
        </row>
        <row r="99">
          <cell r="A99" t="str">
            <v>남양주소방서</v>
          </cell>
          <cell r="B99" t="str">
            <v>안전행정위원회</v>
          </cell>
          <cell r="C99" t="str">
            <v>재난안전본부</v>
          </cell>
        </row>
        <row r="100">
          <cell r="A100" t="str">
            <v>파주소방서</v>
          </cell>
          <cell r="B100" t="str">
            <v>안전행정위원회</v>
          </cell>
          <cell r="C100" t="str">
            <v>재난안전본부</v>
          </cell>
        </row>
        <row r="101">
          <cell r="A101" t="str">
            <v>구리소방서</v>
          </cell>
          <cell r="B101" t="str">
            <v>안전행정위원회</v>
          </cell>
          <cell r="C101" t="str">
            <v>재난안전본부</v>
          </cell>
        </row>
        <row r="102">
          <cell r="A102" t="str">
            <v>포천소방서</v>
          </cell>
          <cell r="B102" t="str">
            <v>안전행정위원회</v>
          </cell>
          <cell r="C102" t="str">
            <v>재난안전본부</v>
          </cell>
        </row>
        <row r="103">
          <cell r="A103" t="str">
            <v>양주소방서</v>
          </cell>
          <cell r="B103" t="str">
            <v>안전행정위원회</v>
          </cell>
          <cell r="C103" t="str">
            <v>재난안전본부</v>
          </cell>
        </row>
        <row r="104">
          <cell r="A104" t="str">
            <v>동두천소방서</v>
          </cell>
          <cell r="B104" t="str">
            <v>안전행정위원회</v>
          </cell>
          <cell r="C104" t="str">
            <v>재난안전본부</v>
          </cell>
        </row>
        <row r="105">
          <cell r="A105" t="str">
            <v>가평소방서</v>
          </cell>
          <cell r="B105" t="str">
            <v>안전행정위원회</v>
          </cell>
          <cell r="C105" t="str">
            <v>재난안전본부</v>
          </cell>
        </row>
        <row r="106">
          <cell r="A106" t="str">
            <v>연천소방서</v>
          </cell>
          <cell r="B106" t="str">
            <v>안전행정위원회</v>
          </cell>
          <cell r="C106" t="str">
            <v>재난안전본부</v>
          </cell>
        </row>
        <row r="107">
          <cell r="A107" t="str">
            <v>행정관리담당관</v>
          </cell>
          <cell r="B107" t="str">
            <v>안전행정위원회</v>
          </cell>
          <cell r="C107" t="str">
            <v>균형발전기획실</v>
          </cell>
        </row>
        <row r="108">
          <cell r="A108" t="str">
            <v>비상기획담당관</v>
          </cell>
          <cell r="B108" t="str">
            <v>안전행정위원회</v>
          </cell>
          <cell r="C108" t="str">
            <v>균형발전기획실</v>
          </cell>
        </row>
        <row r="109">
          <cell r="A109" t="str">
            <v>인재개발원</v>
          </cell>
          <cell r="B109" t="str">
            <v>안전행정위원회</v>
          </cell>
          <cell r="C109" t="str">
            <v>인재개발원</v>
          </cell>
        </row>
        <row r="110">
          <cell r="A110" t="str">
            <v>문화정책과</v>
          </cell>
          <cell r="B110" t="str">
            <v>문화체육관광위원회</v>
          </cell>
          <cell r="C110" t="str">
            <v>문화체육관광국</v>
          </cell>
        </row>
        <row r="111">
          <cell r="A111" t="str">
            <v>종무과</v>
          </cell>
          <cell r="B111" t="str">
            <v>문화체육관광위원회</v>
          </cell>
          <cell r="C111" t="str">
            <v>문화체육관광국</v>
          </cell>
        </row>
        <row r="112">
          <cell r="A112" t="str">
            <v>체육과</v>
          </cell>
          <cell r="B112" t="str">
            <v>문화체육관광위원회</v>
          </cell>
          <cell r="C112" t="str">
            <v>문화체육관광국</v>
          </cell>
        </row>
        <row r="113">
          <cell r="A113" t="str">
            <v>문화유산과</v>
          </cell>
          <cell r="B113" t="str">
            <v>문화체육관광위원회</v>
          </cell>
          <cell r="C113" t="str">
            <v>문화체육관광국</v>
          </cell>
        </row>
        <row r="114">
          <cell r="A114" t="str">
            <v>콘텐츠산업과</v>
          </cell>
          <cell r="B114" t="str">
            <v>문화체육관광위원회</v>
          </cell>
          <cell r="C114" t="str">
            <v>문화체육관광국</v>
          </cell>
        </row>
        <row r="115">
          <cell r="A115" t="str">
            <v>관광과</v>
          </cell>
          <cell r="B115" t="str">
            <v>문화체육관광위원회</v>
          </cell>
          <cell r="C115" t="str">
            <v>문화체육관광국</v>
          </cell>
        </row>
        <row r="116">
          <cell r="A116" t="str">
            <v>한류월드사업단</v>
          </cell>
          <cell r="B116" t="str">
            <v>문화체육관광위원회</v>
          </cell>
          <cell r="C116" t="str">
            <v>문화체육관광국</v>
          </cell>
        </row>
        <row r="117">
          <cell r="A117" t="str">
            <v>농업정책과</v>
          </cell>
          <cell r="B117" t="str">
            <v>농정해양위원회</v>
          </cell>
          <cell r="C117" t="str">
            <v>농정해양국</v>
          </cell>
        </row>
        <row r="118">
          <cell r="A118" t="str">
            <v>해양항만정책과</v>
          </cell>
          <cell r="B118" t="str">
            <v>농정해양위원회</v>
          </cell>
          <cell r="C118" t="str">
            <v>농정해양국</v>
          </cell>
        </row>
        <row r="119">
          <cell r="A119" t="str">
            <v>농식품유통과</v>
          </cell>
          <cell r="B119" t="str">
            <v>농정해양위원회</v>
          </cell>
          <cell r="C119" t="str">
            <v>농정해양국</v>
          </cell>
        </row>
        <row r="120">
          <cell r="A120" t="str">
            <v>친환경농업과</v>
          </cell>
          <cell r="B120" t="str">
            <v>농정해양위원회</v>
          </cell>
          <cell r="C120" t="str">
            <v>농정해양국</v>
          </cell>
        </row>
        <row r="121">
          <cell r="A121" t="str">
            <v>수산과</v>
          </cell>
          <cell r="B121" t="str">
            <v>농정해양위원회</v>
          </cell>
          <cell r="C121" t="str">
            <v>농정해양국</v>
          </cell>
        </row>
        <row r="122">
          <cell r="A122" t="str">
            <v>해양수산자원연구소</v>
          </cell>
          <cell r="B122" t="str">
            <v>농정해양위원회</v>
          </cell>
          <cell r="C122" t="str">
            <v>농정해양국</v>
          </cell>
        </row>
        <row r="123">
          <cell r="A123" t="str">
            <v>종자관리소</v>
          </cell>
          <cell r="B123" t="str">
            <v>농정해양위원회</v>
          </cell>
          <cell r="C123" t="str">
            <v>농정해양국</v>
          </cell>
        </row>
        <row r="124">
          <cell r="A124" t="str">
            <v>축산정책과</v>
          </cell>
          <cell r="B124" t="str">
            <v>농정해양위원회</v>
          </cell>
          <cell r="C124" t="str">
            <v>축산산림국</v>
          </cell>
        </row>
        <row r="125">
          <cell r="A125" t="str">
            <v>동물방역위생과</v>
          </cell>
          <cell r="B125" t="str">
            <v>농정해양위원회</v>
          </cell>
          <cell r="C125" t="str">
            <v>축산산림국</v>
          </cell>
        </row>
        <row r="126">
          <cell r="A126" t="str">
            <v>산림과</v>
          </cell>
          <cell r="B126" t="str">
            <v>농정해양위원회</v>
          </cell>
          <cell r="C126" t="str">
            <v>축산산림국</v>
          </cell>
        </row>
        <row r="127">
          <cell r="A127" t="str">
            <v>축산위생연구소</v>
          </cell>
          <cell r="B127" t="str">
            <v>농정해양위원회</v>
          </cell>
          <cell r="C127" t="str">
            <v>축산산림국</v>
          </cell>
        </row>
        <row r="128">
          <cell r="A128" t="str">
            <v>북부축산위생연구소</v>
          </cell>
          <cell r="B128" t="str">
            <v>농정해양위원회</v>
          </cell>
          <cell r="C128" t="str">
            <v>축산산림국</v>
          </cell>
        </row>
        <row r="129">
          <cell r="A129" t="str">
            <v>산림환경연구소</v>
          </cell>
          <cell r="B129" t="str">
            <v>농정해양위원회</v>
          </cell>
          <cell r="C129" t="str">
            <v>축산산림국</v>
          </cell>
        </row>
        <row r="130">
          <cell r="A130" t="str">
            <v>농업기술원(총무과)</v>
          </cell>
          <cell r="B130" t="str">
            <v>농정해양위원회</v>
          </cell>
          <cell r="C130" t="str">
            <v>농업기술원</v>
          </cell>
        </row>
        <row r="131">
          <cell r="A131" t="str">
            <v>작물연구과</v>
          </cell>
          <cell r="B131" t="str">
            <v>농정해양위원회</v>
          </cell>
          <cell r="C131" t="str">
            <v>농업기술원</v>
          </cell>
        </row>
        <row r="132">
          <cell r="A132" t="str">
            <v>원예연구과</v>
          </cell>
          <cell r="B132" t="str">
            <v>농정해양위원회</v>
          </cell>
          <cell r="C132" t="str">
            <v>농업기술원</v>
          </cell>
        </row>
        <row r="133">
          <cell r="A133" t="str">
            <v>환경농업연구과</v>
          </cell>
          <cell r="B133" t="str">
            <v>농정해양위원회</v>
          </cell>
          <cell r="C133" t="str">
            <v>농업기술원</v>
          </cell>
        </row>
        <row r="134">
          <cell r="A134" t="str">
            <v>지원기획과</v>
          </cell>
          <cell r="B134" t="str">
            <v>농정해양위원회</v>
          </cell>
          <cell r="C134" t="str">
            <v>농업기술원</v>
          </cell>
        </row>
        <row r="135">
          <cell r="A135" t="str">
            <v>기술보급과</v>
          </cell>
          <cell r="B135" t="str">
            <v>농정해양위원회</v>
          </cell>
          <cell r="C135" t="str">
            <v>농업기술원</v>
          </cell>
        </row>
        <row r="136">
          <cell r="A136" t="str">
            <v>농촌자원과</v>
          </cell>
          <cell r="B136" t="str">
            <v>농정해양위원회</v>
          </cell>
          <cell r="C136" t="str">
            <v>농업기술원</v>
          </cell>
        </row>
        <row r="137">
          <cell r="A137" t="str">
            <v>버섯연구소</v>
          </cell>
          <cell r="B137" t="str">
            <v>농정해양위원회</v>
          </cell>
          <cell r="C137" t="str">
            <v>농업기술원</v>
          </cell>
        </row>
        <row r="138">
          <cell r="A138" t="str">
            <v>소득자원연구소</v>
          </cell>
          <cell r="B138" t="str">
            <v>농정해양위원회</v>
          </cell>
          <cell r="C138" t="str">
            <v>농업기술원</v>
          </cell>
        </row>
        <row r="139">
          <cell r="A139" t="str">
            <v>선인장다육식물연구소</v>
          </cell>
          <cell r="B139" t="str">
            <v>농정해양위원회</v>
          </cell>
          <cell r="C139" t="str">
            <v>농업기술원</v>
          </cell>
        </row>
        <row r="140">
          <cell r="A140" t="str">
            <v>무한돌봄복지과</v>
          </cell>
          <cell r="B140" t="str">
            <v>보건복지위원회</v>
          </cell>
          <cell r="C140" t="str">
            <v>보건복지국</v>
          </cell>
        </row>
        <row r="141">
          <cell r="A141" t="str">
            <v>사회적일자리과</v>
          </cell>
          <cell r="B141" t="str">
            <v>보건복지위원회</v>
          </cell>
          <cell r="C141" t="str">
            <v>보건복지국</v>
          </cell>
        </row>
        <row r="142">
          <cell r="A142" t="str">
            <v>노인복지과</v>
          </cell>
          <cell r="B142" t="str">
            <v>보건복지위원회</v>
          </cell>
          <cell r="C142" t="str">
            <v>보건복지국</v>
          </cell>
        </row>
        <row r="143">
          <cell r="A143" t="str">
            <v>장애인복지과</v>
          </cell>
          <cell r="B143" t="str">
            <v>보건복지위원회</v>
          </cell>
          <cell r="C143" t="str">
            <v>보건복지국</v>
          </cell>
        </row>
        <row r="144">
          <cell r="A144" t="str">
            <v>보건정책과</v>
          </cell>
          <cell r="B144" t="str">
            <v>보건복지위원회</v>
          </cell>
          <cell r="C144" t="str">
            <v>보건복지국</v>
          </cell>
        </row>
        <row r="145">
          <cell r="A145" t="str">
            <v>건강증진과</v>
          </cell>
          <cell r="B145" t="str">
            <v>보건복지위원회</v>
          </cell>
          <cell r="C145" t="str">
            <v>보건복지국</v>
          </cell>
        </row>
        <row r="146">
          <cell r="A146" t="str">
            <v>식품안전과</v>
          </cell>
          <cell r="B146" t="str">
            <v>보건복지위원회</v>
          </cell>
          <cell r="C146" t="str">
            <v>보건복지국</v>
          </cell>
        </row>
        <row r="147">
          <cell r="A147" t="str">
            <v>사회복지담당관</v>
          </cell>
          <cell r="B147" t="str">
            <v>보건복지위원회</v>
          </cell>
          <cell r="C147" t="str">
            <v>복지여성실</v>
          </cell>
        </row>
        <row r="148">
          <cell r="A148" t="str">
            <v>보건위생담당관</v>
          </cell>
          <cell r="B148" t="str">
            <v>보건복지위원회</v>
          </cell>
          <cell r="C148" t="str">
            <v>복지여성실</v>
          </cell>
        </row>
        <row r="149">
          <cell r="A149" t="str">
            <v>보건환경연구원(총무과)</v>
          </cell>
          <cell r="B149" t="str">
            <v>보건복지위원회</v>
          </cell>
          <cell r="C149" t="str">
            <v>보건환경연구원</v>
          </cell>
        </row>
        <row r="150">
          <cell r="A150" t="str">
            <v>보건연구부</v>
          </cell>
          <cell r="B150" t="str">
            <v>보건복지위원회</v>
          </cell>
          <cell r="C150" t="str">
            <v>보건환경연구원</v>
          </cell>
        </row>
        <row r="151">
          <cell r="A151" t="str">
            <v>수원농수산물검사소</v>
          </cell>
          <cell r="B151" t="str">
            <v>보건복지위원회</v>
          </cell>
          <cell r="C151" t="str">
            <v>보건환경연구원</v>
          </cell>
        </row>
        <row r="152">
          <cell r="A152" t="str">
            <v>북부지원</v>
          </cell>
          <cell r="B152" t="str">
            <v>보건복지위원회</v>
          </cell>
          <cell r="C152" t="str">
            <v>보건환경연구원</v>
          </cell>
        </row>
        <row r="153">
          <cell r="A153" t="str">
            <v>철도물류정책과</v>
          </cell>
          <cell r="B153" t="str">
            <v>건설교통위원회</v>
          </cell>
          <cell r="C153" t="str">
            <v>철도국</v>
          </cell>
        </row>
        <row r="154">
          <cell r="A154" t="str">
            <v>광역도시철도과</v>
          </cell>
          <cell r="B154" t="str">
            <v>건설교통위원회</v>
          </cell>
          <cell r="C154" t="str">
            <v>철도국</v>
          </cell>
        </row>
        <row r="155">
          <cell r="A155" t="str">
            <v>철도건설과</v>
          </cell>
          <cell r="B155" t="str">
            <v>건설교통위원회</v>
          </cell>
          <cell r="C155" t="str">
            <v>철도국</v>
          </cell>
        </row>
        <row r="156">
          <cell r="A156" t="str">
            <v>교통정책과</v>
          </cell>
          <cell r="B156" t="str">
            <v>건설교통위원회</v>
          </cell>
          <cell r="C156" t="str">
            <v>교통국</v>
          </cell>
        </row>
        <row r="157">
          <cell r="A157" t="str">
            <v>버스정책과</v>
          </cell>
          <cell r="B157" t="str">
            <v>건설교통위원회</v>
          </cell>
          <cell r="C157" t="str">
            <v>교통국</v>
          </cell>
        </row>
        <row r="158">
          <cell r="A158" t="str">
            <v>굿모닝버스추진단</v>
          </cell>
          <cell r="B158" t="str">
            <v>건설교통위원회</v>
          </cell>
          <cell r="C158" t="str">
            <v>교통국</v>
          </cell>
        </row>
        <row r="159">
          <cell r="A159" t="str">
            <v>택시정책과</v>
          </cell>
          <cell r="B159" t="str">
            <v>건설교통위원회</v>
          </cell>
          <cell r="C159" t="str">
            <v>교통국</v>
          </cell>
        </row>
        <row r="160">
          <cell r="A160" t="str">
            <v>교통정보센터</v>
          </cell>
          <cell r="B160" t="str">
            <v>건설교통위원회</v>
          </cell>
          <cell r="C160" t="str">
            <v>교통국</v>
          </cell>
        </row>
        <row r="161">
          <cell r="A161" t="str">
            <v>건설안전과</v>
          </cell>
          <cell r="B161" t="str">
            <v>건설교통위원회</v>
          </cell>
          <cell r="C161" t="str">
            <v>건설국</v>
          </cell>
        </row>
        <row r="162">
          <cell r="A162" t="str">
            <v>도로정책과</v>
          </cell>
          <cell r="B162" t="str">
            <v>건설교통위원회</v>
          </cell>
          <cell r="C162" t="str">
            <v>건설국</v>
          </cell>
        </row>
        <row r="163">
          <cell r="A163" t="str">
            <v>하천과</v>
          </cell>
          <cell r="B163" t="str">
            <v>건설교통위원회</v>
          </cell>
          <cell r="C163" t="str">
            <v>건설국</v>
          </cell>
        </row>
        <row r="164">
          <cell r="A164" t="str">
            <v>건설기술과</v>
          </cell>
          <cell r="B164" t="str">
            <v>건설교통위원회</v>
          </cell>
          <cell r="C164" t="str">
            <v>건설국</v>
          </cell>
        </row>
        <row r="165">
          <cell r="A165" t="str">
            <v>관리과</v>
          </cell>
          <cell r="B165" t="str">
            <v>건설교통위원회</v>
          </cell>
          <cell r="C165" t="str">
            <v>건설본부</v>
          </cell>
        </row>
        <row r="166">
          <cell r="A166" t="str">
            <v>도로건설과</v>
          </cell>
          <cell r="B166" t="str">
            <v>건설교통위원회</v>
          </cell>
          <cell r="C166" t="str">
            <v>건설본부</v>
          </cell>
        </row>
        <row r="167">
          <cell r="A167" t="str">
            <v>북부도로과</v>
          </cell>
          <cell r="B167" t="str">
            <v>건설교통위원회</v>
          </cell>
          <cell r="C167" t="str">
            <v>건설본부</v>
          </cell>
        </row>
        <row r="168">
          <cell r="A168" t="str">
            <v>건축시설과</v>
          </cell>
          <cell r="B168" t="str">
            <v>건설교통위원회</v>
          </cell>
          <cell r="C168" t="str">
            <v>건설본부</v>
          </cell>
        </row>
        <row r="169">
          <cell r="A169" t="str">
            <v>신청사건립추진단</v>
          </cell>
          <cell r="B169" t="str">
            <v>건설교통위원회</v>
          </cell>
          <cell r="C169" t="str">
            <v>건설본부</v>
          </cell>
        </row>
        <row r="170">
          <cell r="A170" t="str">
            <v>지역정책과</v>
          </cell>
          <cell r="B170" t="str">
            <v>도시환경위원회</v>
          </cell>
          <cell r="C170" t="str">
            <v>도시주택실</v>
          </cell>
        </row>
        <row r="171">
          <cell r="A171" t="str">
            <v>도시정책과</v>
          </cell>
          <cell r="B171" t="str">
            <v>도시환경위원회</v>
          </cell>
          <cell r="C171" t="str">
            <v>도시주택실</v>
          </cell>
        </row>
        <row r="172">
          <cell r="A172" t="str">
            <v>도시주택과</v>
          </cell>
          <cell r="B172" t="str">
            <v>도시환경위원회</v>
          </cell>
          <cell r="C172" t="str">
            <v>도시주택실</v>
          </cell>
        </row>
        <row r="173">
          <cell r="A173" t="str">
            <v>주택정책과</v>
          </cell>
          <cell r="B173" t="str">
            <v>도시환경위원회</v>
          </cell>
          <cell r="C173" t="str">
            <v>도시주택실</v>
          </cell>
        </row>
        <row r="174">
          <cell r="A174" t="str">
            <v>건축디자인과</v>
          </cell>
          <cell r="B174" t="str">
            <v>도시환경위원회</v>
          </cell>
          <cell r="C174" t="str">
            <v>도시주택실</v>
          </cell>
        </row>
        <row r="175">
          <cell r="A175" t="str">
            <v>공공택지과</v>
          </cell>
          <cell r="B175" t="str">
            <v>도시환경위원회</v>
          </cell>
          <cell r="C175" t="str">
            <v>도시주택실</v>
          </cell>
        </row>
        <row r="176">
          <cell r="A176" t="str">
            <v>토지정보과</v>
          </cell>
          <cell r="B176" t="str">
            <v>도시환경위원회</v>
          </cell>
          <cell r="C176" t="str">
            <v>도시주택실</v>
          </cell>
        </row>
        <row r="177">
          <cell r="A177" t="str">
            <v>도시개발과</v>
          </cell>
          <cell r="B177" t="str">
            <v>도시환경위원회</v>
          </cell>
          <cell r="C177" t="str">
            <v>도시주택실</v>
          </cell>
        </row>
        <row r="178">
          <cell r="A178" t="str">
            <v>도시재생과</v>
          </cell>
          <cell r="B178" t="str">
            <v>도시환경위원회</v>
          </cell>
          <cell r="C178" t="str">
            <v>도시주택실</v>
          </cell>
        </row>
        <row r="179">
          <cell r="A179" t="str">
            <v>도시계획상임기획단</v>
          </cell>
          <cell r="B179" t="str">
            <v>도시환경위원회</v>
          </cell>
          <cell r="C179" t="str">
            <v>도시주택실</v>
          </cell>
        </row>
        <row r="180">
          <cell r="A180" t="str">
            <v>환경정책과</v>
          </cell>
          <cell r="B180" t="str">
            <v>도시환경위원회</v>
          </cell>
          <cell r="C180" t="str">
            <v>환경국</v>
          </cell>
        </row>
        <row r="181">
          <cell r="A181" t="str">
            <v>기후대기과</v>
          </cell>
          <cell r="B181" t="str">
            <v>도시환경위원회</v>
          </cell>
          <cell r="C181" t="str">
            <v>환경국</v>
          </cell>
        </row>
        <row r="182">
          <cell r="A182" t="str">
            <v>환경안전관리과</v>
          </cell>
          <cell r="B182" t="str">
            <v>도시환경위원회</v>
          </cell>
          <cell r="C182" t="str">
            <v>환경국</v>
          </cell>
        </row>
        <row r="183">
          <cell r="A183" t="str">
            <v>자원순환과</v>
          </cell>
          <cell r="B183" t="str">
            <v>도시환경위원회</v>
          </cell>
          <cell r="C183" t="str">
            <v>환경국</v>
          </cell>
        </row>
        <row r="184">
          <cell r="A184" t="str">
            <v>북부환경관리과</v>
          </cell>
          <cell r="B184" t="str">
            <v>도시환경위원회</v>
          </cell>
          <cell r="C184" t="str">
            <v>환경국</v>
          </cell>
        </row>
        <row r="185">
          <cell r="A185" t="str">
            <v>공단환경관리사업소</v>
          </cell>
          <cell r="B185" t="str">
            <v>도시환경위원회</v>
          </cell>
          <cell r="C185" t="str">
            <v>환경국</v>
          </cell>
        </row>
        <row r="186">
          <cell r="A186" t="str">
            <v>공원녹지과</v>
          </cell>
          <cell r="B186" t="str">
            <v>도시환경위원회</v>
          </cell>
          <cell r="C186" t="str">
            <v>축산산림국</v>
          </cell>
        </row>
        <row r="187">
          <cell r="A187" t="str">
            <v>대기연구부</v>
          </cell>
          <cell r="B187" t="str">
            <v>도시환경위원회</v>
          </cell>
          <cell r="C187" t="str">
            <v>보건환경연구원</v>
          </cell>
        </row>
        <row r="188">
          <cell r="A188" t="str">
            <v>수질연구부</v>
          </cell>
          <cell r="B188" t="str">
            <v>도시환경위원회</v>
          </cell>
          <cell r="C188" t="str">
            <v>보건환경연구원</v>
          </cell>
        </row>
        <row r="189">
          <cell r="A189" t="str">
            <v>북부지원</v>
          </cell>
          <cell r="B189" t="str">
            <v>도시환경위원회</v>
          </cell>
          <cell r="C189" t="str">
            <v>보건환경연구원</v>
          </cell>
        </row>
        <row r="190">
          <cell r="A190" t="str">
            <v>수자원본부</v>
          </cell>
          <cell r="B190" t="str">
            <v>도시환경위원회</v>
          </cell>
          <cell r="C190" t="str">
            <v>수자원본부</v>
          </cell>
        </row>
        <row r="191">
          <cell r="A191" t="str">
            <v>여성가족과</v>
          </cell>
          <cell r="B191" t="str">
            <v>여성가족교육협력위원회</v>
          </cell>
          <cell r="C191" t="str">
            <v>여성가족국</v>
          </cell>
        </row>
        <row r="192">
          <cell r="A192" t="str">
            <v>보육정책과</v>
          </cell>
          <cell r="B192" t="str">
            <v>여성가족교육협력위원회</v>
          </cell>
          <cell r="C192" t="str">
            <v>여성가족국</v>
          </cell>
        </row>
        <row r="193">
          <cell r="A193" t="str">
            <v>아동청소년과</v>
          </cell>
          <cell r="B193" t="str">
            <v>여성가족교육협력위원회</v>
          </cell>
          <cell r="C193" t="str">
            <v>여성가족국</v>
          </cell>
        </row>
        <row r="194">
          <cell r="A194" t="str">
            <v>다문화가족과</v>
          </cell>
          <cell r="B194" t="str">
            <v>여성가족교육협력위원회</v>
          </cell>
          <cell r="C194" t="str">
            <v>여성가족국</v>
          </cell>
        </row>
        <row r="195">
          <cell r="A195" t="str">
            <v>여성비전센터</v>
          </cell>
          <cell r="B195" t="str">
            <v>여성가족교육협력위원회</v>
          </cell>
          <cell r="C195" t="str">
            <v>여성가족국</v>
          </cell>
        </row>
        <row r="196">
          <cell r="A196" t="str">
            <v>여성능력개발센터</v>
          </cell>
          <cell r="B196" t="str">
            <v>여성가족교육협력위원회</v>
          </cell>
          <cell r="C196" t="str">
            <v>여성가족국</v>
          </cell>
        </row>
        <row r="197">
          <cell r="A197" t="str">
            <v>가족여성담당관</v>
          </cell>
          <cell r="B197" t="str">
            <v>여성가족교육협력위원회</v>
          </cell>
          <cell r="C197" t="str">
            <v>복지여성실</v>
          </cell>
        </row>
        <row r="198">
          <cell r="A198" t="str">
            <v>보육청소년담당관</v>
          </cell>
          <cell r="B198" t="str">
            <v>여성가족교육협력위원회</v>
          </cell>
          <cell r="C198" t="str">
            <v>복지여성실</v>
          </cell>
        </row>
        <row r="199">
          <cell r="A199" t="str">
            <v>북부여성비전센터</v>
          </cell>
          <cell r="B199" t="str">
            <v>여성가족교육협력위원회</v>
          </cell>
          <cell r="C199" t="str">
            <v>복지여성실</v>
          </cell>
        </row>
        <row r="200">
          <cell r="A200" t="str">
            <v>교육정책과</v>
          </cell>
          <cell r="B200" t="str">
            <v>여성가족교육협력위원회</v>
          </cell>
          <cell r="C200" t="str">
            <v>교육협력국</v>
          </cell>
        </row>
        <row r="201">
          <cell r="A201" t="str">
            <v>교육협력과</v>
          </cell>
          <cell r="B201" t="str">
            <v>여성가족교육협력위원회</v>
          </cell>
          <cell r="C201" t="str">
            <v>교육협력국</v>
          </cell>
        </row>
        <row r="202">
          <cell r="A202" t="str">
            <v>도서관정책과</v>
          </cell>
          <cell r="B202" t="str">
            <v>여성가족교육협력위원회</v>
          </cell>
          <cell r="C202" t="str">
            <v>교육협력국</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분표"/>
      <sheetName val="예결표지(세로)"/>
      <sheetName val="예결표지(가로)"/>
      <sheetName val="추경표지"/>
      <sheetName val="1추검증"/>
      <sheetName val="2추총괄표"/>
      <sheetName val="1추총괄표(실국)"/>
      <sheetName val="1추총괄표(위원회)"/>
      <sheetName val="2추 세입"/>
      <sheetName val="2추 세출"/>
      <sheetName val="1추특입"/>
      <sheetName val="1추특출"/>
    </sheetNames>
    <sheetDataSet>
      <sheetData sheetId="0">
        <row r="2">
          <cell r="A2" t="str">
            <v>실과명 조정</v>
          </cell>
          <cell r="B2" t="str">
            <v>위원회명 조정</v>
          </cell>
          <cell r="C2" t="str">
            <v>실국명 조정</v>
          </cell>
        </row>
        <row r="3">
          <cell r="A3" t="str">
            <v>공보담당관</v>
          </cell>
          <cell r="B3" t="str">
            <v>의회운영위원회</v>
          </cell>
          <cell r="C3" t="str">
            <v>의회사무처</v>
          </cell>
        </row>
        <row r="4">
          <cell r="A4" t="str">
            <v>총무담당관</v>
          </cell>
          <cell r="B4" t="str">
            <v>의회운영위원회</v>
          </cell>
          <cell r="C4" t="str">
            <v>의회사무처</v>
          </cell>
        </row>
        <row r="5">
          <cell r="A5" t="str">
            <v>의정담당관</v>
          </cell>
          <cell r="B5" t="str">
            <v>의회운영위원회</v>
          </cell>
          <cell r="C5" t="str">
            <v>의회사무처</v>
          </cell>
        </row>
        <row r="6">
          <cell r="A6" t="str">
            <v>입법정책담당관</v>
          </cell>
          <cell r="B6" t="str">
            <v>의회운영위원회</v>
          </cell>
          <cell r="C6" t="str">
            <v>의회사무처</v>
          </cell>
        </row>
        <row r="7">
          <cell r="A7" t="str">
            <v>예산정책담당관</v>
          </cell>
          <cell r="B7" t="str">
            <v>의회운영위원회</v>
          </cell>
          <cell r="C7" t="str">
            <v>의회사무처</v>
          </cell>
        </row>
        <row r="8">
          <cell r="A8" t="str">
            <v>언론협력담당관</v>
          </cell>
          <cell r="B8" t="str">
            <v>의회운영위원회</v>
          </cell>
          <cell r="C8" t="str">
            <v>대변인</v>
          </cell>
        </row>
        <row r="9">
          <cell r="A9" t="str">
            <v>보도기획담당관</v>
          </cell>
          <cell r="B9" t="str">
            <v>의회운영위원회</v>
          </cell>
          <cell r="C9" t="str">
            <v>대변인</v>
          </cell>
        </row>
        <row r="10">
          <cell r="A10" t="str">
            <v>홍보담당관</v>
          </cell>
          <cell r="B10" t="str">
            <v>의회운영위원회</v>
          </cell>
          <cell r="C10" t="str">
            <v>소통기획관</v>
          </cell>
        </row>
        <row r="11">
          <cell r="A11" t="str">
            <v>소통담당관</v>
          </cell>
          <cell r="B11" t="str">
            <v>의회운영위원회</v>
          </cell>
          <cell r="C11" t="str">
            <v>소통기획관</v>
          </cell>
        </row>
        <row r="12">
          <cell r="A12" t="str">
            <v>연정협력관</v>
          </cell>
          <cell r="B12" t="str">
            <v>의회운영위원회</v>
          </cell>
          <cell r="C12" t="str">
            <v>연정협력관</v>
          </cell>
        </row>
        <row r="13">
          <cell r="A13" t="str">
            <v>대외협력담당관</v>
          </cell>
          <cell r="B13" t="str">
            <v>의회운영위원회</v>
          </cell>
          <cell r="C13" t="str">
            <v>대외협력담당관</v>
          </cell>
        </row>
        <row r="14">
          <cell r="A14" t="str">
            <v>서울사무소</v>
          </cell>
          <cell r="B14" t="str">
            <v>의회운영위원회</v>
          </cell>
          <cell r="C14" t="str">
            <v>대외협력담당관</v>
          </cell>
        </row>
        <row r="15">
          <cell r="A15" t="str">
            <v>감사총괄담당관</v>
          </cell>
          <cell r="B15" t="str">
            <v>기획재정위원회</v>
          </cell>
          <cell r="C15" t="str">
            <v>감사관</v>
          </cell>
        </row>
        <row r="16">
          <cell r="A16" t="str">
            <v>조사담당관</v>
          </cell>
          <cell r="B16" t="str">
            <v>기획재정위원회</v>
          </cell>
          <cell r="C16" t="str">
            <v>감사관</v>
          </cell>
        </row>
        <row r="17">
          <cell r="A17" t="str">
            <v>감사담당관</v>
          </cell>
          <cell r="B17" t="str">
            <v>기획재정위원회</v>
          </cell>
          <cell r="C17" t="str">
            <v>감사관</v>
          </cell>
        </row>
        <row r="18">
          <cell r="A18" t="str">
            <v>계약심사담당관</v>
          </cell>
          <cell r="B18" t="str">
            <v>기획재정위원회</v>
          </cell>
          <cell r="C18" t="str">
            <v>감사관</v>
          </cell>
        </row>
        <row r="19">
          <cell r="A19" t="str">
            <v>기획담당관</v>
          </cell>
          <cell r="B19" t="str">
            <v>기획재정위원회</v>
          </cell>
          <cell r="C19" t="str">
            <v>기획조정실</v>
          </cell>
        </row>
        <row r="20">
          <cell r="A20" t="str">
            <v>미래전략담당관</v>
          </cell>
          <cell r="B20" t="str">
            <v>기획재정위원회</v>
          </cell>
          <cell r="C20" t="str">
            <v>기획조정실</v>
          </cell>
        </row>
        <row r="21">
          <cell r="A21" t="str">
            <v>예산담당관</v>
          </cell>
          <cell r="B21" t="str">
            <v>기획재정위원회</v>
          </cell>
          <cell r="C21" t="str">
            <v>기획조정실</v>
          </cell>
        </row>
        <row r="22">
          <cell r="A22" t="str">
            <v>평가담당관</v>
          </cell>
          <cell r="B22" t="str">
            <v>기획재정위원회</v>
          </cell>
          <cell r="C22" t="str">
            <v>기획조정실</v>
          </cell>
        </row>
        <row r="23">
          <cell r="A23" t="str">
            <v>법무담당관</v>
          </cell>
          <cell r="B23" t="str">
            <v>기획재정위원회</v>
          </cell>
          <cell r="C23" t="str">
            <v>기획조정실</v>
          </cell>
        </row>
        <row r="24">
          <cell r="A24" t="str">
            <v>행정심판담당관</v>
          </cell>
          <cell r="B24" t="str">
            <v>기획재정위원회</v>
          </cell>
          <cell r="C24" t="str">
            <v>기획조정실</v>
          </cell>
        </row>
        <row r="25">
          <cell r="A25" t="str">
            <v>규제개혁추진단</v>
          </cell>
          <cell r="B25" t="str">
            <v>기획재정위원회</v>
          </cell>
          <cell r="C25" t="str">
            <v>기획조정실</v>
          </cell>
        </row>
        <row r="26">
          <cell r="A26" t="str">
            <v>정보기획담당관</v>
          </cell>
          <cell r="B26" t="str">
            <v>기획재정위원회</v>
          </cell>
          <cell r="C26" t="str">
            <v>기획조정실</v>
          </cell>
        </row>
        <row r="27">
          <cell r="A27" t="str">
            <v>정보통신보안담당관</v>
          </cell>
          <cell r="B27" t="str">
            <v>기획재정위원회</v>
          </cell>
          <cell r="C27" t="str">
            <v>기획조정실</v>
          </cell>
        </row>
        <row r="28">
          <cell r="A28" t="str">
            <v>빅데이터담당관</v>
          </cell>
          <cell r="B28" t="str">
            <v>기획재정위원회</v>
          </cell>
          <cell r="C28" t="str">
            <v>기획조정실</v>
          </cell>
        </row>
        <row r="29">
          <cell r="A29" t="str">
            <v>기획예산담당관</v>
          </cell>
          <cell r="B29" t="str">
            <v>기획재정위원회</v>
          </cell>
          <cell r="C29" t="str">
            <v>균형발전기획실</v>
          </cell>
        </row>
        <row r="30">
          <cell r="A30" t="str">
            <v>균형발전담당관</v>
          </cell>
          <cell r="B30" t="str">
            <v>기획재정위원회</v>
          </cell>
          <cell r="C30" t="str">
            <v>균형발전기획실</v>
          </cell>
        </row>
        <row r="31">
          <cell r="A31" t="str">
            <v>통일기반조성담당관</v>
          </cell>
          <cell r="B31" t="str">
            <v>기획재정위원회</v>
          </cell>
          <cell r="C31" t="str">
            <v>균형발전기획실</v>
          </cell>
        </row>
        <row r="32">
          <cell r="A32" t="str">
            <v>DMZ정책담당관</v>
          </cell>
          <cell r="B32" t="str">
            <v>기획재정위원회</v>
          </cell>
          <cell r="C32" t="str">
            <v>균형발전기획실</v>
          </cell>
        </row>
        <row r="33">
          <cell r="A33" t="str">
            <v>군관협력담당관</v>
          </cell>
          <cell r="B33" t="str">
            <v>기획재정위원회</v>
          </cell>
          <cell r="C33" t="str">
            <v>균형발전기획실</v>
          </cell>
        </row>
        <row r="34">
          <cell r="A34" t="str">
            <v>따복공동체지원단</v>
          </cell>
          <cell r="B34" t="str">
            <v>기획재정위원회</v>
          </cell>
          <cell r="C34" t="str">
            <v>따복공동체지원단</v>
          </cell>
        </row>
        <row r="35">
          <cell r="A35" t="str">
            <v>경제정책과</v>
          </cell>
          <cell r="B35" t="str">
            <v>경제과학기술위원회</v>
          </cell>
          <cell r="C35" t="str">
            <v>경제실</v>
          </cell>
        </row>
        <row r="36">
          <cell r="A36" t="str">
            <v>일자리정책과</v>
          </cell>
          <cell r="B36" t="str">
            <v>경제과학기술위원회</v>
          </cell>
          <cell r="C36" t="str">
            <v>경제실</v>
          </cell>
        </row>
        <row r="37">
          <cell r="A37" t="str">
            <v>경기일자리센터</v>
          </cell>
          <cell r="B37" t="str">
            <v>경제과학기술위원회</v>
          </cell>
          <cell r="C37" t="str">
            <v>경제실</v>
          </cell>
        </row>
        <row r="38">
          <cell r="A38" t="str">
            <v>공정경제과</v>
          </cell>
          <cell r="B38" t="str">
            <v>경제과학기술위원회</v>
          </cell>
          <cell r="C38" t="str">
            <v>경제실</v>
          </cell>
        </row>
        <row r="39">
          <cell r="A39" t="str">
            <v>기업지원과</v>
          </cell>
          <cell r="B39" t="str">
            <v>경제과학기술위원회</v>
          </cell>
          <cell r="C39" t="str">
            <v>경제실</v>
          </cell>
        </row>
        <row r="40">
          <cell r="A40" t="str">
            <v>산업정책과</v>
          </cell>
          <cell r="B40" t="str">
            <v>경제과학기술위원회</v>
          </cell>
          <cell r="C40" t="str">
            <v>경제실</v>
          </cell>
        </row>
        <row r="41">
          <cell r="A41" t="str">
            <v>에너지과</v>
          </cell>
          <cell r="B41" t="str">
            <v>경제과학기술위원회</v>
          </cell>
          <cell r="C41" t="str">
            <v>경제실</v>
          </cell>
        </row>
        <row r="42">
          <cell r="A42" t="str">
            <v>특화산업과</v>
          </cell>
          <cell r="B42" t="str">
            <v>경제과학기술위원회</v>
          </cell>
          <cell r="C42" t="str">
            <v>경제실</v>
          </cell>
        </row>
        <row r="43">
          <cell r="A43" t="str">
            <v>과학기술과</v>
          </cell>
          <cell r="B43" t="str">
            <v>경제과학기술위원회</v>
          </cell>
          <cell r="C43" t="str">
            <v>경제실</v>
          </cell>
        </row>
        <row r="44">
          <cell r="A44" t="str">
            <v>외교정책과</v>
          </cell>
          <cell r="B44" t="str">
            <v>경제과학기술위원회</v>
          </cell>
          <cell r="C44" t="str">
            <v>경제실</v>
          </cell>
        </row>
        <row r="45">
          <cell r="A45" t="str">
            <v>국제통상과</v>
          </cell>
          <cell r="B45" t="str">
            <v>경제과학기술위원회</v>
          </cell>
          <cell r="C45" t="str">
            <v>경제실</v>
          </cell>
        </row>
        <row r="46">
          <cell r="A46" t="str">
            <v>투자진흥과</v>
          </cell>
          <cell r="B46" t="str">
            <v>경제과학기술위원회</v>
          </cell>
          <cell r="C46" t="str">
            <v>경제실</v>
          </cell>
        </row>
        <row r="47">
          <cell r="A47" t="str">
            <v>기술학교</v>
          </cell>
          <cell r="B47" t="str">
            <v>경제과학기술위원회</v>
          </cell>
          <cell r="C47" t="str">
            <v>경제실</v>
          </cell>
        </row>
        <row r="48">
          <cell r="A48" t="str">
            <v>기획행정과</v>
          </cell>
          <cell r="B48" t="str">
            <v>경제과학기술위원회</v>
          </cell>
          <cell r="C48" t="str">
            <v>황해경제자유구역청</v>
          </cell>
        </row>
        <row r="49">
          <cell r="A49" t="str">
            <v>개발과</v>
          </cell>
          <cell r="B49" t="str">
            <v>경제과학기술위원회</v>
          </cell>
          <cell r="C49" t="str">
            <v>황해경제자유구역청</v>
          </cell>
        </row>
        <row r="50">
          <cell r="A50" t="str">
            <v>투자유치과</v>
          </cell>
          <cell r="B50" t="str">
            <v>경제과학기술위원회</v>
          </cell>
          <cell r="C50" t="str">
            <v>황해경제자유구역청</v>
          </cell>
        </row>
        <row r="51">
          <cell r="A51" t="str">
            <v>따복공동체지원단</v>
          </cell>
          <cell r="B51" t="str">
            <v>경제과학기술위원회</v>
          </cell>
          <cell r="C51" t="str">
            <v>따복공동체지원단</v>
          </cell>
        </row>
        <row r="52">
          <cell r="A52" t="str">
            <v>총무과</v>
          </cell>
          <cell r="B52" t="str">
            <v>안전행정위원회</v>
          </cell>
          <cell r="C52" t="str">
            <v>자치행정국</v>
          </cell>
        </row>
        <row r="53">
          <cell r="A53" t="str">
            <v>자치행정과</v>
          </cell>
          <cell r="B53" t="str">
            <v>안전행정위원회</v>
          </cell>
          <cell r="C53" t="str">
            <v>자치행정국</v>
          </cell>
        </row>
        <row r="54">
          <cell r="A54" t="str">
            <v>인사과</v>
          </cell>
          <cell r="B54" t="str">
            <v>안전행정위원회</v>
          </cell>
          <cell r="C54" t="str">
            <v>자치행정국</v>
          </cell>
        </row>
        <row r="55">
          <cell r="A55" t="str">
            <v>언제나민원실</v>
          </cell>
          <cell r="B55" t="str">
            <v>안전행정위원회</v>
          </cell>
          <cell r="C55" t="str">
            <v>자치행정국</v>
          </cell>
        </row>
        <row r="56">
          <cell r="A56" t="str">
            <v>세정과</v>
          </cell>
          <cell r="B56" t="str">
            <v>안전행정위원회</v>
          </cell>
          <cell r="C56" t="str">
            <v>자치행정국</v>
          </cell>
        </row>
        <row r="57">
          <cell r="A57" t="str">
            <v>세원관리과</v>
          </cell>
          <cell r="B57" t="str">
            <v>안전행정위원회</v>
          </cell>
          <cell r="C57" t="str">
            <v>자치행정국</v>
          </cell>
        </row>
        <row r="58">
          <cell r="A58" t="str">
            <v>회계과</v>
          </cell>
          <cell r="B58" t="str">
            <v>안전행정위원회</v>
          </cell>
          <cell r="C58" t="str">
            <v>자치행정국</v>
          </cell>
        </row>
        <row r="59">
          <cell r="A59" t="str">
            <v>특별사법경찰단</v>
          </cell>
          <cell r="B59" t="str">
            <v>안전행정위원회</v>
          </cell>
          <cell r="C59" t="str">
            <v>자치행정국</v>
          </cell>
        </row>
        <row r="60">
          <cell r="A60" t="str">
            <v>소방행정과</v>
          </cell>
          <cell r="B60" t="str">
            <v>안전행정위원회</v>
          </cell>
          <cell r="C60" t="str">
            <v>재난안전본부</v>
          </cell>
        </row>
        <row r="61">
          <cell r="A61" t="str">
            <v>재난안전과</v>
          </cell>
          <cell r="B61" t="str">
            <v>안전행정위원회</v>
          </cell>
          <cell r="C61" t="str">
            <v>재난안전본부</v>
          </cell>
        </row>
        <row r="62">
          <cell r="A62" t="str">
            <v>재난대응과</v>
          </cell>
          <cell r="B62" t="str">
            <v>안전행정위원회</v>
          </cell>
          <cell r="C62" t="str">
            <v>재난안전본부</v>
          </cell>
        </row>
        <row r="63">
          <cell r="A63" t="str">
            <v>재난종합지휘센터</v>
          </cell>
          <cell r="B63" t="str">
            <v>안전행정위원회</v>
          </cell>
          <cell r="C63" t="str">
            <v>재난안전본부</v>
          </cell>
        </row>
        <row r="64">
          <cell r="A64" t="str">
            <v>안전교육훈련담당관</v>
          </cell>
          <cell r="B64" t="str">
            <v>안전행정위원회</v>
          </cell>
          <cell r="C64" t="str">
            <v>재난안전본부</v>
          </cell>
        </row>
        <row r="65">
          <cell r="A65" t="str">
            <v>청문감사담당관</v>
          </cell>
          <cell r="B65" t="str">
            <v>안전행정위원회</v>
          </cell>
          <cell r="C65" t="str">
            <v>재난안전본부</v>
          </cell>
        </row>
        <row r="66">
          <cell r="A66" t="str">
            <v>특수대응단</v>
          </cell>
          <cell r="B66" t="str">
            <v>안전행정위원회</v>
          </cell>
          <cell r="C66" t="str">
            <v>재난안전본부</v>
          </cell>
        </row>
        <row r="67">
          <cell r="A67" t="str">
            <v>안전기획과</v>
          </cell>
          <cell r="B67" t="str">
            <v>안전행정위원회</v>
          </cell>
          <cell r="C67" t="str">
            <v>재난안전본부</v>
          </cell>
        </row>
        <row r="68">
          <cell r="A68" t="str">
            <v>재난대책과</v>
          </cell>
          <cell r="B68" t="str">
            <v>안전행정위원회</v>
          </cell>
          <cell r="C68" t="str">
            <v>재난안전본부</v>
          </cell>
        </row>
        <row r="69">
          <cell r="A69" t="str">
            <v>기동안전점검단</v>
          </cell>
          <cell r="B69" t="str">
            <v>안전행정위원회</v>
          </cell>
          <cell r="C69" t="str">
            <v>재난안전본부</v>
          </cell>
        </row>
        <row r="70">
          <cell r="A70" t="str">
            <v>소방행정기획과</v>
          </cell>
          <cell r="B70" t="str">
            <v>안전행정위원회</v>
          </cell>
          <cell r="C70" t="str">
            <v>재난안전본부</v>
          </cell>
        </row>
        <row r="71">
          <cell r="A71" t="str">
            <v>특수대응단(북부)</v>
          </cell>
          <cell r="B71" t="str">
            <v>안전행정위원회</v>
          </cell>
          <cell r="C71" t="str">
            <v>재난안전본부</v>
          </cell>
        </row>
        <row r="72">
          <cell r="A72" t="str">
            <v>소방학교</v>
          </cell>
          <cell r="B72" t="str">
            <v>안전행정위원회</v>
          </cell>
          <cell r="C72" t="str">
            <v>재난안전본부</v>
          </cell>
        </row>
        <row r="73">
          <cell r="A73" t="str">
            <v>수원소방서</v>
          </cell>
          <cell r="B73" t="str">
            <v>안전행정위원회</v>
          </cell>
          <cell r="C73" t="str">
            <v>재난안전본부</v>
          </cell>
        </row>
        <row r="74">
          <cell r="A74" t="str">
            <v>성남소방서</v>
          </cell>
          <cell r="B74" t="str">
            <v>안전행정위원회</v>
          </cell>
          <cell r="C74" t="str">
            <v>재난안전본부</v>
          </cell>
        </row>
        <row r="75">
          <cell r="A75" t="str">
            <v>분당소방서</v>
          </cell>
          <cell r="B75" t="str">
            <v>안전행정위원회</v>
          </cell>
          <cell r="C75" t="str">
            <v>재난안전본부</v>
          </cell>
        </row>
        <row r="76">
          <cell r="A76" t="str">
            <v>부천소방서</v>
          </cell>
          <cell r="B76" t="str">
            <v>안전행정위원회</v>
          </cell>
          <cell r="C76" t="str">
            <v>재난안전본부</v>
          </cell>
        </row>
        <row r="77">
          <cell r="A77" t="str">
            <v>안양소방서</v>
          </cell>
          <cell r="B77" t="str">
            <v>안전행정위원회</v>
          </cell>
          <cell r="C77" t="str">
            <v>재난안전본부</v>
          </cell>
        </row>
        <row r="78">
          <cell r="A78" t="str">
            <v>안산소방서</v>
          </cell>
          <cell r="B78" t="str">
            <v>안전행정위원회</v>
          </cell>
          <cell r="C78" t="str">
            <v>재난안전본부</v>
          </cell>
        </row>
        <row r="79">
          <cell r="A79" t="str">
            <v>용인소방서</v>
          </cell>
          <cell r="B79" t="str">
            <v>안전행정위원회</v>
          </cell>
          <cell r="C79" t="str">
            <v>재난안전본부</v>
          </cell>
        </row>
        <row r="80">
          <cell r="A80" t="str">
            <v>평택소방서</v>
          </cell>
          <cell r="B80" t="str">
            <v>안전행정위원회</v>
          </cell>
          <cell r="C80" t="str">
            <v>재난안전본부</v>
          </cell>
        </row>
        <row r="81">
          <cell r="A81" t="str">
            <v>송탄소방서</v>
          </cell>
          <cell r="B81" t="str">
            <v>안전행정위원회</v>
          </cell>
          <cell r="C81" t="str">
            <v>재난안전본부</v>
          </cell>
        </row>
        <row r="82">
          <cell r="A82" t="str">
            <v>광명소방서</v>
          </cell>
          <cell r="B82" t="str">
            <v>안전행정위원회</v>
          </cell>
          <cell r="C82" t="str">
            <v>재난안전본부</v>
          </cell>
        </row>
        <row r="83">
          <cell r="A83" t="str">
            <v>시흥소방서</v>
          </cell>
          <cell r="B83" t="str">
            <v>안전행정위원회</v>
          </cell>
          <cell r="C83" t="str">
            <v>재난안전본부</v>
          </cell>
        </row>
        <row r="84">
          <cell r="A84" t="str">
            <v>군포소방서</v>
          </cell>
          <cell r="B84" t="str">
            <v>안전행정위원회</v>
          </cell>
          <cell r="C84" t="str">
            <v>재난안전본부</v>
          </cell>
        </row>
        <row r="85">
          <cell r="A85" t="str">
            <v>화성소방서</v>
          </cell>
          <cell r="B85" t="str">
            <v>안전행정위원회</v>
          </cell>
          <cell r="C85" t="str">
            <v>재난안전본부</v>
          </cell>
        </row>
        <row r="86">
          <cell r="A86" t="str">
            <v>이천소방서</v>
          </cell>
          <cell r="B86" t="str">
            <v>안전행정위원회</v>
          </cell>
          <cell r="C86" t="str">
            <v>재난안전본부</v>
          </cell>
        </row>
        <row r="87">
          <cell r="A87" t="str">
            <v>김포소방서</v>
          </cell>
          <cell r="B87" t="str">
            <v>안전행정위원회</v>
          </cell>
          <cell r="C87" t="str">
            <v>재난안전본부</v>
          </cell>
        </row>
        <row r="88">
          <cell r="A88" t="str">
            <v>광주소방서</v>
          </cell>
          <cell r="B88" t="str">
            <v>안전행정위원회</v>
          </cell>
          <cell r="C88" t="str">
            <v>재난안전본부</v>
          </cell>
        </row>
        <row r="89">
          <cell r="A89" t="str">
            <v>안성소방서</v>
          </cell>
          <cell r="B89" t="str">
            <v>안전행정위원회</v>
          </cell>
          <cell r="C89" t="str">
            <v>재난안전본부</v>
          </cell>
        </row>
        <row r="90">
          <cell r="A90" t="str">
            <v>하남소방서</v>
          </cell>
          <cell r="B90" t="str">
            <v>안전행정위원회</v>
          </cell>
          <cell r="C90" t="str">
            <v>재난안전본부</v>
          </cell>
        </row>
        <row r="91">
          <cell r="A91" t="str">
            <v>의왕소방서</v>
          </cell>
          <cell r="B91" t="str">
            <v>안전행정위원회</v>
          </cell>
          <cell r="C91" t="str">
            <v>재난안전본부</v>
          </cell>
        </row>
        <row r="92">
          <cell r="A92" t="str">
            <v>오산소방서</v>
          </cell>
          <cell r="B92" t="str">
            <v>안전행정위원회</v>
          </cell>
          <cell r="C92" t="str">
            <v>재난안전본부</v>
          </cell>
        </row>
        <row r="93">
          <cell r="A93" t="str">
            <v>여주소방서</v>
          </cell>
          <cell r="B93" t="str">
            <v>안전행정위원회</v>
          </cell>
          <cell r="C93" t="str">
            <v>재난안전본부</v>
          </cell>
        </row>
        <row r="94">
          <cell r="A94" t="str">
            <v>양평소방서</v>
          </cell>
          <cell r="B94" t="str">
            <v>안전행정위원회</v>
          </cell>
          <cell r="C94" t="str">
            <v>재난안전본부</v>
          </cell>
        </row>
        <row r="95">
          <cell r="A95" t="str">
            <v>과천소방서</v>
          </cell>
          <cell r="B95" t="str">
            <v>안전행정위원회</v>
          </cell>
          <cell r="C95" t="str">
            <v>재난안전본부</v>
          </cell>
        </row>
        <row r="96">
          <cell r="A96" t="str">
            <v>고양소방서</v>
          </cell>
          <cell r="B96" t="str">
            <v>안전행정위원회</v>
          </cell>
          <cell r="C96" t="str">
            <v>재난안전본부</v>
          </cell>
        </row>
        <row r="97">
          <cell r="A97" t="str">
            <v>일산소방서</v>
          </cell>
          <cell r="B97" t="str">
            <v>안전행정위원회</v>
          </cell>
          <cell r="C97" t="str">
            <v>재난안전본부</v>
          </cell>
        </row>
        <row r="98">
          <cell r="A98" t="str">
            <v>의정부소방서</v>
          </cell>
          <cell r="B98" t="str">
            <v>안전행정위원회</v>
          </cell>
          <cell r="C98" t="str">
            <v>재난안전본부</v>
          </cell>
        </row>
        <row r="99">
          <cell r="A99" t="str">
            <v>남양주소방서</v>
          </cell>
          <cell r="B99" t="str">
            <v>안전행정위원회</v>
          </cell>
          <cell r="C99" t="str">
            <v>재난안전본부</v>
          </cell>
        </row>
        <row r="100">
          <cell r="A100" t="str">
            <v>파주소방서</v>
          </cell>
          <cell r="B100" t="str">
            <v>안전행정위원회</v>
          </cell>
          <cell r="C100" t="str">
            <v>재난안전본부</v>
          </cell>
        </row>
        <row r="101">
          <cell r="A101" t="str">
            <v>구리소방서</v>
          </cell>
          <cell r="B101" t="str">
            <v>안전행정위원회</v>
          </cell>
          <cell r="C101" t="str">
            <v>재난안전본부</v>
          </cell>
        </row>
        <row r="102">
          <cell r="A102" t="str">
            <v>포천소방서</v>
          </cell>
          <cell r="B102" t="str">
            <v>안전행정위원회</v>
          </cell>
          <cell r="C102" t="str">
            <v>재난안전본부</v>
          </cell>
        </row>
        <row r="103">
          <cell r="A103" t="str">
            <v>양주소방서</v>
          </cell>
          <cell r="B103" t="str">
            <v>안전행정위원회</v>
          </cell>
          <cell r="C103" t="str">
            <v>재난안전본부</v>
          </cell>
        </row>
        <row r="104">
          <cell r="A104" t="str">
            <v>동두천소방서</v>
          </cell>
          <cell r="B104" t="str">
            <v>안전행정위원회</v>
          </cell>
          <cell r="C104" t="str">
            <v>재난안전본부</v>
          </cell>
        </row>
        <row r="105">
          <cell r="A105" t="str">
            <v>가평소방서</v>
          </cell>
          <cell r="B105" t="str">
            <v>안전행정위원회</v>
          </cell>
          <cell r="C105" t="str">
            <v>재난안전본부</v>
          </cell>
        </row>
        <row r="106">
          <cell r="A106" t="str">
            <v>연천소방서</v>
          </cell>
          <cell r="B106" t="str">
            <v>안전행정위원회</v>
          </cell>
          <cell r="C106" t="str">
            <v>재난안전본부</v>
          </cell>
        </row>
        <row r="107">
          <cell r="A107" t="str">
            <v>행정관리담당관</v>
          </cell>
          <cell r="B107" t="str">
            <v>안전행정위원회</v>
          </cell>
          <cell r="C107" t="str">
            <v>균형발전기획실</v>
          </cell>
        </row>
        <row r="108">
          <cell r="A108" t="str">
            <v>비상기획담당관</v>
          </cell>
          <cell r="B108" t="str">
            <v>안전행정위원회</v>
          </cell>
          <cell r="C108" t="str">
            <v>균형발전기획실</v>
          </cell>
        </row>
        <row r="109">
          <cell r="A109" t="str">
            <v>인재개발원</v>
          </cell>
          <cell r="B109" t="str">
            <v>안전행정위원회</v>
          </cell>
          <cell r="C109" t="str">
            <v>인재개발원</v>
          </cell>
        </row>
        <row r="110">
          <cell r="A110" t="str">
            <v>문화정책과</v>
          </cell>
          <cell r="B110" t="str">
            <v>문화체육관광위원회</v>
          </cell>
          <cell r="C110" t="str">
            <v>문화체육관광국</v>
          </cell>
        </row>
        <row r="111">
          <cell r="A111" t="str">
            <v>종무과</v>
          </cell>
          <cell r="B111" t="str">
            <v>문화체육관광위원회</v>
          </cell>
          <cell r="C111" t="str">
            <v>문화체육관광국</v>
          </cell>
        </row>
        <row r="112">
          <cell r="A112" t="str">
            <v>체육과</v>
          </cell>
          <cell r="B112" t="str">
            <v>문화체육관광위원회</v>
          </cell>
          <cell r="C112" t="str">
            <v>문화체육관광국</v>
          </cell>
        </row>
        <row r="113">
          <cell r="A113" t="str">
            <v>문화유산과</v>
          </cell>
          <cell r="B113" t="str">
            <v>문화체육관광위원회</v>
          </cell>
          <cell r="C113" t="str">
            <v>문화체육관광국</v>
          </cell>
        </row>
        <row r="114">
          <cell r="A114" t="str">
            <v>콘텐츠산업과</v>
          </cell>
          <cell r="B114" t="str">
            <v>문화체육관광위원회</v>
          </cell>
          <cell r="C114" t="str">
            <v>문화체육관광국</v>
          </cell>
        </row>
        <row r="115">
          <cell r="A115" t="str">
            <v>관광과</v>
          </cell>
          <cell r="B115" t="str">
            <v>문화체육관광위원회</v>
          </cell>
          <cell r="C115" t="str">
            <v>문화체육관광국</v>
          </cell>
        </row>
        <row r="116">
          <cell r="A116" t="str">
            <v>한류월드사업단</v>
          </cell>
          <cell r="B116" t="str">
            <v>문화체육관광위원회</v>
          </cell>
          <cell r="C116" t="str">
            <v>문화체육관광국</v>
          </cell>
        </row>
        <row r="117">
          <cell r="A117" t="str">
            <v>농업정책과</v>
          </cell>
          <cell r="B117" t="str">
            <v>농정해양위원회</v>
          </cell>
          <cell r="C117" t="str">
            <v>농정해양국</v>
          </cell>
        </row>
        <row r="118">
          <cell r="A118" t="str">
            <v>해양항만정책과</v>
          </cell>
          <cell r="B118" t="str">
            <v>농정해양위원회</v>
          </cell>
          <cell r="C118" t="str">
            <v>농정해양국</v>
          </cell>
        </row>
        <row r="119">
          <cell r="A119" t="str">
            <v>농식품유통과</v>
          </cell>
          <cell r="B119" t="str">
            <v>농정해양위원회</v>
          </cell>
          <cell r="C119" t="str">
            <v>농정해양국</v>
          </cell>
        </row>
        <row r="120">
          <cell r="A120" t="str">
            <v>친환경농업과</v>
          </cell>
          <cell r="B120" t="str">
            <v>농정해양위원회</v>
          </cell>
          <cell r="C120" t="str">
            <v>농정해양국</v>
          </cell>
        </row>
        <row r="121">
          <cell r="A121" t="str">
            <v>수산과</v>
          </cell>
          <cell r="B121" t="str">
            <v>농정해양위원회</v>
          </cell>
          <cell r="C121" t="str">
            <v>농정해양국</v>
          </cell>
        </row>
        <row r="122">
          <cell r="A122" t="str">
            <v>해양수산자원연구소</v>
          </cell>
          <cell r="B122" t="str">
            <v>농정해양위원회</v>
          </cell>
          <cell r="C122" t="str">
            <v>농정해양국</v>
          </cell>
        </row>
        <row r="123">
          <cell r="A123" t="str">
            <v>종자관리소</v>
          </cell>
          <cell r="B123" t="str">
            <v>농정해양위원회</v>
          </cell>
          <cell r="C123" t="str">
            <v>농정해양국</v>
          </cell>
        </row>
        <row r="124">
          <cell r="A124" t="str">
            <v>축산정책과</v>
          </cell>
          <cell r="B124" t="str">
            <v>농정해양위원회</v>
          </cell>
          <cell r="C124" t="str">
            <v>축산산림국</v>
          </cell>
        </row>
        <row r="125">
          <cell r="A125" t="str">
            <v>동물방역위생과</v>
          </cell>
          <cell r="B125" t="str">
            <v>농정해양위원회</v>
          </cell>
          <cell r="C125" t="str">
            <v>축산산림국</v>
          </cell>
        </row>
        <row r="126">
          <cell r="A126" t="str">
            <v>산림과</v>
          </cell>
          <cell r="B126" t="str">
            <v>농정해양위원회</v>
          </cell>
          <cell r="C126" t="str">
            <v>축산산림국</v>
          </cell>
        </row>
        <row r="127">
          <cell r="A127" t="str">
            <v>축산위생연구소</v>
          </cell>
          <cell r="B127" t="str">
            <v>농정해양위원회</v>
          </cell>
          <cell r="C127" t="str">
            <v>축산산림국</v>
          </cell>
        </row>
        <row r="128">
          <cell r="A128" t="str">
            <v>북부축산위생연구소</v>
          </cell>
          <cell r="B128" t="str">
            <v>농정해양위원회</v>
          </cell>
          <cell r="C128" t="str">
            <v>축산산림국</v>
          </cell>
        </row>
        <row r="129">
          <cell r="A129" t="str">
            <v>산림환경연구소</v>
          </cell>
          <cell r="B129" t="str">
            <v>농정해양위원회</v>
          </cell>
          <cell r="C129" t="str">
            <v>축산산림국</v>
          </cell>
        </row>
        <row r="130">
          <cell r="A130" t="str">
            <v>농업기술원(총무과)</v>
          </cell>
          <cell r="B130" t="str">
            <v>농정해양위원회</v>
          </cell>
          <cell r="C130" t="str">
            <v>농업기술원</v>
          </cell>
        </row>
        <row r="131">
          <cell r="A131" t="str">
            <v>작물연구과</v>
          </cell>
          <cell r="B131" t="str">
            <v>농정해양위원회</v>
          </cell>
          <cell r="C131" t="str">
            <v>농업기술원</v>
          </cell>
        </row>
        <row r="132">
          <cell r="A132" t="str">
            <v>원예연구과</v>
          </cell>
          <cell r="B132" t="str">
            <v>농정해양위원회</v>
          </cell>
          <cell r="C132" t="str">
            <v>농업기술원</v>
          </cell>
        </row>
        <row r="133">
          <cell r="A133" t="str">
            <v>환경농업연구과</v>
          </cell>
          <cell r="B133" t="str">
            <v>농정해양위원회</v>
          </cell>
          <cell r="C133" t="str">
            <v>농업기술원</v>
          </cell>
        </row>
        <row r="134">
          <cell r="A134" t="str">
            <v>지원기획과</v>
          </cell>
          <cell r="B134" t="str">
            <v>농정해양위원회</v>
          </cell>
          <cell r="C134" t="str">
            <v>농업기술원</v>
          </cell>
        </row>
        <row r="135">
          <cell r="A135" t="str">
            <v>기술보급과</v>
          </cell>
          <cell r="B135" t="str">
            <v>농정해양위원회</v>
          </cell>
          <cell r="C135" t="str">
            <v>농업기술원</v>
          </cell>
        </row>
        <row r="136">
          <cell r="A136" t="str">
            <v>농촌자원과</v>
          </cell>
          <cell r="B136" t="str">
            <v>농정해양위원회</v>
          </cell>
          <cell r="C136" t="str">
            <v>농업기술원</v>
          </cell>
        </row>
        <row r="137">
          <cell r="A137" t="str">
            <v>버섯연구소</v>
          </cell>
          <cell r="B137" t="str">
            <v>농정해양위원회</v>
          </cell>
          <cell r="C137" t="str">
            <v>농업기술원</v>
          </cell>
        </row>
        <row r="138">
          <cell r="A138" t="str">
            <v>소득자원연구소</v>
          </cell>
          <cell r="B138" t="str">
            <v>농정해양위원회</v>
          </cell>
          <cell r="C138" t="str">
            <v>농업기술원</v>
          </cell>
        </row>
        <row r="139">
          <cell r="A139" t="str">
            <v>선인장다육식물연구소</v>
          </cell>
          <cell r="B139" t="str">
            <v>농정해양위원회</v>
          </cell>
          <cell r="C139" t="str">
            <v>농업기술원</v>
          </cell>
        </row>
        <row r="140">
          <cell r="A140" t="str">
            <v>무한돌봄복지과</v>
          </cell>
          <cell r="B140" t="str">
            <v>보건복지위원회</v>
          </cell>
          <cell r="C140" t="str">
            <v>보건복지국</v>
          </cell>
        </row>
        <row r="141">
          <cell r="A141" t="str">
            <v>사회적일자리과</v>
          </cell>
          <cell r="B141" t="str">
            <v>보건복지위원회</v>
          </cell>
          <cell r="C141" t="str">
            <v>보건복지국</v>
          </cell>
        </row>
        <row r="142">
          <cell r="A142" t="str">
            <v>노인복지과</v>
          </cell>
          <cell r="B142" t="str">
            <v>보건복지위원회</v>
          </cell>
          <cell r="C142" t="str">
            <v>보건복지국</v>
          </cell>
        </row>
        <row r="143">
          <cell r="A143" t="str">
            <v>장애인복지과</v>
          </cell>
          <cell r="B143" t="str">
            <v>보건복지위원회</v>
          </cell>
          <cell r="C143" t="str">
            <v>보건복지국</v>
          </cell>
        </row>
        <row r="144">
          <cell r="A144" t="str">
            <v>보건정책과</v>
          </cell>
          <cell r="B144" t="str">
            <v>보건복지위원회</v>
          </cell>
          <cell r="C144" t="str">
            <v>보건복지국</v>
          </cell>
        </row>
        <row r="145">
          <cell r="A145" t="str">
            <v>건강증진과</v>
          </cell>
          <cell r="B145" t="str">
            <v>보건복지위원회</v>
          </cell>
          <cell r="C145" t="str">
            <v>보건복지국</v>
          </cell>
        </row>
        <row r="146">
          <cell r="A146" t="str">
            <v>식품안전과</v>
          </cell>
          <cell r="B146" t="str">
            <v>보건복지위원회</v>
          </cell>
          <cell r="C146" t="str">
            <v>보건복지국</v>
          </cell>
        </row>
        <row r="147">
          <cell r="A147" t="str">
            <v>사회복지담당관</v>
          </cell>
          <cell r="B147" t="str">
            <v>보건복지위원회</v>
          </cell>
          <cell r="C147" t="str">
            <v>복지여성실</v>
          </cell>
        </row>
        <row r="148">
          <cell r="A148" t="str">
            <v>보건위생담당관</v>
          </cell>
          <cell r="B148" t="str">
            <v>보건복지위원회</v>
          </cell>
          <cell r="C148" t="str">
            <v>복지여성실</v>
          </cell>
        </row>
        <row r="149">
          <cell r="A149" t="str">
            <v>보건환경연구원(총무과)</v>
          </cell>
          <cell r="B149" t="str">
            <v>보건복지위원회</v>
          </cell>
          <cell r="C149" t="str">
            <v>보건환경연구원</v>
          </cell>
        </row>
        <row r="150">
          <cell r="A150" t="str">
            <v>보건연구부</v>
          </cell>
          <cell r="B150" t="str">
            <v>보건복지위원회</v>
          </cell>
          <cell r="C150" t="str">
            <v>보건환경연구원</v>
          </cell>
        </row>
        <row r="151">
          <cell r="A151" t="str">
            <v>수원농수산물검사소</v>
          </cell>
          <cell r="B151" t="str">
            <v>보건복지위원회</v>
          </cell>
          <cell r="C151" t="str">
            <v>보건환경연구원</v>
          </cell>
        </row>
        <row r="152">
          <cell r="A152" t="str">
            <v>북부지원</v>
          </cell>
          <cell r="B152" t="str">
            <v>보건복지위원회</v>
          </cell>
          <cell r="C152" t="str">
            <v>보건환경연구원</v>
          </cell>
        </row>
        <row r="153">
          <cell r="A153" t="str">
            <v>철도물류정책과</v>
          </cell>
          <cell r="B153" t="str">
            <v>건설교통위원회</v>
          </cell>
          <cell r="C153" t="str">
            <v>철도국</v>
          </cell>
        </row>
        <row r="154">
          <cell r="A154" t="str">
            <v>광역도시철도과</v>
          </cell>
          <cell r="B154" t="str">
            <v>건설교통위원회</v>
          </cell>
          <cell r="C154" t="str">
            <v>철도국</v>
          </cell>
        </row>
        <row r="155">
          <cell r="A155" t="str">
            <v>철도건설과</v>
          </cell>
          <cell r="B155" t="str">
            <v>건설교통위원회</v>
          </cell>
          <cell r="C155" t="str">
            <v>철도국</v>
          </cell>
        </row>
        <row r="156">
          <cell r="A156" t="str">
            <v>교통정책과</v>
          </cell>
          <cell r="B156" t="str">
            <v>건설교통위원회</v>
          </cell>
          <cell r="C156" t="str">
            <v>교통국</v>
          </cell>
        </row>
        <row r="157">
          <cell r="A157" t="str">
            <v>버스정책과</v>
          </cell>
          <cell r="B157" t="str">
            <v>건설교통위원회</v>
          </cell>
          <cell r="C157" t="str">
            <v>교통국</v>
          </cell>
        </row>
        <row r="158">
          <cell r="A158" t="str">
            <v>굿모닝버스추진단</v>
          </cell>
          <cell r="B158" t="str">
            <v>건설교통위원회</v>
          </cell>
          <cell r="C158" t="str">
            <v>교통국</v>
          </cell>
        </row>
        <row r="159">
          <cell r="A159" t="str">
            <v>택시정책과</v>
          </cell>
          <cell r="B159" t="str">
            <v>건설교통위원회</v>
          </cell>
          <cell r="C159" t="str">
            <v>교통국</v>
          </cell>
        </row>
        <row r="160">
          <cell r="A160" t="str">
            <v>교통정보센터</v>
          </cell>
          <cell r="B160" t="str">
            <v>건설교통위원회</v>
          </cell>
          <cell r="C160" t="str">
            <v>교통국</v>
          </cell>
        </row>
        <row r="161">
          <cell r="A161" t="str">
            <v>건설안전과</v>
          </cell>
          <cell r="B161" t="str">
            <v>건설교통위원회</v>
          </cell>
          <cell r="C161" t="str">
            <v>건설국</v>
          </cell>
        </row>
        <row r="162">
          <cell r="A162" t="str">
            <v>도로정책과</v>
          </cell>
          <cell r="B162" t="str">
            <v>건설교통위원회</v>
          </cell>
          <cell r="C162" t="str">
            <v>건설국</v>
          </cell>
        </row>
        <row r="163">
          <cell r="A163" t="str">
            <v>하천과</v>
          </cell>
          <cell r="B163" t="str">
            <v>건설교통위원회</v>
          </cell>
          <cell r="C163" t="str">
            <v>건설국</v>
          </cell>
        </row>
        <row r="164">
          <cell r="A164" t="str">
            <v>건설기술과</v>
          </cell>
          <cell r="B164" t="str">
            <v>건설교통위원회</v>
          </cell>
          <cell r="C164" t="str">
            <v>건설국</v>
          </cell>
        </row>
        <row r="165">
          <cell r="A165" t="str">
            <v>관리과</v>
          </cell>
          <cell r="B165" t="str">
            <v>건설교통위원회</v>
          </cell>
          <cell r="C165" t="str">
            <v>건설본부</v>
          </cell>
        </row>
        <row r="166">
          <cell r="A166" t="str">
            <v>도로건설과</v>
          </cell>
          <cell r="B166" t="str">
            <v>건설교통위원회</v>
          </cell>
          <cell r="C166" t="str">
            <v>건설본부</v>
          </cell>
        </row>
        <row r="167">
          <cell r="A167" t="str">
            <v>북부도로과</v>
          </cell>
          <cell r="B167" t="str">
            <v>건설교통위원회</v>
          </cell>
          <cell r="C167" t="str">
            <v>건설본부</v>
          </cell>
        </row>
        <row r="168">
          <cell r="A168" t="str">
            <v>건축시설과</v>
          </cell>
          <cell r="B168" t="str">
            <v>건설교통위원회</v>
          </cell>
          <cell r="C168" t="str">
            <v>건설본부</v>
          </cell>
        </row>
        <row r="169">
          <cell r="A169" t="str">
            <v>신청사건립추진단</v>
          </cell>
          <cell r="B169" t="str">
            <v>건설교통위원회</v>
          </cell>
          <cell r="C169" t="str">
            <v>건설본부</v>
          </cell>
        </row>
        <row r="170">
          <cell r="A170" t="str">
            <v>지역정책과</v>
          </cell>
          <cell r="B170" t="str">
            <v>도시환경위원회</v>
          </cell>
          <cell r="C170" t="str">
            <v>도시주택실</v>
          </cell>
        </row>
        <row r="171">
          <cell r="A171" t="str">
            <v>도시정책과</v>
          </cell>
          <cell r="B171" t="str">
            <v>도시환경위원회</v>
          </cell>
          <cell r="C171" t="str">
            <v>도시주택실</v>
          </cell>
        </row>
        <row r="172">
          <cell r="A172" t="str">
            <v>도시주택과</v>
          </cell>
          <cell r="B172" t="str">
            <v>도시환경위원회</v>
          </cell>
          <cell r="C172" t="str">
            <v>도시주택실</v>
          </cell>
        </row>
        <row r="173">
          <cell r="A173" t="str">
            <v>주택정책과</v>
          </cell>
          <cell r="B173" t="str">
            <v>도시환경위원회</v>
          </cell>
          <cell r="C173" t="str">
            <v>도시주택실</v>
          </cell>
        </row>
        <row r="174">
          <cell r="A174" t="str">
            <v>건축디자인과</v>
          </cell>
          <cell r="B174" t="str">
            <v>도시환경위원회</v>
          </cell>
          <cell r="C174" t="str">
            <v>도시주택실</v>
          </cell>
        </row>
        <row r="175">
          <cell r="A175" t="str">
            <v>공공택지과</v>
          </cell>
          <cell r="B175" t="str">
            <v>도시환경위원회</v>
          </cell>
          <cell r="C175" t="str">
            <v>도시주택실</v>
          </cell>
        </row>
        <row r="176">
          <cell r="A176" t="str">
            <v>토지정보과</v>
          </cell>
          <cell r="B176" t="str">
            <v>도시환경위원회</v>
          </cell>
          <cell r="C176" t="str">
            <v>도시주택실</v>
          </cell>
        </row>
        <row r="177">
          <cell r="A177" t="str">
            <v>도시개발과</v>
          </cell>
          <cell r="B177" t="str">
            <v>도시환경위원회</v>
          </cell>
          <cell r="C177" t="str">
            <v>도시주택실</v>
          </cell>
        </row>
        <row r="178">
          <cell r="A178" t="str">
            <v>도시재생과</v>
          </cell>
          <cell r="B178" t="str">
            <v>도시환경위원회</v>
          </cell>
          <cell r="C178" t="str">
            <v>도시주택실</v>
          </cell>
        </row>
        <row r="179">
          <cell r="A179" t="str">
            <v>도시계획상임기획단</v>
          </cell>
          <cell r="B179" t="str">
            <v>도시환경위원회</v>
          </cell>
          <cell r="C179" t="str">
            <v>도시주택실</v>
          </cell>
        </row>
        <row r="180">
          <cell r="A180" t="str">
            <v>환경정책과</v>
          </cell>
          <cell r="B180" t="str">
            <v>도시환경위원회</v>
          </cell>
          <cell r="C180" t="str">
            <v>환경국</v>
          </cell>
        </row>
        <row r="181">
          <cell r="A181" t="str">
            <v>기후대기과</v>
          </cell>
          <cell r="B181" t="str">
            <v>도시환경위원회</v>
          </cell>
          <cell r="C181" t="str">
            <v>환경국</v>
          </cell>
        </row>
        <row r="182">
          <cell r="A182" t="str">
            <v>환경안전관리과</v>
          </cell>
          <cell r="B182" t="str">
            <v>도시환경위원회</v>
          </cell>
          <cell r="C182" t="str">
            <v>환경국</v>
          </cell>
        </row>
        <row r="183">
          <cell r="A183" t="str">
            <v>자원순환과</v>
          </cell>
          <cell r="B183" t="str">
            <v>도시환경위원회</v>
          </cell>
          <cell r="C183" t="str">
            <v>환경국</v>
          </cell>
        </row>
        <row r="184">
          <cell r="A184" t="str">
            <v>북부환경관리과</v>
          </cell>
          <cell r="B184" t="str">
            <v>도시환경위원회</v>
          </cell>
          <cell r="C184" t="str">
            <v>환경국</v>
          </cell>
        </row>
        <row r="185">
          <cell r="A185" t="str">
            <v>공단환경관리사업소</v>
          </cell>
          <cell r="B185" t="str">
            <v>도시환경위원회</v>
          </cell>
          <cell r="C185" t="str">
            <v>환경국</v>
          </cell>
        </row>
        <row r="186">
          <cell r="A186" t="str">
            <v>공원녹지과</v>
          </cell>
          <cell r="B186" t="str">
            <v>도시환경위원회</v>
          </cell>
          <cell r="C186" t="str">
            <v>축산산림국</v>
          </cell>
        </row>
        <row r="187">
          <cell r="A187" t="str">
            <v>대기연구부</v>
          </cell>
          <cell r="B187" t="str">
            <v>도시환경위원회</v>
          </cell>
          <cell r="C187" t="str">
            <v>보건환경연구원</v>
          </cell>
        </row>
        <row r="188">
          <cell r="A188" t="str">
            <v>수질연구부</v>
          </cell>
          <cell r="B188" t="str">
            <v>도시환경위원회</v>
          </cell>
          <cell r="C188" t="str">
            <v>보건환경연구원</v>
          </cell>
        </row>
        <row r="189">
          <cell r="A189" t="str">
            <v>북부지원</v>
          </cell>
          <cell r="B189" t="str">
            <v>도시환경위원회</v>
          </cell>
          <cell r="C189" t="str">
            <v>보건환경연구원</v>
          </cell>
        </row>
        <row r="190">
          <cell r="A190" t="str">
            <v>수자원본부</v>
          </cell>
          <cell r="B190" t="str">
            <v>도시환경위원회</v>
          </cell>
          <cell r="C190" t="str">
            <v>수자원본부</v>
          </cell>
        </row>
        <row r="191">
          <cell r="A191" t="str">
            <v>여성가족과</v>
          </cell>
          <cell r="B191" t="str">
            <v>여성가족교육협력위원회</v>
          </cell>
          <cell r="C191" t="str">
            <v>여성가족국</v>
          </cell>
        </row>
        <row r="192">
          <cell r="A192" t="str">
            <v>보육정책과</v>
          </cell>
          <cell r="B192" t="str">
            <v>여성가족교육협력위원회</v>
          </cell>
          <cell r="C192" t="str">
            <v>여성가족국</v>
          </cell>
        </row>
        <row r="193">
          <cell r="A193" t="str">
            <v>아동청소년과</v>
          </cell>
          <cell r="B193" t="str">
            <v>여성가족교육협력위원회</v>
          </cell>
          <cell r="C193" t="str">
            <v>여성가족국</v>
          </cell>
        </row>
        <row r="194">
          <cell r="A194" t="str">
            <v>다문화가족과</v>
          </cell>
          <cell r="B194" t="str">
            <v>여성가족교육협력위원회</v>
          </cell>
          <cell r="C194" t="str">
            <v>여성가족국</v>
          </cell>
        </row>
        <row r="195">
          <cell r="A195" t="str">
            <v>여성비전센터</v>
          </cell>
          <cell r="B195" t="str">
            <v>여성가족교육협력위원회</v>
          </cell>
          <cell r="C195" t="str">
            <v>여성가족국</v>
          </cell>
        </row>
        <row r="196">
          <cell r="A196" t="str">
            <v>여성능력개발센터</v>
          </cell>
          <cell r="B196" t="str">
            <v>여성가족교육협력위원회</v>
          </cell>
          <cell r="C196" t="str">
            <v>여성가족국</v>
          </cell>
        </row>
        <row r="197">
          <cell r="A197" t="str">
            <v>가족여성담당관</v>
          </cell>
          <cell r="B197" t="str">
            <v>여성가족교육협력위원회</v>
          </cell>
          <cell r="C197" t="str">
            <v>복지여성실</v>
          </cell>
        </row>
        <row r="198">
          <cell r="A198" t="str">
            <v>보육청소년담당관</v>
          </cell>
          <cell r="B198" t="str">
            <v>여성가족교육협력위원회</v>
          </cell>
          <cell r="C198" t="str">
            <v>복지여성실</v>
          </cell>
        </row>
        <row r="199">
          <cell r="A199" t="str">
            <v>북부여성비전센터</v>
          </cell>
          <cell r="B199" t="str">
            <v>여성가족교육협력위원회</v>
          </cell>
          <cell r="C199" t="str">
            <v>복지여성실</v>
          </cell>
        </row>
        <row r="200">
          <cell r="A200" t="str">
            <v>교육정책과</v>
          </cell>
          <cell r="B200" t="str">
            <v>여성가족교육협력위원회</v>
          </cell>
          <cell r="C200" t="str">
            <v>교육협력국</v>
          </cell>
        </row>
        <row r="201">
          <cell r="A201" t="str">
            <v>교육협력과</v>
          </cell>
          <cell r="B201" t="str">
            <v>여성가족교육협력위원회</v>
          </cell>
          <cell r="C201" t="str">
            <v>교육협력국</v>
          </cell>
        </row>
        <row r="202">
          <cell r="A202" t="str">
            <v>도서관정책과</v>
          </cell>
          <cell r="B202" t="str">
            <v>여성가족교육협력위원회</v>
          </cell>
          <cell r="C202" t="str">
            <v>교육협력국</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02"/>
  <sheetViews>
    <sheetView zoomScale="85" zoomScaleNormal="85" workbookViewId="0">
      <pane ySplit="2" topLeftCell="A3" activePane="bottomLeft" state="frozen"/>
      <selection pane="bottomLeft"/>
    </sheetView>
  </sheetViews>
  <sheetFormatPr defaultRowHeight="16.5" x14ac:dyDescent="0.3"/>
  <cols>
    <col min="1" max="3" width="20.625" customWidth="1"/>
    <col min="5" max="7" width="20.625" customWidth="1"/>
  </cols>
  <sheetData>
    <row r="2" spans="1:9" ht="20.100000000000001" customHeight="1" x14ac:dyDescent="0.3">
      <c r="A2" s="2" t="s">
        <v>0</v>
      </c>
      <c r="B2" s="2" t="s">
        <v>1</v>
      </c>
      <c r="C2" s="2" t="s">
        <v>2</v>
      </c>
      <c r="D2" s="1"/>
      <c r="E2" s="4" t="s">
        <v>3</v>
      </c>
      <c r="F2" s="4" t="s">
        <v>4</v>
      </c>
      <c r="G2" s="4" t="s">
        <v>5</v>
      </c>
      <c r="H2" s="4" t="s">
        <v>6</v>
      </c>
      <c r="I2" s="4" t="s">
        <v>7</v>
      </c>
    </row>
    <row r="3" spans="1:9" x14ac:dyDescent="0.3">
      <c r="A3" s="3" t="s">
        <v>8</v>
      </c>
      <c r="B3" s="3" t="s">
        <v>9</v>
      </c>
      <c r="C3" s="3" t="s">
        <v>10</v>
      </c>
      <c r="D3" s="1"/>
      <c r="E3" s="3" t="s">
        <v>10</v>
      </c>
      <c r="F3" s="3" t="s">
        <v>8</v>
      </c>
      <c r="G3" s="3" t="s">
        <v>9</v>
      </c>
      <c r="H3" s="3" t="s">
        <v>11</v>
      </c>
      <c r="I3" s="3" t="s">
        <v>12</v>
      </c>
    </row>
    <row r="4" spans="1:9" x14ac:dyDescent="0.3">
      <c r="A4" s="3" t="s">
        <v>13</v>
      </c>
      <c r="B4" s="3" t="s">
        <v>9</v>
      </c>
      <c r="C4" s="3" t="s">
        <v>10</v>
      </c>
      <c r="D4" s="1"/>
      <c r="E4" s="3" t="s">
        <v>10</v>
      </c>
      <c r="F4" s="3" t="s">
        <v>13</v>
      </c>
      <c r="G4" s="3" t="s">
        <v>9</v>
      </c>
      <c r="H4" s="3" t="s">
        <v>14</v>
      </c>
      <c r="I4" s="3" t="s">
        <v>15</v>
      </c>
    </row>
    <row r="5" spans="1:9" x14ac:dyDescent="0.3">
      <c r="A5" s="3" t="s">
        <v>16</v>
      </c>
      <c r="B5" s="3" t="s">
        <v>9</v>
      </c>
      <c r="C5" s="3" t="s">
        <v>10</v>
      </c>
      <c r="D5" s="1"/>
      <c r="E5" s="3" t="s">
        <v>10</v>
      </c>
      <c r="F5" s="3" t="s">
        <v>16</v>
      </c>
      <c r="G5" s="3" t="s">
        <v>9</v>
      </c>
      <c r="H5" s="3" t="s">
        <v>17</v>
      </c>
      <c r="I5" s="3" t="s">
        <v>18</v>
      </c>
    </row>
    <row r="6" spans="1:9" x14ac:dyDescent="0.3">
      <c r="A6" s="3" t="s">
        <v>19</v>
      </c>
      <c r="B6" s="3" t="s">
        <v>9</v>
      </c>
      <c r="C6" s="3" t="s">
        <v>10</v>
      </c>
      <c r="D6" s="1"/>
      <c r="E6" s="3" t="s">
        <v>10</v>
      </c>
      <c r="F6" s="3" t="s">
        <v>19</v>
      </c>
      <c r="G6" s="3" t="s">
        <v>9</v>
      </c>
      <c r="H6" s="3" t="s">
        <v>20</v>
      </c>
      <c r="I6" s="3" t="s">
        <v>21</v>
      </c>
    </row>
    <row r="7" spans="1:9" x14ac:dyDescent="0.3">
      <c r="A7" s="3" t="s">
        <v>22</v>
      </c>
      <c r="B7" s="3" t="s">
        <v>9</v>
      </c>
      <c r="C7" s="3" t="s">
        <v>10</v>
      </c>
      <c r="D7" s="1"/>
      <c r="E7" s="3" t="s">
        <v>10</v>
      </c>
      <c r="F7" s="3" t="s">
        <v>22</v>
      </c>
      <c r="G7" s="3" t="s">
        <v>9</v>
      </c>
      <c r="H7" s="3" t="s">
        <v>23</v>
      </c>
      <c r="I7" s="3" t="s">
        <v>24</v>
      </c>
    </row>
    <row r="8" spans="1:9" x14ac:dyDescent="0.3">
      <c r="A8" s="3" t="s">
        <v>25</v>
      </c>
      <c r="B8" s="3" t="s">
        <v>9</v>
      </c>
      <c r="C8" s="3" t="s">
        <v>26</v>
      </c>
      <c r="D8" s="1"/>
      <c r="E8" s="3" t="s">
        <v>26</v>
      </c>
      <c r="F8" s="3" t="s">
        <v>25</v>
      </c>
      <c r="G8" s="3" t="s">
        <v>9</v>
      </c>
      <c r="H8" s="3" t="s">
        <v>27</v>
      </c>
      <c r="I8" s="3" t="s">
        <v>28</v>
      </c>
    </row>
    <row r="9" spans="1:9" x14ac:dyDescent="0.3">
      <c r="A9" s="3" t="s">
        <v>29</v>
      </c>
      <c r="B9" s="3" t="s">
        <v>9</v>
      </c>
      <c r="C9" s="3" t="s">
        <v>26</v>
      </c>
      <c r="D9" s="1"/>
      <c r="E9" s="3" t="s">
        <v>26</v>
      </c>
      <c r="F9" s="3" t="s">
        <v>29</v>
      </c>
      <c r="G9" s="3" t="s">
        <v>9</v>
      </c>
      <c r="H9" s="3" t="s">
        <v>30</v>
      </c>
      <c r="I9" s="3" t="s">
        <v>31</v>
      </c>
    </row>
    <row r="10" spans="1:9" x14ac:dyDescent="0.3">
      <c r="A10" s="3" t="s">
        <v>32</v>
      </c>
      <c r="B10" s="3" t="s">
        <v>9</v>
      </c>
      <c r="C10" s="3" t="s">
        <v>33</v>
      </c>
      <c r="D10" s="1"/>
      <c r="E10" s="3" t="s">
        <v>33</v>
      </c>
      <c r="F10" s="3" t="s">
        <v>32</v>
      </c>
      <c r="G10" s="3" t="s">
        <v>9</v>
      </c>
      <c r="H10" s="3" t="s">
        <v>34</v>
      </c>
      <c r="I10" s="3" t="s">
        <v>35</v>
      </c>
    </row>
    <row r="11" spans="1:9" x14ac:dyDescent="0.3">
      <c r="A11" s="3" t="s">
        <v>36</v>
      </c>
      <c r="B11" s="3" t="s">
        <v>9</v>
      </c>
      <c r="C11" s="3" t="s">
        <v>33</v>
      </c>
      <c r="D11" s="1"/>
      <c r="E11" s="3" t="s">
        <v>33</v>
      </c>
      <c r="F11" s="3" t="s">
        <v>36</v>
      </c>
      <c r="G11" s="3" t="s">
        <v>9</v>
      </c>
      <c r="H11" s="3" t="s">
        <v>37</v>
      </c>
      <c r="I11" s="3" t="s">
        <v>38</v>
      </c>
    </row>
    <row r="12" spans="1:9" x14ac:dyDescent="0.3">
      <c r="A12" s="3" t="s">
        <v>39</v>
      </c>
      <c r="B12" s="3" t="s">
        <v>9</v>
      </c>
      <c r="C12" s="3" t="s">
        <v>39</v>
      </c>
      <c r="D12" s="1"/>
      <c r="E12" s="3" t="s">
        <v>39</v>
      </c>
      <c r="F12" s="3" t="s">
        <v>39</v>
      </c>
      <c r="G12" s="3" t="s">
        <v>9</v>
      </c>
      <c r="H12" s="3" t="s">
        <v>40</v>
      </c>
      <c r="I12" s="3" t="s">
        <v>41</v>
      </c>
    </row>
    <row r="13" spans="1:9" x14ac:dyDescent="0.3">
      <c r="A13" s="3" t="s">
        <v>42</v>
      </c>
      <c r="B13" s="3" t="s">
        <v>9</v>
      </c>
      <c r="C13" s="3" t="s">
        <v>42</v>
      </c>
      <c r="D13" s="1"/>
      <c r="E13" s="3" t="s">
        <v>42</v>
      </c>
      <c r="F13" s="3" t="s">
        <v>42</v>
      </c>
      <c r="G13" s="3" t="s">
        <v>9</v>
      </c>
      <c r="H13" s="3" t="s">
        <v>43</v>
      </c>
      <c r="I13" s="3" t="s">
        <v>44</v>
      </c>
    </row>
    <row r="14" spans="1:9" x14ac:dyDescent="0.3">
      <c r="A14" s="3" t="s">
        <v>45</v>
      </c>
      <c r="B14" s="3" t="s">
        <v>9</v>
      </c>
      <c r="C14" s="3" t="s">
        <v>42</v>
      </c>
      <c r="D14" s="1"/>
      <c r="E14" s="3" t="s">
        <v>42</v>
      </c>
      <c r="F14" s="3" t="s">
        <v>45</v>
      </c>
      <c r="G14" s="3" t="s">
        <v>9</v>
      </c>
      <c r="H14" s="3" t="s">
        <v>46</v>
      </c>
      <c r="I14" s="3" t="s">
        <v>47</v>
      </c>
    </row>
    <row r="15" spans="1:9" x14ac:dyDescent="0.3">
      <c r="A15" s="3" t="s">
        <v>48</v>
      </c>
      <c r="B15" s="3" t="s">
        <v>49</v>
      </c>
      <c r="C15" s="3" t="s">
        <v>50</v>
      </c>
      <c r="D15" s="1"/>
      <c r="E15" s="3" t="s">
        <v>50</v>
      </c>
      <c r="F15" s="3" t="s">
        <v>48</v>
      </c>
      <c r="G15" s="3" t="s">
        <v>49</v>
      </c>
      <c r="H15" s="3" t="s">
        <v>51</v>
      </c>
      <c r="I15" s="3" t="s">
        <v>52</v>
      </c>
    </row>
    <row r="16" spans="1:9" x14ac:dyDescent="0.3">
      <c r="A16" s="3" t="s">
        <v>53</v>
      </c>
      <c r="B16" s="3" t="s">
        <v>49</v>
      </c>
      <c r="C16" s="3" t="s">
        <v>50</v>
      </c>
      <c r="D16" s="1"/>
      <c r="E16" s="3" t="s">
        <v>50</v>
      </c>
      <c r="F16" s="3" t="s">
        <v>53</v>
      </c>
      <c r="G16" s="3" t="s">
        <v>49</v>
      </c>
      <c r="H16" s="3" t="s">
        <v>54</v>
      </c>
      <c r="I16" s="3" t="s">
        <v>55</v>
      </c>
    </row>
    <row r="17" spans="1:9" x14ac:dyDescent="0.3">
      <c r="A17" s="3" t="s">
        <v>56</v>
      </c>
      <c r="B17" s="3" t="s">
        <v>49</v>
      </c>
      <c r="C17" s="3" t="s">
        <v>50</v>
      </c>
      <c r="D17" s="1"/>
      <c r="E17" s="3" t="s">
        <v>50</v>
      </c>
      <c r="F17" s="3" t="s">
        <v>56</v>
      </c>
      <c r="G17" s="3" t="s">
        <v>49</v>
      </c>
      <c r="H17" s="3" t="s">
        <v>57</v>
      </c>
      <c r="I17" s="3" t="s">
        <v>58</v>
      </c>
    </row>
    <row r="18" spans="1:9" x14ac:dyDescent="0.3">
      <c r="A18" s="3" t="s">
        <v>59</v>
      </c>
      <c r="B18" s="3" t="s">
        <v>49</v>
      </c>
      <c r="C18" s="3" t="s">
        <v>50</v>
      </c>
      <c r="D18" s="1"/>
      <c r="E18" s="3" t="s">
        <v>50</v>
      </c>
      <c r="F18" s="3" t="s">
        <v>59</v>
      </c>
      <c r="G18" s="3" t="s">
        <v>49</v>
      </c>
      <c r="H18" s="3" t="s">
        <v>60</v>
      </c>
      <c r="I18" s="3" t="s">
        <v>61</v>
      </c>
    </row>
    <row r="19" spans="1:9" x14ac:dyDescent="0.3">
      <c r="A19" s="3" t="s">
        <v>62</v>
      </c>
      <c r="B19" s="3" t="s">
        <v>49</v>
      </c>
      <c r="C19" s="3" t="s">
        <v>63</v>
      </c>
      <c r="D19" s="1"/>
      <c r="E19" s="3" t="s">
        <v>63</v>
      </c>
      <c r="F19" s="3" t="s">
        <v>62</v>
      </c>
      <c r="G19" s="3" t="s">
        <v>49</v>
      </c>
      <c r="H19" s="3" t="s">
        <v>64</v>
      </c>
      <c r="I19" s="3" t="s">
        <v>65</v>
      </c>
    </row>
    <row r="20" spans="1:9" x14ac:dyDescent="0.3">
      <c r="A20" s="3" t="s">
        <v>66</v>
      </c>
      <c r="B20" s="3" t="s">
        <v>49</v>
      </c>
      <c r="C20" s="3" t="s">
        <v>63</v>
      </c>
      <c r="D20" s="1"/>
      <c r="E20" s="3" t="s">
        <v>63</v>
      </c>
      <c r="F20" s="3" t="s">
        <v>66</v>
      </c>
      <c r="G20" s="3" t="s">
        <v>49</v>
      </c>
      <c r="H20" s="3" t="s">
        <v>67</v>
      </c>
      <c r="I20" s="3" t="s">
        <v>68</v>
      </c>
    </row>
    <row r="21" spans="1:9" x14ac:dyDescent="0.3">
      <c r="A21" s="3" t="s">
        <v>69</v>
      </c>
      <c r="B21" s="3" t="s">
        <v>49</v>
      </c>
      <c r="C21" s="3" t="s">
        <v>63</v>
      </c>
      <c r="D21" s="1"/>
      <c r="E21" s="3" t="s">
        <v>63</v>
      </c>
      <c r="F21" s="3" t="s">
        <v>69</v>
      </c>
      <c r="G21" s="3" t="s">
        <v>49</v>
      </c>
      <c r="H21" s="3" t="s">
        <v>70</v>
      </c>
      <c r="I21" s="3" t="s">
        <v>71</v>
      </c>
    </row>
    <row r="22" spans="1:9" x14ac:dyDescent="0.3">
      <c r="A22" s="3" t="s">
        <v>72</v>
      </c>
      <c r="B22" s="3" t="s">
        <v>49</v>
      </c>
      <c r="C22" s="3" t="s">
        <v>63</v>
      </c>
      <c r="D22" s="1"/>
      <c r="E22" s="3" t="s">
        <v>63</v>
      </c>
      <c r="F22" s="3" t="s">
        <v>72</v>
      </c>
      <c r="G22" s="3" t="s">
        <v>49</v>
      </c>
      <c r="H22" s="3" t="s">
        <v>73</v>
      </c>
      <c r="I22" s="3" t="s">
        <v>74</v>
      </c>
    </row>
    <row r="23" spans="1:9" x14ac:dyDescent="0.3">
      <c r="A23" s="3" t="s">
        <v>75</v>
      </c>
      <c r="B23" s="3" t="s">
        <v>49</v>
      </c>
      <c r="C23" s="3" t="s">
        <v>63</v>
      </c>
      <c r="D23" s="1"/>
      <c r="E23" s="3" t="s">
        <v>63</v>
      </c>
      <c r="F23" s="3" t="s">
        <v>75</v>
      </c>
      <c r="G23" s="3" t="s">
        <v>49</v>
      </c>
      <c r="H23" s="3" t="s">
        <v>76</v>
      </c>
      <c r="I23" s="3" t="s">
        <v>77</v>
      </c>
    </row>
    <row r="24" spans="1:9" x14ac:dyDescent="0.3">
      <c r="A24" s="3" t="s">
        <v>78</v>
      </c>
      <c r="B24" s="3" t="s">
        <v>49</v>
      </c>
      <c r="C24" s="3" t="s">
        <v>63</v>
      </c>
      <c r="D24" s="1"/>
      <c r="E24" s="3" t="s">
        <v>63</v>
      </c>
      <c r="F24" s="3" t="s">
        <v>78</v>
      </c>
      <c r="G24" s="3" t="s">
        <v>49</v>
      </c>
      <c r="H24" s="3" t="s">
        <v>79</v>
      </c>
      <c r="I24" s="3" t="s">
        <v>80</v>
      </c>
    </row>
    <row r="25" spans="1:9" x14ac:dyDescent="0.3">
      <c r="A25" s="3" t="s">
        <v>81</v>
      </c>
      <c r="B25" s="3" t="s">
        <v>49</v>
      </c>
      <c r="C25" s="3" t="s">
        <v>63</v>
      </c>
      <c r="D25" s="1"/>
      <c r="E25" s="3" t="s">
        <v>63</v>
      </c>
      <c r="F25" s="3" t="s">
        <v>81</v>
      </c>
      <c r="G25" s="3" t="s">
        <v>49</v>
      </c>
      <c r="H25" s="3" t="s">
        <v>82</v>
      </c>
      <c r="I25" s="3" t="s">
        <v>83</v>
      </c>
    </row>
    <row r="26" spans="1:9" x14ac:dyDescent="0.3">
      <c r="A26" s="3" t="s">
        <v>84</v>
      </c>
      <c r="B26" s="3" t="s">
        <v>49</v>
      </c>
      <c r="C26" s="3" t="s">
        <v>63</v>
      </c>
      <c r="D26" s="1"/>
      <c r="E26" s="3" t="s">
        <v>63</v>
      </c>
      <c r="F26" s="3" t="s">
        <v>84</v>
      </c>
      <c r="G26" s="3" t="s">
        <v>49</v>
      </c>
      <c r="H26" s="3" t="s">
        <v>85</v>
      </c>
      <c r="I26" s="3" t="s">
        <v>86</v>
      </c>
    </row>
    <row r="27" spans="1:9" x14ac:dyDescent="0.3">
      <c r="A27" s="3" t="s">
        <v>87</v>
      </c>
      <c r="B27" s="3" t="s">
        <v>49</v>
      </c>
      <c r="C27" s="3" t="s">
        <v>63</v>
      </c>
      <c r="D27" s="1"/>
      <c r="E27" s="3" t="s">
        <v>63</v>
      </c>
      <c r="F27" s="3" t="s">
        <v>87</v>
      </c>
      <c r="G27" s="3" t="s">
        <v>49</v>
      </c>
      <c r="H27" s="3" t="s">
        <v>88</v>
      </c>
      <c r="I27" s="3" t="s">
        <v>89</v>
      </c>
    </row>
    <row r="28" spans="1:9" x14ac:dyDescent="0.3">
      <c r="A28" s="3" t="s">
        <v>90</v>
      </c>
      <c r="B28" s="3" t="s">
        <v>49</v>
      </c>
      <c r="C28" s="3" t="s">
        <v>63</v>
      </c>
      <c r="D28" s="1"/>
      <c r="E28" s="3" t="s">
        <v>63</v>
      </c>
      <c r="F28" s="3" t="s">
        <v>90</v>
      </c>
      <c r="G28" s="3" t="s">
        <v>49</v>
      </c>
      <c r="H28" s="3" t="s">
        <v>91</v>
      </c>
      <c r="I28" s="3" t="s">
        <v>92</v>
      </c>
    </row>
    <row r="29" spans="1:9" x14ac:dyDescent="0.3">
      <c r="A29" s="3" t="s">
        <v>93</v>
      </c>
      <c r="B29" s="3" t="s">
        <v>49</v>
      </c>
      <c r="C29" s="3" t="s">
        <v>94</v>
      </c>
      <c r="D29" s="1"/>
      <c r="E29" s="3" t="s">
        <v>94</v>
      </c>
      <c r="F29" s="3" t="s">
        <v>93</v>
      </c>
      <c r="G29" s="3" t="s">
        <v>49</v>
      </c>
      <c r="H29" s="3" t="s">
        <v>95</v>
      </c>
      <c r="I29" s="3" t="s">
        <v>96</v>
      </c>
    </row>
    <row r="30" spans="1:9" x14ac:dyDescent="0.3">
      <c r="A30" s="3" t="s">
        <v>97</v>
      </c>
      <c r="B30" s="3" t="s">
        <v>49</v>
      </c>
      <c r="C30" s="3" t="s">
        <v>94</v>
      </c>
      <c r="D30" s="1"/>
      <c r="E30" s="3" t="s">
        <v>94</v>
      </c>
      <c r="F30" s="3" t="s">
        <v>97</v>
      </c>
      <c r="G30" s="3" t="s">
        <v>49</v>
      </c>
      <c r="H30" s="3" t="s">
        <v>98</v>
      </c>
      <c r="I30" s="3" t="s">
        <v>99</v>
      </c>
    </row>
    <row r="31" spans="1:9" x14ac:dyDescent="0.3">
      <c r="A31" s="3" t="s">
        <v>100</v>
      </c>
      <c r="B31" s="3" t="s">
        <v>49</v>
      </c>
      <c r="C31" s="3" t="s">
        <v>94</v>
      </c>
      <c r="D31" s="1"/>
      <c r="E31" s="3" t="s">
        <v>94</v>
      </c>
      <c r="F31" s="3" t="s">
        <v>100</v>
      </c>
      <c r="G31" s="3" t="s">
        <v>49</v>
      </c>
      <c r="H31" s="3" t="s">
        <v>101</v>
      </c>
      <c r="I31" s="3" t="s">
        <v>102</v>
      </c>
    </row>
    <row r="32" spans="1:9" x14ac:dyDescent="0.3">
      <c r="A32" s="3" t="s">
        <v>103</v>
      </c>
      <c r="B32" s="3" t="s">
        <v>49</v>
      </c>
      <c r="C32" s="3" t="s">
        <v>94</v>
      </c>
      <c r="D32" s="1"/>
      <c r="E32" s="3" t="s">
        <v>94</v>
      </c>
      <c r="F32" s="3" t="s">
        <v>103</v>
      </c>
      <c r="G32" s="3" t="s">
        <v>49</v>
      </c>
      <c r="H32" s="3" t="s">
        <v>104</v>
      </c>
      <c r="I32" s="3" t="s">
        <v>105</v>
      </c>
    </row>
    <row r="33" spans="1:9" x14ac:dyDescent="0.3">
      <c r="A33" s="3" t="s">
        <v>106</v>
      </c>
      <c r="B33" s="3" t="s">
        <v>49</v>
      </c>
      <c r="C33" s="3" t="s">
        <v>94</v>
      </c>
      <c r="D33" s="1"/>
      <c r="E33" s="3" t="s">
        <v>94</v>
      </c>
      <c r="F33" s="3" t="s">
        <v>106</v>
      </c>
      <c r="G33" s="3" t="s">
        <v>49</v>
      </c>
      <c r="H33" s="3" t="s">
        <v>107</v>
      </c>
      <c r="I33" s="3" t="s">
        <v>108</v>
      </c>
    </row>
    <row r="34" spans="1:9" x14ac:dyDescent="0.3">
      <c r="A34" s="5" t="s">
        <v>109</v>
      </c>
      <c r="B34" s="5" t="s">
        <v>49</v>
      </c>
      <c r="C34" s="5" t="s">
        <v>109</v>
      </c>
      <c r="D34" s="1"/>
      <c r="E34" s="5" t="s">
        <v>109</v>
      </c>
      <c r="F34" s="5" t="s">
        <v>109</v>
      </c>
      <c r="G34" s="5" t="s">
        <v>49</v>
      </c>
      <c r="H34" s="5" t="s">
        <v>110</v>
      </c>
      <c r="I34" s="5" t="s">
        <v>111</v>
      </c>
    </row>
    <row r="35" spans="1:9" x14ac:dyDescent="0.3">
      <c r="A35" s="3" t="s">
        <v>112</v>
      </c>
      <c r="B35" s="3" t="s">
        <v>113</v>
      </c>
      <c r="C35" s="3" t="s">
        <v>114</v>
      </c>
      <c r="D35" s="1"/>
      <c r="E35" s="3" t="s">
        <v>114</v>
      </c>
      <c r="F35" s="3" t="s">
        <v>112</v>
      </c>
      <c r="G35" s="3" t="s">
        <v>113</v>
      </c>
      <c r="H35" s="3" t="s">
        <v>115</v>
      </c>
      <c r="I35" s="3" t="s">
        <v>116</v>
      </c>
    </row>
    <row r="36" spans="1:9" x14ac:dyDescent="0.3">
      <c r="A36" s="3" t="s">
        <v>117</v>
      </c>
      <c r="B36" s="3" t="s">
        <v>113</v>
      </c>
      <c r="C36" s="3" t="s">
        <v>114</v>
      </c>
      <c r="D36" s="1"/>
      <c r="E36" s="3" t="s">
        <v>114</v>
      </c>
      <c r="F36" s="3" t="s">
        <v>117</v>
      </c>
      <c r="G36" s="3" t="s">
        <v>113</v>
      </c>
      <c r="H36" s="3" t="s">
        <v>118</v>
      </c>
      <c r="I36" s="3" t="s">
        <v>119</v>
      </c>
    </row>
    <row r="37" spans="1:9" x14ac:dyDescent="0.3">
      <c r="A37" s="3" t="s">
        <v>120</v>
      </c>
      <c r="B37" s="3" t="s">
        <v>113</v>
      </c>
      <c r="C37" s="3" t="s">
        <v>114</v>
      </c>
      <c r="D37" s="1"/>
      <c r="E37" s="3" t="s">
        <v>114</v>
      </c>
      <c r="F37" s="3" t="s">
        <v>120</v>
      </c>
      <c r="G37" s="3" t="s">
        <v>113</v>
      </c>
      <c r="H37" s="3" t="s">
        <v>121</v>
      </c>
      <c r="I37" s="3" t="s">
        <v>122</v>
      </c>
    </row>
    <row r="38" spans="1:9" x14ac:dyDescent="0.3">
      <c r="A38" s="3" t="s">
        <v>123</v>
      </c>
      <c r="B38" s="3" t="s">
        <v>113</v>
      </c>
      <c r="C38" s="3" t="s">
        <v>114</v>
      </c>
      <c r="D38" s="1"/>
      <c r="E38" s="3" t="s">
        <v>114</v>
      </c>
      <c r="F38" s="3" t="s">
        <v>123</v>
      </c>
      <c r="G38" s="3" t="s">
        <v>113</v>
      </c>
      <c r="H38" s="3" t="s">
        <v>124</v>
      </c>
      <c r="I38" s="3" t="s">
        <v>125</v>
      </c>
    </row>
    <row r="39" spans="1:9" x14ac:dyDescent="0.3">
      <c r="A39" s="3" t="s">
        <v>126</v>
      </c>
      <c r="B39" s="3" t="s">
        <v>113</v>
      </c>
      <c r="C39" s="3" t="s">
        <v>114</v>
      </c>
      <c r="D39" s="1"/>
      <c r="E39" s="3" t="s">
        <v>114</v>
      </c>
      <c r="F39" s="3" t="s">
        <v>126</v>
      </c>
      <c r="G39" s="3" t="s">
        <v>113</v>
      </c>
      <c r="H39" s="3" t="s">
        <v>127</v>
      </c>
      <c r="I39" s="3" t="s">
        <v>128</v>
      </c>
    </row>
    <row r="40" spans="1:9" x14ac:dyDescent="0.3">
      <c r="A40" s="3" t="s">
        <v>129</v>
      </c>
      <c r="B40" s="3" t="s">
        <v>113</v>
      </c>
      <c r="C40" s="3" t="s">
        <v>114</v>
      </c>
      <c r="D40" s="1"/>
      <c r="E40" s="3" t="s">
        <v>114</v>
      </c>
      <c r="F40" s="3" t="s">
        <v>129</v>
      </c>
      <c r="G40" s="3" t="s">
        <v>113</v>
      </c>
      <c r="H40" s="3" t="s">
        <v>130</v>
      </c>
      <c r="I40" s="3" t="s">
        <v>131</v>
      </c>
    </row>
    <row r="41" spans="1:9" x14ac:dyDescent="0.3">
      <c r="A41" s="3" t="s">
        <v>132</v>
      </c>
      <c r="B41" s="3" t="s">
        <v>113</v>
      </c>
      <c r="C41" s="3" t="s">
        <v>114</v>
      </c>
      <c r="D41" s="1"/>
      <c r="E41" s="3" t="s">
        <v>114</v>
      </c>
      <c r="F41" s="3" t="s">
        <v>132</v>
      </c>
      <c r="G41" s="3" t="s">
        <v>113</v>
      </c>
      <c r="H41" s="3" t="s">
        <v>133</v>
      </c>
      <c r="I41" s="3" t="s">
        <v>134</v>
      </c>
    </row>
    <row r="42" spans="1:9" x14ac:dyDescent="0.3">
      <c r="A42" s="3" t="s">
        <v>135</v>
      </c>
      <c r="B42" s="3" t="s">
        <v>113</v>
      </c>
      <c r="C42" s="3" t="s">
        <v>114</v>
      </c>
      <c r="D42" s="1"/>
      <c r="E42" s="3" t="s">
        <v>114</v>
      </c>
      <c r="F42" s="3" t="s">
        <v>135</v>
      </c>
      <c r="G42" s="3" t="s">
        <v>113</v>
      </c>
      <c r="H42" s="3" t="s">
        <v>136</v>
      </c>
      <c r="I42" s="3" t="s">
        <v>137</v>
      </c>
    </row>
    <row r="43" spans="1:9" x14ac:dyDescent="0.3">
      <c r="A43" s="3" t="s">
        <v>138</v>
      </c>
      <c r="B43" s="3" t="s">
        <v>113</v>
      </c>
      <c r="C43" s="3" t="s">
        <v>114</v>
      </c>
      <c r="D43" s="1"/>
      <c r="E43" s="3" t="s">
        <v>114</v>
      </c>
      <c r="F43" s="3" t="s">
        <v>138</v>
      </c>
      <c r="G43" s="3" t="s">
        <v>113</v>
      </c>
      <c r="H43" s="3" t="s">
        <v>139</v>
      </c>
      <c r="I43" s="3" t="s">
        <v>140</v>
      </c>
    </row>
    <row r="44" spans="1:9" x14ac:dyDescent="0.3">
      <c r="A44" s="3" t="s">
        <v>141</v>
      </c>
      <c r="B44" s="3" t="s">
        <v>113</v>
      </c>
      <c r="C44" s="3" t="s">
        <v>114</v>
      </c>
      <c r="D44" s="1"/>
      <c r="E44" s="3" t="s">
        <v>114</v>
      </c>
      <c r="F44" s="3" t="s">
        <v>141</v>
      </c>
      <c r="G44" s="3" t="s">
        <v>113</v>
      </c>
      <c r="H44" s="3" t="s">
        <v>142</v>
      </c>
      <c r="I44" s="3" t="s">
        <v>143</v>
      </c>
    </row>
    <row r="45" spans="1:9" x14ac:dyDescent="0.3">
      <c r="A45" s="3" t="s">
        <v>144</v>
      </c>
      <c r="B45" s="3" t="s">
        <v>113</v>
      </c>
      <c r="C45" s="3" t="s">
        <v>114</v>
      </c>
      <c r="D45" s="1"/>
      <c r="E45" s="3" t="s">
        <v>114</v>
      </c>
      <c r="F45" s="3" t="s">
        <v>144</v>
      </c>
      <c r="G45" s="3" t="s">
        <v>113</v>
      </c>
      <c r="H45" s="3" t="s">
        <v>145</v>
      </c>
      <c r="I45" s="3" t="s">
        <v>146</v>
      </c>
    </row>
    <row r="46" spans="1:9" x14ac:dyDescent="0.3">
      <c r="A46" s="3" t="s">
        <v>147</v>
      </c>
      <c r="B46" s="3" t="s">
        <v>113</v>
      </c>
      <c r="C46" s="3" t="s">
        <v>114</v>
      </c>
      <c r="D46" s="1"/>
      <c r="E46" s="3" t="s">
        <v>114</v>
      </c>
      <c r="F46" s="3" t="s">
        <v>147</v>
      </c>
      <c r="G46" s="3" t="s">
        <v>113</v>
      </c>
      <c r="H46" s="3" t="s">
        <v>148</v>
      </c>
      <c r="I46" s="3" t="s">
        <v>149</v>
      </c>
    </row>
    <row r="47" spans="1:9" x14ac:dyDescent="0.3">
      <c r="A47" s="3" t="s">
        <v>150</v>
      </c>
      <c r="B47" s="3" t="s">
        <v>113</v>
      </c>
      <c r="C47" s="3" t="s">
        <v>114</v>
      </c>
      <c r="D47" s="1"/>
      <c r="E47" s="3" t="s">
        <v>114</v>
      </c>
      <c r="F47" s="3" t="s">
        <v>150</v>
      </c>
      <c r="G47" s="3" t="s">
        <v>113</v>
      </c>
      <c r="H47" s="3" t="s">
        <v>151</v>
      </c>
      <c r="I47" s="3" t="s">
        <v>152</v>
      </c>
    </row>
    <row r="48" spans="1:9" x14ac:dyDescent="0.3">
      <c r="A48" s="3" t="s">
        <v>153</v>
      </c>
      <c r="B48" s="3" t="s">
        <v>113</v>
      </c>
      <c r="C48" s="3" t="s">
        <v>154</v>
      </c>
      <c r="D48" s="1"/>
      <c r="E48" s="3" t="s">
        <v>154</v>
      </c>
      <c r="F48" s="3" t="s">
        <v>153</v>
      </c>
      <c r="G48" s="3" t="s">
        <v>113</v>
      </c>
      <c r="H48" s="3" t="s">
        <v>155</v>
      </c>
      <c r="I48" s="3" t="s">
        <v>156</v>
      </c>
    </row>
    <row r="49" spans="1:9" x14ac:dyDescent="0.3">
      <c r="A49" s="3" t="s">
        <v>157</v>
      </c>
      <c r="B49" s="3" t="s">
        <v>113</v>
      </c>
      <c r="C49" s="3" t="s">
        <v>154</v>
      </c>
      <c r="D49" s="1"/>
      <c r="E49" s="3" t="s">
        <v>154</v>
      </c>
      <c r="F49" s="3" t="s">
        <v>157</v>
      </c>
      <c r="G49" s="3" t="s">
        <v>113</v>
      </c>
      <c r="H49" s="3" t="s">
        <v>158</v>
      </c>
      <c r="I49" s="3" t="s">
        <v>159</v>
      </c>
    </row>
    <row r="50" spans="1:9" x14ac:dyDescent="0.3">
      <c r="A50" s="3" t="s">
        <v>160</v>
      </c>
      <c r="B50" s="3" t="s">
        <v>113</v>
      </c>
      <c r="C50" s="3" t="s">
        <v>154</v>
      </c>
      <c r="D50" s="1"/>
      <c r="E50" s="3" t="s">
        <v>154</v>
      </c>
      <c r="F50" s="3" t="s">
        <v>160</v>
      </c>
      <c r="G50" s="3" t="s">
        <v>113</v>
      </c>
      <c r="H50" s="3" t="s">
        <v>161</v>
      </c>
      <c r="I50" s="3" t="s">
        <v>162</v>
      </c>
    </row>
    <row r="51" spans="1:9" x14ac:dyDescent="0.3">
      <c r="A51" s="5" t="s">
        <v>109</v>
      </c>
      <c r="B51" s="5" t="s">
        <v>113</v>
      </c>
      <c r="C51" s="5" t="s">
        <v>109</v>
      </c>
      <c r="D51" s="1"/>
      <c r="E51" s="5" t="s">
        <v>109</v>
      </c>
      <c r="F51" s="5" t="s">
        <v>109</v>
      </c>
      <c r="G51" s="5" t="s">
        <v>113</v>
      </c>
      <c r="H51" s="5" t="s">
        <v>163</v>
      </c>
      <c r="I51" s="5" t="s">
        <v>164</v>
      </c>
    </row>
    <row r="52" spans="1:9" x14ac:dyDescent="0.3">
      <c r="A52" s="3" t="s">
        <v>165</v>
      </c>
      <c r="B52" s="3" t="s">
        <v>166</v>
      </c>
      <c r="C52" s="3" t="s">
        <v>167</v>
      </c>
      <c r="D52" s="1"/>
      <c r="E52" s="3" t="s">
        <v>167</v>
      </c>
      <c r="F52" s="3" t="s">
        <v>165</v>
      </c>
      <c r="G52" s="3" t="s">
        <v>166</v>
      </c>
      <c r="H52" s="3" t="s">
        <v>168</v>
      </c>
      <c r="I52" s="3" t="s">
        <v>169</v>
      </c>
    </row>
    <row r="53" spans="1:9" x14ac:dyDescent="0.3">
      <c r="A53" s="3" t="s">
        <v>170</v>
      </c>
      <c r="B53" s="3" t="s">
        <v>166</v>
      </c>
      <c r="C53" s="3" t="s">
        <v>167</v>
      </c>
      <c r="D53" s="1"/>
      <c r="E53" s="3" t="s">
        <v>167</v>
      </c>
      <c r="F53" s="3" t="s">
        <v>170</v>
      </c>
      <c r="G53" s="3" t="s">
        <v>166</v>
      </c>
      <c r="H53" s="3" t="s">
        <v>171</v>
      </c>
      <c r="I53" s="3" t="s">
        <v>172</v>
      </c>
    </row>
    <row r="54" spans="1:9" x14ac:dyDescent="0.3">
      <c r="A54" s="3" t="s">
        <v>173</v>
      </c>
      <c r="B54" s="3" t="s">
        <v>166</v>
      </c>
      <c r="C54" s="3" t="s">
        <v>167</v>
      </c>
      <c r="D54" s="1"/>
      <c r="E54" s="3" t="s">
        <v>167</v>
      </c>
      <c r="F54" s="3" t="s">
        <v>173</v>
      </c>
      <c r="G54" s="3" t="s">
        <v>166</v>
      </c>
      <c r="H54" s="3" t="s">
        <v>174</v>
      </c>
      <c r="I54" s="3" t="s">
        <v>175</v>
      </c>
    </row>
    <row r="55" spans="1:9" x14ac:dyDescent="0.3">
      <c r="A55" s="3" t="s">
        <v>176</v>
      </c>
      <c r="B55" s="3" t="s">
        <v>166</v>
      </c>
      <c r="C55" s="3" t="s">
        <v>167</v>
      </c>
      <c r="D55" s="1"/>
      <c r="E55" s="3" t="s">
        <v>167</v>
      </c>
      <c r="F55" s="3" t="s">
        <v>176</v>
      </c>
      <c r="G55" s="3" t="s">
        <v>166</v>
      </c>
      <c r="H55" s="3" t="s">
        <v>177</v>
      </c>
      <c r="I55" s="3" t="s">
        <v>178</v>
      </c>
    </row>
    <row r="56" spans="1:9" x14ac:dyDescent="0.3">
      <c r="A56" s="3" t="s">
        <v>179</v>
      </c>
      <c r="B56" s="3" t="s">
        <v>166</v>
      </c>
      <c r="C56" s="3" t="s">
        <v>167</v>
      </c>
      <c r="D56" s="1"/>
      <c r="E56" s="3" t="s">
        <v>167</v>
      </c>
      <c r="F56" s="3" t="s">
        <v>179</v>
      </c>
      <c r="G56" s="3" t="s">
        <v>166</v>
      </c>
      <c r="H56" s="3" t="s">
        <v>180</v>
      </c>
      <c r="I56" s="3" t="s">
        <v>181</v>
      </c>
    </row>
    <row r="57" spans="1:9" x14ac:dyDescent="0.3">
      <c r="A57" s="3" t="s">
        <v>182</v>
      </c>
      <c r="B57" s="3" t="s">
        <v>166</v>
      </c>
      <c r="C57" s="3" t="s">
        <v>167</v>
      </c>
      <c r="D57" s="1"/>
      <c r="E57" s="3" t="s">
        <v>167</v>
      </c>
      <c r="F57" s="3" t="s">
        <v>182</v>
      </c>
      <c r="G57" s="3" t="s">
        <v>166</v>
      </c>
      <c r="H57" s="3" t="s">
        <v>183</v>
      </c>
      <c r="I57" s="3" t="s">
        <v>184</v>
      </c>
    </row>
    <row r="58" spans="1:9" x14ac:dyDescent="0.3">
      <c r="A58" s="3" t="s">
        <v>185</v>
      </c>
      <c r="B58" s="3" t="s">
        <v>166</v>
      </c>
      <c r="C58" s="3" t="s">
        <v>167</v>
      </c>
      <c r="D58" s="1"/>
      <c r="E58" s="3" t="s">
        <v>167</v>
      </c>
      <c r="F58" s="3" t="s">
        <v>185</v>
      </c>
      <c r="G58" s="3" t="s">
        <v>166</v>
      </c>
      <c r="H58" s="3" t="s">
        <v>186</v>
      </c>
      <c r="I58" s="3" t="s">
        <v>187</v>
      </c>
    </row>
    <row r="59" spans="1:9" x14ac:dyDescent="0.3">
      <c r="A59" s="3" t="s">
        <v>188</v>
      </c>
      <c r="B59" s="3" t="s">
        <v>166</v>
      </c>
      <c r="C59" s="3" t="s">
        <v>167</v>
      </c>
      <c r="D59" s="1"/>
      <c r="E59" s="3" t="s">
        <v>167</v>
      </c>
      <c r="F59" s="3" t="s">
        <v>188</v>
      </c>
      <c r="G59" s="3" t="s">
        <v>166</v>
      </c>
      <c r="H59" s="3" t="s">
        <v>189</v>
      </c>
      <c r="I59" s="3" t="s">
        <v>190</v>
      </c>
    </row>
    <row r="60" spans="1:9" x14ac:dyDescent="0.3">
      <c r="A60" s="3" t="s">
        <v>191</v>
      </c>
      <c r="B60" s="3" t="s">
        <v>166</v>
      </c>
      <c r="C60" s="3" t="s">
        <v>192</v>
      </c>
      <c r="D60" s="1"/>
      <c r="E60" s="3" t="s">
        <v>192</v>
      </c>
      <c r="F60" s="3" t="s">
        <v>191</v>
      </c>
      <c r="G60" s="3" t="s">
        <v>166</v>
      </c>
      <c r="H60" s="3" t="s">
        <v>193</v>
      </c>
      <c r="I60" s="3" t="s">
        <v>194</v>
      </c>
    </row>
    <row r="61" spans="1:9" x14ac:dyDescent="0.3">
      <c r="A61" s="3" t="s">
        <v>195</v>
      </c>
      <c r="B61" s="3" t="s">
        <v>166</v>
      </c>
      <c r="C61" s="3" t="s">
        <v>192</v>
      </c>
      <c r="D61" s="1"/>
      <c r="E61" s="3" t="s">
        <v>192</v>
      </c>
      <c r="F61" s="3" t="s">
        <v>195</v>
      </c>
      <c r="G61" s="3" t="s">
        <v>166</v>
      </c>
      <c r="H61" s="3" t="s">
        <v>196</v>
      </c>
      <c r="I61" s="3" t="s">
        <v>197</v>
      </c>
    </row>
    <row r="62" spans="1:9" x14ac:dyDescent="0.3">
      <c r="A62" s="3" t="s">
        <v>198</v>
      </c>
      <c r="B62" s="3" t="s">
        <v>166</v>
      </c>
      <c r="C62" s="3" t="s">
        <v>192</v>
      </c>
      <c r="D62" s="1"/>
      <c r="E62" s="3" t="s">
        <v>192</v>
      </c>
      <c r="F62" s="3" t="s">
        <v>198</v>
      </c>
      <c r="G62" s="3" t="s">
        <v>166</v>
      </c>
      <c r="H62" s="3" t="s">
        <v>199</v>
      </c>
      <c r="I62" s="3" t="s">
        <v>200</v>
      </c>
    </row>
    <row r="63" spans="1:9" x14ac:dyDescent="0.3">
      <c r="A63" s="3" t="s">
        <v>201</v>
      </c>
      <c r="B63" s="3" t="s">
        <v>166</v>
      </c>
      <c r="C63" s="3" t="s">
        <v>192</v>
      </c>
      <c r="D63" s="1"/>
      <c r="E63" s="3" t="s">
        <v>192</v>
      </c>
      <c r="F63" s="3" t="s">
        <v>201</v>
      </c>
      <c r="G63" s="3" t="s">
        <v>166</v>
      </c>
      <c r="H63" s="3" t="s">
        <v>202</v>
      </c>
      <c r="I63" s="3" t="s">
        <v>203</v>
      </c>
    </row>
    <row r="64" spans="1:9" x14ac:dyDescent="0.3">
      <c r="A64" s="3" t="s">
        <v>204</v>
      </c>
      <c r="B64" s="3" t="s">
        <v>166</v>
      </c>
      <c r="C64" s="3" t="s">
        <v>192</v>
      </c>
      <c r="D64" s="1"/>
      <c r="E64" s="3" t="s">
        <v>192</v>
      </c>
      <c r="F64" s="3" t="s">
        <v>204</v>
      </c>
      <c r="G64" s="3" t="s">
        <v>166</v>
      </c>
      <c r="H64" s="3" t="s">
        <v>205</v>
      </c>
      <c r="I64" s="3" t="s">
        <v>206</v>
      </c>
    </row>
    <row r="65" spans="1:9" x14ac:dyDescent="0.3">
      <c r="A65" s="3" t="s">
        <v>207</v>
      </c>
      <c r="B65" s="3" t="s">
        <v>166</v>
      </c>
      <c r="C65" s="3" t="s">
        <v>192</v>
      </c>
      <c r="D65" s="1"/>
      <c r="E65" s="3" t="s">
        <v>192</v>
      </c>
      <c r="F65" s="3" t="s">
        <v>207</v>
      </c>
      <c r="G65" s="3" t="s">
        <v>166</v>
      </c>
      <c r="H65" s="3" t="s">
        <v>208</v>
      </c>
      <c r="I65" s="3" t="s">
        <v>209</v>
      </c>
    </row>
    <row r="66" spans="1:9" x14ac:dyDescent="0.3">
      <c r="A66" s="3" t="s">
        <v>210</v>
      </c>
      <c r="B66" s="3" t="s">
        <v>166</v>
      </c>
      <c r="C66" s="3" t="s">
        <v>192</v>
      </c>
      <c r="D66" s="1"/>
      <c r="E66" s="3" t="s">
        <v>192</v>
      </c>
      <c r="F66" s="3" t="s">
        <v>210</v>
      </c>
      <c r="G66" s="3" t="s">
        <v>166</v>
      </c>
      <c r="H66" s="3" t="s">
        <v>211</v>
      </c>
      <c r="I66" s="3" t="s">
        <v>212</v>
      </c>
    </row>
    <row r="67" spans="1:9" x14ac:dyDescent="0.3">
      <c r="A67" s="3" t="s">
        <v>213</v>
      </c>
      <c r="B67" s="3" t="s">
        <v>166</v>
      </c>
      <c r="C67" s="3" t="s">
        <v>192</v>
      </c>
      <c r="D67" s="1"/>
      <c r="E67" s="3" t="s">
        <v>192</v>
      </c>
      <c r="F67" s="3" t="s">
        <v>213</v>
      </c>
      <c r="G67" s="3" t="s">
        <v>166</v>
      </c>
      <c r="H67" s="3" t="s">
        <v>214</v>
      </c>
      <c r="I67" s="3" t="s">
        <v>215</v>
      </c>
    </row>
    <row r="68" spans="1:9" x14ac:dyDescent="0.3">
      <c r="A68" s="3" t="s">
        <v>216</v>
      </c>
      <c r="B68" s="3" t="s">
        <v>166</v>
      </c>
      <c r="C68" s="3" t="s">
        <v>192</v>
      </c>
      <c r="D68" s="1"/>
      <c r="E68" s="3" t="s">
        <v>192</v>
      </c>
      <c r="F68" s="3" t="s">
        <v>216</v>
      </c>
      <c r="G68" s="3" t="s">
        <v>166</v>
      </c>
      <c r="H68" s="3" t="s">
        <v>217</v>
      </c>
      <c r="I68" s="3" t="s">
        <v>218</v>
      </c>
    </row>
    <row r="69" spans="1:9" x14ac:dyDescent="0.3">
      <c r="A69" s="3" t="s">
        <v>219</v>
      </c>
      <c r="B69" s="3" t="s">
        <v>166</v>
      </c>
      <c r="C69" s="3" t="s">
        <v>192</v>
      </c>
      <c r="D69" s="1"/>
      <c r="E69" s="3" t="s">
        <v>192</v>
      </c>
      <c r="F69" s="3" t="s">
        <v>219</v>
      </c>
      <c r="G69" s="3" t="s">
        <v>166</v>
      </c>
      <c r="H69" s="3" t="s">
        <v>220</v>
      </c>
      <c r="I69" s="3" t="s">
        <v>221</v>
      </c>
    </row>
    <row r="70" spans="1:9" x14ac:dyDescent="0.3">
      <c r="A70" s="3" t="s">
        <v>222</v>
      </c>
      <c r="B70" s="3" t="s">
        <v>166</v>
      </c>
      <c r="C70" s="3" t="s">
        <v>192</v>
      </c>
      <c r="D70" s="1"/>
      <c r="E70" s="3" t="s">
        <v>192</v>
      </c>
      <c r="F70" s="3" t="s">
        <v>222</v>
      </c>
      <c r="G70" s="3" t="s">
        <v>166</v>
      </c>
      <c r="H70" s="3" t="s">
        <v>223</v>
      </c>
      <c r="I70" s="3" t="s">
        <v>224</v>
      </c>
    </row>
    <row r="71" spans="1:9" x14ac:dyDescent="0.3">
      <c r="A71" s="3" t="s">
        <v>225</v>
      </c>
      <c r="B71" s="3" t="s">
        <v>166</v>
      </c>
      <c r="C71" s="3" t="s">
        <v>192</v>
      </c>
      <c r="D71" s="1"/>
      <c r="E71" s="3" t="s">
        <v>192</v>
      </c>
      <c r="F71" s="3" t="s">
        <v>225</v>
      </c>
      <c r="G71" s="3" t="s">
        <v>166</v>
      </c>
      <c r="H71" s="3" t="s">
        <v>226</v>
      </c>
      <c r="I71" s="3" t="s">
        <v>227</v>
      </c>
    </row>
    <row r="72" spans="1:9" x14ac:dyDescent="0.3">
      <c r="A72" s="3" t="s">
        <v>228</v>
      </c>
      <c r="B72" s="3" t="s">
        <v>166</v>
      </c>
      <c r="C72" s="3" t="s">
        <v>192</v>
      </c>
      <c r="D72" s="1"/>
      <c r="E72" s="3" t="s">
        <v>192</v>
      </c>
      <c r="F72" s="3" t="s">
        <v>228</v>
      </c>
      <c r="G72" s="3" t="s">
        <v>166</v>
      </c>
      <c r="H72" s="3" t="s">
        <v>229</v>
      </c>
      <c r="I72" s="3" t="s">
        <v>230</v>
      </c>
    </row>
    <row r="73" spans="1:9" x14ac:dyDescent="0.3">
      <c r="A73" s="3" t="s">
        <v>231</v>
      </c>
      <c r="B73" s="3" t="s">
        <v>166</v>
      </c>
      <c r="C73" s="3" t="s">
        <v>192</v>
      </c>
      <c r="D73" s="1"/>
      <c r="E73" s="3" t="s">
        <v>192</v>
      </c>
      <c r="F73" s="3" t="s">
        <v>231</v>
      </c>
      <c r="G73" s="3" t="s">
        <v>166</v>
      </c>
      <c r="H73" s="3" t="s">
        <v>232</v>
      </c>
      <c r="I73" s="3" t="s">
        <v>233</v>
      </c>
    </row>
    <row r="74" spans="1:9" x14ac:dyDescent="0.3">
      <c r="A74" s="3" t="s">
        <v>234</v>
      </c>
      <c r="B74" s="3" t="s">
        <v>166</v>
      </c>
      <c r="C74" s="3" t="s">
        <v>192</v>
      </c>
      <c r="D74" s="1"/>
      <c r="E74" s="3" t="s">
        <v>192</v>
      </c>
      <c r="F74" s="3" t="s">
        <v>234</v>
      </c>
      <c r="G74" s="3" t="s">
        <v>166</v>
      </c>
      <c r="H74" s="3" t="s">
        <v>235</v>
      </c>
      <c r="I74" s="3" t="s">
        <v>236</v>
      </c>
    </row>
    <row r="75" spans="1:9" x14ac:dyDescent="0.3">
      <c r="A75" s="3" t="s">
        <v>237</v>
      </c>
      <c r="B75" s="3" t="s">
        <v>166</v>
      </c>
      <c r="C75" s="3" t="s">
        <v>192</v>
      </c>
      <c r="D75" s="1"/>
      <c r="E75" s="3" t="s">
        <v>192</v>
      </c>
      <c r="F75" s="3" t="s">
        <v>237</v>
      </c>
      <c r="G75" s="3" t="s">
        <v>166</v>
      </c>
      <c r="H75" s="3" t="s">
        <v>238</v>
      </c>
      <c r="I75" s="3" t="s">
        <v>239</v>
      </c>
    </row>
    <row r="76" spans="1:9" x14ac:dyDescent="0.3">
      <c r="A76" s="3" t="s">
        <v>240</v>
      </c>
      <c r="B76" s="3" t="s">
        <v>166</v>
      </c>
      <c r="C76" s="3" t="s">
        <v>192</v>
      </c>
      <c r="D76" s="1"/>
      <c r="E76" s="3" t="s">
        <v>192</v>
      </c>
      <c r="F76" s="3" t="s">
        <v>240</v>
      </c>
      <c r="G76" s="3" t="s">
        <v>166</v>
      </c>
      <c r="H76" s="3" t="s">
        <v>241</v>
      </c>
      <c r="I76" s="3" t="s">
        <v>242</v>
      </c>
    </row>
    <row r="77" spans="1:9" x14ac:dyDescent="0.3">
      <c r="A77" s="3" t="s">
        <v>243</v>
      </c>
      <c r="B77" s="3" t="s">
        <v>166</v>
      </c>
      <c r="C77" s="3" t="s">
        <v>192</v>
      </c>
      <c r="D77" s="1"/>
      <c r="E77" s="3" t="s">
        <v>192</v>
      </c>
      <c r="F77" s="3" t="s">
        <v>243</v>
      </c>
      <c r="G77" s="3" t="s">
        <v>166</v>
      </c>
      <c r="H77" s="3" t="s">
        <v>244</v>
      </c>
      <c r="I77" s="3" t="s">
        <v>245</v>
      </c>
    </row>
    <row r="78" spans="1:9" x14ac:dyDescent="0.3">
      <c r="A78" s="3" t="s">
        <v>246</v>
      </c>
      <c r="B78" s="3" t="s">
        <v>166</v>
      </c>
      <c r="C78" s="3" t="s">
        <v>192</v>
      </c>
      <c r="D78" s="1"/>
      <c r="E78" s="3" t="s">
        <v>192</v>
      </c>
      <c r="F78" s="3" t="s">
        <v>246</v>
      </c>
      <c r="G78" s="3" t="s">
        <v>166</v>
      </c>
      <c r="H78" s="3" t="s">
        <v>247</v>
      </c>
      <c r="I78" s="3" t="s">
        <v>248</v>
      </c>
    </row>
    <row r="79" spans="1:9" x14ac:dyDescent="0.3">
      <c r="A79" s="3" t="s">
        <v>249</v>
      </c>
      <c r="B79" s="3" t="s">
        <v>166</v>
      </c>
      <c r="C79" s="3" t="s">
        <v>192</v>
      </c>
      <c r="D79" s="1"/>
      <c r="E79" s="3" t="s">
        <v>192</v>
      </c>
      <c r="F79" s="3" t="s">
        <v>249</v>
      </c>
      <c r="G79" s="3" t="s">
        <v>166</v>
      </c>
      <c r="H79" s="3" t="s">
        <v>250</v>
      </c>
      <c r="I79" s="3" t="s">
        <v>251</v>
      </c>
    </row>
    <row r="80" spans="1:9" x14ac:dyDescent="0.3">
      <c r="A80" s="3" t="s">
        <v>252</v>
      </c>
      <c r="B80" s="3" t="s">
        <v>166</v>
      </c>
      <c r="C80" s="3" t="s">
        <v>192</v>
      </c>
      <c r="D80" s="1"/>
      <c r="E80" s="3" t="s">
        <v>192</v>
      </c>
      <c r="F80" s="3" t="s">
        <v>252</v>
      </c>
      <c r="G80" s="3" t="s">
        <v>166</v>
      </c>
      <c r="H80" s="3" t="s">
        <v>253</v>
      </c>
      <c r="I80" s="3" t="s">
        <v>254</v>
      </c>
    </row>
    <row r="81" spans="1:9" x14ac:dyDescent="0.3">
      <c r="A81" s="3" t="s">
        <v>255</v>
      </c>
      <c r="B81" s="3" t="s">
        <v>166</v>
      </c>
      <c r="C81" s="3" t="s">
        <v>192</v>
      </c>
      <c r="D81" s="1"/>
      <c r="E81" s="3" t="s">
        <v>192</v>
      </c>
      <c r="F81" s="3" t="s">
        <v>255</v>
      </c>
      <c r="G81" s="3" t="s">
        <v>166</v>
      </c>
      <c r="H81" s="3" t="s">
        <v>256</v>
      </c>
      <c r="I81" s="3" t="s">
        <v>257</v>
      </c>
    </row>
    <row r="82" spans="1:9" x14ac:dyDescent="0.3">
      <c r="A82" s="3" t="s">
        <v>258</v>
      </c>
      <c r="B82" s="3" t="s">
        <v>166</v>
      </c>
      <c r="C82" s="3" t="s">
        <v>192</v>
      </c>
      <c r="D82" s="1"/>
      <c r="E82" s="3" t="s">
        <v>192</v>
      </c>
      <c r="F82" s="3" t="s">
        <v>258</v>
      </c>
      <c r="G82" s="3" t="s">
        <v>166</v>
      </c>
      <c r="H82" s="3" t="s">
        <v>259</v>
      </c>
      <c r="I82" s="3" t="s">
        <v>260</v>
      </c>
    </row>
    <row r="83" spans="1:9" x14ac:dyDescent="0.3">
      <c r="A83" s="3" t="s">
        <v>261</v>
      </c>
      <c r="B83" s="3" t="s">
        <v>166</v>
      </c>
      <c r="C83" s="3" t="s">
        <v>192</v>
      </c>
      <c r="D83" s="1"/>
      <c r="E83" s="3" t="s">
        <v>192</v>
      </c>
      <c r="F83" s="3" t="s">
        <v>261</v>
      </c>
      <c r="G83" s="3" t="s">
        <v>166</v>
      </c>
      <c r="H83" s="3" t="s">
        <v>262</v>
      </c>
      <c r="I83" s="3" t="s">
        <v>263</v>
      </c>
    </row>
    <row r="84" spans="1:9" x14ac:dyDescent="0.3">
      <c r="A84" s="3" t="s">
        <v>264</v>
      </c>
      <c r="B84" s="3" t="s">
        <v>166</v>
      </c>
      <c r="C84" s="3" t="s">
        <v>192</v>
      </c>
      <c r="D84" s="1"/>
      <c r="E84" s="3" t="s">
        <v>192</v>
      </c>
      <c r="F84" s="3" t="s">
        <v>264</v>
      </c>
      <c r="G84" s="3" t="s">
        <v>166</v>
      </c>
      <c r="H84" s="3" t="s">
        <v>265</v>
      </c>
      <c r="I84" s="3" t="s">
        <v>266</v>
      </c>
    </row>
    <row r="85" spans="1:9" x14ac:dyDescent="0.3">
      <c r="A85" s="3" t="s">
        <v>267</v>
      </c>
      <c r="B85" s="3" t="s">
        <v>166</v>
      </c>
      <c r="C85" s="3" t="s">
        <v>192</v>
      </c>
      <c r="D85" s="1"/>
      <c r="E85" s="3" t="s">
        <v>192</v>
      </c>
      <c r="F85" s="3" t="s">
        <v>267</v>
      </c>
      <c r="G85" s="3" t="s">
        <v>166</v>
      </c>
      <c r="H85" s="3" t="s">
        <v>268</v>
      </c>
      <c r="I85" s="3" t="s">
        <v>269</v>
      </c>
    </row>
    <row r="86" spans="1:9" x14ac:dyDescent="0.3">
      <c r="A86" s="3" t="s">
        <v>270</v>
      </c>
      <c r="B86" s="3" t="s">
        <v>166</v>
      </c>
      <c r="C86" s="3" t="s">
        <v>192</v>
      </c>
      <c r="D86" s="1"/>
      <c r="E86" s="3" t="s">
        <v>192</v>
      </c>
      <c r="F86" s="3" t="s">
        <v>270</v>
      </c>
      <c r="G86" s="3" t="s">
        <v>166</v>
      </c>
      <c r="H86" s="3" t="s">
        <v>271</v>
      </c>
      <c r="I86" s="3" t="s">
        <v>272</v>
      </c>
    </row>
    <row r="87" spans="1:9" x14ac:dyDescent="0.3">
      <c r="A87" s="3" t="s">
        <v>273</v>
      </c>
      <c r="B87" s="3" t="s">
        <v>166</v>
      </c>
      <c r="C87" s="3" t="s">
        <v>192</v>
      </c>
      <c r="D87" s="1"/>
      <c r="E87" s="3" t="s">
        <v>192</v>
      </c>
      <c r="F87" s="3" t="s">
        <v>273</v>
      </c>
      <c r="G87" s="3" t="s">
        <v>166</v>
      </c>
      <c r="H87" s="3" t="s">
        <v>274</v>
      </c>
      <c r="I87" s="3" t="s">
        <v>275</v>
      </c>
    </row>
    <row r="88" spans="1:9" x14ac:dyDescent="0.3">
      <c r="A88" s="3" t="s">
        <v>276</v>
      </c>
      <c r="B88" s="3" t="s">
        <v>166</v>
      </c>
      <c r="C88" s="3" t="s">
        <v>192</v>
      </c>
      <c r="D88" s="1"/>
      <c r="E88" s="3" t="s">
        <v>192</v>
      </c>
      <c r="F88" s="3" t="s">
        <v>276</v>
      </c>
      <c r="G88" s="3" t="s">
        <v>166</v>
      </c>
      <c r="H88" s="3" t="s">
        <v>277</v>
      </c>
      <c r="I88" s="3" t="s">
        <v>278</v>
      </c>
    </row>
    <row r="89" spans="1:9" x14ac:dyDescent="0.3">
      <c r="A89" s="3" t="s">
        <v>279</v>
      </c>
      <c r="B89" s="3" t="s">
        <v>166</v>
      </c>
      <c r="C89" s="3" t="s">
        <v>192</v>
      </c>
      <c r="D89" s="1"/>
      <c r="E89" s="3" t="s">
        <v>192</v>
      </c>
      <c r="F89" s="3" t="s">
        <v>279</v>
      </c>
      <c r="G89" s="3" t="s">
        <v>166</v>
      </c>
      <c r="H89" s="3" t="s">
        <v>280</v>
      </c>
      <c r="I89" s="3" t="s">
        <v>281</v>
      </c>
    </row>
    <row r="90" spans="1:9" x14ac:dyDescent="0.3">
      <c r="A90" s="3" t="s">
        <v>282</v>
      </c>
      <c r="B90" s="3" t="s">
        <v>166</v>
      </c>
      <c r="C90" s="3" t="s">
        <v>192</v>
      </c>
      <c r="D90" s="1"/>
      <c r="E90" s="3" t="s">
        <v>192</v>
      </c>
      <c r="F90" s="3" t="s">
        <v>282</v>
      </c>
      <c r="G90" s="3" t="s">
        <v>166</v>
      </c>
      <c r="H90" s="3" t="s">
        <v>283</v>
      </c>
      <c r="I90" s="3" t="s">
        <v>284</v>
      </c>
    </row>
    <row r="91" spans="1:9" x14ac:dyDescent="0.3">
      <c r="A91" s="3" t="s">
        <v>285</v>
      </c>
      <c r="B91" s="3" t="s">
        <v>166</v>
      </c>
      <c r="C91" s="3" t="s">
        <v>192</v>
      </c>
      <c r="D91" s="1"/>
      <c r="E91" s="3" t="s">
        <v>192</v>
      </c>
      <c r="F91" s="3" t="s">
        <v>285</v>
      </c>
      <c r="G91" s="3" t="s">
        <v>166</v>
      </c>
      <c r="H91" s="3" t="s">
        <v>286</v>
      </c>
      <c r="I91" s="3" t="s">
        <v>287</v>
      </c>
    </row>
    <row r="92" spans="1:9" x14ac:dyDescent="0.3">
      <c r="A92" s="3" t="s">
        <v>288</v>
      </c>
      <c r="B92" s="3" t="s">
        <v>166</v>
      </c>
      <c r="C92" s="3" t="s">
        <v>192</v>
      </c>
      <c r="D92" s="1"/>
      <c r="E92" s="3" t="s">
        <v>192</v>
      </c>
      <c r="F92" s="3" t="s">
        <v>288</v>
      </c>
      <c r="G92" s="3" t="s">
        <v>166</v>
      </c>
      <c r="H92" s="3" t="s">
        <v>289</v>
      </c>
      <c r="I92" s="3" t="s">
        <v>290</v>
      </c>
    </row>
    <row r="93" spans="1:9" x14ac:dyDescent="0.3">
      <c r="A93" s="3" t="s">
        <v>291</v>
      </c>
      <c r="B93" s="3" t="s">
        <v>166</v>
      </c>
      <c r="C93" s="3" t="s">
        <v>192</v>
      </c>
      <c r="D93" s="1"/>
      <c r="E93" s="3" t="s">
        <v>192</v>
      </c>
      <c r="F93" s="3" t="s">
        <v>291</v>
      </c>
      <c r="G93" s="3" t="s">
        <v>166</v>
      </c>
      <c r="H93" s="3" t="s">
        <v>292</v>
      </c>
      <c r="I93" s="3" t="s">
        <v>293</v>
      </c>
    </row>
    <row r="94" spans="1:9" x14ac:dyDescent="0.3">
      <c r="A94" s="3" t="s">
        <v>294</v>
      </c>
      <c r="B94" s="3" t="s">
        <v>166</v>
      </c>
      <c r="C94" s="3" t="s">
        <v>192</v>
      </c>
      <c r="D94" s="1"/>
      <c r="E94" s="3" t="s">
        <v>192</v>
      </c>
      <c r="F94" s="3" t="s">
        <v>294</v>
      </c>
      <c r="G94" s="3" t="s">
        <v>166</v>
      </c>
      <c r="H94" s="3" t="s">
        <v>295</v>
      </c>
      <c r="I94" s="3" t="s">
        <v>296</v>
      </c>
    </row>
    <row r="95" spans="1:9" x14ac:dyDescent="0.3">
      <c r="A95" s="3" t="s">
        <v>297</v>
      </c>
      <c r="B95" s="3" t="s">
        <v>166</v>
      </c>
      <c r="C95" s="3" t="s">
        <v>192</v>
      </c>
      <c r="D95" s="1"/>
      <c r="E95" s="3" t="s">
        <v>192</v>
      </c>
      <c r="F95" s="3" t="s">
        <v>297</v>
      </c>
      <c r="G95" s="3" t="s">
        <v>166</v>
      </c>
      <c r="H95" s="3" t="s">
        <v>298</v>
      </c>
      <c r="I95" s="3" t="s">
        <v>299</v>
      </c>
    </row>
    <row r="96" spans="1:9" x14ac:dyDescent="0.3">
      <c r="A96" s="3" t="s">
        <v>300</v>
      </c>
      <c r="B96" s="3" t="s">
        <v>166</v>
      </c>
      <c r="C96" s="3" t="s">
        <v>192</v>
      </c>
      <c r="D96" s="1"/>
      <c r="E96" s="3" t="s">
        <v>192</v>
      </c>
      <c r="F96" s="3" t="s">
        <v>300</v>
      </c>
      <c r="G96" s="3" t="s">
        <v>166</v>
      </c>
      <c r="H96" s="3" t="s">
        <v>301</v>
      </c>
      <c r="I96" s="3" t="s">
        <v>302</v>
      </c>
    </row>
    <row r="97" spans="1:9" x14ac:dyDescent="0.3">
      <c r="A97" s="3" t="s">
        <v>303</v>
      </c>
      <c r="B97" s="3" t="s">
        <v>166</v>
      </c>
      <c r="C97" s="3" t="s">
        <v>192</v>
      </c>
      <c r="D97" s="1"/>
      <c r="E97" s="3" t="s">
        <v>192</v>
      </c>
      <c r="F97" s="3" t="s">
        <v>303</v>
      </c>
      <c r="G97" s="3" t="s">
        <v>166</v>
      </c>
      <c r="H97" s="3" t="s">
        <v>304</v>
      </c>
      <c r="I97" s="3" t="s">
        <v>305</v>
      </c>
    </row>
    <row r="98" spans="1:9" x14ac:dyDescent="0.3">
      <c r="A98" s="3" t="s">
        <v>306</v>
      </c>
      <c r="B98" s="3" t="s">
        <v>166</v>
      </c>
      <c r="C98" s="3" t="s">
        <v>192</v>
      </c>
      <c r="D98" s="1"/>
      <c r="E98" s="3" t="s">
        <v>192</v>
      </c>
      <c r="F98" s="3" t="s">
        <v>306</v>
      </c>
      <c r="G98" s="3" t="s">
        <v>166</v>
      </c>
      <c r="H98" s="3" t="s">
        <v>307</v>
      </c>
      <c r="I98" s="3" t="s">
        <v>308</v>
      </c>
    </row>
    <row r="99" spans="1:9" x14ac:dyDescent="0.3">
      <c r="A99" s="3" t="s">
        <v>309</v>
      </c>
      <c r="B99" s="3" t="s">
        <v>166</v>
      </c>
      <c r="C99" s="3" t="s">
        <v>192</v>
      </c>
      <c r="D99" s="1"/>
      <c r="E99" s="3" t="s">
        <v>192</v>
      </c>
      <c r="F99" s="3" t="s">
        <v>309</v>
      </c>
      <c r="G99" s="3" t="s">
        <v>166</v>
      </c>
      <c r="H99" s="3" t="s">
        <v>310</v>
      </c>
      <c r="I99" s="3" t="s">
        <v>311</v>
      </c>
    </row>
    <row r="100" spans="1:9" x14ac:dyDescent="0.3">
      <c r="A100" s="3" t="s">
        <v>312</v>
      </c>
      <c r="B100" s="3" t="s">
        <v>166</v>
      </c>
      <c r="C100" s="3" t="s">
        <v>192</v>
      </c>
      <c r="D100" s="1"/>
      <c r="E100" s="3" t="s">
        <v>192</v>
      </c>
      <c r="F100" s="3" t="s">
        <v>312</v>
      </c>
      <c r="G100" s="3" t="s">
        <v>166</v>
      </c>
      <c r="H100" s="3" t="s">
        <v>313</v>
      </c>
      <c r="I100" s="3" t="s">
        <v>314</v>
      </c>
    </row>
    <row r="101" spans="1:9" x14ac:dyDescent="0.3">
      <c r="A101" s="3" t="s">
        <v>315</v>
      </c>
      <c r="B101" s="3" t="s">
        <v>166</v>
      </c>
      <c r="C101" s="3" t="s">
        <v>192</v>
      </c>
      <c r="D101" s="1"/>
      <c r="E101" s="3" t="s">
        <v>192</v>
      </c>
      <c r="F101" s="3" t="s">
        <v>315</v>
      </c>
      <c r="G101" s="3" t="s">
        <v>166</v>
      </c>
      <c r="H101" s="3" t="s">
        <v>316</v>
      </c>
      <c r="I101" s="3" t="s">
        <v>317</v>
      </c>
    </row>
    <row r="102" spans="1:9" x14ac:dyDescent="0.3">
      <c r="A102" s="3" t="s">
        <v>318</v>
      </c>
      <c r="B102" s="3" t="s">
        <v>166</v>
      </c>
      <c r="C102" s="3" t="s">
        <v>192</v>
      </c>
      <c r="D102" s="1"/>
      <c r="E102" s="3" t="s">
        <v>192</v>
      </c>
      <c r="F102" s="3" t="s">
        <v>318</v>
      </c>
      <c r="G102" s="3" t="s">
        <v>166</v>
      </c>
      <c r="H102" s="3" t="s">
        <v>319</v>
      </c>
      <c r="I102" s="3" t="s">
        <v>320</v>
      </c>
    </row>
    <row r="103" spans="1:9" x14ac:dyDescent="0.3">
      <c r="A103" s="3" t="s">
        <v>321</v>
      </c>
      <c r="B103" s="3" t="s">
        <v>166</v>
      </c>
      <c r="C103" s="3" t="s">
        <v>192</v>
      </c>
      <c r="D103" s="1"/>
      <c r="E103" s="3" t="s">
        <v>192</v>
      </c>
      <c r="F103" s="3" t="s">
        <v>321</v>
      </c>
      <c r="G103" s="3" t="s">
        <v>166</v>
      </c>
      <c r="H103" s="3" t="s">
        <v>322</v>
      </c>
      <c r="I103" s="3" t="s">
        <v>323</v>
      </c>
    </row>
    <row r="104" spans="1:9" x14ac:dyDescent="0.3">
      <c r="A104" s="3" t="s">
        <v>324</v>
      </c>
      <c r="B104" s="3" t="s">
        <v>166</v>
      </c>
      <c r="C104" s="3" t="s">
        <v>192</v>
      </c>
      <c r="D104" s="1"/>
      <c r="E104" s="3" t="s">
        <v>192</v>
      </c>
      <c r="F104" s="3" t="s">
        <v>324</v>
      </c>
      <c r="G104" s="3" t="s">
        <v>166</v>
      </c>
      <c r="H104" s="3" t="s">
        <v>325</v>
      </c>
      <c r="I104" s="3" t="s">
        <v>326</v>
      </c>
    </row>
    <row r="105" spans="1:9" x14ac:dyDescent="0.3">
      <c r="A105" s="3" t="s">
        <v>327</v>
      </c>
      <c r="B105" s="3" t="s">
        <v>166</v>
      </c>
      <c r="C105" s="3" t="s">
        <v>192</v>
      </c>
      <c r="D105" s="1"/>
      <c r="E105" s="3" t="s">
        <v>192</v>
      </c>
      <c r="F105" s="3" t="s">
        <v>327</v>
      </c>
      <c r="G105" s="3" t="s">
        <v>166</v>
      </c>
      <c r="H105" s="3" t="s">
        <v>328</v>
      </c>
      <c r="I105" s="3" t="s">
        <v>329</v>
      </c>
    </row>
    <row r="106" spans="1:9" x14ac:dyDescent="0.3">
      <c r="A106" s="3" t="s">
        <v>330</v>
      </c>
      <c r="B106" s="3" t="s">
        <v>166</v>
      </c>
      <c r="C106" s="3" t="s">
        <v>192</v>
      </c>
      <c r="D106" s="1"/>
      <c r="E106" s="3" t="s">
        <v>192</v>
      </c>
      <c r="F106" s="3" t="s">
        <v>330</v>
      </c>
      <c r="G106" s="3" t="s">
        <v>166</v>
      </c>
      <c r="H106" s="3" t="s">
        <v>331</v>
      </c>
      <c r="I106" s="3" t="s">
        <v>332</v>
      </c>
    </row>
    <row r="107" spans="1:9" x14ac:dyDescent="0.3">
      <c r="A107" s="3" t="s">
        <v>333</v>
      </c>
      <c r="B107" s="3" t="s">
        <v>166</v>
      </c>
      <c r="C107" s="3" t="s">
        <v>94</v>
      </c>
      <c r="D107" s="1"/>
      <c r="E107" s="3" t="s">
        <v>94</v>
      </c>
      <c r="F107" s="3" t="s">
        <v>333</v>
      </c>
      <c r="G107" s="3" t="s">
        <v>166</v>
      </c>
      <c r="H107" s="3" t="s">
        <v>334</v>
      </c>
      <c r="I107" s="3" t="s">
        <v>335</v>
      </c>
    </row>
    <row r="108" spans="1:9" x14ac:dyDescent="0.3">
      <c r="A108" s="3" t="s">
        <v>336</v>
      </c>
      <c r="B108" s="3" t="s">
        <v>166</v>
      </c>
      <c r="C108" s="3" t="s">
        <v>94</v>
      </c>
      <c r="D108" s="1"/>
      <c r="E108" s="3" t="s">
        <v>94</v>
      </c>
      <c r="F108" s="3" t="s">
        <v>336</v>
      </c>
      <c r="G108" s="3" t="s">
        <v>166</v>
      </c>
      <c r="H108" s="3" t="s">
        <v>337</v>
      </c>
      <c r="I108" s="3" t="s">
        <v>338</v>
      </c>
    </row>
    <row r="109" spans="1:9" x14ac:dyDescent="0.3">
      <c r="A109" s="3" t="s">
        <v>339</v>
      </c>
      <c r="B109" s="3" t="s">
        <v>166</v>
      </c>
      <c r="C109" s="3" t="s">
        <v>339</v>
      </c>
      <c r="D109" s="1"/>
      <c r="E109" s="3" t="s">
        <v>339</v>
      </c>
      <c r="F109" s="3" t="s">
        <v>339</v>
      </c>
      <c r="G109" s="3" t="s">
        <v>166</v>
      </c>
      <c r="H109" s="3" t="s">
        <v>340</v>
      </c>
      <c r="I109" s="3" t="s">
        <v>341</v>
      </c>
    </row>
    <row r="110" spans="1:9" x14ac:dyDescent="0.3">
      <c r="A110" s="3" t="s">
        <v>342</v>
      </c>
      <c r="B110" s="3" t="s">
        <v>343</v>
      </c>
      <c r="C110" s="3" t="s">
        <v>344</v>
      </c>
      <c r="D110" s="1"/>
      <c r="E110" s="3" t="s">
        <v>344</v>
      </c>
      <c r="F110" s="3" t="s">
        <v>342</v>
      </c>
      <c r="G110" s="3" t="s">
        <v>343</v>
      </c>
      <c r="H110" s="3" t="s">
        <v>345</v>
      </c>
      <c r="I110" s="3" t="s">
        <v>346</v>
      </c>
    </row>
    <row r="111" spans="1:9" x14ac:dyDescent="0.3">
      <c r="A111" s="3" t="s">
        <v>347</v>
      </c>
      <c r="B111" s="3" t="s">
        <v>343</v>
      </c>
      <c r="C111" s="3" t="s">
        <v>344</v>
      </c>
      <c r="D111" s="1"/>
      <c r="E111" s="3" t="s">
        <v>344</v>
      </c>
      <c r="F111" s="3" t="s">
        <v>347</v>
      </c>
      <c r="G111" s="3" t="s">
        <v>343</v>
      </c>
      <c r="H111" s="3" t="s">
        <v>348</v>
      </c>
      <c r="I111" s="3" t="s">
        <v>349</v>
      </c>
    </row>
    <row r="112" spans="1:9" x14ac:dyDescent="0.3">
      <c r="A112" s="3" t="s">
        <v>350</v>
      </c>
      <c r="B112" s="3" t="s">
        <v>343</v>
      </c>
      <c r="C112" s="3" t="s">
        <v>344</v>
      </c>
      <c r="D112" s="1"/>
      <c r="E112" s="3" t="s">
        <v>344</v>
      </c>
      <c r="F112" s="3" t="s">
        <v>350</v>
      </c>
      <c r="G112" s="3" t="s">
        <v>343</v>
      </c>
      <c r="H112" s="3" t="s">
        <v>351</v>
      </c>
      <c r="I112" s="3" t="s">
        <v>352</v>
      </c>
    </row>
    <row r="113" spans="1:9" x14ac:dyDescent="0.3">
      <c r="A113" s="3" t="s">
        <v>353</v>
      </c>
      <c r="B113" s="3" t="s">
        <v>343</v>
      </c>
      <c r="C113" s="3" t="s">
        <v>344</v>
      </c>
      <c r="D113" s="1"/>
      <c r="E113" s="3" t="s">
        <v>344</v>
      </c>
      <c r="F113" s="3" t="s">
        <v>353</v>
      </c>
      <c r="G113" s="3" t="s">
        <v>343</v>
      </c>
      <c r="H113" s="3" t="s">
        <v>354</v>
      </c>
      <c r="I113" s="3" t="s">
        <v>355</v>
      </c>
    </row>
    <row r="114" spans="1:9" x14ac:dyDescent="0.3">
      <c r="A114" s="3" t="s">
        <v>356</v>
      </c>
      <c r="B114" s="3" t="s">
        <v>343</v>
      </c>
      <c r="C114" s="3" t="s">
        <v>344</v>
      </c>
      <c r="D114" s="1"/>
      <c r="E114" s="3" t="s">
        <v>344</v>
      </c>
      <c r="F114" s="3" t="s">
        <v>356</v>
      </c>
      <c r="G114" s="3" t="s">
        <v>343</v>
      </c>
      <c r="H114" s="3" t="s">
        <v>357</v>
      </c>
      <c r="I114" s="3" t="s">
        <v>358</v>
      </c>
    </row>
    <row r="115" spans="1:9" x14ac:dyDescent="0.3">
      <c r="A115" s="3" t="s">
        <v>359</v>
      </c>
      <c r="B115" s="3" t="s">
        <v>343</v>
      </c>
      <c r="C115" s="3" t="s">
        <v>344</v>
      </c>
      <c r="D115" s="1"/>
      <c r="E115" s="3" t="s">
        <v>344</v>
      </c>
      <c r="F115" s="3" t="s">
        <v>359</v>
      </c>
      <c r="G115" s="3" t="s">
        <v>343</v>
      </c>
      <c r="H115" s="3" t="s">
        <v>360</v>
      </c>
      <c r="I115" s="3" t="s">
        <v>361</v>
      </c>
    </row>
    <row r="116" spans="1:9" x14ac:dyDescent="0.3">
      <c r="A116" s="3" t="s">
        <v>362</v>
      </c>
      <c r="B116" s="3" t="s">
        <v>343</v>
      </c>
      <c r="C116" s="3" t="s">
        <v>344</v>
      </c>
      <c r="D116" s="1"/>
      <c r="E116" s="3" t="s">
        <v>344</v>
      </c>
      <c r="F116" s="3" t="s">
        <v>362</v>
      </c>
      <c r="G116" s="3" t="s">
        <v>343</v>
      </c>
      <c r="H116" s="3" t="s">
        <v>363</v>
      </c>
      <c r="I116" s="3" t="s">
        <v>364</v>
      </c>
    </row>
    <row r="117" spans="1:9" x14ac:dyDescent="0.3">
      <c r="A117" s="3" t="s">
        <v>365</v>
      </c>
      <c r="B117" s="3" t="s">
        <v>366</v>
      </c>
      <c r="C117" s="3" t="s">
        <v>367</v>
      </c>
      <c r="D117" s="1"/>
      <c r="E117" s="3" t="s">
        <v>367</v>
      </c>
      <c r="F117" s="3" t="s">
        <v>365</v>
      </c>
      <c r="G117" s="3" t="s">
        <v>366</v>
      </c>
      <c r="H117" s="3" t="s">
        <v>368</v>
      </c>
      <c r="I117" s="3" t="s">
        <v>369</v>
      </c>
    </row>
    <row r="118" spans="1:9" x14ac:dyDescent="0.3">
      <c r="A118" s="3" t="s">
        <v>370</v>
      </c>
      <c r="B118" s="3" t="s">
        <v>366</v>
      </c>
      <c r="C118" s="3" t="s">
        <v>367</v>
      </c>
      <c r="D118" s="1"/>
      <c r="E118" s="3" t="s">
        <v>367</v>
      </c>
      <c r="F118" s="3" t="s">
        <v>370</v>
      </c>
      <c r="G118" s="3" t="s">
        <v>366</v>
      </c>
      <c r="H118" s="3" t="s">
        <v>371</v>
      </c>
      <c r="I118" s="3" t="s">
        <v>372</v>
      </c>
    </row>
    <row r="119" spans="1:9" x14ac:dyDescent="0.3">
      <c r="A119" s="3" t="s">
        <v>373</v>
      </c>
      <c r="B119" s="3" t="s">
        <v>366</v>
      </c>
      <c r="C119" s="3" t="s">
        <v>367</v>
      </c>
      <c r="D119" s="1"/>
      <c r="E119" s="3" t="s">
        <v>367</v>
      </c>
      <c r="F119" s="3" t="s">
        <v>373</v>
      </c>
      <c r="G119" s="3" t="s">
        <v>366</v>
      </c>
      <c r="H119" s="3" t="s">
        <v>374</v>
      </c>
      <c r="I119" s="3" t="s">
        <v>375</v>
      </c>
    </row>
    <row r="120" spans="1:9" x14ac:dyDescent="0.3">
      <c r="A120" s="3" t="s">
        <v>376</v>
      </c>
      <c r="B120" s="3" t="s">
        <v>366</v>
      </c>
      <c r="C120" s="3" t="s">
        <v>367</v>
      </c>
      <c r="D120" s="1"/>
      <c r="E120" s="3" t="s">
        <v>367</v>
      </c>
      <c r="F120" s="3" t="s">
        <v>376</v>
      </c>
      <c r="G120" s="3" t="s">
        <v>366</v>
      </c>
      <c r="H120" s="3" t="s">
        <v>377</v>
      </c>
      <c r="I120" s="3" t="s">
        <v>378</v>
      </c>
    </row>
    <row r="121" spans="1:9" x14ac:dyDescent="0.3">
      <c r="A121" s="3" t="s">
        <v>379</v>
      </c>
      <c r="B121" s="3" t="s">
        <v>366</v>
      </c>
      <c r="C121" s="3" t="s">
        <v>367</v>
      </c>
      <c r="D121" s="1"/>
      <c r="E121" s="3" t="s">
        <v>367</v>
      </c>
      <c r="F121" s="3" t="s">
        <v>379</v>
      </c>
      <c r="G121" s="3" t="s">
        <v>366</v>
      </c>
      <c r="H121" s="3" t="s">
        <v>380</v>
      </c>
      <c r="I121" s="3" t="s">
        <v>381</v>
      </c>
    </row>
    <row r="122" spans="1:9" x14ac:dyDescent="0.3">
      <c r="A122" s="3" t="s">
        <v>382</v>
      </c>
      <c r="B122" s="3" t="s">
        <v>366</v>
      </c>
      <c r="C122" s="3" t="s">
        <v>367</v>
      </c>
      <c r="D122" s="1"/>
      <c r="E122" s="3" t="s">
        <v>367</v>
      </c>
      <c r="F122" s="3" t="s">
        <v>382</v>
      </c>
      <c r="G122" s="3" t="s">
        <v>366</v>
      </c>
      <c r="H122" s="3" t="s">
        <v>383</v>
      </c>
      <c r="I122" s="3" t="s">
        <v>384</v>
      </c>
    </row>
    <row r="123" spans="1:9" x14ac:dyDescent="0.3">
      <c r="A123" s="3" t="s">
        <v>385</v>
      </c>
      <c r="B123" s="3" t="s">
        <v>366</v>
      </c>
      <c r="C123" s="3" t="s">
        <v>367</v>
      </c>
      <c r="D123" s="1"/>
      <c r="E123" s="3" t="s">
        <v>367</v>
      </c>
      <c r="F123" s="3" t="s">
        <v>385</v>
      </c>
      <c r="G123" s="3" t="s">
        <v>366</v>
      </c>
      <c r="H123" s="3" t="s">
        <v>386</v>
      </c>
      <c r="I123" s="3" t="s">
        <v>387</v>
      </c>
    </row>
    <row r="124" spans="1:9" x14ac:dyDescent="0.3">
      <c r="A124" s="3" t="s">
        <v>388</v>
      </c>
      <c r="B124" s="3" t="s">
        <v>366</v>
      </c>
      <c r="C124" s="3" t="s">
        <v>389</v>
      </c>
      <c r="D124" s="1"/>
      <c r="E124" s="3" t="s">
        <v>389</v>
      </c>
      <c r="F124" s="3" t="s">
        <v>388</v>
      </c>
      <c r="G124" s="3" t="s">
        <v>366</v>
      </c>
      <c r="H124" s="3" t="s">
        <v>390</v>
      </c>
      <c r="I124" s="3" t="s">
        <v>391</v>
      </c>
    </row>
    <row r="125" spans="1:9" x14ac:dyDescent="0.3">
      <c r="A125" s="3" t="s">
        <v>392</v>
      </c>
      <c r="B125" s="3" t="s">
        <v>366</v>
      </c>
      <c r="C125" s="3" t="s">
        <v>389</v>
      </c>
      <c r="D125" s="1"/>
      <c r="E125" s="3" t="s">
        <v>389</v>
      </c>
      <c r="F125" s="3" t="s">
        <v>392</v>
      </c>
      <c r="G125" s="3" t="s">
        <v>366</v>
      </c>
      <c r="H125" s="3" t="s">
        <v>393</v>
      </c>
      <c r="I125" s="3" t="s">
        <v>394</v>
      </c>
    </row>
    <row r="126" spans="1:9" x14ac:dyDescent="0.3">
      <c r="A126" s="3" t="s">
        <v>395</v>
      </c>
      <c r="B126" s="3" t="s">
        <v>366</v>
      </c>
      <c r="C126" s="3" t="s">
        <v>389</v>
      </c>
      <c r="D126" s="1"/>
      <c r="E126" s="3" t="s">
        <v>389</v>
      </c>
      <c r="F126" s="3" t="s">
        <v>395</v>
      </c>
      <c r="G126" s="3" t="s">
        <v>366</v>
      </c>
      <c r="H126" s="3" t="s">
        <v>396</v>
      </c>
      <c r="I126" s="3" t="s">
        <v>397</v>
      </c>
    </row>
    <row r="127" spans="1:9" x14ac:dyDescent="0.3">
      <c r="A127" s="3" t="s">
        <v>398</v>
      </c>
      <c r="B127" s="3" t="s">
        <v>366</v>
      </c>
      <c r="C127" s="3" t="s">
        <v>389</v>
      </c>
      <c r="D127" s="1"/>
      <c r="E127" s="3" t="s">
        <v>389</v>
      </c>
      <c r="F127" s="3" t="s">
        <v>398</v>
      </c>
      <c r="G127" s="3" t="s">
        <v>366</v>
      </c>
      <c r="H127" s="3" t="s">
        <v>399</v>
      </c>
      <c r="I127" s="3" t="s">
        <v>400</v>
      </c>
    </row>
    <row r="128" spans="1:9" x14ac:dyDescent="0.3">
      <c r="A128" s="3" t="s">
        <v>401</v>
      </c>
      <c r="B128" s="3" t="s">
        <v>366</v>
      </c>
      <c r="C128" s="3" t="s">
        <v>389</v>
      </c>
      <c r="D128" s="1"/>
      <c r="E128" s="3" t="s">
        <v>389</v>
      </c>
      <c r="F128" s="3" t="s">
        <v>401</v>
      </c>
      <c r="G128" s="3" t="s">
        <v>366</v>
      </c>
      <c r="H128" s="3" t="s">
        <v>402</v>
      </c>
      <c r="I128" s="3" t="s">
        <v>403</v>
      </c>
    </row>
    <row r="129" spans="1:9" x14ac:dyDescent="0.3">
      <c r="A129" s="3" t="s">
        <v>404</v>
      </c>
      <c r="B129" s="3" t="s">
        <v>366</v>
      </c>
      <c r="C129" s="3" t="s">
        <v>389</v>
      </c>
      <c r="D129" s="1"/>
      <c r="E129" s="3" t="s">
        <v>389</v>
      </c>
      <c r="F129" s="3" t="s">
        <v>404</v>
      </c>
      <c r="G129" s="3" t="s">
        <v>366</v>
      </c>
      <c r="H129" s="3" t="s">
        <v>405</v>
      </c>
      <c r="I129" s="3" t="s">
        <v>406</v>
      </c>
    </row>
    <row r="130" spans="1:9" x14ac:dyDescent="0.3">
      <c r="A130" s="3" t="s">
        <v>407</v>
      </c>
      <c r="B130" s="3" t="s">
        <v>366</v>
      </c>
      <c r="C130" s="3" t="s">
        <v>408</v>
      </c>
      <c r="D130" s="1"/>
      <c r="E130" s="3" t="s">
        <v>408</v>
      </c>
      <c r="F130" s="3" t="s">
        <v>407</v>
      </c>
      <c r="G130" s="3" t="s">
        <v>366</v>
      </c>
      <c r="H130" s="3" t="s">
        <v>409</v>
      </c>
      <c r="I130" s="3" t="s">
        <v>410</v>
      </c>
    </row>
    <row r="131" spans="1:9" x14ac:dyDescent="0.3">
      <c r="A131" s="3" t="s">
        <v>411</v>
      </c>
      <c r="B131" s="3" t="s">
        <v>366</v>
      </c>
      <c r="C131" s="3" t="s">
        <v>408</v>
      </c>
      <c r="D131" s="1"/>
      <c r="E131" s="3" t="s">
        <v>408</v>
      </c>
      <c r="F131" s="3" t="s">
        <v>411</v>
      </c>
      <c r="G131" s="3" t="s">
        <v>366</v>
      </c>
      <c r="H131" s="3" t="s">
        <v>412</v>
      </c>
      <c r="I131" s="3" t="s">
        <v>413</v>
      </c>
    </row>
    <row r="132" spans="1:9" x14ac:dyDescent="0.3">
      <c r="A132" s="3" t="s">
        <v>414</v>
      </c>
      <c r="B132" s="3" t="s">
        <v>366</v>
      </c>
      <c r="C132" s="3" t="s">
        <v>408</v>
      </c>
      <c r="D132" s="1"/>
      <c r="E132" s="3" t="s">
        <v>408</v>
      </c>
      <c r="F132" s="3" t="s">
        <v>414</v>
      </c>
      <c r="G132" s="3" t="s">
        <v>366</v>
      </c>
      <c r="H132" s="3" t="s">
        <v>415</v>
      </c>
      <c r="I132" s="3" t="s">
        <v>416</v>
      </c>
    </row>
    <row r="133" spans="1:9" x14ac:dyDescent="0.3">
      <c r="A133" s="3" t="s">
        <v>417</v>
      </c>
      <c r="B133" s="3" t="s">
        <v>366</v>
      </c>
      <c r="C133" s="3" t="s">
        <v>408</v>
      </c>
      <c r="D133" s="1"/>
      <c r="E133" s="3" t="s">
        <v>408</v>
      </c>
      <c r="F133" s="3" t="s">
        <v>417</v>
      </c>
      <c r="G133" s="3" t="s">
        <v>366</v>
      </c>
      <c r="H133" s="3" t="s">
        <v>418</v>
      </c>
      <c r="I133" s="3" t="s">
        <v>419</v>
      </c>
    </row>
    <row r="134" spans="1:9" x14ac:dyDescent="0.3">
      <c r="A134" s="3" t="s">
        <v>420</v>
      </c>
      <c r="B134" s="3" t="s">
        <v>366</v>
      </c>
      <c r="C134" s="3" t="s">
        <v>408</v>
      </c>
      <c r="D134" s="1"/>
      <c r="E134" s="3" t="s">
        <v>408</v>
      </c>
      <c r="F134" s="3" t="s">
        <v>420</v>
      </c>
      <c r="G134" s="3" t="s">
        <v>366</v>
      </c>
      <c r="H134" s="3" t="s">
        <v>421</v>
      </c>
      <c r="I134" s="3" t="s">
        <v>422</v>
      </c>
    </row>
    <row r="135" spans="1:9" x14ac:dyDescent="0.3">
      <c r="A135" s="3" t="s">
        <v>423</v>
      </c>
      <c r="B135" s="3" t="s">
        <v>366</v>
      </c>
      <c r="C135" s="3" t="s">
        <v>408</v>
      </c>
      <c r="D135" s="1"/>
      <c r="E135" s="3" t="s">
        <v>408</v>
      </c>
      <c r="F135" s="3" t="s">
        <v>423</v>
      </c>
      <c r="G135" s="3" t="s">
        <v>366</v>
      </c>
      <c r="H135" s="3" t="s">
        <v>424</v>
      </c>
      <c r="I135" s="3" t="s">
        <v>425</v>
      </c>
    </row>
    <row r="136" spans="1:9" x14ac:dyDescent="0.3">
      <c r="A136" s="3" t="s">
        <v>426</v>
      </c>
      <c r="B136" s="3" t="s">
        <v>366</v>
      </c>
      <c r="C136" s="3" t="s">
        <v>408</v>
      </c>
      <c r="D136" s="1"/>
      <c r="E136" s="3" t="s">
        <v>408</v>
      </c>
      <c r="F136" s="3" t="s">
        <v>426</v>
      </c>
      <c r="G136" s="3" t="s">
        <v>366</v>
      </c>
      <c r="H136" s="3" t="s">
        <v>427</v>
      </c>
      <c r="I136" s="3" t="s">
        <v>428</v>
      </c>
    </row>
    <row r="137" spans="1:9" x14ac:dyDescent="0.3">
      <c r="A137" s="3" t="s">
        <v>429</v>
      </c>
      <c r="B137" s="3" t="s">
        <v>366</v>
      </c>
      <c r="C137" s="3" t="s">
        <v>408</v>
      </c>
      <c r="D137" s="1"/>
      <c r="E137" s="3" t="s">
        <v>408</v>
      </c>
      <c r="F137" s="3" t="s">
        <v>429</v>
      </c>
      <c r="G137" s="3" t="s">
        <v>366</v>
      </c>
      <c r="H137" s="3" t="s">
        <v>430</v>
      </c>
      <c r="I137" s="3" t="s">
        <v>431</v>
      </c>
    </row>
    <row r="138" spans="1:9" x14ac:dyDescent="0.3">
      <c r="A138" s="3" t="s">
        <v>432</v>
      </c>
      <c r="B138" s="3" t="s">
        <v>366</v>
      </c>
      <c r="C138" s="3" t="s">
        <v>408</v>
      </c>
      <c r="D138" s="1"/>
      <c r="E138" s="3" t="s">
        <v>408</v>
      </c>
      <c r="F138" s="3" t="s">
        <v>432</v>
      </c>
      <c r="G138" s="3" t="s">
        <v>366</v>
      </c>
      <c r="H138" s="3" t="s">
        <v>433</v>
      </c>
      <c r="I138" s="3" t="s">
        <v>434</v>
      </c>
    </row>
    <row r="139" spans="1:9" x14ac:dyDescent="0.3">
      <c r="A139" s="3" t="s">
        <v>435</v>
      </c>
      <c r="B139" s="3" t="s">
        <v>366</v>
      </c>
      <c r="C139" s="3" t="s">
        <v>408</v>
      </c>
      <c r="D139" s="1"/>
      <c r="E139" s="3" t="s">
        <v>408</v>
      </c>
      <c r="F139" s="3" t="s">
        <v>435</v>
      </c>
      <c r="G139" s="3" t="s">
        <v>366</v>
      </c>
      <c r="H139" s="3" t="s">
        <v>436</v>
      </c>
      <c r="I139" s="3" t="s">
        <v>437</v>
      </c>
    </row>
    <row r="140" spans="1:9" x14ac:dyDescent="0.3">
      <c r="A140" s="3" t="s">
        <v>438</v>
      </c>
      <c r="B140" s="3" t="s">
        <v>439</v>
      </c>
      <c r="C140" s="3" t="s">
        <v>440</v>
      </c>
      <c r="D140" s="1"/>
      <c r="E140" s="3" t="s">
        <v>440</v>
      </c>
      <c r="F140" s="3" t="s">
        <v>438</v>
      </c>
      <c r="G140" s="3" t="s">
        <v>439</v>
      </c>
      <c r="H140" s="3" t="s">
        <v>441</v>
      </c>
      <c r="I140" s="3" t="s">
        <v>442</v>
      </c>
    </row>
    <row r="141" spans="1:9" x14ac:dyDescent="0.3">
      <c r="A141" s="3" t="s">
        <v>443</v>
      </c>
      <c r="B141" s="3" t="s">
        <v>439</v>
      </c>
      <c r="C141" s="3" t="s">
        <v>440</v>
      </c>
      <c r="D141" s="1"/>
      <c r="E141" s="3" t="s">
        <v>440</v>
      </c>
      <c r="F141" s="3" t="s">
        <v>443</v>
      </c>
      <c r="G141" s="3" t="s">
        <v>439</v>
      </c>
      <c r="H141" s="3" t="s">
        <v>444</v>
      </c>
      <c r="I141" s="3" t="s">
        <v>445</v>
      </c>
    </row>
    <row r="142" spans="1:9" x14ac:dyDescent="0.3">
      <c r="A142" s="3" t="s">
        <v>446</v>
      </c>
      <c r="B142" s="3" t="s">
        <v>439</v>
      </c>
      <c r="C142" s="3" t="s">
        <v>440</v>
      </c>
      <c r="D142" s="1"/>
      <c r="E142" s="3" t="s">
        <v>440</v>
      </c>
      <c r="F142" s="3" t="s">
        <v>446</v>
      </c>
      <c r="G142" s="3" t="s">
        <v>439</v>
      </c>
      <c r="H142" s="3" t="s">
        <v>447</v>
      </c>
      <c r="I142" s="3" t="s">
        <v>448</v>
      </c>
    </row>
    <row r="143" spans="1:9" x14ac:dyDescent="0.3">
      <c r="A143" s="3" t="s">
        <v>449</v>
      </c>
      <c r="B143" s="3" t="s">
        <v>439</v>
      </c>
      <c r="C143" s="3" t="s">
        <v>440</v>
      </c>
      <c r="D143" s="1"/>
      <c r="E143" s="3" t="s">
        <v>440</v>
      </c>
      <c r="F143" s="3" t="s">
        <v>449</v>
      </c>
      <c r="G143" s="3" t="s">
        <v>439</v>
      </c>
      <c r="H143" s="3" t="s">
        <v>450</v>
      </c>
      <c r="I143" s="3" t="s">
        <v>451</v>
      </c>
    </row>
    <row r="144" spans="1:9" x14ac:dyDescent="0.3">
      <c r="A144" s="3" t="s">
        <v>452</v>
      </c>
      <c r="B144" s="3" t="s">
        <v>439</v>
      </c>
      <c r="C144" s="3" t="s">
        <v>440</v>
      </c>
      <c r="D144" s="1"/>
      <c r="E144" s="3" t="s">
        <v>440</v>
      </c>
      <c r="F144" s="3" t="s">
        <v>452</v>
      </c>
      <c r="G144" s="3" t="s">
        <v>439</v>
      </c>
      <c r="H144" s="3" t="s">
        <v>453</v>
      </c>
      <c r="I144" s="3" t="s">
        <v>454</v>
      </c>
    </row>
    <row r="145" spans="1:9" x14ac:dyDescent="0.3">
      <c r="A145" s="3" t="s">
        <v>455</v>
      </c>
      <c r="B145" s="3" t="s">
        <v>439</v>
      </c>
      <c r="C145" s="3" t="s">
        <v>440</v>
      </c>
      <c r="D145" s="1"/>
      <c r="E145" s="3" t="s">
        <v>440</v>
      </c>
      <c r="F145" s="3" t="s">
        <v>455</v>
      </c>
      <c r="G145" s="3" t="s">
        <v>439</v>
      </c>
      <c r="H145" s="3" t="s">
        <v>456</v>
      </c>
      <c r="I145" s="3" t="s">
        <v>457</v>
      </c>
    </row>
    <row r="146" spans="1:9" x14ac:dyDescent="0.3">
      <c r="A146" s="3" t="s">
        <v>458</v>
      </c>
      <c r="B146" s="3" t="s">
        <v>439</v>
      </c>
      <c r="C146" s="3" t="s">
        <v>440</v>
      </c>
      <c r="D146" s="1"/>
      <c r="E146" s="3" t="s">
        <v>440</v>
      </c>
      <c r="F146" s="3" t="s">
        <v>458</v>
      </c>
      <c r="G146" s="3" t="s">
        <v>439</v>
      </c>
      <c r="H146" s="3" t="s">
        <v>459</v>
      </c>
      <c r="I146" s="3" t="s">
        <v>460</v>
      </c>
    </row>
    <row r="147" spans="1:9" x14ac:dyDescent="0.3">
      <c r="A147" s="3" t="s">
        <v>461</v>
      </c>
      <c r="B147" s="3" t="s">
        <v>439</v>
      </c>
      <c r="C147" s="3" t="s">
        <v>462</v>
      </c>
      <c r="D147" s="1"/>
      <c r="E147" s="3" t="s">
        <v>462</v>
      </c>
      <c r="F147" s="3" t="s">
        <v>461</v>
      </c>
      <c r="G147" s="3" t="s">
        <v>439</v>
      </c>
      <c r="H147" s="3" t="s">
        <v>463</v>
      </c>
      <c r="I147" s="3" t="s">
        <v>464</v>
      </c>
    </row>
    <row r="148" spans="1:9" x14ac:dyDescent="0.3">
      <c r="A148" s="3" t="s">
        <v>465</v>
      </c>
      <c r="B148" s="3" t="s">
        <v>439</v>
      </c>
      <c r="C148" s="3" t="s">
        <v>462</v>
      </c>
      <c r="D148" s="1"/>
      <c r="E148" s="3" t="s">
        <v>462</v>
      </c>
      <c r="F148" s="3" t="s">
        <v>465</v>
      </c>
      <c r="G148" s="3" t="s">
        <v>439</v>
      </c>
      <c r="H148" s="3" t="s">
        <v>466</v>
      </c>
      <c r="I148" s="3" t="s">
        <v>467</v>
      </c>
    </row>
    <row r="149" spans="1:9" x14ac:dyDescent="0.3">
      <c r="A149" s="3" t="s">
        <v>468</v>
      </c>
      <c r="B149" s="3" t="s">
        <v>439</v>
      </c>
      <c r="C149" s="3" t="s">
        <v>469</v>
      </c>
      <c r="D149" s="1"/>
      <c r="E149" s="3" t="s">
        <v>469</v>
      </c>
      <c r="F149" s="3" t="s">
        <v>468</v>
      </c>
      <c r="G149" s="3" t="s">
        <v>439</v>
      </c>
      <c r="H149" s="3" t="s">
        <v>470</v>
      </c>
      <c r="I149" s="3" t="s">
        <v>471</v>
      </c>
    </row>
    <row r="150" spans="1:9" x14ac:dyDescent="0.3">
      <c r="A150" s="3" t="s">
        <v>472</v>
      </c>
      <c r="B150" s="3" t="s">
        <v>439</v>
      </c>
      <c r="C150" s="3" t="s">
        <v>469</v>
      </c>
      <c r="D150" s="1"/>
      <c r="E150" s="3" t="s">
        <v>469</v>
      </c>
      <c r="F150" s="3" t="s">
        <v>472</v>
      </c>
      <c r="G150" s="3" t="s">
        <v>439</v>
      </c>
      <c r="H150" s="3" t="s">
        <v>473</v>
      </c>
      <c r="I150" s="3" t="s">
        <v>474</v>
      </c>
    </row>
    <row r="151" spans="1:9" x14ac:dyDescent="0.3">
      <c r="A151" s="3" t="s">
        <v>475</v>
      </c>
      <c r="B151" s="3" t="s">
        <v>439</v>
      </c>
      <c r="C151" s="3" t="s">
        <v>469</v>
      </c>
      <c r="D151" s="1"/>
      <c r="E151" s="3" t="s">
        <v>469</v>
      </c>
      <c r="F151" s="3" t="s">
        <v>475</v>
      </c>
      <c r="G151" s="3" t="s">
        <v>439</v>
      </c>
      <c r="H151" s="3" t="s">
        <v>476</v>
      </c>
      <c r="I151" s="3" t="s">
        <v>477</v>
      </c>
    </row>
    <row r="152" spans="1:9" x14ac:dyDescent="0.3">
      <c r="A152" s="6" t="s">
        <v>478</v>
      </c>
      <c r="B152" s="6" t="s">
        <v>439</v>
      </c>
      <c r="C152" s="6" t="s">
        <v>469</v>
      </c>
      <c r="D152" s="1"/>
      <c r="E152" s="6" t="s">
        <v>469</v>
      </c>
      <c r="F152" s="6" t="s">
        <v>478</v>
      </c>
      <c r="G152" s="6" t="s">
        <v>439</v>
      </c>
      <c r="H152" s="6" t="s">
        <v>479</v>
      </c>
      <c r="I152" s="6" t="s">
        <v>480</v>
      </c>
    </row>
    <row r="153" spans="1:9" x14ac:dyDescent="0.3">
      <c r="A153" s="3" t="s">
        <v>481</v>
      </c>
      <c r="B153" s="3" t="s">
        <v>482</v>
      </c>
      <c r="C153" s="3" t="s">
        <v>483</v>
      </c>
      <c r="D153" s="1"/>
      <c r="E153" s="3" t="s">
        <v>483</v>
      </c>
      <c r="F153" s="3" t="s">
        <v>481</v>
      </c>
      <c r="G153" s="3" t="s">
        <v>482</v>
      </c>
      <c r="H153" s="3" t="s">
        <v>484</v>
      </c>
      <c r="I153" s="3" t="s">
        <v>485</v>
      </c>
    </row>
    <row r="154" spans="1:9" x14ac:dyDescent="0.3">
      <c r="A154" s="3" t="s">
        <v>486</v>
      </c>
      <c r="B154" s="3" t="s">
        <v>482</v>
      </c>
      <c r="C154" s="3" t="s">
        <v>483</v>
      </c>
      <c r="D154" s="1"/>
      <c r="E154" s="3" t="s">
        <v>483</v>
      </c>
      <c r="F154" s="3" t="s">
        <v>486</v>
      </c>
      <c r="G154" s="3" t="s">
        <v>482</v>
      </c>
      <c r="H154" s="3" t="s">
        <v>487</v>
      </c>
      <c r="I154" s="3" t="s">
        <v>488</v>
      </c>
    </row>
    <row r="155" spans="1:9" x14ac:dyDescent="0.3">
      <c r="A155" s="3" t="s">
        <v>489</v>
      </c>
      <c r="B155" s="3" t="s">
        <v>482</v>
      </c>
      <c r="C155" s="3" t="s">
        <v>483</v>
      </c>
      <c r="D155" s="1"/>
      <c r="E155" s="3" t="s">
        <v>483</v>
      </c>
      <c r="F155" s="3" t="s">
        <v>489</v>
      </c>
      <c r="G155" s="3" t="s">
        <v>482</v>
      </c>
      <c r="H155" s="3" t="s">
        <v>490</v>
      </c>
      <c r="I155" s="3" t="s">
        <v>491</v>
      </c>
    </row>
    <row r="156" spans="1:9" x14ac:dyDescent="0.3">
      <c r="A156" s="3" t="s">
        <v>492</v>
      </c>
      <c r="B156" s="3" t="s">
        <v>482</v>
      </c>
      <c r="C156" s="3" t="s">
        <v>493</v>
      </c>
      <c r="D156" s="1"/>
      <c r="E156" s="3" t="s">
        <v>493</v>
      </c>
      <c r="F156" s="3" t="s">
        <v>492</v>
      </c>
      <c r="G156" s="3" t="s">
        <v>482</v>
      </c>
      <c r="H156" s="3" t="s">
        <v>494</v>
      </c>
      <c r="I156" s="3" t="s">
        <v>495</v>
      </c>
    </row>
    <row r="157" spans="1:9" x14ac:dyDescent="0.3">
      <c r="A157" s="3" t="s">
        <v>496</v>
      </c>
      <c r="B157" s="3" t="s">
        <v>482</v>
      </c>
      <c r="C157" s="3" t="s">
        <v>493</v>
      </c>
      <c r="D157" s="1"/>
      <c r="E157" s="3" t="s">
        <v>493</v>
      </c>
      <c r="F157" s="3" t="s">
        <v>496</v>
      </c>
      <c r="G157" s="3" t="s">
        <v>482</v>
      </c>
      <c r="H157" s="3" t="s">
        <v>497</v>
      </c>
      <c r="I157" s="3" t="s">
        <v>498</v>
      </c>
    </row>
    <row r="158" spans="1:9" x14ac:dyDescent="0.3">
      <c r="A158" s="3" t="s">
        <v>499</v>
      </c>
      <c r="B158" s="3" t="s">
        <v>482</v>
      </c>
      <c r="C158" s="3" t="s">
        <v>493</v>
      </c>
      <c r="D158" s="1"/>
      <c r="E158" s="3" t="s">
        <v>493</v>
      </c>
      <c r="F158" s="3" t="s">
        <v>499</v>
      </c>
      <c r="G158" s="3" t="s">
        <v>482</v>
      </c>
      <c r="H158" s="3" t="s">
        <v>500</v>
      </c>
      <c r="I158" s="3" t="s">
        <v>501</v>
      </c>
    </row>
    <row r="159" spans="1:9" x14ac:dyDescent="0.3">
      <c r="A159" s="3" t="s">
        <v>502</v>
      </c>
      <c r="B159" s="3" t="s">
        <v>482</v>
      </c>
      <c r="C159" s="3" t="s">
        <v>493</v>
      </c>
      <c r="D159" s="1"/>
      <c r="E159" s="3" t="s">
        <v>493</v>
      </c>
      <c r="F159" s="3" t="s">
        <v>502</v>
      </c>
      <c r="G159" s="3" t="s">
        <v>482</v>
      </c>
      <c r="H159" s="3" t="s">
        <v>503</v>
      </c>
      <c r="I159" s="3" t="s">
        <v>504</v>
      </c>
    </row>
    <row r="160" spans="1:9" x14ac:dyDescent="0.3">
      <c r="A160" s="3" t="s">
        <v>505</v>
      </c>
      <c r="B160" s="3" t="s">
        <v>482</v>
      </c>
      <c r="C160" s="3" t="s">
        <v>493</v>
      </c>
      <c r="D160" s="1"/>
      <c r="E160" s="3" t="s">
        <v>493</v>
      </c>
      <c r="F160" s="3" t="s">
        <v>505</v>
      </c>
      <c r="G160" s="3" t="s">
        <v>482</v>
      </c>
      <c r="H160" s="3" t="s">
        <v>506</v>
      </c>
      <c r="I160" s="3" t="s">
        <v>507</v>
      </c>
    </row>
    <row r="161" spans="1:9" x14ac:dyDescent="0.3">
      <c r="A161" s="3" t="s">
        <v>508</v>
      </c>
      <c r="B161" s="3" t="s">
        <v>482</v>
      </c>
      <c r="C161" s="3" t="s">
        <v>509</v>
      </c>
      <c r="D161" s="1"/>
      <c r="E161" s="3" t="s">
        <v>509</v>
      </c>
      <c r="F161" s="3" t="s">
        <v>508</v>
      </c>
      <c r="G161" s="3" t="s">
        <v>482</v>
      </c>
      <c r="H161" s="3" t="s">
        <v>510</v>
      </c>
      <c r="I161" s="3" t="s">
        <v>511</v>
      </c>
    </row>
    <row r="162" spans="1:9" x14ac:dyDescent="0.3">
      <c r="A162" s="3" t="s">
        <v>512</v>
      </c>
      <c r="B162" s="3" t="s">
        <v>482</v>
      </c>
      <c r="C162" s="3" t="s">
        <v>509</v>
      </c>
      <c r="D162" s="1"/>
      <c r="E162" s="3" t="s">
        <v>509</v>
      </c>
      <c r="F162" s="3" t="s">
        <v>512</v>
      </c>
      <c r="G162" s="3" t="s">
        <v>482</v>
      </c>
      <c r="H162" s="3" t="s">
        <v>513</v>
      </c>
      <c r="I162" s="3" t="s">
        <v>514</v>
      </c>
    </row>
    <row r="163" spans="1:9" x14ac:dyDescent="0.3">
      <c r="A163" s="3" t="s">
        <v>515</v>
      </c>
      <c r="B163" s="3" t="s">
        <v>482</v>
      </c>
      <c r="C163" s="3" t="s">
        <v>509</v>
      </c>
      <c r="D163" s="1"/>
      <c r="E163" s="3" t="s">
        <v>509</v>
      </c>
      <c r="F163" s="3" t="s">
        <v>515</v>
      </c>
      <c r="G163" s="3" t="s">
        <v>482</v>
      </c>
      <c r="H163" s="3" t="s">
        <v>516</v>
      </c>
      <c r="I163" s="3" t="s">
        <v>517</v>
      </c>
    </row>
    <row r="164" spans="1:9" x14ac:dyDescent="0.3">
      <c r="A164" s="3" t="s">
        <v>518</v>
      </c>
      <c r="B164" s="3" t="s">
        <v>482</v>
      </c>
      <c r="C164" s="3" t="s">
        <v>509</v>
      </c>
      <c r="D164" s="1"/>
      <c r="E164" s="3" t="s">
        <v>509</v>
      </c>
      <c r="F164" s="3" t="s">
        <v>518</v>
      </c>
      <c r="G164" s="3" t="s">
        <v>482</v>
      </c>
      <c r="H164" s="3" t="s">
        <v>519</v>
      </c>
      <c r="I164" s="3" t="s">
        <v>520</v>
      </c>
    </row>
    <row r="165" spans="1:9" x14ac:dyDescent="0.3">
      <c r="A165" s="3" t="s">
        <v>521</v>
      </c>
      <c r="B165" s="3" t="s">
        <v>482</v>
      </c>
      <c r="C165" s="3" t="s">
        <v>522</v>
      </c>
      <c r="D165" s="1"/>
      <c r="E165" s="3" t="s">
        <v>522</v>
      </c>
      <c r="F165" s="3" t="s">
        <v>521</v>
      </c>
      <c r="G165" s="3" t="s">
        <v>482</v>
      </c>
      <c r="H165" s="3" t="s">
        <v>523</v>
      </c>
      <c r="I165" s="3" t="s">
        <v>524</v>
      </c>
    </row>
    <row r="166" spans="1:9" x14ac:dyDescent="0.3">
      <c r="A166" s="3" t="s">
        <v>525</v>
      </c>
      <c r="B166" s="3" t="s">
        <v>482</v>
      </c>
      <c r="C166" s="3" t="s">
        <v>522</v>
      </c>
      <c r="D166" s="1"/>
      <c r="E166" s="3" t="s">
        <v>522</v>
      </c>
      <c r="F166" s="3" t="s">
        <v>525</v>
      </c>
      <c r="G166" s="3" t="s">
        <v>482</v>
      </c>
      <c r="H166" s="3" t="s">
        <v>526</v>
      </c>
      <c r="I166" s="3" t="s">
        <v>527</v>
      </c>
    </row>
    <row r="167" spans="1:9" x14ac:dyDescent="0.3">
      <c r="A167" s="3" t="s">
        <v>528</v>
      </c>
      <c r="B167" s="3" t="s">
        <v>482</v>
      </c>
      <c r="C167" s="3" t="s">
        <v>522</v>
      </c>
      <c r="D167" s="1"/>
      <c r="E167" s="3" t="s">
        <v>522</v>
      </c>
      <c r="F167" s="3" t="s">
        <v>528</v>
      </c>
      <c r="G167" s="3" t="s">
        <v>482</v>
      </c>
      <c r="H167" s="3" t="s">
        <v>529</v>
      </c>
      <c r="I167" s="3" t="s">
        <v>530</v>
      </c>
    </row>
    <row r="168" spans="1:9" x14ac:dyDescent="0.3">
      <c r="A168" s="3" t="s">
        <v>531</v>
      </c>
      <c r="B168" s="3" t="s">
        <v>482</v>
      </c>
      <c r="C168" s="3" t="s">
        <v>522</v>
      </c>
      <c r="D168" s="1"/>
      <c r="E168" s="3" t="s">
        <v>522</v>
      </c>
      <c r="F168" s="3" t="s">
        <v>531</v>
      </c>
      <c r="G168" s="3" t="s">
        <v>482</v>
      </c>
      <c r="H168" s="3" t="s">
        <v>532</v>
      </c>
      <c r="I168" s="3" t="s">
        <v>533</v>
      </c>
    </row>
    <row r="169" spans="1:9" x14ac:dyDescent="0.3">
      <c r="A169" s="3" t="s">
        <v>534</v>
      </c>
      <c r="B169" s="3" t="s">
        <v>482</v>
      </c>
      <c r="C169" s="3" t="s">
        <v>522</v>
      </c>
      <c r="D169" s="1"/>
      <c r="E169" s="3" t="s">
        <v>522</v>
      </c>
      <c r="F169" s="3" t="s">
        <v>534</v>
      </c>
      <c r="G169" s="3" t="s">
        <v>482</v>
      </c>
      <c r="H169" s="3" t="s">
        <v>535</v>
      </c>
      <c r="I169" s="3" t="s">
        <v>536</v>
      </c>
    </row>
    <row r="170" spans="1:9" x14ac:dyDescent="0.3">
      <c r="A170" s="3" t="s">
        <v>537</v>
      </c>
      <c r="B170" s="3" t="s">
        <v>538</v>
      </c>
      <c r="C170" s="3" t="s">
        <v>539</v>
      </c>
      <c r="D170" s="1"/>
      <c r="E170" s="3" t="s">
        <v>539</v>
      </c>
      <c r="F170" s="3" t="s">
        <v>537</v>
      </c>
      <c r="G170" s="3" t="s">
        <v>538</v>
      </c>
      <c r="H170" s="3" t="s">
        <v>540</v>
      </c>
      <c r="I170" s="3" t="s">
        <v>541</v>
      </c>
    </row>
    <row r="171" spans="1:9" x14ac:dyDescent="0.3">
      <c r="A171" s="3" t="s">
        <v>542</v>
      </c>
      <c r="B171" s="3" t="s">
        <v>538</v>
      </c>
      <c r="C171" s="3" t="s">
        <v>539</v>
      </c>
      <c r="D171" s="1"/>
      <c r="E171" s="3" t="s">
        <v>539</v>
      </c>
      <c r="F171" s="3" t="s">
        <v>542</v>
      </c>
      <c r="G171" s="3" t="s">
        <v>538</v>
      </c>
      <c r="H171" s="3" t="s">
        <v>543</v>
      </c>
      <c r="I171" s="3" t="s">
        <v>544</v>
      </c>
    </row>
    <row r="172" spans="1:9" x14ac:dyDescent="0.3">
      <c r="A172" s="3" t="s">
        <v>545</v>
      </c>
      <c r="B172" s="3" t="s">
        <v>538</v>
      </c>
      <c r="C172" s="3" t="s">
        <v>539</v>
      </c>
      <c r="D172" s="1"/>
      <c r="E172" s="3" t="s">
        <v>539</v>
      </c>
      <c r="F172" s="3" t="s">
        <v>545</v>
      </c>
      <c r="G172" s="3" t="s">
        <v>538</v>
      </c>
      <c r="H172" s="3" t="s">
        <v>546</v>
      </c>
      <c r="I172" s="3" t="s">
        <v>547</v>
      </c>
    </row>
    <row r="173" spans="1:9" x14ac:dyDescent="0.3">
      <c r="A173" s="3" t="s">
        <v>548</v>
      </c>
      <c r="B173" s="3" t="s">
        <v>538</v>
      </c>
      <c r="C173" s="3" t="s">
        <v>539</v>
      </c>
      <c r="D173" s="1"/>
      <c r="E173" s="3" t="s">
        <v>539</v>
      </c>
      <c r="F173" s="3" t="s">
        <v>548</v>
      </c>
      <c r="G173" s="3" t="s">
        <v>538</v>
      </c>
      <c r="H173" s="3" t="s">
        <v>549</v>
      </c>
      <c r="I173" s="3" t="s">
        <v>550</v>
      </c>
    </row>
    <row r="174" spans="1:9" x14ac:dyDescent="0.3">
      <c r="A174" s="3" t="s">
        <v>551</v>
      </c>
      <c r="B174" s="3" t="s">
        <v>538</v>
      </c>
      <c r="C174" s="3" t="s">
        <v>539</v>
      </c>
      <c r="D174" s="1"/>
      <c r="E174" s="3" t="s">
        <v>539</v>
      </c>
      <c r="F174" s="3" t="s">
        <v>551</v>
      </c>
      <c r="G174" s="3" t="s">
        <v>538</v>
      </c>
      <c r="H174" s="3" t="s">
        <v>552</v>
      </c>
      <c r="I174" s="3" t="s">
        <v>553</v>
      </c>
    </row>
    <row r="175" spans="1:9" x14ac:dyDescent="0.3">
      <c r="A175" s="3" t="s">
        <v>554</v>
      </c>
      <c r="B175" s="3" t="s">
        <v>538</v>
      </c>
      <c r="C175" s="3" t="s">
        <v>539</v>
      </c>
      <c r="D175" s="1"/>
      <c r="E175" s="3" t="s">
        <v>539</v>
      </c>
      <c r="F175" s="3" t="s">
        <v>554</v>
      </c>
      <c r="G175" s="3" t="s">
        <v>538</v>
      </c>
      <c r="H175" s="3" t="s">
        <v>555</v>
      </c>
      <c r="I175" s="3" t="s">
        <v>556</v>
      </c>
    </row>
    <row r="176" spans="1:9" x14ac:dyDescent="0.3">
      <c r="A176" s="3" t="s">
        <v>557</v>
      </c>
      <c r="B176" s="3" t="s">
        <v>538</v>
      </c>
      <c r="C176" s="3" t="s">
        <v>539</v>
      </c>
      <c r="D176" s="1"/>
      <c r="E176" s="3" t="s">
        <v>539</v>
      </c>
      <c r="F176" s="3" t="s">
        <v>557</v>
      </c>
      <c r="G176" s="3" t="s">
        <v>538</v>
      </c>
      <c r="H176" s="3" t="s">
        <v>558</v>
      </c>
      <c r="I176" s="3" t="s">
        <v>559</v>
      </c>
    </row>
    <row r="177" spans="1:9" x14ac:dyDescent="0.3">
      <c r="A177" s="3" t="s">
        <v>560</v>
      </c>
      <c r="B177" s="3" t="s">
        <v>538</v>
      </c>
      <c r="C177" s="3" t="s">
        <v>539</v>
      </c>
      <c r="D177" s="1"/>
      <c r="E177" s="3" t="s">
        <v>539</v>
      </c>
      <c r="F177" s="3" t="s">
        <v>560</v>
      </c>
      <c r="G177" s="3" t="s">
        <v>538</v>
      </c>
      <c r="H177" s="3" t="s">
        <v>561</v>
      </c>
      <c r="I177" s="3" t="s">
        <v>562</v>
      </c>
    </row>
    <row r="178" spans="1:9" x14ac:dyDescent="0.3">
      <c r="A178" s="3" t="s">
        <v>563</v>
      </c>
      <c r="B178" s="3" t="s">
        <v>538</v>
      </c>
      <c r="C178" s="3" t="s">
        <v>539</v>
      </c>
      <c r="D178" s="1"/>
      <c r="E178" s="3" t="s">
        <v>539</v>
      </c>
      <c r="F178" s="3" t="s">
        <v>563</v>
      </c>
      <c r="G178" s="3" t="s">
        <v>538</v>
      </c>
      <c r="H178" s="3" t="s">
        <v>564</v>
      </c>
      <c r="I178" s="3" t="s">
        <v>565</v>
      </c>
    </row>
    <row r="179" spans="1:9" x14ac:dyDescent="0.3">
      <c r="A179" s="3" t="s">
        <v>566</v>
      </c>
      <c r="B179" s="3" t="s">
        <v>538</v>
      </c>
      <c r="C179" s="3" t="s">
        <v>539</v>
      </c>
      <c r="D179" s="1"/>
      <c r="E179" s="3" t="s">
        <v>539</v>
      </c>
      <c r="F179" s="3" t="s">
        <v>566</v>
      </c>
      <c r="G179" s="3" t="s">
        <v>538</v>
      </c>
      <c r="H179" s="3" t="s">
        <v>567</v>
      </c>
      <c r="I179" s="3" t="s">
        <v>568</v>
      </c>
    </row>
    <row r="180" spans="1:9" x14ac:dyDescent="0.3">
      <c r="A180" s="3" t="s">
        <v>569</v>
      </c>
      <c r="B180" s="3" t="s">
        <v>538</v>
      </c>
      <c r="C180" s="3" t="s">
        <v>570</v>
      </c>
      <c r="D180" s="1"/>
      <c r="E180" s="3" t="s">
        <v>570</v>
      </c>
      <c r="F180" s="3" t="s">
        <v>569</v>
      </c>
      <c r="G180" s="3" t="s">
        <v>538</v>
      </c>
      <c r="H180" s="3" t="s">
        <v>571</v>
      </c>
      <c r="I180" s="3" t="s">
        <v>572</v>
      </c>
    </row>
    <row r="181" spans="1:9" x14ac:dyDescent="0.3">
      <c r="A181" s="3" t="s">
        <v>573</v>
      </c>
      <c r="B181" s="3" t="s">
        <v>538</v>
      </c>
      <c r="C181" s="3" t="s">
        <v>570</v>
      </c>
      <c r="D181" s="1"/>
      <c r="E181" s="3" t="s">
        <v>570</v>
      </c>
      <c r="F181" s="3" t="s">
        <v>573</v>
      </c>
      <c r="G181" s="3" t="s">
        <v>538</v>
      </c>
      <c r="H181" s="3" t="s">
        <v>574</v>
      </c>
      <c r="I181" s="3" t="s">
        <v>575</v>
      </c>
    </row>
    <row r="182" spans="1:9" x14ac:dyDescent="0.3">
      <c r="A182" s="3" t="s">
        <v>576</v>
      </c>
      <c r="B182" s="3" t="s">
        <v>538</v>
      </c>
      <c r="C182" s="3" t="s">
        <v>570</v>
      </c>
      <c r="D182" s="1"/>
      <c r="E182" s="3" t="s">
        <v>570</v>
      </c>
      <c r="F182" s="3" t="s">
        <v>576</v>
      </c>
      <c r="G182" s="3" t="s">
        <v>538</v>
      </c>
      <c r="H182" s="3" t="s">
        <v>577</v>
      </c>
      <c r="I182" s="3" t="s">
        <v>578</v>
      </c>
    </row>
    <row r="183" spans="1:9" x14ac:dyDescent="0.3">
      <c r="A183" s="3" t="s">
        <v>579</v>
      </c>
      <c r="B183" s="3" t="s">
        <v>538</v>
      </c>
      <c r="C183" s="3" t="s">
        <v>570</v>
      </c>
      <c r="D183" s="1"/>
      <c r="E183" s="3" t="s">
        <v>570</v>
      </c>
      <c r="F183" s="3" t="s">
        <v>579</v>
      </c>
      <c r="G183" s="3" t="s">
        <v>538</v>
      </c>
      <c r="H183" s="3" t="s">
        <v>580</v>
      </c>
      <c r="I183" s="3" t="s">
        <v>581</v>
      </c>
    </row>
    <row r="184" spans="1:9" x14ac:dyDescent="0.3">
      <c r="A184" s="3" t="s">
        <v>582</v>
      </c>
      <c r="B184" s="3" t="s">
        <v>538</v>
      </c>
      <c r="C184" s="3" t="s">
        <v>570</v>
      </c>
      <c r="D184" s="1"/>
      <c r="E184" s="3" t="s">
        <v>570</v>
      </c>
      <c r="F184" s="3" t="s">
        <v>582</v>
      </c>
      <c r="G184" s="3" t="s">
        <v>538</v>
      </c>
      <c r="H184" s="3" t="s">
        <v>583</v>
      </c>
      <c r="I184" s="3" t="s">
        <v>584</v>
      </c>
    </row>
    <row r="185" spans="1:9" x14ac:dyDescent="0.3">
      <c r="A185" s="3" t="s">
        <v>585</v>
      </c>
      <c r="B185" s="3" t="s">
        <v>538</v>
      </c>
      <c r="C185" s="3" t="s">
        <v>570</v>
      </c>
      <c r="D185" s="1"/>
      <c r="E185" s="3" t="s">
        <v>570</v>
      </c>
      <c r="F185" s="3" t="s">
        <v>585</v>
      </c>
      <c r="G185" s="3" t="s">
        <v>538</v>
      </c>
      <c r="H185" s="3" t="s">
        <v>586</v>
      </c>
      <c r="I185" s="3" t="s">
        <v>587</v>
      </c>
    </row>
    <row r="186" spans="1:9" x14ac:dyDescent="0.3">
      <c r="A186" s="3" t="s">
        <v>588</v>
      </c>
      <c r="B186" s="3" t="s">
        <v>538</v>
      </c>
      <c r="C186" s="3" t="s">
        <v>389</v>
      </c>
      <c r="D186" s="1"/>
      <c r="E186" s="3" t="s">
        <v>389</v>
      </c>
      <c r="F186" s="3" t="s">
        <v>588</v>
      </c>
      <c r="G186" s="3" t="s">
        <v>538</v>
      </c>
      <c r="H186" s="3" t="s">
        <v>589</v>
      </c>
      <c r="I186" s="3" t="s">
        <v>590</v>
      </c>
    </row>
    <row r="187" spans="1:9" x14ac:dyDescent="0.3">
      <c r="A187" s="3" t="s">
        <v>591</v>
      </c>
      <c r="B187" s="3" t="s">
        <v>538</v>
      </c>
      <c r="C187" s="3" t="s">
        <v>469</v>
      </c>
      <c r="D187" s="1"/>
      <c r="E187" s="3" t="s">
        <v>469</v>
      </c>
      <c r="F187" s="3" t="s">
        <v>591</v>
      </c>
      <c r="G187" s="3" t="s">
        <v>538</v>
      </c>
      <c r="H187" s="3" t="s">
        <v>592</v>
      </c>
      <c r="I187" s="3" t="s">
        <v>593</v>
      </c>
    </row>
    <row r="188" spans="1:9" x14ac:dyDescent="0.3">
      <c r="A188" s="3" t="s">
        <v>594</v>
      </c>
      <c r="B188" s="3" t="s">
        <v>538</v>
      </c>
      <c r="C188" s="3" t="s">
        <v>469</v>
      </c>
      <c r="D188" s="1"/>
      <c r="E188" s="3" t="s">
        <v>469</v>
      </c>
      <c r="F188" s="3" t="s">
        <v>594</v>
      </c>
      <c r="G188" s="3" t="s">
        <v>538</v>
      </c>
      <c r="H188" s="3" t="s">
        <v>595</v>
      </c>
      <c r="I188" s="3" t="s">
        <v>596</v>
      </c>
    </row>
    <row r="189" spans="1:9" x14ac:dyDescent="0.3">
      <c r="A189" s="6" t="s">
        <v>478</v>
      </c>
      <c r="B189" s="6" t="s">
        <v>538</v>
      </c>
      <c r="C189" s="6" t="s">
        <v>469</v>
      </c>
      <c r="D189" s="1"/>
      <c r="E189" s="6" t="s">
        <v>469</v>
      </c>
      <c r="F189" s="6" t="s">
        <v>478</v>
      </c>
      <c r="G189" s="6" t="s">
        <v>538</v>
      </c>
      <c r="H189" s="6" t="s">
        <v>597</v>
      </c>
      <c r="I189" s="6" t="s">
        <v>598</v>
      </c>
    </row>
    <row r="190" spans="1:9" x14ac:dyDescent="0.3">
      <c r="A190" s="3" t="s">
        <v>599</v>
      </c>
      <c r="B190" s="3" t="s">
        <v>538</v>
      </c>
      <c r="C190" s="3" t="s">
        <v>599</v>
      </c>
      <c r="D190" s="1"/>
      <c r="E190" s="3" t="s">
        <v>599</v>
      </c>
      <c r="F190" s="3" t="s">
        <v>599</v>
      </c>
      <c r="G190" s="3" t="s">
        <v>538</v>
      </c>
      <c r="H190" s="3" t="s">
        <v>600</v>
      </c>
      <c r="I190" s="3" t="s">
        <v>601</v>
      </c>
    </row>
    <row r="191" spans="1:9" x14ac:dyDescent="0.3">
      <c r="A191" s="3" t="s">
        <v>602</v>
      </c>
      <c r="B191" s="3" t="s">
        <v>603</v>
      </c>
      <c r="C191" s="3" t="s">
        <v>604</v>
      </c>
      <c r="D191" s="1"/>
      <c r="E191" s="3" t="s">
        <v>604</v>
      </c>
      <c r="F191" s="3" t="s">
        <v>602</v>
      </c>
      <c r="G191" s="3" t="s">
        <v>603</v>
      </c>
      <c r="H191" s="3" t="s">
        <v>605</v>
      </c>
      <c r="I191" s="3" t="s">
        <v>606</v>
      </c>
    </row>
    <row r="192" spans="1:9" x14ac:dyDescent="0.3">
      <c r="A192" s="3" t="s">
        <v>607</v>
      </c>
      <c r="B192" s="3" t="s">
        <v>603</v>
      </c>
      <c r="C192" s="3" t="s">
        <v>604</v>
      </c>
      <c r="D192" s="1"/>
      <c r="E192" s="3" t="s">
        <v>604</v>
      </c>
      <c r="F192" s="3" t="s">
        <v>607</v>
      </c>
      <c r="G192" s="3" t="s">
        <v>603</v>
      </c>
      <c r="H192" s="3" t="s">
        <v>608</v>
      </c>
      <c r="I192" s="3" t="s">
        <v>609</v>
      </c>
    </row>
    <row r="193" spans="1:9" x14ac:dyDescent="0.3">
      <c r="A193" s="3" t="s">
        <v>610</v>
      </c>
      <c r="B193" s="3" t="s">
        <v>603</v>
      </c>
      <c r="C193" s="3" t="s">
        <v>604</v>
      </c>
      <c r="D193" s="1"/>
      <c r="E193" s="3" t="s">
        <v>604</v>
      </c>
      <c r="F193" s="3" t="s">
        <v>610</v>
      </c>
      <c r="G193" s="3" t="s">
        <v>603</v>
      </c>
      <c r="H193" s="3" t="s">
        <v>611</v>
      </c>
      <c r="I193" s="3" t="s">
        <v>612</v>
      </c>
    </row>
    <row r="194" spans="1:9" x14ac:dyDescent="0.3">
      <c r="A194" s="3" t="s">
        <v>613</v>
      </c>
      <c r="B194" s="3" t="s">
        <v>603</v>
      </c>
      <c r="C194" s="3" t="s">
        <v>604</v>
      </c>
      <c r="D194" s="1"/>
      <c r="E194" s="3" t="s">
        <v>604</v>
      </c>
      <c r="F194" s="3" t="s">
        <v>613</v>
      </c>
      <c r="G194" s="3" t="s">
        <v>603</v>
      </c>
      <c r="H194" s="3" t="s">
        <v>614</v>
      </c>
      <c r="I194" s="3" t="s">
        <v>615</v>
      </c>
    </row>
    <row r="195" spans="1:9" x14ac:dyDescent="0.3">
      <c r="A195" s="3" t="s">
        <v>616</v>
      </c>
      <c r="B195" s="3" t="s">
        <v>603</v>
      </c>
      <c r="C195" s="3" t="s">
        <v>604</v>
      </c>
      <c r="D195" s="1"/>
      <c r="E195" s="3" t="s">
        <v>604</v>
      </c>
      <c r="F195" s="3" t="s">
        <v>616</v>
      </c>
      <c r="G195" s="3" t="s">
        <v>603</v>
      </c>
      <c r="H195" s="3" t="s">
        <v>617</v>
      </c>
      <c r="I195" s="3" t="s">
        <v>618</v>
      </c>
    </row>
    <row r="196" spans="1:9" x14ac:dyDescent="0.3">
      <c r="A196" s="3" t="s">
        <v>619</v>
      </c>
      <c r="B196" s="3" t="s">
        <v>603</v>
      </c>
      <c r="C196" s="3" t="s">
        <v>604</v>
      </c>
      <c r="D196" s="1"/>
      <c r="E196" s="3" t="s">
        <v>604</v>
      </c>
      <c r="F196" s="3" t="s">
        <v>619</v>
      </c>
      <c r="G196" s="3" t="s">
        <v>603</v>
      </c>
      <c r="H196" s="3" t="s">
        <v>620</v>
      </c>
      <c r="I196" s="3" t="s">
        <v>621</v>
      </c>
    </row>
    <row r="197" spans="1:9" x14ac:dyDescent="0.3">
      <c r="A197" s="3" t="s">
        <v>622</v>
      </c>
      <c r="B197" s="3" t="s">
        <v>603</v>
      </c>
      <c r="C197" s="3" t="s">
        <v>462</v>
      </c>
      <c r="D197" s="1"/>
      <c r="E197" s="3" t="s">
        <v>462</v>
      </c>
      <c r="F197" s="3" t="s">
        <v>622</v>
      </c>
      <c r="G197" s="3" t="s">
        <v>603</v>
      </c>
      <c r="H197" s="3" t="s">
        <v>623</v>
      </c>
      <c r="I197" s="3" t="s">
        <v>624</v>
      </c>
    </row>
    <row r="198" spans="1:9" x14ac:dyDescent="0.3">
      <c r="A198" s="3" t="s">
        <v>625</v>
      </c>
      <c r="B198" s="3" t="s">
        <v>603</v>
      </c>
      <c r="C198" s="3" t="s">
        <v>462</v>
      </c>
      <c r="D198" s="1"/>
      <c r="E198" s="3" t="s">
        <v>462</v>
      </c>
      <c r="F198" s="3" t="s">
        <v>625</v>
      </c>
      <c r="G198" s="3" t="s">
        <v>603</v>
      </c>
      <c r="H198" s="3" t="s">
        <v>626</v>
      </c>
      <c r="I198" s="3" t="s">
        <v>627</v>
      </c>
    </row>
    <row r="199" spans="1:9" x14ac:dyDescent="0.3">
      <c r="A199" s="3" t="s">
        <v>628</v>
      </c>
      <c r="B199" s="3" t="s">
        <v>603</v>
      </c>
      <c r="C199" s="3" t="s">
        <v>462</v>
      </c>
      <c r="D199" s="1"/>
      <c r="E199" s="3" t="s">
        <v>462</v>
      </c>
      <c r="F199" s="3" t="s">
        <v>628</v>
      </c>
      <c r="G199" s="3" t="s">
        <v>603</v>
      </c>
      <c r="H199" s="3" t="s">
        <v>629</v>
      </c>
      <c r="I199" s="3" t="s">
        <v>630</v>
      </c>
    </row>
    <row r="200" spans="1:9" x14ac:dyDescent="0.3">
      <c r="A200" s="3" t="s">
        <v>631</v>
      </c>
      <c r="B200" s="3" t="s">
        <v>603</v>
      </c>
      <c r="C200" s="3" t="s">
        <v>632</v>
      </c>
      <c r="D200" s="1"/>
      <c r="E200" s="3" t="s">
        <v>632</v>
      </c>
      <c r="F200" s="3" t="s">
        <v>631</v>
      </c>
      <c r="G200" s="3" t="s">
        <v>603</v>
      </c>
      <c r="H200" s="3" t="s">
        <v>633</v>
      </c>
      <c r="I200" s="3" t="s">
        <v>634</v>
      </c>
    </row>
    <row r="201" spans="1:9" x14ac:dyDescent="0.3">
      <c r="A201" s="3" t="s">
        <v>635</v>
      </c>
      <c r="B201" s="3" t="s">
        <v>603</v>
      </c>
      <c r="C201" s="3" t="s">
        <v>632</v>
      </c>
      <c r="D201" s="1"/>
      <c r="E201" s="3" t="s">
        <v>632</v>
      </c>
      <c r="F201" s="3" t="s">
        <v>635</v>
      </c>
      <c r="G201" s="3" t="s">
        <v>603</v>
      </c>
      <c r="H201" s="3" t="s">
        <v>636</v>
      </c>
      <c r="I201" s="3" t="s">
        <v>637</v>
      </c>
    </row>
    <row r="202" spans="1:9" x14ac:dyDescent="0.3">
      <c r="A202" s="3" t="s">
        <v>638</v>
      </c>
      <c r="B202" s="3" t="s">
        <v>603</v>
      </c>
      <c r="C202" s="3" t="s">
        <v>632</v>
      </c>
      <c r="D202" s="1"/>
      <c r="E202" s="3" t="s">
        <v>632</v>
      </c>
      <c r="F202" s="3" t="s">
        <v>638</v>
      </c>
      <c r="G202" s="3" t="s">
        <v>603</v>
      </c>
      <c r="H202" s="3" t="s">
        <v>639</v>
      </c>
      <c r="I202" s="3" t="s">
        <v>640</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J20"/>
  <sheetViews>
    <sheetView zoomScale="70" zoomScaleNormal="70" workbookViewId="0"/>
  </sheetViews>
  <sheetFormatPr defaultRowHeight="30" customHeight="1" x14ac:dyDescent="0.3"/>
  <cols>
    <col min="1" max="10" width="8.625" customWidth="1"/>
  </cols>
  <sheetData>
    <row r="1" spans="1:10" ht="30" customHeight="1" x14ac:dyDescent="0.3">
      <c r="A1" s="7"/>
      <c r="B1" s="7"/>
      <c r="C1" s="7"/>
      <c r="D1" s="7"/>
      <c r="E1" s="7"/>
      <c r="F1" s="7"/>
      <c r="G1" s="7"/>
      <c r="H1" s="7"/>
      <c r="I1" s="7"/>
      <c r="J1" s="7"/>
    </row>
    <row r="2" spans="1:10" ht="30" customHeight="1" x14ac:dyDescent="0.3">
      <c r="A2" s="7"/>
      <c r="B2" s="7"/>
      <c r="C2" s="7"/>
      <c r="D2" s="7"/>
      <c r="E2" s="7"/>
      <c r="F2" s="7"/>
      <c r="G2" s="7"/>
      <c r="H2" s="7"/>
      <c r="I2" s="7"/>
      <c r="J2" s="7"/>
    </row>
    <row r="3" spans="1:10" ht="30" customHeight="1" x14ac:dyDescent="0.3">
      <c r="A3" s="7"/>
      <c r="B3" s="7"/>
      <c r="C3" s="7"/>
      <c r="D3" s="7"/>
      <c r="E3" s="7"/>
      <c r="F3" s="7"/>
      <c r="G3" s="7"/>
      <c r="H3" s="7"/>
      <c r="I3" s="7"/>
      <c r="J3" s="7"/>
    </row>
    <row r="4" spans="1:10" ht="30" customHeight="1" x14ac:dyDescent="0.3">
      <c r="A4" s="7"/>
      <c r="B4" s="7"/>
      <c r="C4" s="7"/>
      <c r="D4" s="7"/>
      <c r="E4" s="7"/>
      <c r="F4" s="7"/>
      <c r="G4" s="7"/>
      <c r="H4" s="7"/>
      <c r="I4" s="7"/>
      <c r="J4" s="7"/>
    </row>
    <row r="5" spans="1:10" ht="30" customHeight="1" x14ac:dyDescent="0.3">
      <c r="A5" s="14" t="s">
        <v>643</v>
      </c>
      <c r="B5" s="7"/>
      <c r="C5" s="7"/>
      <c r="D5" s="7"/>
      <c r="E5" s="7"/>
      <c r="F5" s="7"/>
      <c r="G5" s="7"/>
      <c r="H5" s="7"/>
      <c r="I5" s="7"/>
      <c r="J5" s="7"/>
    </row>
    <row r="6" spans="1:10" ht="30" customHeight="1" x14ac:dyDescent="0.3">
      <c r="A6" s="7"/>
      <c r="B6" s="7"/>
      <c r="C6" s="7"/>
      <c r="D6" s="7"/>
      <c r="E6" s="7"/>
      <c r="F6" s="7"/>
      <c r="G6" s="7"/>
      <c r="H6" s="7"/>
      <c r="I6" s="7"/>
      <c r="J6" s="7"/>
    </row>
    <row r="7" spans="1:10" ht="60" customHeight="1" x14ac:dyDescent="0.3">
      <c r="A7" s="15" t="s">
        <v>641</v>
      </c>
      <c r="B7" s="7"/>
      <c r="C7" s="7"/>
      <c r="D7" s="7"/>
      <c r="E7" s="7"/>
      <c r="F7" s="7"/>
      <c r="G7" s="7"/>
      <c r="H7" s="7"/>
      <c r="I7" s="7"/>
      <c r="J7" s="7"/>
    </row>
    <row r="8" spans="1:10" ht="30" customHeight="1" x14ac:dyDescent="0.3">
      <c r="A8" s="7"/>
      <c r="B8" s="7"/>
      <c r="C8" s="7"/>
      <c r="D8" s="7"/>
      <c r="E8" s="7"/>
      <c r="F8" s="7"/>
      <c r="G8" s="7"/>
      <c r="H8" s="7"/>
      <c r="I8" s="7"/>
      <c r="J8" s="7"/>
    </row>
    <row r="9" spans="1:10" ht="30" customHeight="1" x14ac:dyDescent="0.3">
      <c r="A9" s="7"/>
      <c r="B9" s="7"/>
      <c r="C9" s="7"/>
      <c r="D9" s="7"/>
      <c r="E9" s="7"/>
      <c r="F9" s="7"/>
      <c r="G9" s="7"/>
      <c r="H9" s="7"/>
      <c r="I9" s="7"/>
      <c r="J9" s="7"/>
    </row>
    <row r="10" spans="1:10" ht="30" customHeight="1" x14ac:dyDescent="0.3">
      <c r="A10" s="7"/>
      <c r="B10" s="7"/>
      <c r="C10" s="7"/>
      <c r="D10" s="7"/>
      <c r="E10" s="7"/>
      <c r="F10" s="7"/>
      <c r="G10" s="7"/>
      <c r="H10" s="7"/>
      <c r="I10" s="7"/>
      <c r="J10" s="7"/>
    </row>
    <row r="11" spans="1:10" ht="30" customHeight="1" x14ac:dyDescent="0.3">
      <c r="A11" s="7"/>
      <c r="B11" s="7"/>
      <c r="C11" s="7"/>
      <c r="D11" s="7"/>
      <c r="E11" s="7"/>
      <c r="F11" s="7"/>
      <c r="G11" s="7"/>
      <c r="H11" s="7"/>
      <c r="I11" s="7"/>
      <c r="J11" s="7"/>
    </row>
    <row r="12" spans="1:10" ht="30" customHeight="1" x14ac:dyDescent="0.3">
      <c r="A12" s="7"/>
      <c r="B12" s="7"/>
      <c r="C12" s="7"/>
      <c r="D12" s="7"/>
      <c r="E12" s="7"/>
      <c r="F12" s="7"/>
      <c r="G12" s="7"/>
      <c r="H12" s="7"/>
      <c r="I12" s="7"/>
      <c r="J12" s="7"/>
    </row>
    <row r="13" spans="1:10" ht="30" customHeight="1" x14ac:dyDescent="0.3">
      <c r="A13" s="7"/>
      <c r="B13" s="7"/>
      <c r="C13" s="7"/>
      <c r="D13" s="7"/>
      <c r="E13" s="7"/>
      <c r="F13" s="7"/>
      <c r="G13" s="7"/>
      <c r="H13" s="7"/>
      <c r="I13" s="7"/>
      <c r="J13" s="7"/>
    </row>
    <row r="14" spans="1:10" ht="30" customHeight="1" x14ac:dyDescent="0.3">
      <c r="A14" s="7"/>
      <c r="B14" s="7"/>
      <c r="C14" s="7"/>
      <c r="D14" s="7"/>
      <c r="E14" s="7"/>
      <c r="F14" s="7"/>
      <c r="G14" s="7"/>
      <c r="H14" s="7"/>
      <c r="I14" s="7"/>
      <c r="J14" s="7"/>
    </row>
    <row r="15" spans="1:10" ht="30" customHeight="1" x14ac:dyDescent="0.3">
      <c r="A15" s="7"/>
      <c r="B15" s="7"/>
      <c r="C15" s="7"/>
      <c r="D15" s="7"/>
      <c r="E15" s="7"/>
      <c r="F15" s="7"/>
      <c r="G15" s="7"/>
      <c r="H15" s="7"/>
      <c r="I15" s="7"/>
      <c r="J15" s="7"/>
    </row>
    <row r="16" spans="1:10" ht="30" customHeight="1" x14ac:dyDescent="0.3">
      <c r="A16" s="7"/>
      <c r="B16" s="7"/>
      <c r="C16" s="7"/>
      <c r="D16" s="7"/>
      <c r="E16" s="7"/>
      <c r="F16" s="7"/>
      <c r="G16" s="7"/>
      <c r="H16" s="7"/>
      <c r="I16" s="7"/>
      <c r="J16" s="7"/>
    </row>
    <row r="17" spans="1:10" ht="30" customHeight="1" x14ac:dyDescent="0.3">
      <c r="A17" s="7"/>
      <c r="B17" s="7"/>
      <c r="C17" s="7"/>
      <c r="D17" s="7"/>
      <c r="E17" s="7"/>
      <c r="F17" s="7"/>
      <c r="G17" s="7"/>
      <c r="H17" s="7"/>
      <c r="I17" s="7"/>
      <c r="J17" s="7"/>
    </row>
    <row r="18" spans="1:10" ht="30" customHeight="1" x14ac:dyDescent="0.3">
      <c r="A18" s="7"/>
      <c r="B18" s="7"/>
      <c r="C18" s="7"/>
      <c r="D18" s="7"/>
      <c r="E18" s="7"/>
      <c r="F18" s="7"/>
      <c r="G18" s="7"/>
      <c r="H18" s="7"/>
      <c r="I18" s="7"/>
      <c r="J18" s="7"/>
    </row>
    <row r="19" spans="1:10" ht="30" customHeight="1" x14ac:dyDescent="0.3">
      <c r="A19" s="7"/>
      <c r="B19" s="7"/>
      <c r="C19" s="7"/>
      <c r="D19" s="7"/>
      <c r="E19" s="7"/>
      <c r="F19" s="7"/>
      <c r="G19" s="7"/>
      <c r="H19" s="7"/>
      <c r="I19" s="7"/>
      <c r="J19" s="7"/>
    </row>
    <row r="20" spans="1:10" ht="45" customHeight="1" x14ac:dyDescent="0.3">
      <c r="A20" s="10" t="s">
        <v>642</v>
      </c>
      <c r="B20" s="7"/>
      <c r="C20" s="7"/>
      <c r="D20" s="7"/>
      <c r="E20" s="7"/>
      <c r="F20" s="7"/>
      <c r="G20" s="7"/>
      <c r="H20" s="7"/>
      <c r="I20" s="7"/>
      <c r="J20" s="7"/>
    </row>
  </sheetData>
  <phoneticPr fontId="1" type="noConversion"/>
  <printOptions horizontalCentered="1"/>
  <pageMargins left="0.31496062992125984" right="0.31496062992125984" top="0.74803149606299213" bottom="0.74803149606299213"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M14"/>
  <sheetViews>
    <sheetView workbookViewId="0"/>
  </sheetViews>
  <sheetFormatPr defaultRowHeight="30" customHeight="1" x14ac:dyDescent="0.3"/>
  <sheetData>
    <row r="1" spans="1:13" ht="30" customHeight="1" x14ac:dyDescent="0.3">
      <c r="A1" s="7"/>
      <c r="B1" s="7"/>
      <c r="C1" s="7"/>
      <c r="D1" s="7"/>
      <c r="E1" s="7"/>
      <c r="F1" s="7"/>
      <c r="G1" s="7"/>
      <c r="H1" s="7"/>
      <c r="I1" s="7"/>
      <c r="J1" s="7"/>
      <c r="K1" s="7"/>
      <c r="L1" s="7"/>
      <c r="M1" s="7"/>
    </row>
    <row r="2" spans="1:13" ht="30" customHeight="1" x14ac:dyDescent="0.3">
      <c r="A2" s="7"/>
      <c r="B2" s="7"/>
      <c r="C2" s="7"/>
      <c r="D2" s="7"/>
      <c r="E2" s="7"/>
      <c r="F2" s="7"/>
      <c r="G2" s="7"/>
      <c r="H2" s="7"/>
      <c r="I2" s="7"/>
      <c r="J2" s="7"/>
      <c r="K2" s="7"/>
      <c r="L2" s="7"/>
      <c r="M2" s="7"/>
    </row>
    <row r="3" spans="1:13" ht="30" customHeight="1" x14ac:dyDescent="0.3">
      <c r="A3" s="14" t="s">
        <v>643</v>
      </c>
      <c r="B3" s="7"/>
      <c r="C3" s="7"/>
      <c r="D3" s="7"/>
      <c r="E3" s="7"/>
      <c r="F3" s="7"/>
      <c r="G3" s="7"/>
      <c r="H3" s="7"/>
      <c r="I3" s="7"/>
      <c r="J3" s="7"/>
      <c r="K3" s="7"/>
      <c r="L3" s="7"/>
      <c r="M3" s="7"/>
    </row>
    <row r="4" spans="1:13" ht="30" customHeight="1" x14ac:dyDescent="0.3">
      <c r="A4" s="7"/>
      <c r="B4" s="7"/>
      <c r="C4" s="7"/>
      <c r="D4" s="7"/>
      <c r="E4" s="7"/>
      <c r="F4" s="7"/>
      <c r="G4" s="7"/>
      <c r="H4" s="7"/>
      <c r="I4" s="7"/>
      <c r="J4" s="7"/>
      <c r="K4" s="7"/>
      <c r="L4" s="7"/>
      <c r="M4" s="7"/>
    </row>
    <row r="5" spans="1:13" ht="60" customHeight="1" x14ac:dyDescent="0.3">
      <c r="A5" s="11" t="s">
        <v>641</v>
      </c>
      <c r="B5" s="7"/>
      <c r="C5" s="7"/>
      <c r="D5" s="7"/>
      <c r="E5" s="7"/>
      <c r="F5" s="7"/>
      <c r="G5" s="7"/>
      <c r="H5" s="7"/>
      <c r="I5" s="7"/>
      <c r="J5" s="7"/>
      <c r="K5" s="7"/>
      <c r="L5" s="7"/>
      <c r="M5" s="7"/>
    </row>
    <row r="6" spans="1:13" ht="30" customHeight="1" x14ac:dyDescent="0.3">
      <c r="A6" s="7"/>
      <c r="B6" s="7"/>
      <c r="C6" s="7"/>
      <c r="D6" s="7"/>
      <c r="E6" s="7"/>
      <c r="F6" s="7"/>
      <c r="G6" s="7"/>
      <c r="H6" s="7"/>
      <c r="I6" s="7"/>
      <c r="J6" s="7"/>
      <c r="K6" s="7"/>
      <c r="L6" s="7"/>
      <c r="M6" s="7"/>
    </row>
    <row r="7" spans="1:13" ht="30" customHeight="1" x14ac:dyDescent="0.3">
      <c r="A7" s="7"/>
      <c r="B7" s="7"/>
      <c r="C7" s="7"/>
      <c r="D7" s="7"/>
      <c r="E7" s="7"/>
      <c r="F7" s="7"/>
      <c r="G7" s="7"/>
      <c r="H7" s="7"/>
      <c r="I7" s="7"/>
      <c r="J7" s="7"/>
      <c r="K7" s="7"/>
      <c r="L7" s="7"/>
      <c r="M7" s="7"/>
    </row>
    <row r="8" spans="1:13" ht="30" customHeight="1" x14ac:dyDescent="0.3">
      <c r="A8" s="7"/>
      <c r="B8" s="7"/>
      <c r="C8" s="7"/>
      <c r="D8" s="7"/>
      <c r="E8" s="7"/>
      <c r="F8" s="7"/>
      <c r="G8" s="7"/>
      <c r="H8" s="7"/>
      <c r="I8" s="7"/>
      <c r="J8" s="7"/>
      <c r="K8" s="7"/>
      <c r="L8" s="7"/>
      <c r="M8" s="7"/>
    </row>
    <row r="9" spans="1:13" ht="30" customHeight="1" x14ac:dyDescent="0.3">
      <c r="A9" s="7"/>
      <c r="B9" s="7"/>
      <c r="C9" s="7"/>
      <c r="D9" s="7"/>
      <c r="E9" s="7"/>
      <c r="F9" s="7"/>
      <c r="G9" s="7"/>
      <c r="H9" s="7"/>
      <c r="I9" s="7"/>
      <c r="J9" s="7"/>
      <c r="K9" s="7"/>
      <c r="L9" s="7"/>
      <c r="M9" s="7"/>
    </row>
    <row r="10" spans="1:13" ht="30" customHeight="1" x14ac:dyDescent="0.3">
      <c r="A10" s="7"/>
      <c r="B10" s="7"/>
      <c r="C10" s="7"/>
      <c r="D10" s="7"/>
      <c r="E10" s="7"/>
      <c r="F10" s="7"/>
      <c r="G10" s="7"/>
      <c r="H10" s="7"/>
      <c r="I10" s="7"/>
      <c r="J10" s="7"/>
      <c r="K10" s="7"/>
      <c r="L10" s="7"/>
      <c r="M10" s="7"/>
    </row>
    <row r="11" spans="1:13" ht="30" customHeight="1" x14ac:dyDescent="0.3">
      <c r="A11" s="7"/>
      <c r="B11" s="7"/>
      <c r="C11" s="7"/>
      <c r="D11" s="7"/>
      <c r="E11" s="7"/>
      <c r="F11" s="7"/>
      <c r="G11" s="7"/>
      <c r="H11" s="7"/>
      <c r="I11" s="7"/>
      <c r="J11" s="7"/>
      <c r="K11" s="7"/>
      <c r="L11" s="7"/>
      <c r="M11" s="7"/>
    </row>
    <row r="12" spans="1:13" ht="30" customHeight="1" x14ac:dyDescent="0.3">
      <c r="A12" s="7"/>
      <c r="B12" s="7"/>
      <c r="C12" s="7"/>
      <c r="D12" s="7"/>
      <c r="E12" s="7"/>
      <c r="F12" s="7"/>
      <c r="G12" s="7"/>
      <c r="H12" s="7"/>
      <c r="I12" s="7"/>
      <c r="J12" s="7"/>
      <c r="K12" s="7"/>
      <c r="L12" s="7"/>
      <c r="M12" s="7"/>
    </row>
    <row r="13" spans="1:13" ht="30" customHeight="1" x14ac:dyDescent="0.3">
      <c r="A13" s="7"/>
      <c r="B13" s="7"/>
      <c r="C13" s="7"/>
      <c r="D13" s="7"/>
      <c r="E13" s="7"/>
      <c r="F13" s="7"/>
      <c r="G13" s="7"/>
      <c r="H13" s="7"/>
      <c r="I13" s="7"/>
      <c r="J13" s="7"/>
      <c r="K13" s="7"/>
      <c r="L13" s="7"/>
      <c r="M13" s="7"/>
    </row>
    <row r="14" spans="1:13" ht="45" customHeight="1" x14ac:dyDescent="0.3">
      <c r="A14" s="10" t="s">
        <v>642</v>
      </c>
      <c r="B14" s="7"/>
      <c r="C14" s="7"/>
      <c r="D14" s="7"/>
      <c r="E14" s="7"/>
      <c r="F14" s="7"/>
      <c r="G14" s="7"/>
      <c r="H14" s="7"/>
      <c r="I14" s="7"/>
      <c r="J14" s="7"/>
      <c r="K14" s="7"/>
      <c r="L14" s="7"/>
      <c r="M14" s="7"/>
    </row>
  </sheetData>
  <phoneticPr fontId="1" type="noConversion"/>
  <pageMargins left="0.70866141732283472" right="0.70866141732283472" top="0.55118110236220474" bottom="0.55118110236220474"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M12"/>
  <sheetViews>
    <sheetView workbookViewId="0">
      <selection activeCell="D11" sqref="D11"/>
    </sheetView>
  </sheetViews>
  <sheetFormatPr defaultRowHeight="30" customHeight="1" x14ac:dyDescent="0.3"/>
  <cols>
    <col min="1" max="1" width="7.625" customWidth="1"/>
  </cols>
  <sheetData>
    <row r="1" spans="1:13" ht="24.95" customHeight="1" x14ac:dyDescent="0.3">
      <c r="A1" s="7"/>
      <c r="B1" s="7"/>
      <c r="C1" s="7"/>
      <c r="D1" s="7"/>
      <c r="E1" s="7"/>
      <c r="F1" s="7"/>
      <c r="G1" s="7"/>
      <c r="H1" s="7"/>
      <c r="I1" s="7"/>
      <c r="J1" s="7"/>
      <c r="K1" s="7"/>
      <c r="L1" s="7"/>
      <c r="M1" s="7"/>
    </row>
    <row r="2" spans="1:13" ht="24.95" customHeight="1" x14ac:dyDescent="0.3">
      <c r="A2" s="7"/>
      <c r="B2" s="7"/>
      <c r="C2" s="7"/>
      <c r="D2" s="7"/>
      <c r="E2" s="7"/>
      <c r="F2" s="7"/>
      <c r="G2" s="7"/>
      <c r="H2" s="7"/>
      <c r="I2" s="7"/>
      <c r="J2" s="7"/>
      <c r="K2" s="7"/>
      <c r="L2" s="7"/>
      <c r="M2" s="7"/>
    </row>
    <row r="3" spans="1:13" ht="24.95" customHeight="1" x14ac:dyDescent="0.3">
      <c r="A3" s="7"/>
      <c r="B3" s="7"/>
      <c r="C3" s="7"/>
      <c r="D3" s="7"/>
      <c r="E3" s="7"/>
      <c r="F3" s="7"/>
      <c r="G3" s="7"/>
      <c r="H3" s="7"/>
      <c r="I3" s="7"/>
      <c r="J3" s="7"/>
      <c r="K3" s="7"/>
      <c r="L3" s="7"/>
      <c r="M3" s="7"/>
    </row>
    <row r="4" spans="1:13" s="13" customFormat="1" ht="60" customHeight="1" x14ac:dyDescent="0.3">
      <c r="A4" s="11" t="s">
        <v>808</v>
      </c>
      <c r="B4" s="12"/>
      <c r="C4" s="12"/>
      <c r="D4" s="12"/>
      <c r="E4" s="12"/>
      <c r="F4" s="12"/>
      <c r="G4" s="12"/>
      <c r="H4" s="12"/>
      <c r="I4" s="12"/>
      <c r="J4" s="12"/>
      <c r="K4" s="12"/>
      <c r="L4" s="12"/>
      <c r="M4" s="12"/>
    </row>
    <row r="5" spans="1:13" ht="45" customHeight="1" x14ac:dyDescent="0.3">
      <c r="A5" s="7"/>
      <c r="B5" s="7"/>
      <c r="C5" s="7"/>
      <c r="D5" s="7"/>
      <c r="E5" s="7"/>
      <c r="F5" s="7"/>
      <c r="G5" s="7"/>
      <c r="H5" s="7"/>
      <c r="I5" s="7"/>
      <c r="J5" s="7"/>
      <c r="K5" s="7"/>
      <c r="L5" s="7"/>
      <c r="M5" s="7"/>
    </row>
    <row r="6" spans="1:13" ht="45" customHeight="1" x14ac:dyDescent="0.3">
      <c r="B6" s="8" t="s">
        <v>799</v>
      </c>
      <c r="C6" s="7"/>
      <c r="D6" s="7"/>
      <c r="E6" s="7"/>
      <c r="F6" s="7"/>
      <c r="G6" s="7"/>
      <c r="H6" s="7"/>
      <c r="I6" s="7"/>
      <c r="J6" s="7"/>
      <c r="K6" s="7"/>
      <c r="L6" s="7"/>
      <c r="M6" s="7"/>
    </row>
    <row r="7" spans="1:13" ht="45" customHeight="1" x14ac:dyDescent="0.3">
      <c r="A7" s="7"/>
      <c r="B7" s="9"/>
      <c r="C7" s="7"/>
      <c r="D7" s="7"/>
      <c r="E7" s="7"/>
      <c r="F7" s="7"/>
      <c r="G7" s="7"/>
      <c r="H7" s="7"/>
      <c r="I7" s="7"/>
      <c r="J7" s="7"/>
      <c r="K7" s="7"/>
      <c r="L7" s="7"/>
      <c r="M7" s="7"/>
    </row>
    <row r="8" spans="1:13" ht="45" customHeight="1" x14ac:dyDescent="0.3">
      <c r="A8" s="7"/>
      <c r="B8" s="9"/>
      <c r="C8" s="7"/>
      <c r="D8" s="7"/>
      <c r="E8" s="7"/>
      <c r="F8" s="7"/>
      <c r="G8" s="7"/>
      <c r="H8" s="7"/>
      <c r="I8" s="7"/>
      <c r="J8" s="7"/>
      <c r="K8" s="7"/>
      <c r="L8" s="7"/>
      <c r="M8" s="7"/>
    </row>
    <row r="9" spans="1:13" ht="30" customHeight="1" x14ac:dyDescent="0.3">
      <c r="A9" s="7"/>
      <c r="B9" s="7"/>
      <c r="C9" s="7"/>
      <c r="D9" s="7"/>
      <c r="E9" s="7"/>
      <c r="F9" s="7"/>
      <c r="G9" s="7"/>
      <c r="H9" s="7"/>
      <c r="I9" s="7"/>
      <c r="J9" s="7"/>
      <c r="K9" s="7"/>
      <c r="L9" s="7"/>
      <c r="M9" s="7"/>
    </row>
    <row r="10" spans="1:13" ht="30" customHeight="1" x14ac:dyDescent="0.3">
      <c r="A10" s="7"/>
      <c r="B10" s="7"/>
      <c r="C10" s="7"/>
      <c r="D10" s="7"/>
      <c r="E10" s="7"/>
      <c r="F10" s="7"/>
      <c r="G10" s="7"/>
      <c r="H10" s="7"/>
      <c r="I10" s="7"/>
      <c r="J10" s="7"/>
      <c r="K10" s="7"/>
      <c r="L10" s="7"/>
      <c r="M10" s="7"/>
    </row>
    <row r="11" spans="1:13" ht="30" customHeight="1" x14ac:dyDescent="0.3">
      <c r="A11" s="7"/>
      <c r="B11" s="7"/>
      <c r="C11" s="7"/>
      <c r="D11" s="7"/>
      <c r="E11" s="7"/>
      <c r="F11" s="7"/>
      <c r="G11" s="7"/>
      <c r="H11" s="7"/>
      <c r="I11" s="7"/>
      <c r="J11" s="7"/>
      <c r="K11" s="7"/>
      <c r="L11" s="7"/>
      <c r="M11" s="7"/>
    </row>
    <row r="12" spans="1:13" ht="45" customHeight="1" x14ac:dyDescent="0.3">
      <c r="A12" s="10" t="s">
        <v>802</v>
      </c>
      <c r="B12" s="7"/>
      <c r="C12" s="7"/>
      <c r="D12" s="7"/>
      <c r="E12" s="7"/>
      <c r="F12" s="7"/>
      <c r="G12" s="7"/>
      <c r="H12" s="7"/>
      <c r="I12" s="7"/>
      <c r="J12" s="7"/>
      <c r="K12" s="7"/>
      <c r="L12" s="7"/>
      <c r="M12" s="7"/>
    </row>
  </sheetData>
  <phoneticPr fontId="1" type="noConversion"/>
  <pageMargins left="0.70866141732283472" right="0.70866141732283472" top="0.55118110236220474" bottom="0.55118110236220474"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M13"/>
  <sheetViews>
    <sheetView workbookViewId="0">
      <selection activeCell="F2" sqref="F2"/>
    </sheetView>
  </sheetViews>
  <sheetFormatPr defaultRowHeight="24.95" customHeight="1" x14ac:dyDescent="0.3"/>
  <cols>
    <col min="1" max="1" width="15.625" style="1" customWidth="1"/>
    <col min="2" max="2" width="13.625" style="1" customWidth="1"/>
    <col min="3" max="3" width="7.625" style="1" customWidth="1"/>
    <col min="4" max="4" width="13.625" style="1" customWidth="1"/>
    <col min="5" max="5" width="7.625" style="1" customWidth="1"/>
    <col min="6" max="6" width="13.625" style="1" customWidth="1"/>
    <col min="7" max="7" width="3.625" style="1" customWidth="1"/>
    <col min="8" max="8" width="15.625" style="1" customWidth="1"/>
    <col min="9" max="9" width="13.625" style="1" customWidth="1"/>
    <col min="10" max="10" width="7.625" style="1" customWidth="1"/>
    <col min="11" max="11" width="13.625" style="1" customWidth="1"/>
    <col min="12" max="12" width="7.625" style="1" customWidth="1"/>
    <col min="13" max="13" width="13.625" style="1" customWidth="1"/>
    <col min="14" max="16384" width="9" style="1"/>
  </cols>
  <sheetData>
    <row r="1" spans="1:13" ht="24.95" customHeight="1" x14ac:dyDescent="0.3">
      <c r="A1" s="107" t="s">
        <v>739</v>
      </c>
      <c r="B1" s="107"/>
      <c r="C1" s="107"/>
      <c r="D1" s="107"/>
      <c r="E1" s="107"/>
      <c r="F1" s="107"/>
      <c r="H1" s="109" t="s">
        <v>756</v>
      </c>
      <c r="I1" s="108"/>
      <c r="J1" s="109" t="s">
        <v>758</v>
      </c>
      <c r="K1" s="99">
        <f>IFERROR(INDEX('2추 세출'!AB6:AB264,MATCH("*예비비*",'2추 세출'!F6:F264,0)),0)</f>
        <v>0</v>
      </c>
      <c r="L1" s="109" t="s">
        <v>759</v>
      </c>
      <c r="M1" s="99">
        <f>I1+K1</f>
        <v>0</v>
      </c>
    </row>
    <row r="2" spans="1:13" ht="24.95" customHeight="1" x14ac:dyDescent="0.3">
      <c r="M2" s="20" t="s">
        <v>754</v>
      </c>
    </row>
    <row r="3" spans="1:13" ht="24.95" customHeight="1" x14ac:dyDescent="0.3">
      <c r="A3" s="322" t="s">
        <v>740</v>
      </c>
      <c r="B3" s="100" t="s">
        <v>753</v>
      </c>
      <c r="C3" s="101"/>
      <c r="D3" s="101"/>
      <c r="E3" s="101"/>
      <c r="F3" s="101"/>
      <c r="H3" s="322" t="s">
        <v>740</v>
      </c>
      <c r="I3" s="100" t="s">
        <v>755</v>
      </c>
      <c r="J3" s="101"/>
      <c r="K3" s="101"/>
      <c r="L3" s="101"/>
      <c r="M3" s="101"/>
    </row>
    <row r="4" spans="1:13" ht="24.95" customHeight="1" x14ac:dyDescent="0.3">
      <c r="A4" s="322"/>
      <c r="B4" s="102" t="s">
        <v>741</v>
      </c>
      <c r="C4" s="102" t="s">
        <v>742</v>
      </c>
      <c r="D4" s="102" t="s">
        <v>743</v>
      </c>
      <c r="E4" s="102" t="s">
        <v>742</v>
      </c>
      <c r="F4" s="102" t="s">
        <v>744</v>
      </c>
      <c r="H4" s="322"/>
      <c r="I4" s="102" t="s">
        <v>741</v>
      </c>
      <c r="J4" s="102" t="s">
        <v>742</v>
      </c>
      <c r="K4" s="102" t="s">
        <v>743</v>
      </c>
      <c r="L4" s="102" t="s">
        <v>742</v>
      </c>
      <c r="M4" s="102" t="s">
        <v>744</v>
      </c>
    </row>
    <row r="5" spans="1:13" ht="24.95" customHeight="1" x14ac:dyDescent="0.3">
      <c r="A5" s="103" t="s">
        <v>745</v>
      </c>
      <c r="B5" s="104">
        <f>SUM(B6:B13)/2</f>
        <v>2</v>
      </c>
      <c r="C5" s="103" t="str">
        <f>IF(B5=SUM('2추 세입'!J6:K6),"OK","@@")</f>
        <v>@@</v>
      </c>
      <c r="D5" s="104">
        <f>SUM(D6:D13)/2</f>
        <v>0</v>
      </c>
      <c r="E5" s="103" t="str">
        <f>IF(D5=SUM('2추 세출'!J6:K6),"OK","@@")</f>
        <v>@@</v>
      </c>
      <c r="F5" s="104"/>
      <c r="H5" s="103" t="s">
        <v>745</v>
      </c>
      <c r="I5" s="104">
        <f>SUM(I6:I13)/2</f>
        <v>0</v>
      </c>
      <c r="J5" s="103" t="str">
        <f>IF(I5=SUM('2추 세입'!M6:N6),"OK","@@")</f>
        <v>OK</v>
      </c>
      <c r="K5" s="104">
        <f>SUM(K6:K13)/2</f>
        <v>0</v>
      </c>
      <c r="L5" s="103" t="str">
        <f>IF(K5=SUM('2추 세출'!M6:N6),"OK","@@")</f>
        <v>OK</v>
      </c>
      <c r="M5" s="104"/>
    </row>
    <row r="6" spans="1:13" ht="24.95" customHeight="1" x14ac:dyDescent="0.3">
      <c r="A6" s="105" t="s">
        <v>746</v>
      </c>
      <c r="B6" s="106">
        <f>SUM(B7:B8)</f>
        <v>2</v>
      </c>
      <c r="C6" s="105" t="str">
        <f>IF(B6='2추 세입'!W6,"OK","@@")</f>
        <v>OK</v>
      </c>
      <c r="D6" s="106">
        <f>SUM(D7:D8)</f>
        <v>0</v>
      </c>
      <c r="E6" s="105" t="str">
        <f>IF(D6='2추 세출'!W6,"OK","@@")</f>
        <v>OK</v>
      </c>
      <c r="F6" s="106"/>
      <c r="H6" s="105" t="s">
        <v>746</v>
      </c>
      <c r="I6" s="106">
        <f>SUM(I7:I8)</f>
        <v>0</v>
      </c>
      <c r="J6" s="105" t="str">
        <f>IF(I6='2추 세입'!AB6,"OK","@@")</f>
        <v>OK</v>
      </c>
      <c r="K6" s="106">
        <f>SUM(K7:K8)</f>
        <v>0</v>
      </c>
      <c r="L6" s="105" t="str">
        <f>IF(K6='2추 세출'!AB6,"OK","@@")</f>
        <v>OK</v>
      </c>
      <c r="M6" s="106"/>
    </row>
    <row r="7" spans="1:13" ht="24.95" customHeight="1" x14ac:dyDescent="0.3">
      <c r="A7" s="97" t="s">
        <v>747</v>
      </c>
      <c r="B7" s="98">
        <f>SUMIFS('2추 세입'!W6:W100,'2추 세입'!U6:U100,"도비")</f>
        <v>2</v>
      </c>
      <c r="C7" s="97"/>
      <c r="D7" s="98">
        <f>SUMIFS('2추 세출'!$W$6:$W$264,'2추 세출'!$U$6:$U$264,"도비")</f>
        <v>0</v>
      </c>
      <c r="E7" s="97"/>
      <c r="F7" s="98"/>
      <c r="H7" s="97" t="s">
        <v>747</v>
      </c>
      <c r="I7" s="98">
        <f>SUMIFS('2추 세입'!AB6:AB100,'2추 세입'!Z6:Z100,"국비")</f>
        <v>0</v>
      </c>
      <c r="J7" s="97"/>
      <c r="K7" s="98">
        <f>SUMIFS('2추 세출'!$AB$6:$AB$264,'2추 세출'!$Z$6:$Z$264,"도비")</f>
        <v>0</v>
      </c>
      <c r="L7" s="97"/>
      <c r="M7" s="98"/>
    </row>
    <row r="8" spans="1:13" ht="24.95" customHeight="1" x14ac:dyDescent="0.3">
      <c r="A8" s="97" t="s">
        <v>748</v>
      </c>
      <c r="B8" s="98">
        <f>SUMIFS('2추 세입'!W6:W100,'2추 세입'!U6:U100,"국비")+SUMIFS('2추 세입'!W6:W100,'2추 세입'!U6:U100,"지특")+SUMIFS('2추 세입'!W6:W100,'2추 세입'!U6:U100,"기금")+SUMIFS('2추 세입'!W6:W100,'2추 세입'!U6:U100,"특교")</f>
        <v>0</v>
      </c>
      <c r="C8" s="97"/>
      <c r="D8" s="98">
        <f>SUMIFS('2추 세출'!$W$6:$W$264,'2추 세출'!$U$6:$U$264,"국비")+SUMIFS('2추 세출'!$W$6:$W$264,'2추 세출'!$U$6:$U$264,"지특")+SUMIFS('2추 세출'!$W$6:$W$264,'2추 세출'!$U$6:$U$264,"기금")+SUMIFS('2추 세출'!$W$6:$W$264,'2추 세출'!$U$6:$U$264,"특교")</f>
        <v>0</v>
      </c>
      <c r="E8" s="97"/>
      <c r="F8" s="98"/>
      <c r="H8" s="97" t="s">
        <v>748</v>
      </c>
      <c r="I8" s="98">
        <f>SUMIFS('2추 세입'!AB6:AB100,'2추 세입'!Z6:Z100,"국비")+SUMIFS('2추 세입'!AB6:AB100,'2추 세입'!Z6:Z100,"지특")+SUMIFS('2추 세입'!AB6:AB100,'2추 세입'!Z6:Z100,"기금")+SUMIFS('2추 세입'!AB6:AB100,'2추 세입'!Z6:Z100,"특교")</f>
        <v>0</v>
      </c>
      <c r="J8" s="97"/>
      <c r="K8" s="98">
        <f>SUMIFS('2추 세출'!$AB$6:$AB$264,'2추 세출'!$Z$6:$Z$264,"국비")+SUMIFS('2추 세출'!$AB$6:$AB$264,'2추 세출'!$Z$6:$Z$264,"지특")+SUMIFS('2추 세출'!$AB$6:$AB$264,'2추 세출'!$Z$6:$Z$264,"기금")+SUMIFS('2추 세출'!$AB$6:$AB$264,'2추 세출'!$Z$6:$Z$264,"특교")</f>
        <v>0</v>
      </c>
      <c r="L8" s="97"/>
      <c r="M8" s="98"/>
    </row>
    <row r="9" spans="1:13" ht="24.95" customHeight="1" x14ac:dyDescent="0.3">
      <c r="A9" s="105" t="s">
        <v>749</v>
      </c>
      <c r="B9" s="106">
        <f>SUM(B10:B13)</f>
        <v>0</v>
      </c>
      <c r="C9" s="105" t="str">
        <f>IF(B9='2추 세입'!V6,"OK","@@")</f>
        <v>@@</v>
      </c>
      <c r="D9" s="106">
        <f>SUM(D10:D13)</f>
        <v>0</v>
      </c>
      <c r="E9" s="105" t="str">
        <f>IF(D9='2추 세출'!V6,"OK","@@")</f>
        <v>@@</v>
      </c>
      <c r="F9" s="106">
        <f>SUM(F10:F13)</f>
        <v>0</v>
      </c>
      <c r="H9" s="105" t="s">
        <v>749</v>
      </c>
      <c r="I9" s="106">
        <f>SUM(I10:I13)</f>
        <v>0</v>
      </c>
      <c r="J9" s="105" t="str">
        <f>IF(I9='2추 세입'!V6,"OK","@@")</f>
        <v>@@</v>
      </c>
      <c r="K9" s="106">
        <f>SUM(K10:K13)</f>
        <v>0</v>
      </c>
      <c r="L9" s="105" t="str">
        <f>IF(K9='2추 세출'!AA6,"OK","@@")</f>
        <v>OK</v>
      </c>
      <c r="M9" s="106">
        <f>SUM(M10:M13)</f>
        <v>0</v>
      </c>
    </row>
    <row r="10" spans="1:13" ht="24.95" customHeight="1" x14ac:dyDescent="0.3">
      <c r="A10" s="97" t="s">
        <v>750</v>
      </c>
      <c r="B10" s="98">
        <f>SUMIFS('2추 세입'!$W$6:$W$100,'2추 세입'!$U$6:$U$100,'1추검증'!A10)</f>
        <v>0</v>
      </c>
      <c r="C10" s="97"/>
      <c r="D10" s="98">
        <f>SUMIFS('2추 세출'!$W$6:$W$264,'2추 세출'!$U$6:$U$264,'1추검증'!A10)</f>
        <v>0</v>
      </c>
      <c r="E10" s="97"/>
      <c r="F10" s="98">
        <f>D10-B10</f>
        <v>0</v>
      </c>
      <c r="H10" s="97" t="s">
        <v>750</v>
      </c>
      <c r="I10" s="98">
        <f>SUMIFS('2추 세입'!$AB$6:$AB$100,'2추 세입'!$Z$6:$Z$100,'1추검증'!H10)</f>
        <v>0</v>
      </c>
      <c r="J10" s="97"/>
      <c r="K10" s="98">
        <f>SUMIFS('2추 세출'!$AB$6:$AB$264,'2추 세출'!$Z$6:$Z$264,'1추검증'!H10)</f>
        <v>0</v>
      </c>
      <c r="L10" s="97"/>
      <c r="M10" s="98">
        <f>K10-I10</f>
        <v>0</v>
      </c>
    </row>
    <row r="11" spans="1:13" ht="24.95" customHeight="1" x14ac:dyDescent="0.3">
      <c r="A11" s="97" t="s">
        <v>757</v>
      </c>
      <c r="B11" s="98">
        <f>SUMIFS('2추 세입'!$W$6:$W$100,'2추 세입'!$U$6:$U$100,'1추검증'!A11)</f>
        <v>0</v>
      </c>
      <c r="C11" s="97"/>
      <c r="D11" s="98">
        <f>SUMIFS('2추 세출'!$W$6:$W$264,'2추 세출'!$U$6:$U$264,'1추검증'!A11)</f>
        <v>0</v>
      </c>
      <c r="E11" s="97"/>
      <c r="F11" s="98">
        <f t="shared" ref="F11:F13" si="0">D11-B11</f>
        <v>0</v>
      </c>
      <c r="H11" s="97" t="s">
        <v>757</v>
      </c>
      <c r="I11" s="98">
        <f>SUMIFS('2추 세입'!$AB$6:$AB$100,'2추 세입'!$Z$6:$Z$100,'1추검증'!H11)</f>
        <v>0</v>
      </c>
      <c r="J11" s="97"/>
      <c r="K11" s="98">
        <f>SUMIFS('2추 세출'!$AB$6:$AB$264,'2추 세출'!$Z$6:$Z$264,'1추검증'!H11)</f>
        <v>0</v>
      </c>
      <c r="L11" s="97"/>
      <c r="M11" s="98">
        <f t="shared" ref="M11:M13" si="1">K11-I11</f>
        <v>0</v>
      </c>
    </row>
    <row r="12" spans="1:13" ht="24.95" customHeight="1" x14ac:dyDescent="0.3">
      <c r="A12" s="97" t="s">
        <v>751</v>
      </c>
      <c r="B12" s="98">
        <f>SUMIFS('2추 세입'!$W$6:$W$100,'2추 세입'!$U$6:$U$100,'1추검증'!A12)</f>
        <v>0</v>
      </c>
      <c r="C12" s="97"/>
      <c r="D12" s="98">
        <f>SUMIFS('2추 세출'!$W$6:$W$264,'2추 세출'!$U$6:$U$264,'1추검증'!A12)</f>
        <v>0</v>
      </c>
      <c r="E12" s="97"/>
      <c r="F12" s="98">
        <f t="shared" si="0"/>
        <v>0</v>
      </c>
      <c r="H12" s="97" t="s">
        <v>751</v>
      </c>
      <c r="I12" s="98">
        <f>SUMIFS('2추 세입'!$AB$6:$AB$100,'2추 세입'!$Z$6:$Z$100,'1추검증'!H12)</f>
        <v>0</v>
      </c>
      <c r="J12" s="97"/>
      <c r="K12" s="98">
        <f>SUMIFS('2추 세출'!$AB$6:$AB$264,'2추 세출'!$Z$6:$Z$264,'1추검증'!H12)</f>
        <v>0</v>
      </c>
      <c r="L12" s="97"/>
      <c r="M12" s="98">
        <f t="shared" si="1"/>
        <v>0</v>
      </c>
    </row>
    <row r="13" spans="1:13" ht="24.95" customHeight="1" x14ac:dyDescent="0.3">
      <c r="A13" s="97" t="s">
        <v>752</v>
      </c>
      <c r="B13" s="98">
        <f>SUMIFS('2추 세입'!$W$6:$W$100,'2추 세입'!$U$6:$U$100,'1추검증'!A13)</f>
        <v>0</v>
      </c>
      <c r="C13" s="97"/>
      <c r="D13" s="98">
        <f>SUMIFS('2추 세출'!$W$6:$W$264,'2추 세출'!$U$6:$U$264,'1추검증'!A13)</f>
        <v>0</v>
      </c>
      <c r="E13" s="97"/>
      <c r="F13" s="98">
        <f t="shared" si="0"/>
        <v>0</v>
      </c>
      <c r="H13" s="97" t="s">
        <v>752</v>
      </c>
      <c r="I13" s="98">
        <f>SUMIFS('2추 세입'!$AB$6:$AB$100,'2추 세입'!$Z$6:$Z$100,'1추검증'!H13)</f>
        <v>0</v>
      </c>
      <c r="J13" s="97"/>
      <c r="K13" s="98">
        <f>SUMIFS('2추 세출'!$AB$6:$AB$264,'2추 세출'!$Z$6:$Z$264,'1추검증'!H13)</f>
        <v>0</v>
      </c>
      <c r="L13" s="97"/>
      <c r="M13" s="98">
        <f t="shared" si="1"/>
        <v>0</v>
      </c>
    </row>
  </sheetData>
  <mergeCells count="2">
    <mergeCell ref="A3:A4"/>
    <mergeCell ref="H3:H4"/>
  </mergeCells>
  <phoneticPr fontId="1" type="noConversion"/>
  <pageMargins left="0.31496062992125984" right="0.31496062992125984" top="0.74803149606299213" bottom="0.74803149606299213" header="0.31496062992125984" footer="0.31496062992125984"/>
  <pageSetup paperSize="9" scale="8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M42"/>
  <sheetViews>
    <sheetView workbookViewId="0">
      <selection activeCell="C8" sqref="C8"/>
    </sheetView>
  </sheetViews>
  <sheetFormatPr defaultRowHeight="20.100000000000001" customHeight="1" x14ac:dyDescent="0.3"/>
  <cols>
    <col min="1" max="1" width="22.625" customWidth="1"/>
    <col min="2" max="2" width="17.125" customWidth="1"/>
    <col min="3" max="6" width="15.125" customWidth="1"/>
    <col min="7" max="7" width="17.125" customWidth="1"/>
    <col min="8" max="8" width="3.625" style="70" customWidth="1"/>
    <col min="9" max="13" width="15.625" customWidth="1"/>
  </cols>
  <sheetData>
    <row r="1" spans="1:13" ht="30" customHeight="1" x14ac:dyDescent="0.3">
      <c r="A1" s="81" t="s">
        <v>800</v>
      </c>
      <c r="B1" s="7"/>
      <c r="C1" s="7"/>
      <c r="D1" s="7"/>
      <c r="E1" s="7"/>
      <c r="F1" s="7"/>
      <c r="G1" s="7"/>
      <c r="H1" s="91"/>
    </row>
    <row r="2" spans="1:13" ht="9.9499999999999993" customHeight="1" x14ac:dyDescent="0.3"/>
    <row r="3" spans="1:13" ht="20.100000000000001" customHeight="1" x14ac:dyDescent="0.3">
      <c r="A3" s="69" t="s">
        <v>696</v>
      </c>
      <c r="C3" s="110" t="s">
        <v>697</v>
      </c>
      <c r="D3" s="74">
        <f>SUM(C7:D7)</f>
        <v>0</v>
      </c>
      <c r="E3" s="110" t="s">
        <v>698</v>
      </c>
      <c r="F3" s="74">
        <f>SUM(E7:F7)</f>
        <v>0</v>
      </c>
    </row>
    <row r="4" spans="1:13" ht="15" customHeight="1" thickBot="1" x14ac:dyDescent="0.35">
      <c r="C4" s="83"/>
      <c r="D4" s="83"/>
      <c r="E4" s="86" t="s">
        <v>727</v>
      </c>
      <c r="F4" s="83"/>
      <c r="G4" s="20" t="s">
        <v>699</v>
      </c>
      <c r="H4" s="92"/>
    </row>
    <row r="5" spans="1:13" ht="18" customHeight="1" x14ac:dyDescent="0.3">
      <c r="A5" s="325" t="s">
        <v>700</v>
      </c>
      <c r="B5" s="327" t="s">
        <v>701</v>
      </c>
      <c r="C5" s="327" t="s">
        <v>702</v>
      </c>
      <c r="D5" s="327"/>
      <c r="E5" s="327" t="s">
        <v>703</v>
      </c>
      <c r="F5" s="327"/>
      <c r="G5" s="329" t="s">
        <v>704</v>
      </c>
      <c r="H5" s="87"/>
      <c r="I5" s="82" t="s">
        <v>734</v>
      </c>
      <c r="J5" s="94"/>
      <c r="K5" s="94"/>
      <c r="L5" s="94"/>
      <c r="M5" s="94"/>
    </row>
    <row r="6" spans="1:13" ht="18" customHeight="1" x14ac:dyDescent="0.3">
      <c r="A6" s="326"/>
      <c r="B6" s="328"/>
      <c r="C6" s="95" t="s">
        <v>714</v>
      </c>
      <c r="D6" s="95" t="s">
        <v>715</v>
      </c>
      <c r="E6" s="95" t="s">
        <v>714</v>
      </c>
      <c r="F6" s="95" t="s">
        <v>715</v>
      </c>
      <c r="G6" s="330"/>
      <c r="H6" s="87"/>
      <c r="I6" s="130" t="s">
        <v>700</v>
      </c>
      <c r="J6" s="130" t="s">
        <v>731</v>
      </c>
      <c r="K6" s="130" t="s">
        <v>732</v>
      </c>
      <c r="L6" s="130" t="s">
        <v>733</v>
      </c>
      <c r="M6" s="130" t="s">
        <v>738</v>
      </c>
    </row>
    <row r="7" spans="1:13" ht="21.95" customHeight="1" x14ac:dyDescent="0.3">
      <c r="A7" s="132" t="s">
        <v>705</v>
      </c>
      <c r="B7" s="127">
        <f>SUM(B8:B17)</f>
        <v>0</v>
      </c>
      <c r="C7" s="127">
        <f t="shared" ref="C7:G7" si="0">SUM(C8:C17)</f>
        <v>0</v>
      </c>
      <c r="D7" s="127">
        <f t="shared" si="0"/>
        <v>0</v>
      </c>
      <c r="E7" s="127">
        <f t="shared" si="0"/>
        <v>0</v>
      </c>
      <c r="F7" s="127">
        <f t="shared" si="0"/>
        <v>0</v>
      </c>
      <c r="G7" s="133">
        <f t="shared" si="0"/>
        <v>0</v>
      </c>
      <c r="H7" s="93"/>
      <c r="I7" s="96" t="s">
        <v>736</v>
      </c>
      <c r="J7" s="131">
        <f>SUM(J8:J9)</f>
        <v>0</v>
      </c>
      <c r="K7" s="131">
        <f>SUM(K8:K9)</f>
        <v>0</v>
      </c>
      <c r="L7" s="128">
        <f>J7-K7</f>
        <v>0</v>
      </c>
      <c r="M7" s="131"/>
    </row>
    <row r="8" spans="1:13" ht="21.95" customHeight="1" x14ac:dyDescent="0.3">
      <c r="A8" s="76" t="s">
        <v>706</v>
      </c>
      <c r="B8" s="72">
        <f>C31</f>
        <v>0</v>
      </c>
      <c r="C8" s="72">
        <f>SUMIFS('2추 세입'!$M$6:$M$100,'2추 세입'!$A$6:$A$100,'2추총괄표'!$A8)+SUMIFS('1추특입'!$M$6:$M$100,'1추특입'!$A$6:$A$100,'2추총괄표'!$A8)</f>
        <v>0</v>
      </c>
      <c r="D8" s="72">
        <f>SUMIFS('2추 세입'!$N$6:$N$100,'2추 세입'!$A$6:$A$100,'2추총괄표'!$A8)+SUMIFS('1추특입'!$N$6:$N$100,'1추특입'!$A$6:$A$100,'2추총괄표'!$A8)</f>
        <v>0</v>
      </c>
      <c r="E8" s="72">
        <f>SUMIFS('2추 세출'!M$6:M$264,'2추 세출'!$A$6:$A$264,'2추총괄표'!$A8)+SUMIFS('1추특출'!M$6:M$100,'1추특출'!$A$6:$A$100,'2추총괄표'!$A8)</f>
        <v>0</v>
      </c>
      <c r="F8" s="72">
        <f>SUMIFS('2추 세출'!N$6:N$264,'2추 세출'!$A$6:$A$264,'2추총괄표'!$A8)+SUMIFS('1추특출'!N$6:N$100,'1추특출'!$A$6:$A$100,'2추총괄표'!$A8)</f>
        <v>0</v>
      </c>
      <c r="G8" s="77">
        <f>B8+E8+F8</f>
        <v>0</v>
      </c>
      <c r="H8" s="93"/>
      <c r="I8" s="73" t="s">
        <v>717</v>
      </c>
      <c r="J8" s="74">
        <f>SUM(C24:D24)</f>
        <v>0</v>
      </c>
      <c r="K8" s="74">
        <f>SUM(E24:F24)</f>
        <v>0</v>
      </c>
      <c r="L8" s="74">
        <f>J8-K8</f>
        <v>0</v>
      </c>
      <c r="M8" s="323" t="s">
        <v>737</v>
      </c>
    </row>
    <row r="9" spans="1:13" ht="21.95" customHeight="1" x14ac:dyDescent="0.3">
      <c r="A9" s="76" t="s">
        <v>707</v>
      </c>
      <c r="B9" s="72">
        <f t="shared" ref="B9:B16" si="1">C32</f>
        <v>0</v>
      </c>
      <c r="C9" s="72">
        <f>SUMIFS('2추 세입'!$M$6:$M$100,'2추 세입'!$A$6:$A$100,'2추총괄표'!$A9)+SUMIFS('1추특입'!$M$6:$M$100,'1추특입'!$A$6:$A$100,'2추총괄표'!$A9)</f>
        <v>0</v>
      </c>
      <c r="D9" s="72">
        <f>SUMIFS('2추 세입'!$N$6:$N$100,'2추 세입'!$A$6:$A$100,'2추총괄표'!$A9)+SUMIFS('1추특입'!$N$6:$N$100,'1추특입'!$A$6:$A$100,'2추총괄표'!$A9)</f>
        <v>0</v>
      </c>
      <c r="E9" s="72">
        <f>SUMIFS('2추 세출'!M$6:M$264,'2추 세출'!$A$6:$A$264,'2추총괄표'!$A9)+SUMIFS('1추특출'!M$6:M$100,'1추특출'!$A$6:$A$100,'2추총괄표'!$A9)</f>
        <v>0</v>
      </c>
      <c r="F9" s="72">
        <f>SUMIFS('2추 세출'!N$6:N$264,'2추 세출'!$A$6:$A$264,'2추총괄표'!$A9)+SUMIFS('1추특출'!N$6:N$100,'1추특출'!$A$6:$A$100,'2추총괄표'!$A9)</f>
        <v>0</v>
      </c>
      <c r="G9" s="77">
        <f t="shared" ref="G9:G17" si="2">B9+E9+F9</f>
        <v>0</v>
      </c>
      <c r="H9" s="93"/>
      <c r="I9" s="73" t="s">
        <v>735</v>
      </c>
      <c r="J9" s="74">
        <f>SUM(C25:D25)</f>
        <v>0</v>
      </c>
      <c r="K9" s="74">
        <f>SUM(E25:F25)</f>
        <v>0</v>
      </c>
      <c r="L9" s="74">
        <f>J9-K9</f>
        <v>0</v>
      </c>
      <c r="M9" s="324"/>
    </row>
    <row r="10" spans="1:13" ht="21.95" customHeight="1" x14ac:dyDescent="0.3">
      <c r="A10" s="76" t="s">
        <v>708</v>
      </c>
      <c r="B10" s="72">
        <f t="shared" si="1"/>
        <v>0</v>
      </c>
      <c r="C10" s="72">
        <f>SUMIFS('2추 세입'!$M$6:$M$100,'2추 세입'!$A$6:$A$100,'2추총괄표'!$A10)+SUMIFS('1추특입'!$M$6:$M$100,'1추특입'!$A$6:$A$100,'2추총괄표'!$A10)</f>
        <v>0</v>
      </c>
      <c r="D10" s="72">
        <f>SUMIFS('2추 세입'!$N$6:$N$100,'2추 세입'!$A$6:$A$100,'2추총괄표'!$A10)+SUMIFS('1추특입'!$N$6:$N$100,'1추특입'!$A$6:$A$100,'2추총괄표'!$A10)</f>
        <v>0</v>
      </c>
      <c r="E10" s="72">
        <f>SUMIFS('2추 세출'!M$6:M$264,'2추 세출'!$A$6:$A$264,'2추총괄표'!$A10)+SUMIFS('1추특출'!M$6:M$100,'1추특출'!$A$6:$A$100,'2추총괄표'!$A10)</f>
        <v>0</v>
      </c>
      <c r="F10" s="72">
        <f>SUMIFS('2추 세출'!N$6:N$264,'2추 세출'!$A$6:$A$264,'2추총괄표'!$A10)+SUMIFS('1추특출'!N$6:N$100,'1추특출'!$A$6:$A$100,'2추총괄표'!$A10)</f>
        <v>0</v>
      </c>
      <c r="G10" s="77">
        <f t="shared" si="2"/>
        <v>0</v>
      </c>
      <c r="H10" s="93"/>
    </row>
    <row r="11" spans="1:13" ht="21.95" customHeight="1" x14ac:dyDescent="0.3">
      <c r="A11" s="76" t="s">
        <v>709</v>
      </c>
      <c r="B11" s="72">
        <f t="shared" si="1"/>
        <v>0</v>
      </c>
      <c r="C11" s="72">
        <f>SUMIFS('2추 세입'!$M$6:$M$100,'2추 세입'!$A$6:$A$100,'2추총괄표'!$A11)+SUMIFS('1추특입'!$M$6:$M$100,'1추특입'!$A$6:$A$100,'2추총괄표'!$A11)</f>
        <v>0</v>
      </c>
      <c r="D11" s="72">
        <f>SUMIFS('2추 세입'!$N$6:$N$100,'2추 세입'!$A$6:$A$100,'2추총괄표'!$A11)+SUMIFS('1추특입'!$N$6:$N$100,'1추특입'!$A$6:$A$100,'2추총괄표'!$A11)</f>
        <v>0</v>
      </c>
      <c r="E11" s="72">
        <f>SUMIFS('2추 세출'!M$6:M$264,'2추 세출'!$A$6:$A$264,'2추총괄표'!$A11)+SUMIFS('1추특출'!M$6:M$100,'1추특출'!$A$6:$A$100,'2추총괄표'!$A11)</f>
        <v>0</v>
      </c>
      <c r="F11" s="72">
        <f>SUMIFS('2추 세출'!N$6:N$264,'2추 세출'!$A$6:$A$264,'2추총괄표'!$A11)+SUMIFS('1추특출'!N$6:N$100,'1추특출'!$A$6:$A$100,'2추총괄표'!$A11)</f>
        <v>0</v>
      </c>
      <c r="G11" s="77">
        <f t="shared" si="2"/>
        <v>0</v>
      </c>
      <c r="H11" s="93"/>
    </row>
    <row r="12" spans="1:13" ht="21.95" customHeight="1" x14ac:dyDescent="0.3">
      <c r="A12" s="76" t="s">
        <v>710</v>
      </c>
      <c r="B12" s="72">
        <f t="shared" si="1"/>
        <v>0</v>
      </c>
      <c r="C12" s="72">
        <f>SUMIFS('2추 세입'!$M$6:$M$100,'2추 세입'!$A$6:$A$100,'2추총괄표'!$A12)+SUMIFS('1추특입'!$M$6:$M$100,'1추특입'!$A$6:$A$100,'2추총괄표'!$A12)</f>
        <v>0</v>
      </c>
      <c r="D12" s="72">
        <f>SUMIFS('2추 세입'!$N$6:$N$100,'2추 세입'!$A$6:$A$100,'2추총괄표'!$A12)+SUMIFS('1추특입'!$N$6:$N$100,'1추특입'!$A$6:$A$100,'2추총괄표'!$A12)</f>
        <v>0</v>
      </c>
      <c r="E12" s="72">
        <f>SUMIFS('2추 세출'!M$6:M$264,'2추 세출'!$A$6:$A$264,'2추총괄표'!$A12)+SUMIFS('1추특출'!M$6:M$100,'1추특출'!$A$6:$A$100,'2추총괄표'!$A12)</f>
        <v>0</v>
      </c>
      <c r="F12" s="72">
        <f>SUMIFS('2추 세출'!N$6:N$264,'2추 세출'!$A$6:$A$264,'2추총괄표'!$A12)+SUMIFS('1추특출'!N$6:N$100,'1추특출'!$A$6:$A$100,'2추총괄표'!$A12)</f>
        <v>0</v>
      </c>
      <c r="G12" s="77">
        <f t="shared" si="2"/>
        <v>0</v>
      </c>
      <c r="H12" s="93"/>
    </row>
    <row r="13" spans="1:13" ht="21.95" customHeight="1" x14ac:dyDescent="0.3">
      <c r="A13" s="76" t="s">
        <v>711</v>
      </c>
      <c r="B13" s="72">
        <f t="shared" si="1"/>
        <v>0</v>
      </c>
      <c r="C13" s="72">
        <f>SUMIFS('2추 세입'!$M$6:$M$100,'2추 세입'!$A$6:$A$100,'2추총괄표'!$A13)+SUMIFS('1추특입'!$M$6:$M$100,'1추특입'!$A$6:$A$100,'2추총괄표'!$A13)</f>
        <v>0</v>
      </c>
      <c r="D13" s="72">
        <f>SUMIFS('2추 세입'!$N$6:$N$100,'2추 세입'!$A$6:$A$100,'2추총괄표'!$A13)+SUMIFS('1추특입'!$N$6:$N$100,'1추특입'!$A$6:$A$100,'2추총괄표'!$A13)</f>
        <v>0</v>
      </c>
      <c r="E13" s="72">
        <f>SUMIFS('2추 세출'!M$6:M$264,'2추 세출'!$A$6:$A$264,'2추총괄표'!$A13)+SUMIFS('1추특출'!M$6:M$100,'1추특출'!$A$6:$A$100,'2추총괄표'!$A13)</f>
        <v>0</v>
      </c>
      <c r="F13" s="72">
        <f>SUMIFS('2추 세출'!N$6:N$264,'2추 세출'!$A$6:$A$264,'2추총괄표'!$A13)+SUMIFS('1추특출'!N$6:N$100,'1추특출'!$A$6:$A$100,'2추총괄표'!$A13)</f>
        <v>0</v>
      </c>
      <c r="G13" s="77">
        <f t="shared" si="2"/>
        <v>0</v>
      </c>
      <c r="H13" s="93"/>
    </row>
    <row r="14" spans="1:13" ht="21.95" customHeight="1" x14ac:dyDescent="0.3">
      <c r="A14" s="76" t="s">
        <v>712</v>
      </c>
      <c r="B14" s="72">
        <f t="shared" si="1"/>
        <v>0</v>
      </c>
      <c r="C14" s="72">
        <f>SUMIFS('2추 세입'!$M$6:$M$100,'2추 세입'!$A$6:$A$100,'2추총괄표'!$A14)+SUMIFS('1추특입'!$M$6:$M$100,'1추특입'!$A$6:$A$100,'2추총괄표'!$A14)</f>
        <v>0</v>
      </c>
      <c r="D14" s="72">
        <f>SUMIFS('2추 세입'!$N$6:$N$100,'2추 세입'!$A$6:$A$100,'2추총괄표'!$A14)+SUMIFS('1추특입'!$N$6:$N$100,'1추특입'!$A$6:$A$100,'2추총괄표'!$A14)</f>
        <v>0</v>
      </c>
      <c r="E14" s="72">
        <f>SUMIFS('2추 세출'!M$6:M$264,'2추 세출'!$A$6:$A$264,'2추총괄표'!$A14)+SUMIFS('1추특출'!M$6:M$100,'1추특출'!$A$6:$A$100,'2추총괄표'!$A14)</f>
        <v>0</v>
      </c>
      <c r="F14" s="72">
        <f>SUMIFS('2추 세출'!N$6:N$264,'2추 세출'!$A$6:$A$264,'2추총괄표'!$A14)+SUMIFS('1추특출'!N$6:N$100,'1추특출'!$A$6:$A$100,'2추총괄표'!$A14)</f>
        <v>0</v>
      </c>
      <c r="G14" s="77">
        <f t="shared" si="2"/>
        <v>0</v>
      </c>
      <c r="H14" s="93"/>
    </row>
    <row r="15" spans="1:13" ht="21.95" customHeight="1" x14ac:dyDescent="0.3">
      <c r="A15" s="76" t="s">
        <v>713</v>
      </c>
      <c r="B15" s="72">
        <f t="shared" si="1"/>
        <v>0</v>
      </c>
      <c r="C15" s="72">
        <f>SUMIFS('2추 세입'!$M$6:$M$100,'2추 세입'!$A$6:$A$100,'2추총괄표'!$A15)+SUMIFS('1추특입'!$M$6:$M$100,'1추특입'!$A$6:$A$100,'2추총괄표'!$A15)</f>
        <v>0</v>
      </c>
      <c r="D15" s="72">
        <f>SUMIFS('2추 세입'!$N$6:$N$100,'2추 세입'!$A$6:$A$100,'2추총괄표'!$A15)+SUMIFS('1추특입'!$N$6:$N$100,'1추특입'!$A$6:$A$100,'2추총괄표'!$A15)</f>
        <v>0</v>
      </c>
      <c r="E15" s="72">
        <f>SUMIFS('2추 세출'!M$6:M$264,'2추 세출'!$A$6:$A$264,'2추총괄표'!$A15)+SUMIFS('1추특출'!M$6:M$100,'1추특출'!$A$6:$A$100,'2추총괄표'!$A15)</f>
        <v>0</v>
      </c>
      <c r="F15" s="72">
        <f>SUMIFS('2추 세출'!N$6:N$264,'2추 세출'!$A$6:$A$264,'2추총괄표'!$A15)+SUMIFS('1추특출'!N$6:N$100,'1추특출'!$A$6:$A$100,'2추총괄표'!$A15)</f>
        <v>0</v>
      </c>
      <c r="G15" s="77">
        <f t="shared" si="2"/>
        <v>0</v>
      </c>
      <c r="H15" s="93"/>
    </row>
    <row r="16" spans="1:13" ht="21.95" customHeight="1" x14ac:dyDescent="0.3">
      <c r="A16" s="135" t="s">
        <v>769</v>
      </c>
      <c r="B16" s="72">
        <f t="shared" si="1"/>
        <v>0</v>
      </c>
      <c r="C16" s="72">
        <f>SUMIFS('2추 세입'!$M$6:$M$100,'2추 세입'!$A$6:$A$100,'2추총괄표'!$A16)+SUMIFS('1추특입'!$M$6:$M$100,'1추특입'!$A$6:$A$100,'2추총괄표'!$A16)</f>
        <v>0</v>
      </c>
      <c r="D16" s="72">
        <f>SUMIFS('2추 세입'!$N$6:$N$100,'2추 세입'!$A$6:$A$100,'2추총괄표'!$A16)+SUMIFS('1추특입'!$N$6:$N$100,'1추특입'!$A$6:$A$100,'2추총괄표'!$A16)</f>
        <v>0</v>
      </c>
      <c r="E16" s="72">
        <f>SUMIFS('2추 세출'!M$6:M$264,'2추 세출'!$A$6:$A$264,'2추총괄표'!$A16)+SUMIFS('1추특출'!M$6:M$100,'1추특출'!$A$6:$A$100,'2추총괄표'!$A16)</f>
        <v>0</v>
      </c>
      <c r="F16" s="72">
        <f>SUMIFS('2추 세출'!N$6:N$264,'2추 세출'!$A$6:$A$264,'2추총괄표'!$A16)+SUMIFS('1추특출'!N$6:N$100,'1추특출'!$A$6:$A$100,'2추총괄표'!$A16)</f>
        <v>0</v>
      </c>
      <c r="G16" s="77">
        <f t="shared" ref="G16" si="3">B16+E16+F16</f>
        <v>0</v>
      </c>
      <c r="H16" s="93"/>
    </row>
    <row r="17" spans="1:11" ht="21.95" customHeight="1" thickBot="1" x14ac:dyDescent="0.35">
      <c r="A17" s="78" t="s">
        <v>798</v>
      </c>
      <c r="B17" s="79">
        <f t="shared" ref="B17" si="4">C40</f>
        <v>0</v>
      </c>
      <c r="C17" s="79">
        <f>SUMIFS('2추 세입'!$M$6:$M$100,'2추 세입'!$A$6:$A$100,'2추총괄표'!$A17)+SUMIFS('1추특입'!$M$6:$M$100,'1추특입'!$A$6:$A$100,'2추총괄표'!$A17)</f>
        <v>0</v>
      </c>
      <c r="D17" s="79">
        <f>SUMIFS('2추 세입'!$N$6:$N$100,'2추 세입'!$A$6:$A$100,'2추총괄표'!$A17)+SUMIFS('1추특입'!$N$6:$N$100,'1추특입'!$A$6:$A$100,'2추총괄표'!$A17)</f>
        <v>0</v>
      </c>
      <c r="E17" s="79">
        <f>SUMIFS('2추 세출'!M$6:M$264,'2추 세출'!$A$6:$A$264,'2추총괄표'!$A17)+SUMIFS('1추특출'!M$6:M$100,'1추특출'!$A$6:$A$100,'2추총괄표'!$A17)</f>
        <v>0</v>
      </c>
      <c r="F17" s="79">
        <f>SUMIFS('2추 세출'!N$6:N$264,'2추 세출'!$A$6:$A$264,'2추총괄표'!$A17)+SUMIFS('1추특출'!N$6:N$100,'1추특출'!$A$6:$A$100,'2추총괄표'!$A17)</f>
        <v>0</v>
      </c>
      <c r="G17" s="80">
        <f t="shared" si="2"/>
        <v>0</v>
      </c>
      <c r="H17" s="93"/>
    </row>
    <row r="19" spans="1:11" ht="20.100000000000001" customHeight="1" x14ac:dyDescent="0.3">
      <c r="A19" s="69" t="s">
        <v>716</v>
      </c>
    </row>
    <row r="20" spans="1:11" ht="15" customHeight="1" thickBot="1" x14ac:dyDescent="0.35">
      <c r="G20" s="20" t="s">
        <v>699</v>
      </c>
      <c r="H20" s="92"/>
    </row>
    <row r="21" spans="1:11" ht="18" customHeight="1" x14ac:dyDescent="0.3">
      <c r="A21" s="325" t="s">
        <v>700</v>
      </c>
      <c r="B21" s="327" t="s">
        <v>701</v>
      </c>
      <c r="C21" s="327" t="s">
        <v>702</v>
      </c>
      <c r="D21" s="327"/>
      <c r="E21" s="327" t="s">
        <v>703</v>
      </c>
      <c r="F21" s="327"/>
      <c r="G21" s="329" t="s">
        <v>704</v>
      </c>
      <c r="H21" s="87"/>
      <c r="I21" s="89" t="s">
        <v>728</v>
      </c>
      <c r="J21" s="90"/>
      <c r="K21" s="83"/>
    </row>
    <row r="22" spans="1:11" ht="18" customHeight="1" x14ac:dyDescent="0.3">
      <c r="A22" s="326"/>
      <c r="B22" s="328"/>
      <c r="C22" s="71" t="s">
        <v>714</v>
      </c>
      <c r="D22" s="71" t="s">
        <v>715</v>
      </c>
      <c r="E22" s="71" t="s">
        <v>714</v>
      </c>
      <c r="F22" s="71" t="s">
        <v>715</v>
      </c>
      <c r="G22" s="330"/>
      <c r="H22" s="87"/>
      <c r="I22" s="85" t="s">
        <v>729</v>
      </c>
      <c r="J22" s="89" t="s">
        <v>730</v>
      </c>
      <c r="K22" s="83"/>
    </row>
    <row r="23" spans="1:11" ht="21.95" customHeight="1" x14ac:dyDescent="0.3">
      <c r="A23" s="132" t="s">
        <v>736</v>
      </c>
      <c r="B23" s="127">
        <f>SUM(B24:B25)</f>
        <v>0</v>
      </c>
      <c r="C23" s="127">
        <f t="shared" ref="C23:G23" si="5">SUM(C24:C25)</f>
        <v>0</v>
      </c>
      <c r="D23" s="127">
        <f t="shared" si="5"/>
        <v>0</v>
      </c>
      <c r="E23" s="127">
        <f t="shared" si="5"/>
        <v>0</v>
      </c>
      <c r="F23" s="127">
        <f t="shared" si="5"/>
        <v>0</v>
      </c>
      <c r="G23" s="133">
        <f t="shared" si="5"/>
        <v>0</v>
      </c>
      <c r="H23" s="93"/>
      <c r="I23" s="88">
        <f>SUM(I24:I25)</f>
        <v>0</v>
      </c>
      <c r="J23" s="88">
        <f>G23-I23</f>
        <v>0</v>
      </c>
      <c r="K23" s="83"/>
    </row>
    <row r="24" spans="1:11" ht="21.95" customHeight="1" x14ac:dyDescent="0.3">
      <c r="A24" s="76" t="s">
        <v>717</v>
      </c>
      <c r="B24" s="72">
        <f>E30</f>
        <v>0</v>
      </c>
      <c r="C24" s="72">
        <f>'2추 세입'!M6</f>
        <v>0</v>
      </c>
      <c r="D24" s="72">
        <f>'2추 세입'!N6</f>
        <v>0</v>
      </c>
      <c r="E24" s="72">
        <f>'2추 세출'!M6</f>
        <v>0</v>
      </c>
      <c r="F24" s="72">
        <f>'2추 세출'!N6</f>
        <v>0</v>
      </c>
      <c r="G24" s="77">
        <f>B24+E24+F24</f>
        <v>0</v>
      </c>
      <c r="H24" s="93"/>
      <c r="I24" s="88">
        <f>B24+C24+D24</f>
        <v>0</v>
      </c>
      <c r="J24" s="88">
        <f t="shared" ref="J24:J25" si="6">G24-I24</f>
        <v>0</v>
      </c>
      <c r="K24" s="83"/>
    </row>
    <row r="25" spans="1:11" ht="21.95" customHeight="1" thickBot="1" x14ac:dyDescent="0.35">
      <c r="A25" s="78" t="s">
        <v>718</v>
      </c>
      <c r="B25" s="79">
        <f>D30</f>
        <v>0</v>
      </c>
      <c r="C25" s="79">
        <f>'1추특입'!M6</f>
        <v>0</v>
      </c>
      <c r="D25" s="79">
        <f>'1추특입'!N6</f>
        <v>0</v>
      </c>
      <c r="E25" s="79">
        <f>'1추특출'!M6</f>
        <v>0</v>
      </c>
      <c r="F25" s="79">
        <f>'1추특출'!N6</f>
        <v>0</v>
      </c>
      <c r="G25" s="80">
        <f t="shared" ref="G25" si="7">B25+E25+F25</f>
        <v>0</v>
      </c>
      <c r="H25" s="93"/>
      <c r="I25" s="88">
        <f>B25+C25+D25</f>
        <v>0</v>
      </c>
      <c r="J25" s="88">
        <f t="shared" si="6"/>
        <v>0</v>
      </c>
      <c r="K25" s="83"/>
    </row>
    <row r="28" spans="1:11" ht="20.100000000000001" customHeight="1" x14ac:dyDescent="0.3">
      <c r="A28" s="82" t="s">
        <v>719</v>
      </c>
    </row>
    <row r="29" spans="1:11" ht="20.100000000000001" customHeight="1" x14ac:dyDescent="0.3">
      <c r="A29" s="130" t="s">
        <v>720</v>
      </c>
      <c r="B29" s="130" t="s">
        <v>723</v>
      </c>
      <c r="C29" s="130" t="s">
        <v>725</v>
      </c>
      <c r="D29" s="130" t="s">
        <v>717</v>
      </c>
      <c r="E29" s="130" t="s">
        <v>721</v>
      </c>
      <c r="F29" s="130" t="s">
        <v>722</v>
      </c>
    </row>
    <row r="30" spans="1:11" ht="20.100000000000001" customHeight="1" x14ac:dyDescent="0.3">
      <c r="A30" s="96" t="s">
        <v>724</v>
      </c>
      <c r="B30" s="127">
        <f>SUM(B31:B40)</f>
        <v>0</v>
      </c>
      <c r="C30" s="127">
        <f>SUM(C31:C40)</f>
        <v>0</v>
      </c>
      <c r="D30" s="127">
        <f t="shared" ref="D30:F30" si="8">SUM(D31:D40)</f>
        <v>0</v>
      </c>
      <c r="E30" s="127">
        <f t="shared" si="8"/>
        <v>0</v>
      </c>
      <c r="F30" s="127">
        <f t="shared" si="8"/>
        <v>0</v>
      </c>
    </row>
    <row r="31" spans="1:11" ht="20.100000000000001" customHeight="1" x14ac:dyDescent="0.3">
      <c r="A31" s="75" t="s">
        <v>706</v>
      </c>
      <c r="B31" s="74">
        <f t="shared" ref="B31:B40" si="9">SUM(D31:F31)</f>
        <v>0</v>
      </c>
      <c r="C31" s="74">
        <f t="shared" ref="C31" si="10">D31+E31</f>
        <v>0</v>
      </c>
      <c r="D31" s="74">
        <v>0</v>
      </c>
      <c r="E31" s="74"/>
      <c r="F31" s="74"/>
    </row>
    <row r="32" spans="1:11" ht="20.100000000000001" customHeight="1" x14ac:dyDescent="0.3">
      <c r="A32" s="75" t="s">
        <v>707</v>
      </c>
      <c r="B32" s="74">
        <f t="shared" si="9"/>
        <v>0</v>
      </c>
      <c r="C32" s="74"/>
      <c r="D32" s="74"/>
      <c r="E32" s="74"/>
      <c r="F32" s="74"/>
    </row>
    <row r="33" spans="1:6" ht="20.100000000000001" customHeight="1" x14ac:dyDescent="0.3">
      <c r="A33" s="75" t="s">
        <v>708</v>
      </c>
      <c r="B33" s="74">
        <f t="shared" si="9"/>
        <v>0</v>
      </c>
      <c r="C33" s="74"/>
      <c r="D33" s="74"/>
      <c r="E33" s="74"/>
      <c r="F33" s="74"/>
    </row>
    <row r="34" spans="1:6" ht="20.100000000000001" customHeight="1" x14ac:dyDescent="0.3">
      <c r="A34" s="75" t="s">
        <v>709</v>
      </c>
      <c r="B34" s="74">
        <f t="shared" si="9"/>
        <v>0</v>
      </c>
      <c r="C34" s="74"/>
      <c r="D34" s="74"/>
      <c r="E34" s="74"/>
      <c r="F34" s="74"/>
    </row>
    <row r="35" spans="1:6" ht="20.100000000000001" customHeight="1" x14ac:dyDescent="0.3">
      <c r="A35" s="75" t="s">
        <v>710</v>
      </c>
      <c r="B35" s="74">
        <f t="shared" si="9"/>
        <v>0</v>
      </c>
      <c r="C35" s="74"/>
      <c r="D35" s="74"/>
      <c r="E35" s="74"/>
      <c r="F35" s="74"/>
    </row>
    <row r="36" spans="1:6" ht="20.100000000000001" customHeight="1" x14ac:dyDescent="0.3">
      <c r="A36" s="75" t="s">
        <v>711</v>
      </c>
      <c r="B36" s="74">
        <f t="shared" si="9"/>
        <v>0</v>
      </c>
      <c r="C36" s="74"/>
      <c r="D36" s="74"/>
      <c r="E36" s="74"/>
      <c r="F36" s="74"/>
    </row>
    <row r="37" spans="1:6" ht="20.100000000000001" customHeight="1" x14ac:dyDescent="0.3">
      <c r="A37" s="75" t="s">
        <v>712</v>
      </c>
      <c r="B37" s="74">
        <f t="shared" si="9"/>
        <v>0</v>
      </c>
      <c r="C37" s="74"/>
      <c r="D37" s="74"/>
      <c r="E37" s="74"/>
      <c r="F37" s="74"/>
    </row>
    <row r="38" spans="1:6" ht="20.100000000000001" customHeight="1" x14ac:dyDescent="0.3">
      <c r="A38" s="75" t="s">
        <v>713</v>
      </c>
      <c r="B38" s="74">
        <f t="shared" si="9"/>
        <v>0</v>
      </c>
      <c r="C38" s="74"/>
      <c r="D38" s="74"/>
      <c r="E38" s="74"/>
      <c r="F38" s="74"/>
    </row>
    <row r="39" spans="1:6" ht="20.100000000000001" customHeight="1" x14ac:dyDescent="0.3">
      <c r="A39" s="75" t="s">
        <v>769</v>
      </c>
      <c r="B39" s="74">
        <f t="shared" ref="B39" si="11">SUM(D39:F39)</f>
        <v>0</v>
      </c>
      <c r="C39" s="74"/>
      <c r="D39" s="74"/>
      <c r="E39" s="74"/>
      <c r="F39" s="74"/>
    </row>
    <row r="40" spans="1:6" ht="20.100000000000001" customHeight="1" x14ac:dyDescent="0.3">
      <c r="A40" s="75" t="s">
        <v>798</v>
      </c>
      <c r="B40" s="74">
        <f t="shared" si="9"/>
        <v>0</v>
      </c>
      <c r="C40" s="74"/>
      <c r="D40" s="74"/>
      <c r="E40" s="74"/>
      <c r="F40" s="74"/>
    </row>
    <row r="42" spans="1:6" ht="20.100000000000001" customHeight="1" x14ac:dyDescent="0.3">
      <c r="A42" s="85" t="s">
        <v>726</v>
      </c>
      <c r="B42" s="190"/>
    </row>
  </sheetData>
  <mergeCells count="11">
    <mergeCell ref="A21:A22"/>
    <mergeCell ref="B21:B22"/>
    <mergeCell ref="C21:D21"/>
    <mergeCell ref="E21:F21"/>
    <mergeCell ref="G21:G22"/>
    <mergeCell ref="M8:M9"/>
    <mergeCell ref="A5:A6"/>
    <mergeCell ref="B5:B6"/>
    <mergeCell ref="C5:D5"/>
    <mergeCell ref="E5:F5"/>
    <mergeCell ref="G5:G6"/>
  </mergeCells>
  <phoneticPr fontId="1" type="noConversion"/>
  <printOptions horizontalCentered="1"/>
  <pageMargins left="0.70866141732283472" right="0.70866141732283472" top="0.55118110236220474" bottom="0.55118110236220474"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U77"/>
  <sheetViews>
    <sheetView zoomScale="85" zoomScaleNormal="85" workbookViewId="0">
      <pane xSplit="1" ySplit="5" topLeftCell="B6" activePane="bottomRight" state="frozen"/>
      <selection activeCell="A3" sqref="A3"/>
      <selection pane="topRight" activeCell="A3" sqref="A3"/>
      <selection pane="bottomLeft" activeCell="A3" sqref="A3"/>
      <selection pane="bottomRight" activeCell="A3" sqref="A3"/>
    </sheetView>
  </sheetViews>
  <sheetFormatPr defaultRowHeight="20.100000000000001" customHeight="1" x14ac:dyDescent="0.3"/>
  <cols>
    <col min="1" max="1" width="20.625" customWidth="1"/>
    <col min="2" max="7" width="17.125" customWidth="1"/>
    <col min="8" max="8" width="3.625" customWidth="1"/>
    <col min="9" max="14" width="12.625" hidden="1" customWidth="1"/>
    <col min="15" max="15" width="3.625" hidden="1" customWidth="1"/>
    <col min="16" max="21" width="12.625" hidden="1" customWidth="1"/>
  </cols>
  <sheetData>
    <row r="1" spans="1:21" ht="35.1" customHeight="1" x14ac:dyDescent="0.3">
      <c r="A1" s="134" t="s">
        <v>760</v>
      </c>
      <c r="B1" s="7"/>
      <c r="C1" s="7"/>
      <c r="D1" s="7"/>
      <c r="E1" s="7"/>
      <c r="F1" s="7"/>
      <c r="G1" s="7"/>
    </row>
    <row r="2" spans="1:21" ht="20.100000000000001" customHeight="1" x14ac:dyDescent="0.3">
      <c r="A2" s="69" t="s">
        <v>761</v>
      </c>
    </row>
    <row r="3" spans="1:21" ht="20.100000000000001" customHeight="1" thickBot="1" x14ac:dyDescent="0.35">
      <c r="C3" s="83"/>
      <c r="D3" s="83">
        <f>SUM(C6:D6)</f>
        <v>0</v>
      </c>
      <c r="E3" s="86"/>
      <c r="F3" s="83">
        <f>SUM(E6:F6)</f>
        <v>0</v>
      </c>
      <c r="G3" s="20" t="s">
        <v>699</v>
      </c>
      <c r="I3" s="114" t="s">
        <v>765</v>
      </c>
      <c r="P3" s="112" t="s">
        <v>766</v>
      </c>
    </row>
    <row r="4" spans="1:21" ht="20.100000000000001" customHeight="1" x14ac:dyDescent="0.3">
      <c r="A4" s="325" t="s">
        <v>700</v>
      </c>
      <c r="B4" s="327" t="s">
        <v>701</v>
      </c>
      <c r="C4" s="327" t="s">
        <v>702</v>
      </c>
      <c r="D4" s="327"/>
      <c r="E4" s="327" t="s">
        <v>703</v>
      </c>
      <c r="F4" s="327"/>
      <c r="G4" s="329" t="s">
        <v>704</v>
      </c>
      <c r="I4" s="332" t="s">
        <v>701</v>
      </c>
      <c r="J4" s="332" t="s">
        <v>702</v>
      </c>
      <c r="K4" s="332"/>
      <c r="L4" s="332" t="s">
        <v>703</v>
      </c>
      <c r="M4" s="332"/>
      <c r="N4" s="332" t="s">
        <v>704</v>
      </c>
      <c r="P4" s="331" t="s">
        <v>701</v>
      </c>
      <c r="Q4" s="331" t="s">
        <v>702</v>
      </c>
      <c r="R4" s="331"/>
      <c r="S4" s="331" t="s">
        <v>703</v>
      </c>
      <c r="T4" s="331"/>
      <c r="U4" s="331" t="s">
        <v>704</v>
      </c>
    </row>
    <row r="5" spans="1:21" ht="20.100000000000001" customHeight="1" x14ac:dyDescent="0.3">
      <c r="A5" s="326"/>
      <c r="B5" s="328"/>
      <c r="C5" s="95" t="s">
        <v>714</v>
      </c>
      <c r="D5" s="95" t="s">
        <v>715</v>
      </c>
      <c r="E5" s="95" t="s">
        <v>714</v>
      </c>
      <c r="F5" s="95" t="s">
        <v>715</v>
      </c>
      <c r="G5" s="330"/>
      <c r="I5" s="332"/>
      <c r="J5" s="105" t="s">
        <v>714</v>
      </c>
      <c r="K5" s="105" t="s">
        <v>715</v>
      </c>
      <c r="L5" s="105" t="s">
        <v>714</v>
      </c>
      <c r="M5" s="105" t="s">
        <v>715</v>
      </c>
      <c r="N5" s="332"/>
      <c r="P5" s="331"/>
      <c r="Q5" s="115" t="s">
        <v>714</v>
      </c>
      <c r="R5" s="115" t="s">
        <v>715</v>
      </c>
      <c r="S5" s="115" t="s">
        <v>714</v>
      </c>
      <c r="T5" s="115" t="s">
        <v>715</v>
      </c>
      <c r="U5" s="331"/>
    </row>
    <row r="6" spans="1:21" ht="20.100000000000001" customHeight="1" x14ac:dyDescent="0.3">
      <c r="A6" s="124" t="s">
        <v>762</v>
      </c>
      <c r="B6" s="125">
        <f>SUM(B7:B36)</f>
        <v>738556856</v>
      </c>
      <c r="C6" s="125">
        <f t="shared" ref="C6:G6" si="0">SUM(C7:C36)</f>
        <v>0</v>
      </c>
      <c r="D6" s="125">
        <f t="shared" si="0"/>
        <v>0</v>
      </c>
      <c r="E6" s="125">
        <f t="shared" si="0"/>
        <v>0</v>
      </c>
      <c r="F6" s="125">
        <f t="shared" si="0"/>
        <v>0</v>
      </c>
      <c r="G6" s="126">
        <f t="shared" si="0"/>
        <v>738556856</v>
      </c>
      <c r="H6" s="113"/>
      <c r="I6" s="127">
        <f>SUM(I7:I36)</f>
        <v>738556856</v>
      </c>
      <c r="J6" s="127">
        <f t="shared" ref="J6" si="1">SUM(J7:J36)</f>
        <v>0</v>
      </c>
      <c r="K6" s="127">
        <f t="shared" ref="K6" si="2">SUM(K7:K36)</f>
        <v>0</v>
      </c>
      <c r="L6" s="127">
        <f t="shared" ref="L6" si="3">SUM(L7:L36)</f>
        <v>0</v>
      </c>
      <c r="M6" s="127">
        <f t="shared" ref="M6" si="4">SUM(M7:M36)</f>
        <v>0</v>
      </c>
      <c r="N6" s="127">
        <f t="shared" ref="N6" si="5">SUM(N7:N36)</f>
        <v>738556856</v>
      </c>
      <c r="O6" s="123"/>
      <c r="P6" s="127">
        <f>SUM(P7:P36)</f>
        <v>0</v>
      </c>
      <c r="Q6" s="127">
        <f t="shared" ref="Q6" si="6">SUM(Q7:Q36)</f>
        <v>0</v>
      </c>
      <c r="R6" s="127">
        <f t="shared" ref="R6" si="7">SUM(R7:R36)</f>
        <v>0</v>
      </c>
      <c r="S6" s="127">
        <f t="shared" ref="S6" si="8">SUM(S7:S36)</f>
        <v>0</v>
      </c>
      <c r="T6" s="127">
        <f t="shared" ref="T6" si="9">SUM(T7:T36)</f>
        <v>0</v>
      </c>
      <c r="U6" s="127">
        <f t="shared" ref="U6" si="10">SUM(U7:U36)</f>
        <v>0</v>
      </c>
    </row>
    <row r="7" spans="1:21" ht="20.100000000000001" customHeight="1" x14ac:dyDescent="0.3">
      <c r="A7" s="116" t="s">
        <v>50</v>
      </c>
      <c r="B7" s="118">
        <f>I7+P7</f>
        <v>0</v>
      </c>
      <c r="C7" s="118">
        <f t="shared" ref="C7:F7" si="11">J7+Q7</f>
        <v>0</v>
      </c>
      <c r="D7" s="118">
        <f t="shared" si="11"/>
        <v>0</v>
      </c>
      <c r="E7" s="118">
        <f t="shared" si="11"/>
        <v>0</v>
      </c>
      <c r="F7" s="118">
        <f t="shared" si="11"/>
        <v>0</v>
      </c>
      <c r="G7" s="119">
        <f>B7+E7+F7</f>
        <v>0</v>
      </c>
      <c r="I7" s="74">
        <f>D48</f>
        <v>0</v>
      </c>
      <c r="J7" s="74">
        <f>SUMIFS('2추 세입'!M$6:M$100,'2추 세입'!$B$6:$B$100,'1추총괄표(실국)'!$A7)</f>
        <v>0</v>
      </c>
      <c r="K7" s="74">
        <f>SUMIFS('2추 세입'!N$6:N$100,'2추 세입'!$B$6:$B$100,'1추총괄표(실국)'!$A7)</f>
        <v>0</v>
      </c>
      <c r="L7" s="74">
        <f>SUMIFS('2추 세출'!M$6:M$264,'2추 세출'!$B$6:$B$264,'1추총괄표(실국)'!$A7)</f>
        <v>0</v>
      </c>
      <c r="M7" s="74">
        <f>SUMIFS('2추 세출'!N$6:N$264,'2추 세출'!$B$6:$B$264,'1추총괄표(실국)'!$A7)</f>
        <v>0</v>
      </c>
      <c r="N7" s="74">
        <f>I7+L7+M7</f>
        <v>0</v>
      </c>
      <c r="O7" s="122"/>
      <c r="P7" s="74">
        <f>E48</f>
        <v>0</v>
      </c>
      <c r="Q7" s="74">
        <f>SUMIFS('1추특입'!M$6:M$50,'1추특입'!$B$6:$B$50,'1추총괄표(실국)'!$A7)</f>
        <v>0</v>
      </c>
      <c r="R7" s="74">
        <f>SUMIFS('1추특입'!N$6:N$50,'1추특입'!$B$6:$B$50,'1추총괄표(실국)'!$A7)</f>
        <v>0</v>
      </c>
      <c r="S7" s="74">
        <f>SUMIFS('1추특출'!M$6:M$40,'1추특출'!$B$6:$B$40,'1추총괄표(실국)'!$A7)</f>
        <v>0</v>
      </c>
      <c r="T7" s="74">
        <f>SUMIFS('1추특출'!N$6:N$40,'1추특출'!$B$6:$B$40,'1추총괄표(실국)'!$A7)</f>
        <v>0</v>
      </c>
      <c r="U7" s="74">
        <f>P7+S7+T7</f>
        <v>0</v>
      </c>
    </row>
    <row r="8" spans="1:21" ht="20.100000000000001" customHeight="1" x14ac:dyDescent="0.3">
      <c r="A8" s="116" t="s">
        <v>63</v>
      </c>
      <c r="B8" s="118">
        <f t="shared" ref="B8:B36" si="12">I8+P8</f>
        <v>185572667</v>
      </c>
      <c r="C8" s="118">
        <f t="shared" ref="C8:C36" si="13">J8+Q8</f>
        <v>0</v>
      </c>
      <c r="D8" s="118">
        <f t="shared" ref="D8:D36" si="14">K8+R8</f>
        <v>0</v>
      </c>
      <c r="E8" s="118">
        <f t="shared" ref="E8:E36" si="15">L8+S8</f>
        <v>0</v>
      </c>
      <c r="F8" s="118">
        <f t="shared" ref="F8:F36" si="16">M8+T8</f>
        <v>0</v>
      </c>
      <c r="G8" s="119">
        <f t="shared" ref="G8:G36" si="17">B8+E8+F8</f>
        <v>185572667</v>
      </c>
      <c r="I8" s="74">
        <f t="shared" ref="I8:I36" si="18">D49</f>
        <v>185572667</v>
      </c>
      <c r="J8" s="74">
        <f>SUMIFS('2추 세입'!M$6:M$100,'2추 세입'!$B$6:$B$100,'1추총괄표(실국)'!$A8)</f>
        <v>0</v>
      </c>
      <c r="K8" s="74">
        <f>SUMIFS('2추 세입'!N$6:N$100,'2추 세입'!$B$6:$B$100,'1추총괄표(실국)'!$A8)</f>
        <v>0</v>
      </c>
      <c r="L8" s="74">
        <f>SUMIFS('2추 세출'!M$6:M$264,'2추 세출'!$B$6:$B$264,'1추총괄표(실국)'!$A8)</f>
        <v>0</v>
      </c>
      <c r="M8" s="74">
        <f>SUMIFS('2추 세출'!N$6:N$264,'2추 세출'!$B$6:$B$264,'1추총괄표(실국)'!$A8)</f>
        <v>0</v>
      </c>
      <c r="N8" s="74">
        <f t="shared" ref="N8:N36" si="19">I8+L8+M8</f>
        <v>185572667</v>
      </c>
      <c r="O8" s="122"/>
      <c r="P8" s="74">
        <f t="shared" ref="P8:P36" si="20">E49</f>
        <v>0</v>
      </c>
      <c r="Q8" s="74">
        <f>SUMIFS('1추특입'!M$6:M$50,'1추특입'!$B$6:$B$50,'1추총괄표(실국)'!$A8)</f>
        <v>0</v>
      </c>
      <c r="R8" s="74">
        <f>SUMIFS('1추특입'!N$6:N$50,'1추특입'!$B$6:$B$50,'1추총괄표(실국)'!$A8)</f>
        <v>0</v>
      </c>
      <c r="S8" s="74">
        <f>SUMIFS('1추특출'!M$6:M$40,'1추특출'!$B$6:$B$40,'1추총괄표(실국)'!$A8)</f>
        <v>0</v>
      </c>
      <c r="T8" s="74">
        <f>SUMIFS('1추특출'!N$6:N$40,'1추특출'!$B$6:$B$40,'1추총괄표(실국)'!$A8)</f>
        <v>0</v>
      </c>
      <c r="U8" s="74">
        <f t="shared" ref="U8:U36" si="21">P8+S8+T8</f>
        <v>0</v>
      </c>
    </row>
    <row r="9" spans="1:21" ht="20.100000000000001" customHeight="1" x14ac:dyDescent="0.3">
      <c r="A9" s="116" t="s">
        <v>539</v>
      </c>
      <c r="B9" s="118">
        <f t="shared" si="12"/>
        <v>8532790</v>
      </c>
      <c r="C9" s="118">
        <f t="shared" si="13"/>
        <v>0</v>
      </c>
      <c r="D9" s="118">
        <f t="shared" si="14"/>
        <v>0</v>
      </c>
      <c r="E9" s="118">
        <f t="shared" si="15"/>
        <v>0</v>
      </c>
      <c r="F9" s="118">
        <f t="shared" si="16"/>
        <v>0</v>
      </c>
      <c r="G9" s="119">
        <f t="shared" si="17"/>
        <v>8532790</v>
      </c>
      <c r="I9" s="74">
        <f t="shared" si="18"/>
        <v>8532790</v>
      </c>
      <c r="J9" s="74">
        <f>SUMIFS('2추 세입'!M$6:M$100,'2추 세입'!$B$6:$B$100,'1추총괄표(실국)'!$A9)</f>
        <v>0</v>
      </c>
      <c r="K9" s="74">
        <f>SUMIFS('2추 세입'!N$6:N$100,'2추 세입'!$B$6:$B$100,'1추총괄표(실국)'!$A9)</f>
        <v>0</v>
      </c>
      <c r="L9" s="74">
        <f>SUMIFS('2추 세출'!M$6:M$264,'2추 세출'!$B$6:$B$264,'1추총괄표(실국)'!$A9)</f>
        <v>0</v>
      </c>
      <c r="M9" s="74">
        <f>SUMIFS('2추 세출'!N$6:N$264,'2추 세출'!$B$6:$B$264,'1추총괄표(실국)'!$A9)</f>
        <v>0</v>
      </c>
      <c r="N9" s="74">
        <f t="shared" si="19"/>
        <v>8532790</v>
      </c>
      <c r="O9" s="122"/>
      <c r="P9" s="74">
        <f t="shared" si="20"/>
        <v>0</v>
      </c>
      <c r="Q9" s="74">
        <f>SUMIFS('1추특입'!M$6:M$50,'1추특입'!$B$6:$B$50,'1추총괄표(실국)'!$A9)</f>
        <v>0</v>
      </c>
      <c r="R9" s="74">
        <f>SUMIFS('1추특입'!N$6:N$50,'1추특입'!$B$6:$B$50,'1추총괄표(실국)'!$A9)</f>
        <v>0</v>
      </c>
      <c r="S9" s="74">
        <f>SUMIFS('1추특출'!M$6:M$40,'1추특출'!$B$6:$B$40,'1추총괄표(실국)'!$A9)</f>
        <v>0</v>
      </c>
      <c r="T9" s="74">
        <f>SUMIFS('1추특출'!N$6:N$40,'1추특출'!$B$6:$B$40,'1추총괄표(실국)'!$A9)</f>
        <v>0</v>
      </c>
      <c r="U9" s="74">
        <f t="shared" si="21"/>
        <v>0</v>
      </c>
    </row>
    <row r="10" spans="1:21" ht="20.100000000000001" customHeight="1" x14ac:dyDescent="0.3">
      <c r="A10" s="116" t="s">
        <v>167</v>
      </c>
      <c r="B10" s="118">
        <f t="shared" si="12"/>
        <v>9603506</v>
      </c>
      <c r="C10" s="118">
        <f t="shared" si="13"/>
        <v>0</v>
      </c>
      <c r="D10" s="118">
        <f t="shared" si="14"/>
        <v>0</v>
      </c>
      <c r="E10" s="118">
        <f t="shared" si="15"/>
        <v>0</v>
      </c>
      <c r="F10" s="118">
        <f t="shared" si="16"/>
        <v>0</v>
      </c>
      <c r="G10" s="119">
        <f t="shared" si="17"/>
        <v>9603506</v>
      </c>
      <c r="I10" s="74">
        <f t="shared" si="18"/>
        <v>9603506</v>
      </c>
      <c r="J10" s="74">
        <f>SUMIFS('2추 세입'!M$6:M$100,'2추 세입'!$B$6:$B$100,'1추총괄표(실국)'!$A10)</f>
        <v>0</v>
      </c>
      <c r="K10" s="74">
        <f>SUMIFS('2추 세입'!N$6:N$100,'2추 세입'!$B$6:$B$100,'1추총괄표(실국)'!$A10)</f>
        <v>0</v>
      </c>
      <c r="L10" s="74">
        <f>SUMIFS('2추 세출'!M$6:M$264,'2추 세출'!$B$6:$B$264,'1추총괄표(실국)'!$A10)</f>
        <v>0</v>
      </c>
      <c r="M10" s="74">
        <f>SUMIFS('2추 세출'!N$6:N$264,'2추 세출'!$B$6:$B$264,'1추총괄표(실국)'!$A10)</f>
        <v>0</v>
      </c>
      <c r="N10" s="74">
        <f t="shared" si="19"/>
        <v>9603506</v>
      </c>
      <c r="O10" s="122"/>
      <c r="P10" s="74">
        <f t="shared" si="20"/>
        <v>0</v>
      </c>
      <c r="Q10" s="74">
        <f>SUMIFS('1추특입'!M$6:M$50,'1추특입'!$B$6:$B$50,'1추총괄표(실국)'!$A10)</f>
        <v>0</v>
      </c>
      <c r="R10" s="74">
        <f>SUMIFS('1추특입'!N$6:N$50,'1추특입'!$B$6:$B$50,'1추총괄표(실국)'!$A10)</f>
        <v>0</v>
      </c>
      <c r="S10" s="74">
        <f>SUMIFS('1추특출'!M$6:M$40,'1추특출'!$B$6:$B$40,'1추총괄표(실국)'!$A10)</f>
        <v>0</v>
      </c>
      <c r="T10" s="74">
        <f>SUMIFS('1추특출'!N$6:N$40,'1추특출'!$B$6:$B$40,'1추총괄표(실국)'!$A10)</f>
        <v>0</v>
      </c>
      <c r="U10" s="74">
        <f t="shared" si="21"/>
        <v>0</v>
      </c>
    </row>
    <row r="11" spans="1:21" ht="20.100000000000001" customHeight="1" x14ac:dyDescent="0.3">
      <c r="A11" s="116" t="s">
        <v>632</v>
      </c>
      <c r="B11" s="118">
        <f t="shared" si="12"/>
        <v>123758756</v>
      </c>
      <c r="C11" s="118">
        <f t="shared" si="13"/>
        <v>0</v>
      </c>
      <c r="D11" s="118">
        <f t="shared" si="14"/>
        <v>0</v>
      </c>
      <c r="E11" s="118">
        <f t="shared" si="15"/>
        <v>0</v>
      </c>
      <c r="F11" s="118">
        <f t="shared" si="16"/>
        <v>0</v>
      </c>
      <c r="G11" s="119">
        <f t="shared" si="17"/>
        <v>123758756</v>
      </c>
      <c r="I11" s="74">
        <f t="shared" si="18"/>
        <v>123758756</v>
      </c>
      <c r="J11" s="74">
        <f>SUMIFS('2추 세입'!M$6:M$100,'2추 세입'!$B$6:$B$100,'1추총괄표(실국)'!$A11)</f>
        <v>0</v>
      </c>
      <c r="K11" s="74">
        <f>SUMIFS('2추 세입'!N$6:N$100,'2추 세입'!$B$6:$B$100,'1추총괄표(실국)'!$A11)</f>
        <v>0</v>
      </c>
      <c r="L11" s="74">
        <f>SUMIFS('2추 세출'!M$6:M$264,'2추 세출'!$B$6:$B$264,'1추총괄표(실국)'!$A11)</f>
        <v>0</v>
      </c>
      <c r="M11" s="74">
        <f>SUMIFS('2추 세출'!N$6:N$264,'2추 세출'!$B$6:$B$264,'1추총괄표(실국)'!$A11)</f>
        <v>0</v>
      </c>
      <c r="N11" s="74">
        <f t="shared" si="19"/>
        <v>123758756</v>
      </c>
      <c r="O11" s="122"/>
      <c r="P11" s="74">
        <f t="shared" si="20"/>
        <v>0</v>
      </c>
      <c r="Q11" s="74">
        <f>SUMIFS('1추특입'!M$6:M$50,'1추특입'!$B$6:$B$50,'1추총괄표(실국)'!$A11)</f>
        <v>0</v>
      </c>
      <c r="R11" s="74">
        <f>SUMIFS('1추특입'!N$6:N$50,'1추특입'!$B$6:$B$50,'1추총괄표(실국)'!$A11)</f>
        <v>0</v>
      </c>
      <c r="S11" s="74">
        <f>SUMIFS('1추특출'!M$6:M$40,'1추특출'!$B$6:$B$40,'1추총괄표(실국)'!$A11)</f>
        <v>0</v>
      </c>
      <c r="T11" s="74">
        <f>SUMIFS('1추특출'!N$6:N$40,'1추특출'!$B$6:$B$40,'1추총괄표(실국)'!$A11)</f>
        <v>0</v>
      </c>
      <c r="U11" s="74">
        <f t="shared" si="21"/>
        <v>0</v>
      </c>
    </row>
    <row r="12" spans="1:21" ht="20.100000000000001" customHeight="1" x14ac:dyDescent="0.3">
      <c r="A12" s="116" t="s">
        <v>344</v>
      </c>
      <c r="B12" s="118">
        <f t="shared" si="12"/>
        <v>21603000</v>
      </c>
      <c r="C12" s="118">
        <f t="shared" si="13"/>
        <v>0</v>
      </c>
      <c r="D12" s="118">
        <f t="shared" si="14"/>
        <v>0</v>
      </c>
      <c r="E12" s="118">
        <f t="shared" si="15"/>
        <v>0</v>
      </c>
      <c r="F12" s="118">
        <f t="shared" si="16"/>
        <v>0</v>
      </c>
      <c r="G12" s="119">
        <f t="shared" si="17"/>
        <v>21603000</v>
      </c>
      <c r="I12" s="74">
        <f t="shared" si="18"/>
        <v>21603000</v>
      </c>
      <c r="J12" s="74">
        <f>SUMIFS('2추 세입'!M$6:M$100,'2추 세입'!$B$6:$B$100,'1추총괄표(실국)'!$A12)</f>
        <v>0</v>
      </c>
      <c r="K12" s="74">
        <f>SUMIFS('2추 세입'!N$6:N$100,'2추 세입'!$B$6:$B$100,'1추총괄표(실국)'!$A12)</f>
        <v>0</v>
      </c>
      <c r="L12" s="74">
        <f>SUMIFS('2추 세출'!M$6:M$264,'2추 세출'!$B$6:$B$264,'1추총괄표(실국)'!$A12)</f>
        <v>0</v>
      </c>
      <c r="M12" s="74">
        <f>SUMIFS('2추 세출'!N$6:N$264,'2추 세출'!$B$6:$B$264,'1추총괄표(실국)'!$A12)</f>
        <v>0</v>
      </c>
      <c r="N12" s="74">
        <f t="shared" si="19"/>
        <v>21603000</v>
      </c>
      <c r="O12" s="122"/>
      <c r="P12" s="74">
        <f t="shared" si="20"/>
        <v>0</v>
      </c>
      <c r="Q12" s="74">
        <f>SUMIFS('1추특입'!M$6:M$50,'1추특입'!$B$6:$B$50,'1추총괄표(실국)'!$A12)</f>
        <v>0</v>
      </c>
      <c r="R12" s="74">
        <f>SUMIFS('1추특입'!N$6:N$50,'1추특입'!$B$6:$B$50,'1추총괄표(실국)'!$A12)</f>
        <v>0</v>
      </c>
      <c r="S12" s="74">
        <f>SUMIFS('1추특출'!M$6:M$40,'1추특출'!$B$6:$B$40,'1추총괄표(실국)'!$A12)</f>
        <v>0</v>
      </c>
      <c r="T12" s="74">
        <f>SUMIFS('1추특출'!N$6:N$40,'1추특출'!$B$6:$B$40,'1추총괄표(실국)'!$A12)</f>
        <v>0</v>
      </c>
      <c r="U12" s="74">
        <f t="shared" si="21"/>
        <v>0</v>
      </c>
    </row>
    <row r="13" spans="1:21" ht="20.100000000000001" customHeight="1" x14ac:dyDescent="0.3">
      <c r="A13" s="116" t="s">
        <v>367</v>
      </c>
      <c r="B13" s="118">
        <f t="shared" si="12"/>
        <v>11470364</v>
      </c>
      <c r="C13" s="118">
        <f t="shared" si="13"/>
        <v>0</v>
      </c>
      <c r="D13" s="118">
        <f t="shared" si="14"/>
        <v>0</v>
      </c>
      <c r="E13" s="118">
        <f t="shared" si="15"/>
        <v>0</v>
      </c>
      <c r="F13" s="118">
        <f t="shared" si="16"/>
        <v>0</v>
      </c>
      <c r="G13" s="119">
        <f t="shared" si="17"/>
        <v>11470364</v>
      </c>
      <c r="I13" s="74">
        <f t="shared" si="18"/>
        <v>11470364</v>
      </c>
      <c r="J13" s="74">
        <f>SUMIFS('2추 세입'!M$6:M$100,'2추 세입'!$B$6:$B$100,'1추총괄표(실국)'!$A13)</f>
        <v>0</v>
      </c>
      <c r="K13" s="74">
        <f>SUMIFS('2추 세입'!N$6:N$100,'2추 세입'!$B$6:$B$100,'1추총괄표(실국)'!$A13)</f>
        <v>0</v>
      </c>
      <c r="L13" s="74">
        <f>SUMIFS('2추 세출'!M$6:M$264,'2추 세출'!$B$6:$B$264,'1추총괄표(실국)'!$A13)</f>
        <v>0</v>
      </c>
      <c r="M13" s="74">
        <f>SUMIFS('2추 세출'!N$6:N$264,'2추 세출'!$B$6:$B$264,'1추총괄표(실국)'!$A13)</f>
        <v>0</v>
      </c>
      <c r="N13" s="74">
        <f t="shared" si="19"/>
        <v>11470364</v>
      </c>
      <c r="O13" s="122"/>
      <c r="P13" s="74">
        <f t="shared" si="20"/>
        <v>0</v>
      </c>
      <c r="Q13" s="74">
        <f>SUMIFS('1추특입'!M$6:M$50,'1추특입'!$B$6:$B$50,'1추총괄표(실국)'!$A13)</f>
        <v>0</v>
      </c>
      <c r="R13" s="74">
        <f>SUMIFS('1추특입'!N$6:N$50,'1추특입'!$B$6:$B$50,'1추총괄표(실국)'!$A13)</f>
        <v>0</v>
      </c>
      <c r="S13" s="74">
        <f>SUMIFS('1추특출'!M$6:M$40,'1추특출'!$B$6:$B$40,'1추총괄표(실국)'!$A13)</f>
        <v>0</v>
      </c>
      <c r="T13" s="74">
        <f>SUMIFS('1추특출'!N$6:N$40,'1추특출'!$B$6:$B$40,'1추총괄표(실국)'!$A13)</f>
        <v>0</v>
      </c>
      <c r="U13" s="74">
        <f t="shared" si="21"/>
        <v>0</v>
      </c>
    </row>
    <row r="14" spans="1:21" ht="20.100000000000001" customHeight="1" x14ac:dyDescent="0.3">
      <c r="A14" s="116" t="s">
        <v>483</v>
      </c>
      <c r="B14" s="118">
        <f t="shared" si="12"/>
        <v>0</v>
      </c>
      <c r="C14" s="118">
        <f t="shared" si="13"/>
        <v>0</v>
      </c>
      <c r="D14" s="118">
        <f t="shared" si="14"/>
        <v>0</v>
      </c>
      <c r="E14" s="118">
        <f t="shared" si="15"/>
        <v>0</v>
      </c>
      <c r="F14" s="118">
        <f t="shared" si="16"/>
        <v>0</v>
      </c>
      <c r="G14" s="119">
        <f t="shared" si="17"/>
        <v>0</v>
      </c>
      <c r="I14" s="74">
        <f t="shared" si="18"/>
        <v>0</v>
      </c>
      <c r="J14" s="74">
        <f>SUMIFS('2추 세입'!M$6:M$100,'2추 세입'!$B$6:$B$100,'1추총괄표(실국)'!$A14)</f>
        <v>0</v>
      </c>
      <c r="K14" s="74">
        <f>SUMIFS('2추 세입'!N$6:N$100,'2추 세입'!$B$6:$B$100,'1추총괄표(실국)'!$A14)</f>
        <v>0</v>
      </c>
      <c r="L14" s="74">
        <f>SUMIFS('2추 세출'!M$6:M$264,'2추 세출'!$B$6:$B$264,'1추총괄표(실국)'!$A14)</f>
        <v>0</v>
      </c>
      <c r="M14" s="74">
        <f>SUMIFS('2추 세출'!N$6:N$264,'2추 세출'!$B$6:$B$264,'1추총괄표(실국)'!$A14)</f>
        <v>0</v>
      </c>
      <c r="N14" s="74">
        <f t="shared" si="19"/>
        <v>0</v>
      </c>
      <c r="O14" s="122"/>
      <c r="P14" s="74">
        <f t="shared" si="20"/>
        <v>0</v>
      </c>
      <c r="Q14" s="74">
        <f>SUMIFS('1추특입'!M$6:M$50,'1추특입'!$B$6:$B$50,'1추총괄표(실국)'!$A14)</f>
        <v>0</v>
      </c>
      <c r="R14" s="74">
        <f>SUMIFS('1추특입'!N$6:N$50,'1추특입'!$B$6:$B$50,'1추총괄표(실국)'!$A14)</f>
        <v>0</v>
      </c>
      <c r="S14" s="74">
        <f>SUMIFS('1추특출'!M$6:M$40,'1추특출'!$B$6:$B$40,'1추총괄표(실국)'!$A14)</f>
        <v>0</v>
      </c>
      <c r="T14" s="74">
        <f>SUMIFS('1추특출'!N$6:N$40,'1추특출'!$B$6:$B$40,'1추총괄표(실국)'!$A14)</f>
        <v>0</v>
      </c>
      <c r="U14" s="74">
        <f t="shared" si="21"/>
        <v>0</v>
      </c>
    </row>
    <row r="15" spans="1:21" ht="20.100000000000001" customHeight="1" x14ac:dyDescent="0.3">
      <c r="A15" s="116" t="s">
        <v>39</v>
      </c>
      <c r="B15" s="118">
        <f t="shared" si="12"/>
        <v>0</v>
      </c>
      <c r="C15" s="118">
        <f t="shared" si="13"/>
        <v>0</v>
      </c>
      <c r="D15" s="118">
        <f t="shared" si="14"/>
        <v>0</v>
      </c>
      <c r="E15" s="118">
        <f t="shared" si="15"/>
        <v>0</v>
      </c>
      <c r="F15" s="118">
        <f t="shared" si="16"/>
        <v>0</v>
      </c>
      <c r="G15" s="119">
        <f t="shared" si="17"/>
        <v>0</v>
      </c>
      <c r="I15" s="74">
        <f t="shared" si="18"/>
        <v>0</v>
      </c>
      <c r="J15" s="74">
        <f>SUMIFS('2추 세입'!M$6:M$100,'2추 세입'!$B$6:$B$100,'1추총괄표(실국)'!$A15)</f>
        <v>0</v>
      </c>
      <c r="K15" s="74">
        <f>SUMIFS('2추 세입'!N$6:N$100,'2추 세입'!$B$6:$B$100,'1추총괄표(실국)'!$A15)</f>
        <v>0</v>
      </c>
      <c r="L15" s="74">
        <f>SUMIFS('2추 세출'!M$6:M$264,'2추 세출'!$B$6:$B$264,'1추총괄표(실국)'!$A15)</f>
        <v>0</v>
      </c>
      <c r="M15" s="74">
        <f>SUMIFS('2추 세출'!N$6:N$264,'2추 세출'!$B$6:$B$264,'1추총괄표(실국)'!$A15)</f>
        <v>0</v>
      </c>
      <c r="N15" s="74">
        <f t="shared" si="19"/>
        <v>0</v>
      </c>
      <c r="O15" s="122"/>
      <c r="P15" s="74">
        <f t="shared" si="20"/>
        <v>0</v>
      </c>
      <c r="Q15" s="74">
        <f>SUMIFS('1추특입'!M$6:M$50,'1추특입'!$B$6:$B$50,'1추총괄표(실국)'!$A15)</f>
        <v>0</v>
      </c>
      <c r="R15" s="74">
        <f>SUMIFS('1추특입'!N$6:N$50,'1추특입'!$B$6:$B$50,'1추총괄표(실국)'!$A15)</f>
        <v>0</v>
      </c>
      <c r="S15" s="74">
        <f>SUMIFS('1추특출'!M$6:M$40,'1추특출'!$B$6:$B$40,'1추총괄표(실국)'!$A15)</f>
        <v>0</v>
      </c>
      <c r="T15" s="74">
        <f>SUMIFS('1추특출'!N$6:N$40,'1추특출'!$B$6:$B$40,'1추총괄표(실국)'!$A15)</f>
        <v>0</v>
      </c>
      <c r="U15" s="74">
        <f t="shared" si="21"/>
        <v>0</v>
      </c>
    </row>
    <row r="16" spans="1:21" ht="20.100000000000001" customHeight="1" x14ac:dyDescent="0.3">
      <c r="A16" s="116" t="s">
        <v>42</v>
      </c>
      <c r="B16" s="118">
        <f t="shared" si="12"/>
        <v>0</v>
      </c>
      <c r="C16" s="118">
        <f t="shared" si="13"/>
        <v>0</v>
      </c>
      <c r="D16" s="118">
        <f t="shared" si="14"/>
        <v>0</v>
      </c>
      <c r="E16" s="118">
        <f t="shared" si="15"/>
        <v>0</v>
      </c>
      <c r="F16" s="118">
        <f t="shared" si="16"/>
        <v>0</v>
      </c>
      <c r="G16" s="119">
        <f t="shared" si="17"/>
        <v>0</v>
      </c>
      <c r="I16" s="74">
        <f t="shared" si="18"/>
        <v>0</v>
      </c>
      <c r="J16" s="74">
        <f>SUMIFS('2추 세입'!M$6:M$100,'2추 세입'!$B$6:$B$100,'1추총괄표(실국)'!$A16)</f>
        <v>0</v>
      </c>
      <c r="K16" s="74">
        <f>SUMIFS('2추 세입'!N$6:N$100,'2추 세입'!$B$6:$B$100,'1추총괄표(실국)'!$A16)</f>
        <v>0</v>
      </c>
      <c r="L16" s="74">
        <f>SUMIFS('2추 세출'!M$6:M$264,'2추 세출'!$B$6:$B$264,'1추총괄표(실국)'!$A16)</f>
        <v>0</v>
      </c>
      <c r="M16" s="74">
        <f>SUMIFS('2추 세출'!N$6:N$264,'2추 세출'!$B$6:$B$264,'1추총괄표(실국)'!$A16)</f>
        <v>0</v>
      </c>
      <c r="N16" s="74">
        <f t="shared" si="19"/>
        <v>0</v>
      </c>
      <c r="O16" s="122"/>
      <c r="P16" s="74">
        <f t="shared" si="20"/>
        <v>0</v>
      </c>
      <c r="Q16" s="74">
        <f>SUMIFS('1추특입'!M$6:M$50,'1추특입'!$B$6:$B$50,'1추총괄표(실국)'!$A16)</f>
        <v>0</v>
      </c>
      <c r="R16" s="74">
        <f>SUMIFS('1추특입'!N$6:N$50,'1추특입'!$B$6:$B$50,'1추총괄표(실국)'!$A16)</f>
        <v>0</v>
      </c>
      <c r="S16" s="74">
        <f>SUMIFS('1추특출'!M$6:M$40,'1추특출'!$B$6:$B$40,'1추총괄표(실국)'!$A16)</f>
        <v>0</v>
      </c>
      <c r="T16" s="74">
        <f>SUMIFS('1추특출'!N$6:N$40,'1추특출'!$B$6:$B$40,'1추총괄표(실국)'!$A16)</f>
        <v>0</v>
      </c>
      <c r="U16" s="74">
        <f t="shared" si="21"/>
        <v>0</v>
      </c>
    </row>
    <row r="17" spans="1:21" ht="20.100000000000001" customHeight="1" x14ac:dyDescent="0.3">
      <c r="A17" s="116" t="s">
        <v>440</v>
      </c>
      <c r="B17" s="118">
        <f t="shared" si="12"/>
        <v>23662291</v>
      </c>
      <c r="C17" s="118">
        <f t="shared" si="13"/>
        <v>0</v>
      </c>
      <c r="D17" s="118">
        <f t="shared" si="14"/>
        <v>0</v>
      </c>
      <c r="E17" s="118">
        <f t="shared" si="15"/>
        <v>0</v>
      </c>
      <c r="F17" s="118">
        <f t="shared" si="16"/>
        <v>0</v>
      </c>
      <c r="G17" s="119">
        <f t="shared" si="17"/>
        <v>23662291</v>
      </c>
      <c r="I17" s="74">
        <f t="shared" si="18"/>
        <v>23662291</v>
      </c>
      <c r="J17" s="74">
        <f>SUMIFS('2추 세입'!M$6:M$100,'2추 세입'!$B$6:$B$100,'1추총괄표(실국)'!$A17)</f>
        <v>0</v>
      </c>
      <c r="K17" s="74">
        <f>SUMIFS('2추 세입'!N$6:N$100,'2추 세입'!$B$6:$B$100,'1추총괄표(실국)'!$A17)</f>
        <v>0</v>
      </c>
      <c r="L17" s="74">
        <f>SUMIFS('2추 세출'!M$6:M$264,'2추 세출'!$B$6:$B$264,'1추총괄표(실국)'!$A17)</f>
        <v>0</v>
      </c>
      <c r="M17" s="74">
        <f>SUMIFS('2추 세출'!N$6:N$264,'2추 세출'!$B$6:$B$264,'1추총괄표(실국)'!$A17)</f>
        <v>0</v>
      </c>
      <c r="N17" s="74">
        <f t="shared" si="19"/>
        <v>23662291</v>
      </c>
      <c r="O17" s="122"/>
      <c r="P17" s="74">
        <f t="shared" si="20"/>
        <v>0</v>
      </c>
      <c r="Q17" s="74">
        <f>SUMIFS('1추특입'!M$6:M$50,'1추특입'!$B$6:$B$50,'1추총괄표(실국)'!$A17)</f>
        <v>0</v>
      </c>
      <c r="R17" s="74">
        <f>SUMIFS('1추특입'!N$6:N$50,'1추특입'!$B$6:$B$50,'1추총괄표(실국)'!$A17)</f>
        <v>0</v>
      </c>
      <c r="S17" s="74">
        <f>SUMIFS('1추특출'!M$6:M$40,'1추특출'!$B$6:$B$40,'1추총괄표(실국)'!$A17)</f>
        <v>0</v>
      </c>
      <c r="T17" s="74">
        <f>SUMIFS('1추특출'!N$6:N$40,'1추특출'!$B$6:$B$40,'1추총괄표(실국)'!$A17)</f>
        <v>0</v>
      </c>
      <c r="U17" s="74">
        <f t="shared" si="21"/>
        <v>0</v>
      </c>
    </row>
    <row r="18" spans="1:21" ht="20.100000000000001" customHeight="1" x14ac:dyDescent="0.3">
      <c r="A18" s="116" t="s">
        <v>570</v>
      </c>
      <c r="B18" s="118">
        <f t="shared" si="12"/>
        <v>87000</v>
      </c>
      <c r="C18" s="118">
        <f t="shared" si="13"/>
        <v>0</v>
      </c>
      <c r="D18" s="118">
        <f t="shared" si="14"/>
        <v>0</v>
      </c>
      <c r="E18" s="118">
        <f t="shared" si="15"/>
        <v>0</v>
      </c>
      <c r="F18" s="118">
        <f t="shared" si="16"/>
        <v>0</v>
      </c>
      <c r="G18" s="119">
        <f t="shared" si="17"/>
        <v>87000</v>
      </c>
      <c r="I18" s="74">
        <f t="shared" si="18"/>
        <v>87000</v>
      </c>
      <c r="J18" s="74">
        <f>SUMIFS('2추 세입'!M$6:M$100,'2추 세입'!$B$6:$B$100,'1추총괄표(실국)'!$A18)</f>
        <v>0</v>
      </c>
      <c r="K18" s="74">
        <f>SUMIFS('2추 세입'!N$6:N$100,'2추 세입'!$B$6:$B$100,'1추총괄표(실국)'!$A18)</f>
        <v>0</v>
      </c>
      <c r="L18" s="74">
        <f>SUMIFS('2추 세출'!M$6:M$264,'2추 세출'!$B$6:$B$264,'1추총괄표(실국)'!$A18)</f>
        <v>0</v>
      </c>
      <c r="M18" s="74">
        <f>SUMIFS('2추 세출'!N$6:N$264,'2추 세출'!$B$6:$B$264,'1추총괄표(실국)'!$A18)</f>
        <v>0</v>
      </c>
      <c r="N18" s="74">
        <f t="shared" si="19"/>
        <v>87000</v>
      </c>
      <c r="O18" s="122"/>
      <c r="P18" s="74">
        <f t="shared" si="20"/>
        <v>0</v>
      </c>
      <c r="Q18" s="74">
        <f>SUMIFS('1추특입'!M$6:M$50,'1추특입'!$B$6:$B$50,'1추총괄표(실국)'!$A18)</f>
        <v>0</v>
      </c>
      <c r="R18" s="74">
        <f>SUMIFS('1추특입'!N$6:N$50,'1추특입'!$B$6:$B$50,'1추총괄표(실국)'!$A18)</f>
        <v>0</v>
      </c>
      <c r="S18" s="74">
        <f>SUMIFS('1추특출'!M$6:M$40,'1추특출'!$B$6:$B$40,'1추총괄표(실국)'!$A18)</f>
        <v>0</v>
      </c>
      <c r="T18" s="74">
        <f>SUMIFS('1추특출'!N$6:N$40,'1추특출'!$B$6:$B$40,'1추총괄표(실국)'!$A18)</f>
        <v>0</v>
      </c>
      <c r="U18" s="74">
        <f t="shared" si="21"/>
        <v>0</v>
      </c>
    </row>
    <row r="19" spans="1:21" ht="20.100000000000001" customHeight="1" x14ac:dyDescent="0.3">
      <c r="A19" s="116" t="s">
        <v>604</v>
      </c>
      <c r="B19" s="118">
        <f t="shared" si="12"/>
        <v>207803153</v>
      </c>
      <c r="C19" s="118">
        <f t="shared" si="13"/>
        <v>0</v>
      </c>
      <c r="D19" s="118">
        <f t="shared" si="14"/>
        <v>0</v>
      </c>
      <c r="E19" s="118">
        <f t="shared" si="15"/>
        <v>0</v>
      </c>
      <c r="F19" s="118">
        <f t="shared" si="16"/>
        <v>0</v>
      </c>
      <c r="G19" s="119">
        <f t="shared" si="17"/>
        <v>207803153</v>
      </c>
      <c r="I19" s="74">
        <f t="shared" si="18"/>
        <v>207803153</v>
      </c>
      <c r="J19" s="74">
        <f>SUMIFS('2추 세입'!M$6:M$100,'2추 세입'!$B$6:$B$100,'1추총괄표(실국)'!$A19)</f>
        <v>0</v>
      </c>
      <c r="K19" s="74">
        <f>SUMIFS('2추 세입'!N$6:N$100,'2추 세입'!$B$6:$B$100,'1추총괄표(실국)'!$A19)</f>
        <v>0</v>
      </c>
      <c r="L19" s="74">
        <f>SUMIFS('2추 세출'!M$6:M$264,'2추 세출'!$B$6:$B$264,'1추총괄표(실국)'!$A19)</f>
        <v>0</v>
      </c>
      <c r="M19" s="74">
        <f>SUMIFS('2추 세출'!N$6:N$264,'2추 세출'!$B$6:$B$264,'1추총괄표(실국)'!$A19)</f>
        <v>0</v>
      </c>
      <c r="N19" s="74">
        <f t="shared" si="19"/>
        <v>207803153</v>
      </c>
      <c r="O19" s="122"/>
      <c r="P19" s="74">
        <f t="shared" si="20"/>
        <v>0</v>
      </c>
      <c r="Q19" s="74">
        <f>SUMIFS('1추특입'!M$6:M$50,'1추특입'!$B$6:$B$50,'1추총괄표(실국)'!$A19)</f>
        <v>0</v>
      </c>
      <c r="R19" s="74">
        <f>SUMIFS('1추특입'!N$6:N$50,'1추특입'!$B$6:$B$50,'1추총괄표(실국)'!$A19)</f>
        <v>0</v>
      </c>
      <c r="S19" s="74">
        <f>SUMIFS('1추특출'!M$6:M$40,'1추특출'!$B$6:$B$40,'1추총괄표(실국)'!$A19)</f>
        <v>0</v>
      </c>
      <c r="T19" s="74">
        <f>SUMIFS('1추특출'!N$6:N$40,'1추특출'!$B$6:$B$40,'1추총괄표(실국)'!$A19)</f>
        <v>0</v>
      </c>
      <c r="U19" s="74">
        <f t="shared" si="21"/>
        <v>0</v>
      </c>
    </row>
    <row r="20" spans="1:21" ht="20.100000000000001" customHeight="1" x14ac:dyDescent="0.3">
      <c r="A20" s="116" t="s">
        <v>109</v>
      </c>
      <c r="B20" s="118">
        <f t="shared" si="12"/>
        <v>314300</v>
      </c>
      <c r="C20" s="118">
        <f t="shared" si="13"/>
        <v>0</v>
      </c>
      <c r="D20" s="118">
        <f t="shared" si="14"/>
        <v>0</v>
      </c>
      <c r="E20" s="118">
        <f t="shared" si="15"/>
        <v>0</v>
      </c>
      <c r="F20" s="118">
        <f t="shared" si="16"/>
        <v>0</v>
      </c>
      <c r="G20" s="119">
        <f t="shared" si="17"/>
        <v>314300</v>
      </c>
      <c r="I20" s="74">
        <f t="shared" si="18"/>
        <v>314300</v>
      </c>
      <c r="J20" s="74">
        <f>SUMIFS('2추 세입'!M$6:M$100,'2추 세입'!$B$6:$B$100,'1추총괄표(실국)'!$A20)</f>
        <v>0</v>
      </c>
      <c r="K20" s="74">
        <f>SUMIFS('2추 세입'!N$6:N$100,'2추 세입'!$B$6:$B$100,'1추총괄표(실국)'!$A20)</f>
        <v>0</v>
      </c>
      <c r="L20" s="74">
        <f>SUMIFS('2추 세출'!M$6:M$264,'2추 세출'!$B$6:$B$264,'1추총괄표(실국)'!$A20)</f>
        <v>0</v>
      </c>
      <c r="M20" s="74">
        <f>SUMIFS('2추 세출'!N$6:N$264,'2추 세출'!$B$6:$B$264,'1추총괄표(실국)'!$A20)</f>
        <v>0</v>
      </c>
      <c r="N20" s="74">
        <f t="shared" si="19"/>
        <v>314300</v>
      </c>
      <c r="O20" s="122"/>
      <c r="P20" s="74">
        <f t="shared" si="20"/>
        <v>0</v>
      </c>
      <c r="Q20" s="74">
        <f>SUMIFS('1추특입'!M$6:M$50,'1추특입'!$B$6:$B$50,'1추총괄표(실국)'!$A20)</f>
        <v>0</v>
      </c>
      <c r="R20" s="74">
        <f>SUMIFS('1추특입'!N$6:N$50,'1추특입'!$B$6:$B$50,'1추총괄표(실국)'!$A20)</f>
        <v>0</v>
      </c>
      <c r="S20" s="74">
        <f>SUMIFS('1추특출'!M$6:M$40,'1추특출'!$B$6:$B$40,'1추총괄표(실국)'!$A20)</f>
        <v>0</v>
      </c>
      <c r="T20" s="74">
        <f>SUMIFS('1추특출'!N$6:N$40,'1추특출'!$B$6:$B$40,'1추총괄표(실국)'!$A20)</f>
        <v>0</v>
      </c>
      <c r="U20" s="74">
        <f t="shared" si="21"/>
        <v>0</v>
      </c>
    </row>
    <row r="21" spans="1:21" ht="20.100000000000001" customHeight="1" x14ac:dyDescent="0.3">
      <c r="A21" s="116" t="s">
        <v>33</v>
      </c>
      <c r="B21" s="118">
        <f t="shared" si="12"/>
        <v>0</v>
      </c>
      <c r="C21" s="118">
        <f t="shared" si="13"/>
        <v>0</v>
      </c>
      <c r="D21" s="118">
        <f t="shared" si="14"/>
        <v>0</v>
      </c>
      <c r="E21" s="118">
        <f t="shared" si="15"/>
        <v>0</v>
      </c>
      <c r="F21" s="118">
        <f t="shared" si="16"/>
        <v>0</v>
      </c>
      <c r="G21" s="119">
        <f t="shared" si="17"/>
        <v>0</v>
      </c>
      <c r="I21" s="74">
        <f t="shared" si="18"/>
        <v>0</v>
      </c>
      <c r="J21" s="74">
        <f>SUMIFS('2추 세입'!M$6:M$100,'2추 세입'!$B$6:$B$100,'1추총괄표(실국)'!$A21)</f>
        <v>0</v>
      </c>
      <c r="K21" s="74">
        <f>SUMIFS('2추 세입'!N$6:N$100,'2추 세입'!$B$6:$B$100,'1추총괄표(실국)'!$A21)</f>
        <v>0</v>
      </c>
      <c r="L21" s="74">
        <f>SUMIFS('2추 세출'!M$6:M$264,'2추 세출'!$B$6:$B$264,'1추총괄표(실국)'!$A21)</f>
        <v>0</v>
      </c>
      <c r="M21" s="74">
        <f>SUMIFS('2추 세출'!N$6:N$264,'2추 세출'!$B$6:$B$264,'1추총괄표(실국)'!$A21)</f>
        <v>0</v>
      </c>
      <c r="N21" s="74">
        <f t="shared" si="19"/>
        <v>0</v>
      </c>
      <c r="O21" s="122"/>
      <c r="P21" s="74">
        <f t="shared" si="20"/>
        <v>0</v>
      </c>
      <c r="Q21" s="74">
        <f>SUMIFS('1추특입'!M$6:M$50,'1추특입'!$B$6:$B$50,'1추총괄표(실국)'!$A21)</f>
        <v>0</v>
      </c>
      <c r="R21" s="74">
        <f>SUMIFS('1추특입'!N$6:N$50,'1추특입'!$B$6:$B$50,'1추총괄표(실국)'!$A21)</f>
        <v>0</v>
      </c>
      <c r="S21" s="74">
        <f>SUMIFS('1추특출'!M$6:M$40,'1추특출'!$B$6:$B$40,'1추총괄표(실국)'!$A21)</f>
        <v>0</v>
      </c>
      <c r="T21" s="74">
        <f>SUMIFS('1추특출'!N$6:N$40,'1추특출'!$B$6:$B$40,'1추총괄표(실국)'!$A21)</f>
        <v>0</v>
      </c>
      <c r="U21" s="74">
        <f t="shared" si="21"/>
        <v>0</v>
      </c>
    </row>
    <row r="22" spans="1:21" ht="20.100000000000001" customHeight="1" x14ac:dyDescent="0.3">
      <c r="A22" s="116" t="s">
        <v>26</v>
      </c>
      <c r="B22" s="118">
        <f t="shared" si="12"/>
        <v>0</v>
      </c>
      <c r="C22" s="118">
        <f t="shared" si="13"/>
        <v>0</v>
      </c>
      <c r="D22" s="118">
        <f t="shared" si="14"/>
        <v>0</v>
      </c>
      <c r="E22" s="118">
        <f t="shared" si="15"/>
        <v>0</v>
      </c>
      <c r="F22" s="118">
        <f t="shared" si="16"/>
        <v>0</v>
      </c>
      <c r="G22" s="119">
        <f t="shared" si="17"/>
        <v>0</v>
      </c>
      <c r="I22" s="74">
        <f t="shared" si="18"/>
        <v>0</v>
      </c>
      <c r="J22" s="74">
        <f>SUMIFS('2추 세입'!M$6:M$100,'2추 세입'!$B$6:$B$100,'1추총괄표(실국)'!$A22)</f>
        <v>0</v>
      </c>
      <c r="K22" s="74">
        <f>SUMIFS('2추 세입'!N$6:N$100,'2추 세입'!$B$6:$B$100,'1추총괄표(실국)'!$A22)</f>
        <v>0</v>
      </c>
      <c r="L22" s="74">
        <f>SUMIFS('2추 세출'!M$6:M$264,'2추 세출'!$B$6:$B$264,'1추총괄표(실국)'!$A22)</f>
        <v>0</v>
      </c>
      <c r="M22" s="74">
        <f>SUMIFS('2추 세출'!N$6:N$264,'2추 세출'!$B$6:$B$264,'1추총괄표(실국)'!$A22)</f>
        <v>0</v>
      </c>
      <c r="N22" s="74">
        <f t="shared" si="19"/>
        <v>0</v>
      </c>
      <c r="O22" s="122"/>
      <c r="P22" s="74">
        <f t="shared" si="20"/>
        <v>0</v>
      </c>
      <c r="Q22" s="74">
        <f>SUMIFS('1추특입'!M$6:M$50,'1추특입'!$B$6:$B$50,'1추총괄표(실국)'!$A22)</f>
        <v>0</v>
      </c>
      <c r="R22" s="74">
        <f>SUMIFS('1추특입'!N$6:N$50,'1추특입'!$B$6:$B$50,'1추총괄표(실국)'!$A22)</f>
        <v>0</v>
      </c>
      <c r="S22" s="74">
        <f>SUMIFS('1추특출'!M$6:M$40,'1추특출'!$B$6:$B$40,'1추총괄표(실국)'!$A22)</f>
        <v>0</v>
      </c>
      <c r="T22" s="74">
        <f>SUMIFS('1추특출'!N$6:N$40,'1추특출'!$B$6:$B$40,'1추총괄표(실국)'!$A22)</f>
        <v>0</v>
      </c>
      <c r="U22" s="74">
        <f t="shared" si="21"/>
        <v>0</v>
      </c>
    </row>
    <row r="23" spans="1:21" ht="20.100000000000001" customHeight="1" x14ac:dyDescent="0.3">
      <c r="A23" s="116" t="s">
        <v>192</v>
      </c>
      <c r="B23" s="118">
        <f t="shared" si="12"/>
        <v>5011554</v>
      </c>
      <c r="C23" s="118">
        <f t="shared" si="13"/>
        <v>0</v>
      </c>
      <c r="D23" s="118">
        <f t="shared" si="14"/>
        <v>0</v>
      </c>
      <c r="E23" s="118">
        <f t="shared" si="15"/>
        <v>0</v>
      </c>
      <c r="F23" s="118">
        <f t="shared" si="16"/>
        <v>0</v>
      </c>
      <c r="G23" s="119">
        <f t="shared" si="17"/>
        <v>5011554</v>
      </c>
      <c r="I23" s="74">
        <f t="shared" si="18"/>
        <v>5011554</v>
      </c>
      <c r="J23" s="74">
        <f>SUMIFS('2추 세입'!M$6:M$100,'2추 세입'!$B$6:$B$100,'1추총괄표(실국)'!$A23)</f>
        <v>0</v>
      </c>
      <c r="K23" s="74">
        <f>SUMIFS('2추 세입'!N$6:N$100,'2추 세입'!$B$6:$B$100,'1추총괄표(실국)'!$A23)</f>
        <v>0</v>
      </c>
      <c r="L23" s="74">
        <f>SUMIFS('2추 세출'!M$6:M$264,'2추 세출'!$B$6:$B$264,'1추총괄표(실국)'!$A23)</f>
        <v>0</v>
      </c>
      <c r="M23" s="74">
        <f>SUMIFS('2추 세출'!N$6:N$264,'2추 세출'!$B$6:$B$264,'1추총괄표(실국)'!$A23)</f>
        <v>0</v>
      </c>
      <c r="N23" s="74">
        <f t="shared" si="19"/>
        <v>5011554</v>
      </c>
      <c r="O23" s="122"/>
      <c r="P23" s="74">
        <f t="shared" si="20"/>
        <v>0</v>
      </c>
      <c r="Q23" s="74">
        <f>SUMIFS('1추특입'!M$6:M$50,'1추특입'!$B$6:$B$50,'1추총괄표(실국)'!$A23)</f>
        <v>0</v>
      </c>
      <c r="R23" s="74">
        <f>SUMIFS('1추특입'!N$6:N$50,'1추특입'!$B$6:$B$50,'1추총괄표(실국)'!$A23)</f>
        <v>0</v>
      </c>
      <c r="S23" s="74">
        <f>SUMIFS('1추특출'!M$6:M$40,'1추특출'!$B$6:$B$40,'1추총괄표(실국)'!$A23)</f>
        <v>0</v>
      </c>
      <c r="T23" s="74">
        <f>SUMIFS('1추특출'!N$6:N$40,'1추특출'!$B$6:$B$40,'1추총괄표(실국)'!$A23)</f>
        <v>0</v>
      </c>
      <c r="U23" s="74">
        <f t="shared" si="21"/>
        <v>0</v>
      </c>
    </row>
    <row r="24" spans="1:21" ht="20.100000000000001" customHeight="1" x14ac:dyDescent="0.3">
      <c r="A24" s="116" t="s">
        <v>10</v>
      </c>
      <c r="B24" s="118">
        <f t="shared" si="12"/>
        <v>0</v>
      </c>
      <c r="C24" s="118">
        <f t="shared" si="13"/>
        <v>0</v>
      </c>
      <c r="D24" s="118">
        <f t="shared" si="14"/>
        <v>0</v>
      </c>
      <c r="E24" s="118">
        <f t="shared" si="15"/>
        <v>0</v>
      </c>
      <c r="F24" s="118">
        <f t="shared" si="16"/>
        <v>0</v>
      </c>
      <c r="G24" s="119">
        <f t="shared" si="17"/>
        <v>0</v>
      </c>
      <c r="I24" s="74">
        <f t="shared" si="18"/>
        <v>0</v>
      </c>
      <c r="J24" s="74">
        <f>SUMIFS('2추 세입'!M$6:M$100,'2추 세입'!$B$6:$B$100,'1추총괄표(실국)'!$A24)</f>
        <v>0</v>
      </c>
      <c r="K24" s="74">
        <f>SUMIFS('2추 세입'!N$6:N$100,'2추 세입'!$B$6:$B$100,'1추총괄표(실국)'!$A24)</f>
        <v>0</v>
      </c>
      <c r="L24" s="74">
        <f>SUMIFS('2추 세출'!M$6:M$264,'2추 세출'!$B$6:$B$264,'1추총괄표(실국)'!$A24)</f>
        <v>0</v>
      </c>
      <c r="M24" s="74">
        <f>SUMIFS('2추 세출'!N$6:N$264,'2추 세출'!$B$6:$B$264,'1추총괄표(실국)'!$A24)</f>
        <v>0</v>
      </c>
      <c r="N24" s="74">
        <f t="shared" si="19"/>
        <v>0</v>
      </c>
      <c r="O24" s="122"/>
      <c r="P24" s="74">
        <f t="shared" si="20"/>
        <v>0</v>
      </c>
      <c r="Q24" s="74">
        <f>SUMIFS('1추특입'!M$6:M$50,'1추특입'!$B$6:$B$50,'1추총괄표(실국)'!$A24)</f>
        <v>0</v>
      </c>
      <c r="R24" s="74">
        <f>SUMIFS('1추특입'!N$6:N$50,'1추특입'!$B$6:$B$50,'1추총괄표(실국)'!$A24)</f>
        <v>0</v>
      </c>
      <c r="S24" s="74">
        <f>SUMIFS('1추특출'!M$6:M$40,'1추특출'!$B$6:$B$40,'1추총괄표(실국)'!$A24)</f>
        <v>0</v>
      </c>
      <c r="T24" s="74">
        <f>SUMIFS('1추특출'!N$6:N$40,'1추특출'!$B$6:$B$40,'1추총괄표(실국)'!$A24)</f>
        <v>0</v>
      </c>
      <c r="U24" s="74">
        <f t="shared" si="21"/>
        <v>0</v>
      </c>
    </row>
    <row r="25" spans="1:21" ht="20.100000000000001" customHeight="1" x14ac:dyDescent="0.3">
      <c r="A25" s="116" t="s">
        <v>408</v>
      </c>
      <c r="B25" s="118">
        <f t="shared" si="12"/>
        <v>0</v>
      </c>
      <c r="C25" s="118">
        <f t="shared" si="13"/>
        <v>0</v>
      </c>
      <c r="D25" s="118">
        <f t="shared" si="14"/>
        <v>0</v>
      </c>
      <c r="E25" s="118">
        <f t="shared" si="15"/>
        <v>0</v>
      </c>
      <c r="F25" s="118">
        <f t="shared" si="16"/>
        <v>0</v>
      </c>
      <c r="G25" s="119">
        <f t="shared" si="17"/>
        <v>0</v>
      </c>
      <c r="I25" s="74">
        <f t="shared" si="18"/>
        <v>0</v>
      </c>
      <c r="J25" s="74">
        <f>SUMIFS('2추 세입'!M$6:M$100,'2추 세입'!$B$6:$B$100,'1추총괄표(실국)'!$A25)</f>
        <v>0</v>
      </c>
      <c r="K25" s="74">
        <f>SUMIFS('2추 세입'!N$6:N$100,'2추 세입'!$B$6:$B$100,'1추총괄표(실국)'!$A25)</f>
        <v>0</v>
      </c>
      <c r="L25" s="74">
        <f>SUMIFS('2추 세출'!M$6:M$264,'2추 세출'!$B$6:$B$264,'1추총괄표(실국)'!$A25)</f>
        <v>0</v>
      </c>
      <c r="M25" s="74">
        <f>SUMIFS('2추 세출'!N$6:N$264,'2추 세출'!$B$6:$B$264,'1추총괄표(실국)'!$A25)</f>
        <v>0</v>
      </c>
      <c r="N25" s="74">
        <f t="shared" si="19"/>
        <v>0</v>
      </c>
      <c r="O25" s="122"/>
      <c r="P25" s="74">
        <f t="shared" si="20"/>
        <v>0</v>
      </c>
      <c r="Q25" s="74">
        <f>SUMIFS('1추특입'!M$6:M$50,'1추특입'!$B$6:$B$50,'1추총괄표(실국)'!$A25)</f>
        <v>0</v>
      </c>
      <c r="R25" s="74">
        <f>SUMIFS('1추특입'!N$6:N$50,'1추특입'!$B$6:$B$50,'1추총괄표(실국)'!$A25)</f>
        <v>0</v>
      </c>
      <c r="S25" s="74">
        <f>SUMIFS('1추특출'!M$6:M$40,'1추특출'!$B$6:$B$40,'1추총괄표(실국)'!$A25)</f>
        <v>0</v>
      </c>
      <c r="T25" s="74">
        <f>SUMIFS('1추특출'!N$6:N$40,'1추특출'!$B$6:$B$40,'1추총괄표(실국)'!$A25)</f>
        <v>0</v>
      </c>
      <c r="U25" s="74">
        <f t="shared" si="21"/>
        <v>0</v>
      </c>
    </row>
    <row r="26" spans="1:21" ht="20.100000000000001" customHeight="1" x14ac:dyDescent="0.3">
      <c r="A26" s="116" t="s">
        <v>339</v>
      </c>
      <c r="B26" s="118">
        <f t="shared" si="12"/>
        <v>0</v>
      </c>
      <c r="C26" s="118">
        <f t="shared" si="13"/>
        <v>0</v>
      </c>
      <c r="D26" s="118">
        <f t="shared" si="14"/>
        <v>0</v>
      </c>
      <c r="E26" s="118">
        <f t="shared" si="15"/>
        <v>0</v>
      </c>
      <c r="F26" s="118">
        <f t="shared" si="16"/>
        <v>0</v>
      </c>
      <c r="G26" s="119">
        <f t="shared" si="17"/>
        <v>0</v>
      </c>
      <c r="I26" s="74">
        <f t="shared" si="18"/>
        <v>0</v>
      </c>
      <c r="J26" s="74">
        <f>SUMIFS('2추 세입'!M$6:M$100,'2추 세입'!$B$6:$B$100,'1추총괄표(실국)'!$A26)</f>
        <v>0</v>
      </c>
      <c r="K26" s="74">
        <f>SUMIFS('2추 세입'!N$6:N$100,'2추 세입'!$B$6:$B$100,'1추총괄표(실국)'!$A26)</f>
        <v>0</v>
      </c>
      <c r="L26" s="74">
        <f>SUMIFS('2추 세출'!M$6:M$264,'2추 세출'!$B$6:$B$264,'1추총괄표(실국)'!$A26)</f>
        <v>0</v>
      </c>
      <c r="M26" s="74">
        <f>SUMIFS('2추 세출'!N$6:N$264,'2추 세출'!$B$6:$B$264,'1추총괄표(실국)'!$A26)</f>
        <v>0</v>
      </c>
      <c r="N26" s="74">
        <f t="shared" si="19"/>
        <v>0</v>
      </c>
      <c r="O26" s="122"/>
      <c r="P26" s="74">
        <f t="shared" si="20"/>
        <v>0</v>
      </c>
      <c r="Q26" s="74">
        <f>SUMIFS('1추특입'!M$6:M$50,'1추특입'!$B$6:$B$50,'1추총괄표(실국)'!$A26)</f>
        <v>0</v>
      </c>
      <c r="R26" s="74">
        <f>SUMIFS('1추특입'!N$6:N$50,'1추특입'!$B$6:$B$50,'1추총괄표(실국)'!$A26)</f>
        <v>0</v>
      </c>
      <c r="S26" s="74">
        <f>SUMIFS('1추특출'!M$6:M$40,'1추특출'!$B$6:$B$40,'1추총괄표(실국)'!$A26)</f>
        <v>0</v>
      </c>
      <c r="T26" s="74">
        <f>SUMIFS('1추특출'!N$6:N$40,'1추특출'!$B$6:$B$40,'1추총괄표(실국)'!$A26)</f>
        <v>0</v>
      </c>
      <c r="U26" s="74">
        <f t="shared" si="21"/>
        <v>0</v>
      </c>
    </row>
    <row r="27" spans="1:21" ht="20.100000000000001" customHeight="1" x14ac:dyDescent="0.3">
      <c r="A27" s="116" t="s">
        <v>469</v>
      </c>
      <c r="B27" s="118">
        <f t="shared" si="12"/>
        <v>671000</v>
      </c>
      <c r="C27" s="118">
        <f t="shared" si="13"/>
        <v>0</v>
      </c>
      <c r="D27" s="118">
        <f t="shared" si="14"/>
        <v>0</v>
      </c>
      <c r="E27" s="118">
        <f t="shared" si="15"/>
        <v>0</v>
      </c>
      <c r="F27" s="118">
        <f t="shared" si="16"/>
        <v>0</v>
      </c>
      <c r="G27" s="119">
        <f t="shared" si="17"/>
        <v>671000</v>
      </c>
      <c r="I27" s="74">
        <f t="shared" si="18"/>
        <v>671000</v>
      </c>
      <c r="J27" s="74">
        <f>SUMIFS('2추 세입'!M$6:M$100,'2추 세입'!$B$6:$B$100,'1추총괄표(실국)'!$A27)</f>
        <v>0</v>
      </c>
      <c r="K27" s="74">
        <f>SUMIFS('2추 세입'!N$6:N$100,'2추 세입'!$B$6:$B$100,'1추총괄표(실국)'!$A27)</f>
        <v>0</v>
      </c>
      <c r="L27" s="74">
        <f>SUMIFS('2추 세출'!M$6:M$264,'2추 세출'!$B$6:$B$264,'1추총괄표(실국)'!$A27)</f>
        <v>0</v>
      </c>
      <c r="M27" s="74">
        <f>SUMIFS('2추 세출'!N$6:N$264,'2추 세출'!$B$6:$B$264,'1추총괄표(실국)'!$A27)</f>
        <v>0</v>
      </c>
      <c r="N27" s="74">
        <f t="shared" si="19"/>
        <v>671000</v>
      </c>
      <c r="O27" s="122"/>
      <c r="P27" s="74">
        <f t="shared" si="20"/>
        <v>0</v>
      </c>
      <c r="Q27" s="74">
        <f>SUMIFS('1추특입'!M$6:M$50,'1추특입'!$B$6:$B$50,'1추총괄표(실국)'!$A27)</f>
        <v>0</v>
      </c>
      <c r="R27" s="74">
        <f>SUMIFS('1추특입'!N$6:N$50,'1추특입'!$B$6:$B$50,'1추총괄표(실국)'!$A27)</f>
        <v>0</v>
      </c>
      <c r="S27" s="74">
        <f>SUMIFS('1추특출'!M$6:M$40,'1추특출'!$B$6:$B$40,'1추총괄표(실국)'!$A27)</f>
        <v>0</v>
      </c>
      <c r="T27" s="74">
        <f>SUMIFS('1추특출'!N$6:N$40,'1추특출'!$B$6:$B$40,'1추총괄표(실국)'!$A27)</f>
        <v>0</v>
      </c>
      <c r="U27" s="74">
        <f t="shared" si="21"/>
        <v>0</v>
      </c>
    </row>
    <row r="28" spans="1:21" ht="20.100000000000001" customHeight="1" x14ac:dyDescent="0.3">
      <c r="A28" s="116" t="s">
        <v>154</v>
      </c>
      <c r="B28" s="118">
        <f t="shared" si="12"/>
        <v>0</v>
      </c>
      <c r="C28" s="118">
        <f t="shared" si="13"/>
        <v>0</v>
      </c>
      <c r="D28" s="118">
        <f t="shared" si="14"/>
        <v>0</v>
      </c>
      <c r="E28" s="118">
        <f t="shared" si="15"/>
        <v>0</v>
      </c>
      <c r="F28" s="118">
        <f t="shared" si="16"/>
        <v>0</v>
      </c>
      <c r="G28" s="119">
        <f t="shared" si="17"/>
        <v>0</v>
      </c>
      <c r="I28" s="74">
        <f t="shared" si="18"/>
        <v>0</v>
      </c>
      <c r="J28" s="74">
        <f>SUMIFS('2추 세입'!M$6:M$100,'2추 세입'!$B$6:$B$100,'1추총괄표(실국)'!$A28)</f>
        <v>0</v>
      </c>
      <c r="K28" s="74">
        <f>SUMIFS('2추 세입'!N$6:N$100,'2추 세입'!$B$6:$B$100,'1추총괄표(실국)'!$A28)</f>
        <v>0</v>
      </c>
      <c r="L28" s="74">
        <f>SUMIFS('2추 세출'!M$6:M$264,'2추 세출'!$B$6:$B$264,'1추총괄표(실국)'!$A28)</f>
        <v>0</v>
      </c>
      <c r="M28" s="74">
        <f>SUMIFS('2추 세출'!N$6:N$264,'2추 세출'!$B$6:$B$264,'1추총괄표(실국)'!$A28)</f>
        <v>0</v>
      </c>
      <c r="N28" s="74">
        <f t="shared" si="19"/>
        <v>0</v>
      </c>
      <c r="O28" s="122"/>
      <c r="P28" s="74">
        <f t="shared" si="20"/>
        <v>0</v>
      </c>
      <c r="Q28" s="74">
        <f>SUMIFS('1추특입'!M$6:M$50,'1추특입'!$B$6:$B$50,'1추총괄표(실국)'!$A28)</f>
        <v>0</v>
      </c>
      <c r="R28" s="74">
        <f>SUMIFS('1추특입'!N$6:N$50,'1추특입'!$B$6:$B$50,'1추총괄표(실국)'!$A28)</f>
        <v>0</v>
      </c>
      <c r="S28" s="74">
        <f>SUMIFS('1추특출'!M$6:M$40,'1추특출'!$B$6:$B$40,'1추총괄표(실국)'!$A28)</f>
        <v>0</v>
      </c>
      <c r="T28" s="74">
        <f>SUMIFS('1추특출'!N$6:N$40,'1추특출'!$B$6:$B$40,'1추총괄표(실국)'!$A28)</f>
        <v>0</v>
      </c>
      <c r="U28" s="74">
        <f t="shared" si="21"/>
        <v>0</v>
      </c>
    </row>
    <row r="29" spans="1:21" ht="20.100000000000001" customHeight="1" x14ac:dyDescent="0.3">
      <c r="A29" s="116" t="s">
        <v>599</v>
      </c>
      <c r="B29" s="118">
        <f t="shared" si="12"/>
        <v>21458000</v>
      </c>
      <c r="C29" s="118">
        <f t="shared" si="13"/>
        <v>0</v>
      </c>
      <c r="D29" s="118">
        <f t="shared" si="14"/>
        <v>0</v>
      </c>
      <c r="E29" s="118">
        <f t="shared" si="15"/>
        <v>0</v>
      </c>
      <c r="F29" s="118">
        <f t="shared" si="16"/>
        <v>0</v>
      </c>
      <c r="G29" s="119">
        <f t="shared" si="17"/>
        <v>21458000</v>
      </c>
      <c r="I29" s="74">
        <f t="shared" si="18"/>
        <v>21458000</v>
      </c>
      <c r="J29" s="74">
        <f>SUMIFS('2추 세입'!M$6:M$100,'2추 세입'!$B$6:$B$100,'1추총괄표(실국)'!$A29)</f>
        <v>0</v>
      </c>
      <c r="K29" s="74">
        <f>SUMIFS('2추 세입'!N$6:N$100,'2추 세입'!$B$6:$B$100,'1추총괄표(실국)'!$A29)</f>
        <v>0</v>
      </c>
      <c r="L29" s="74">
        <f>SUMIFS('2추 세출'!M$6:M$264,'2추 세출'!$B$6:$B$264,'1추총괄표(실국)'!$A29)</f>
        <v>0</v>
      </c>
      <c r="M29" s="74">
        <f>SUMIFS('2추 세출'!N$6:N$264,'2추 세출'!$B$6:$B$264,'1추총괄표(실국)'!$A29)</f>
        <v>0</v>
      </c>
      <c r="N29" s="74">
        <f t="shared" si="19"/>
        <v>21458000</v>
      </c>
      <c r="O29" s="122"/>
      <c r="P29" s="74">
        <f t="shared" si="20"/>
        <v>0</v>
      </c>
      <c r="Q29" s="74">
        <f>SUMIFS('1추특입'!M$6:M$50,'1추특입'!$B$6:$B$50,'1추총괄표(실국)'!$A29)</f>
        <v>0</v>
      </c>
      <c r="R29" s="74">
        <f>SUMIFS('1추특입'!N$6:N$50,'1추특입'!$B$6:$B$50,'1추총괄표(실국)'!$A29)</f>
        <v>0</v>
      </c>
      <c r="S29" s="74">
        <f>SUMIFS('1추특출'!M$6:M$40,'1추특출'!$B$6:$B$40,'1추총괄표(실국)'!$A29)</f>
        <v>0</v>
      </c>
      <c r="T29" s="74">
        <f>SUMIFS('1추특출'!N$6:N$40,'1추특출'!$B$6:$B$40,'1추총괄표(실국)'!$A29)</f>
        <v>0</v>
      </c>
      <c r="U29" s="74">
        <f t="shared" si="21"/>
        <v>0</v>
      </c>
    </row>
    <row r="30" spans="1:21" ht="20.100000000000001" customHeight="1" x14ac:dyDescent="0.3">
      <c r="A30" s="116" t="s">
        <v>462</v>
      </c>
      <c r="B30" s="118">
        <f t="shared" si="12"/>
        <v>76861624</v>
      </c>
      <c r="C30" s="118">
        <f t="shared" si="13"/>
        <v>0</v>
      </c>
      <c r="D30" s="118">
        <f t="shared" si="14"/>
        <v>0</v>
      </c>
      <c r="E30" s="118">
        <f t="shared" si="15"/>
        <v>0</v>
      </c>
      <c r="F30" s="118">
        <f t="shared" si="16"/>
        <v>0</v>
      </c>
      <c r="G30" s="119">
        <f t="shared" si="17"/>
        <v>76861624</v>
      </c>
      <c r="I30" s="74">
        <f t="shared" si="18"/>
        <v>76861624</v>
      </c>
      <c r="J30" s="74">
        <f>SUMIFS('2추 세입'!M$6:M$100,'2추 세입'!$B$6:$B$100,'1추총괄표(실국)'!$A30)</f>
        <v>0</v>
      </c>
      <c r="K30" s="74">
        <f>SUMIFS('2추 세입'!N$6:N$100,'2추 세입'!$B$6:$B$100,'1추총괄표(실국)'!$A30)</f>
        <v>0</v>
      </c>
      <c r="L30" s="74">
        <f>SUMIFS('2추 세출'!M$6:M$264,'2추 세출'!$B$6:$B$264,'1추총괄표(실국)'!$A30)</f>
        <v>0</v>
      </c>
      <c r="M30" s="74">
        <f>SUMIFS('2추 세출'!N$6:N$264,'2추 세출'!$B$6:$B$264,'1추총괄표(실국)'!$A30)</f>
        <v>0</v>
      </c>
      <c r="N30" s="74">
        <f t="shared" si="19"/>
        <v>76861624</v>
      </c>
      <c r="O30" s="122"/>
      <c r="P30" s="74">
        <f t="shared" si="20"/>
        <v>0</v>
      </c>
      <c r="Q30" s="74">
        <f>SUMIFS('1추특입'!M$6:M$50,'1추특입'!$B$6:$B$50,'1추총괄표(실국)'!$A30)</f>
        <v>0</v>
      </c>
      <c r="R30" s="74">
        <f>SUMIFS('1추특입'!N$6:N$50,'1추특입'!$B$6:$B$50,'1추총괄표(실국)'!$A30)</f>
        <v>0</v>
      </c>
      <c r="S30" s="74">
        <f>SUMIFS('1추특출'!M$6:M$40,'1추특출'!$B$6:$B$40,'1추총괄표(실국)'!$A30)</f>
        <v>0</v>
      </c>
      <c r="T30" s="74">
        <f>SUMIFS('1추특출'!N$6:N$40,'1추특출'!$B$6:$B$40,'1추총괄표(실국)'!$A30)</f>
        <v>0</v>
      </c>
      <c r="U30" s="74">
        <f t="shared" si="21"/>
        <v>0</v>
      </c>
    </row>
    <row r="31" spans="1:21" ht="20.100000000000001" customHeight="1" x14ac:dyDescent="0.3">
      <c r="A31" s="116" t="s">
        <v>94</v>
      </c>
      <c r="B31" s="118">
        <f t="shared" si="12"/>
        <v>7238000</v>
      </c>
      <c r="C31" s="118">
        <f t="shared" si="13"/>
        <v>0</v>
      </c>
      <c r="D31" s="118">
        <f t="shared" si="14"/>
        <v>0</v>
      </c>
      <c r="E31" s="118">
        <f t="shared" si="15"/>
        <v>0</v>
      </c>
      <c r="F31" s="118">
        <f t="shared" si="16"/>
        <v>0</v>
      </c>
      <c r="G31" s="119">
        <f t="shared" si="17"/>
        <v>7238000</v>
      </c>
      <c r="I31" s="74">
        <f t="shared" si="18"/>
        <v>7238000</v>
      </c>
      <c r="J31" s="74">
        <f>SUMIFS('2추 세입'!M$6:M$100,'2추 세입'!$B$6:$B$100,'1추총괄표(실국)'!$A31)</f>
        <v>0</v>
      </c>
      <c r="K31" s="74">
        <f>SUMIFS('2추 세입'!N$6:N$100,'2추 세입'!$B$6:$B$100,'1추총괄표(실국)'!$A31)</f>
        <v>0</v>
      </c>
      <c r="L31" s="74">
        <f>SUMIFS('2추 세출'!M$6:M$264,'2추 세출'!$B$6:$B$264,'1추총괄표(실국)'!$A31)</f>
        <v>0</v>
      </c>
      <c r="M31" s="74">
        <f>SUMIFS('2추 세출'!N$6:N$264,'2추 세출'!$B$6:$B$264,'1추총괄표(실국)'!$A31)</f>
        <v>0</v>
      </c>
      <c r="N31" s="74">
        <f t="shared" si="19"/>
        <v>7238000</v>
      </c>
      <c r="O31" s="122"/>
      <c r="P31" s="74">
        <f t="shared" si="20"/>
        <v>0</v>
      </c>
      <c r="Q31" s="74">
        <f>SUMIFS('1추특입'!M$6:M$50,'1추특입'!$B$6:$B$50,'1추총괄표(실국)'!$A31)</f>
        <v>0</v>
      </c>
      <c r="R31" s="74">
        <f>SUMIFS('1추특입'!N$6:N$50,'1추특입'!$B$6:$B$50,'1추총괄표(실국)'!$A31)</f>
        <v>0</v>
      </c>
      <c r="S31" s="74">
        <f>SUMIFS('1추특출'!M$6:M$40,'1추특출'!$B$6:$B$40,'1추총괄표(실국)'!$A31)</f>
        <v>0</v>
      </c>
      <c r="T31" s="74">
        <f>SUMIFS('1추특출'!N$6:N$40,'1추특출'!$B$6:$B$40,'1추총괄표(실국)'!$A31)</f>
        <v>0</v>
      </c>
      <c r="U31" s="74">
        <f t="shared" si="21"/>
        <v>0</v>
      </c>
    </row>
    <row r="32" spans="1:21" ht="20.100000000000001" customHeight="1" x14ac:dyDescent="0.3">
      <c r="A32" s="116" t="s">
        <v>114</v>
      </c>
      <c r="B32" s="118">
        <f t="shared" si="12"/>
        <v>17940261</v>
      </c>
      <c r="C32" s="118">
        <f t="shared" si="13"/>
        <v>0</v>
      </c>
      <c r="D32" s="118">
        <f t="shared" si="14"/>
        <v>0</v>
      </c>
      <c r="E32" s="118">
        <f t="shared" si="15"/>
        <v>0</v>
      </c>
      <c r="F32" s="118">
        <f t="shared" si="16"/>
        <v>0</v>
      </c>
      <c r="G32" s="119">
        <f t="shared" si="17"/>
        <v>17940261</v>
      </c>
      <c r="I32" s="74">
        <f t="shared" si="18"/>
        <v>17940261</v>
      </c>
      <c r="J32" s="74">
        <f>SUMIFS('2추 세입'!M$6:M$100,'2추 세입'!$B$6:$B$100,'1추총괄표(실국)'!$A32)</f>
        <v>0</v>
      </c>
      <c r="K32" s="74">
        <f>SUMIFS('2추 세입'!N$6:N$100,'2추 세입'!$B$6:$B$100,'1추총괄표(실국)'!$A32)</f>
        <v>0</v>
      </c>
      <c r="L32" s="74">
        <f>SUMIFS('2추 세출'!M$6:M$264,'2추 세출'!$B$6:$B$264,'1추총괄표(실국)'!$A32)</f>
        <v>0</v>
      </c>
      <c r="M32" s="74">
        <f>SUMIFS('2추 세출'!N$6:N$264,'2추 세출'!$B$6:$B$264,'1추총괄표(실국)'!$A32)</f>
        <v>0</v>
      </c>
      <c r="N32" s="74">
        <f t="shared" si="19"/>
        <v>17940261</v>
      </c>
      <c r="O32" s="122"/>
      <c r="P32" s="74">
        <f t="shared" si="20"/>
        <v>0</v>
      </c>
      <c r="Q32" s="74">
        <f>SUMIFS('1추특입'!M$6:M$50,'1추특입'!$B$6:$B$50,'1추총괄표(실국)'!$A32)</f>
        <v>0</v>
      </c>
      <c r="R32" s="74">
        <f>SUMIFS('1추특입'!N$6:N$50,'1추특입'!$B$6:$B$50,'1추총괄표(실국)'!$A32)</f>
        <v>0</v>
      </c>
      <c r="S32" s="74">
        <f>SUMIFS('1추특출'!M$6:M$40,'1추특출'!$B$6:$B$40,'1추총괄표(실국)'!$A32)</f>
        <v>0</v>
      </c>
      <c r="T32" s="74">
        <f>SUMIFS('1추특출'!N$6:N$40,'1추특출'!$B$6:$B$40,'1추총괄표(실국)'!$A32)</f>
        <v>0</v>
      </c>
      <c r="U32" s="74">
        <f t="shared" si="21"/>
        <v>0</v>
      </c>
    </row>
    <row r="33" spans="1:21" ht="20.100000000000001" customHeight="1" x14ac:dyDescent="0.3">
      <c r="A33" s="116" t="s">
        <v>389</v>
      </c>
      <c r="B33" s="118">
        <f t="shared" si="12"/>
        <v>2683590</v>
      </c>
      <c r="C33" s="118">
        <f t="shared" si="13"/>
        <v>0</v>
      </c>
      <c r="D33" s="118">
        <f t="shared" si="14"/>
        <v>0</v>
      </c>
      <c r="E33" s="118">
        <f t="shared" si="15"/>
        <v>0</v>
      </c>
      <c r="F33" s="118">
        <f t="shared" si="16"/>
        <v>0</v>
      </c>
      <c r="G33" s="119">
        <f t="shared" si="17"/>
        <v>2683590</v>
      </c>
      <c r="I33" s="74">
        <f t="shared" si="18"/>
        <v>2683590</v>
      </c>
      <c r="J33" s="74">
        <f>SUMIFS('2추 세입'!M$6:M$100,'2추 세입'!$B$6:$B$100,'1추총괄표(실국)'!$A33)</f>
        <v>0</v>
      </c>
      <c r="K33" s="74">
        <f>SUMIFS('2추 세입'!N$6:N$100,'2추 세입'!$B$6:$B$100,'1추총괄표(실국)'!$A33)</f>
        <v>0</v>
      </c>
      <c r="L33" s="74">
        <f>SUMIFS('2추 세출'!M$6:M$264,'2추 세출'!$B$6:$B$264,'1추총괄표(실국)'!$A33)</f>
        <v>0</v>
      </c>
      <c r="M33" s="74">
        <f>SUMIFS('2추 세출'!N$6:N$264,'2추 세출'!$B$6:$B$264,'1추총괄표(실국)'!$A33)</f>
        <v>0</v>
      </c>
      <c r="N33" s="74">
        <f t="shared" si="19"/>
        <v>2683590</v>
      </c>
      <c r="O33" s="122"/>
      <c r="P33" s="74">
        <f t="shared" si="20"/>
        <v>0</v>
      </c>
      <c r="Q33" s="74">
        <f>SUMIFS('1추특입'!M$6:M$50,'1추특입'!$B$6:$B$50,'1추총괄표(실국)'!$A33)</f>
        <v>0</v>
      </c>
      <c r="R33" s="74">
        <f>SUMIFS('1추특입'!N$6:N$50,'1추특입'!$B$6:$B$50,'1추총괄표(실국)'!$A33)</f>
        <v>0</v>
      </c>
      <c r="S33" s="74">
        <f>SUMIFS('1추특출'!M$6:M$40,'1추특출'!$B$6:$B$40,'1추총괄표(실국)'!$A33)</f>
        <v>0</v>
      </c>
      <c r="T33" s="74">
        <f>SUMIFS('1추특출'!N$6:N$40,'1추특출'!$B$6:$B$40,'1추총괄표(실국)'!$A33)</f>
        <v>0</v>
      </c>
      <c r="U33" s="74">
        <f t="shared" si="21"/>
        <v>0</v>
      </c>
    </row>
    <row r="34" spans="1:21" ht="20.100000000000001" customHeight="1" x14ac:dyDescent="0.3">
      <c r="A34" s="116" t="s">
        <v>493</v>
      </c>
      <c r="B34" s="118">
        <f t="shared" si="12"/>
        <v>785000</v>
      </c>
      <c r="C34" s="118">
        <f t="shared" si="13"/>
        <v>0</v>
      </c>
      <c r="D34" s="118">
        <f t="shared" si="14"/>
        <v>0</v>
      </c>
      <c r="E34" s="118">
        <f t="shared" si="15"/>
        <v>0</v>
      </c>
      <c r="F34" s="118">
        <f t="shared" si="16"/>
        <v>0</v>
      </c>
      <c r="G34" s="119">
        <f t="shared" si="17"/>
        <v>785000</v>
      </c>
      <c r="I34" s="74">
        <f t="shared" si="18"/>
        <v>785000</v>
      </c>
      <c r="J34" s="74">
        <f>SUMIFS('2추 세입'!M$6:M$100,'2추 세입'!$B$6:$B$100,'1추총괄표(실국)'!$A34)</f>
        <v>0</v>
      </c>
      <c r="K34" s="74">
        <f>SUMIFS('2추 세입'!N$6:N$100,'2추 세입'!$B$6:$B$100,'1추총괄표(실국)'!$A34)</f>
        <v>0</v>
      </c>
      <c r="L34" s="74">
        <f>SUMIFS('2추 세출'!M$6:M$264,'2추 세출'!$B$6:$B$264,'1추총괄표(실국)'!$A34)</f>
        <v>0</v>
      </c>
      <c r="M34" s="74">
        <f>SUMIFS('2추 세출'!N$6:N$264,'2추 세출'!$B$6:$B$264,'1추총괄표(실국)'!$A34)</f>
        <v>0</v>
      </c>
      <c r="N34" s="74">
        <f t="shared" si="19"/>
        <v>785000</v>
      </c>
      <c r="O34" s="122"/>
      <c r="P34" s="74">
        <f t="shared" si="20"/>
        <v>0</v>
      </c>
      <c r="Q34" s="74">
        <f>SUMIFS('1추특입'!M$6:M$50,'1추특입'!$B$6:$B$50,'1추총괄표(실국)'!$A34)</f>
        <v>0</v>
      </c>
      <c r="R34" s="74">
        <f>SUMIFS('1추특입'!N$6:N$50,'1추특입'!$B$6:$B$50,'1추총괄표(실국)'!$A34)</f>
        <v>0</v>
      </c>
      <c r="S34" s="74">
        <f>SUMIFS('1추특출'!M$6:M$40,'1추특출'!$B$6:$B$40,'1추총괄표(실국)'!$A34)</f>
        <v>0</v>
      </c>
      <c r="T34" s="74">
        <f>SUMIFS('1추특출'!N$6:N$40,'1추특출'!$B$6:$B$40,'1추총괄표(실국)'!$A34)</f>
        <v>0</v>
      </c>
      <c r="U34" s="74">
        <f t="shared" si="21"/>
        <v>0</v>
      </c>
    </row>
    <row r="35" spans="1:21" ht="20.100000000000001" customHeight="1" x14ac:dyDescent="0.3">
      <c r="A35" s="116" t="s">
        <v>509</v>
      </c>
      <c r="B35" s="118">
        <f t="shared" si="12"/>
        <v>13500000</v>
      </c>
      <c r="C35" s="118">
        <f t="shared" si="13"/>
        <v>0</v>
      </c>
      <c r="D35" s="118">
        <f t="shared" si="14"/>
        <v>0</v>
      </c>
      <c r="E35" s="118">
        <f t="shared" si="15"/>
        <v>0</v>
      </c>
      <c r="F35" s="118">
        <f t="shared" si="16"/>
        <v>0</v>
      </c>
      <c r="G35" s="119">
        <f t="shared" si="17"/>
        <v>13500000</v>
      </c>
      <c r="I35" s="74">
        <f t="shared" si="18"/>
        <v>13500000</v>
      </c>
      <c r="J35" s="74">
        <f>SUMIFS('2추 세입'!M$6:M$100,'2추 세입'!$B$6:$B$100,'1추총괄표(실국)'!$A35)</f>
        <v>0</v>
      </c>
      <c r="K35" s="74">
        <f>SUMIFS('2추 세입'!N$6:N$100,'2추 세입'!$B$6:$B$100,'1추총괄표(실국)'!$A35)</f>
        <v>0</v>
      </c>
      <c r="L35" s="74">
        <f>SUMIFS('2추 세출'!M$6:M$264,'2추 세출'!$B$6:$B$264,'1추총괄표(실국)'!$A35)</f>
        <v>0</v>
      </c>
      <c r="M35" s="74">
        <f>SUMIFS('2추 세출'!N$6:N$264,'2추 세출'!$B$6:$B$264,'1추총괄표(실국)'!$A35)</f>
        <v>0</v>
      </c>
      <c r="N35" s="74">
        <f t="shared" si="19"/>
        <v>13500000</v>
      </c>
      <c r="O35" s="122"/>
      <c r="P35" s="74">
        <f t="shared" si="20"/>
        <v>0</v>
      </c>
      <c r="Q35" s="74">
        <f>SUMIFS('1추특입'!M$6:M$50,'1추특입'!$B$6:$B$50,'1추총괄표(실국)'!$A35)</f>
        <v>0</v>
      </c>
      <c r="R35" s="74">
        <f>SUMIFS('1추특입'!N$6:N$50,'1추특입'!$B$6:$B$50,'1추총괄표(실국)'!$A35)</f>
        <v>0</v>
      </c>
      <c r="S35" s="74">
        <f>SUMIFS('1추특출'!M$6:M$40,'1추특출'!$B$6:$B$40,'1추총괄표(실국)'!$A35)</f>
        <v>0</v>
      </c>
      <c r="T35" s="74">
        <f>SUMIFS('1추특출'!N$6:N$40,'1추특출'!$B$6:$B$40,'1추총괄표(실국)'!$A35)</f>
        <v>0</v>
      </c>
      <c r="U35" s="74">
        <f t="shared" si="21"/>
        <v>0</v>
      </c>
    </row>
    <row r="36" spans="1:21" ht="20.100000000000001" customHeight="1" thickBot="1" x14ac:dyDescent="0.35">
      <c r="A36" s="117" t="s">
        <v>522</v>
      </c>
      <c r="B36" s="120">
        <f t="shared" si="12"/>
        <v>0</v>
      </c>
      <c r="C36" s="120">
        <f t="shared" si="13"/>
        <v>0</v>
      </c>
      <c r="D36" s="120">
        <f t="shared" si="14"/>
        <v>0</v>
      </c>
      <c r="E36" s="120">
        <f t="shared" si="15"/>
        <v>0</v>
      </c>
      <c r="F36" s="120">
        <f t="shared" si="16"/>
        <v>0</v>
      </c>
      <c r="G36" s="121">
        <f t="shared" si="17"/>
        <v>0</v>
      </c>
      <c r="I36" s="74">
        <f t="shared" si="18"/>
        <v>0</v>
      </c>
      <c r="J36" s="74">
        <f>SUMIFS('2추 세입'!M$6:M$100,'2추 세입'!$B$6:$B$100,'1추총괄표(실국)'!$A36)</f>
        <v>0</v>
      </c>
      <c r="K36" s="74">
        <f>SUMIFS('2추 세입'!N$6:N$100,'2추 세입'!$B$6:$B$100,'1추총괄표(실국)'!$A36)</f>
        <v>0</v>
      </c>
      <c r="L36" s="74">
        <f>SUMIFS('2추 세출'!M$6:M$264,'2추 세출'!$B$6:$B$264,'1추총괄표(실국)'!$A36)</f>
        <v>0</v>
      </c>
      <c r="M36" s="74">
        <f>SUMIFS('2추 세출'!N$6:N$264,'2추 세출'!$B$6:$B$264,'1추총괄표(실국)'!$A36)</f>
        <v>0</v>
      </c>
      <c r="N36" s="74">
        <f t="shared" si="19"/>
        <v>0</v>
      </c>
      <c r="O36" s="122"/>
      <c r="P36" s="74">
        <f t="shared" si="20"/>
        <v>0</v>
      </c>
      <c r="Q36" s="74">
        <f>SUMIFS('1추특입'!M$6:M$50,'1추특입'!$B$6:$B$50,'1추총괄표(실국)'!$A36)</f>
        <v>0</v>
      </c>
      <c r="R36" s="74">
        <f>SUMIFS('1추특입'!N$6:N$50,'1추특입'!$B$6:$B$50,'1추총괄표(실국)'!$A36)</f>
        <v>0</v>
      </c>
      <c r="S36" s="74">
        <f>SUMIFS('1추특출'!M$6:M$40,'1추특출'!$B$6:$B$40,'1추총괄표(실국)'!$A36)</f>
        <v>0</v>
      </c>
      <c r="T36" s="74">
        <f>SUMIFS('1추특출'!N$6:N$40,'1추특출'!$B$6:$B$40,'1추총괄표(실국)'!$A36)</f>
        <v>0</v>
      </c>
      <c r="U36" s="74">
        <f t="shared" si="21"/>
        <v>0</v>
      </c>
    </row>
    <row r="39" spans="1:21" ht="20.100000000000001" customHeight="1" x14ac:dyDescent="0.3">
      <c r="A39" s="82" t="s">
        <v>734</v>
      </c>
      <c r="B39" s="94"/>
      <c r="C39" s="94"/>
      <c r="D39" s="94"/>
      <c r="E39" s="94"/>
    </row>
    <row r="40" spans="1:21" ht="20.100000000000001" customHeight="1" x14ac:dyDescent="0.3">
      <c r="A40" s="130" t="s">
        <v>700</v>
      </c>
      <c r="B40" s="130" t="s">
        <v>731</v>
      </c>
      <c r="C40" s="130" t="s">
        <v>732</v>
      </c>
      <c r="D40" s="130" t="s">
        <v>733</v>
      </c>
      <c r="E40" s="130" t="s">
        <v>738</v>
      </c>
    </row>
    <row r="41" spans="1:21" ht="20.100000000000001" customHeight="1" x14ac:dyDescent="0.3">
      <c r="A41" s="96" t="s">
        <v>705</v>
      </c>
      <c r="B41" s="128">
        <f>SUM(B42:B43)</f>
        <v>0</v>
      </c>
      <c r="C41" s="128">
        <f t="shared" ref="C41" si="22">SUM(C42:C43)</f>
        <v>0</v>
      </c>
      <c r="D41" s="128">
        <f>B41-C41</f>
        <v>0</v>
      </c>
      <c r="E41" s="84"/>
    </row>
    <row r="42" spans="1:21" ht="20.100000000000001" customHeight="1" x14ac:dyDescent="0.3">
      <c r="A42" s="73" t="s">
        <v>717</v>
      </c>
      <c r="B42" s="74">
        <f>SUM(J6:K6)</f>
        <v>0</v>
      </c>
      <c r="C42" s="74">
        <f>SUM(L6:M6)</f>
        <v>0</v>
      </c>
      <c r="D42" s="74">
        <f t="shared" ref="D42:D43" si="23">B42-C42</f>
        <v>0</v>
      </c>
      <c r="E42" s="323" t="s">
        <v>737</v>
      </c>
    </row>
    <row r="43" spans="1:21" ht="20.100000000000001" customHeight="1" x14ac:dyDescent="0.3">
      <c r="A43" s="73" t="s">
        <v>735</v>
      </c>
      <c r="B43" s="74">
        <f>SUM(Q6:R6)</f>
        <v>0</v>
      </c>
      <c r="C43" s="74">
        <f>SUM(S6:T6)</f>
        <v>0</v>
      </c>
      <c r="D43" s="74">
        <f t="shared" si="23"/>
        <v>0</v>
      </c>
      <c r="E43" s="324"/>
    </row>
    <row r="45" spans="1:21" ht="20.100000000000001" hidden="1" customHeight="1" x14ac:dyDescent="0.3">
      <c r="A45" s="82" t="s">
        <v>763</v>
      </c>
    </row>
    <row r="46" spans="1:21" ht="20.100000000000001" hidden="1" customHeight="1" x14ac:dyDescent="0.3">
      <c r="A46" s="130" t="s">
        <v>764</v>
      </c>
      <c r="B46" s="130" t="s">
        <v>723</v>
      </c>
      <c r="C46" s="130" t="s">
        <v>725</v>
      </c>
      <c r="D46" s="130" t="s">
        <v>717</v>
      </c>
      <c r="E46" s="130" t="s">
        <v>721</v>
      </c>
      <c r="F46" s="130" t="s">
        <v>722</v>
      </c>
    </row>
    <row r="47" spans="1:21" ht="20.100000000000001" hidden="1" customHeight="1" x14ac:dyDescent="0.3">
      <c r="A47" s="96" t="s">
        <v>762</v>
      </c>
      <c r="B47" s="129">
        <f>SUM(B48:B77)</f>
        <v>738556856</v>
      </c>
      <c r="C47" s="129">
        <f>SUM(C48:C77)</f>
        <v>738556856</v>
      </c>
      <c r="D47" s="129">
        <f t="shared" ref="D47:F47" si="24">SUM(D48:D77)</f>
        <v>738556856</v>
      </c>
      <c r="E47" s="129">
        <f t="shared" si="24"/>
        <v>0</v>
      </c>
      <c r="F47" s="129">
        <f t="shared" si="24"/>
        <v>0</v>
      </c>
      <c r="G47" s="189" t="str">
        <f>IF(D47='2추총괄표'!D30,"OK","@@")</f>
        <v>@@</v>
      </c>
    </row>
    <row r="48" spans="1:21" ht="20.100000000000001" hidden="1" customHeight="1" x14ac:dyDescent="0.3">
      <c r="A48" s="75" t="s">
        <v>50</v>
      </c>
      <c r="B48" s="111">
        <f>SUM(D48:F48)</f>
        <v>0</v>
      </c>
      <c r="C48" s="111">
        <f>D48+E48</f>
        <v>0</v>
      </c>
      <c r="D48" s="111">
        <v>0</v>
      </c>
      <c r="E48" s="111"/>
      <c r="F48" s="111"/>
    </row>
    <row r="49" spans="1:6" ht="20.100000000000001" hidden="1" customHeight="1" x14ac:dyDescent="0.3">
      <c r="A49" s="75" t="s">
        <v>63</v>
      </c>
      <c r="B49" s="111">
        <f t="shared" ref="B49:B77" si="25">SUM(D49:F49)</f>
        <v>185572667</v>
      </c>
      <c r="C49" s="111">
        <f t="shared" ref="C49:C77" si="26">D49+E49</f>
        <v>185572667</v>
      </c>
      <c r="D49" s="111">
        <v>185572667</v>
      </c>
      <c r="E49" s="111"/>
      <c r="F49" s="111"/>
    </row>
    <row r="50" spans="1:6" ht="20.100000000000001" hidden="1" customHeight="1" x14ac:dyDescent="0.3">
      <c r="A50" s="75" t="s">
        <v>539</v>
      </c>
      <c r="B50" s="111">
        <f>SUM(D50:F50)</f>
        <v>8532790</v>
      </c>
      <c r="C50" s="111">
        <f t="shared" si="26"/>
        <v>8532790</v>
      </c>
      <c r="D50" s="111">
        <v>8532790</v>
      </c>
      <c r="E50" s="111"/>
      <c r="F50" s="111"/>
    </row>
    <row r="51" spans="1:6" ht="20.100000000000001" hidden="1" customHeight="1" x14ac:dyDescent="0.3">
      <c r="A51" s="75" t="s">
        <v>167</v>
      </c>
      <c r="B51" s="111">
        <f t="shared" si="25"/>
        <v>9603506</v>
      </c>
      <c r="C51" s="111">
        <f t="shared" si="26"/>
        <v>9603506</v>
      </c>
      <c r="D51" s="111">
        <v>9603506</v>
      </c>
      <c r="E51" s="111"/>
      <c r="F51" s="111"/>
    </row>
    <row r="52" spans="1:6" ht="20.100000000000001" hidden="1" customHeight="1" x14ac:dyDescent="0.3">
      <c r="A52" s="75" t="s">
        <v>632</v>
      </c>
      <c r="B52" s="111">
        <f t="shared" si="25"/>
        <v>123758756</v>
      </c>
      <c r="C52" s="111">
        <f t="shared" si="26"/>
        <v>123758756</v>
      </c>
      <c r="D52" s="111">
        <v>123758756</v>
      </c>
      <c r="E52" s="111"/>
      <c r="F52" s="111"/>
    </row>
    <row r="53" spans="1:6" ht="20.100000000000001" hidden="1" customHeight="1" x14ac:dyDescent="0.3">
      <c r="A53" s="75" t="s">
        <v>344</v>
      </c>
      <c r="B53" s="111">
        <f t="shared" si="25"/>
        <v>21603000</v>
      </c>
      <c r="C53" s="111">
        <f t="shared" si="26"/>
        <v>21603000</v>
      </c>
      <c r="D53" s="111">
        <v>21603000</v>
      </c>
      <c r="E53" s="111"/>
      <c r="F53" s="111"/>
    </row>
    <row r="54" spans="1:6" ht="20.100000000000001" hidden="1" customHeight="1" x14ac:dyDescent="0.3">
      <c r="A54" s="75" t="s">
        <v>367</v>
      </c>
      <c r="B54" s="111">
        <f t="shared" si="25"/>
        <v>11470364</v>
      </c>
      <c r="C54" s="111">
        <f t="shared" si="26"/>
        <v>11470364</v>
      </c>
      <c r="D54" s="111">
        <v>11470364</v>
      </c>
      <c r="E54" s="111"/>
      <c r="F54" s="111"/>
    </row>
    <row r="55" spans="1:6" ht="20.100000000000001" hidden="1" customHeight="1" x14ac:dyDescent="0.3">
      <c r="A55" s="75" t="s">
        <v>483</v>
      </c>
      <c r="B55" s="111">
        <f t="shared" si="25"/>
        <v>0</v>
      </c>
      <c r="C55" s="111">
        <f t="shared" si="26"/>
        <v>0</v>
      </c>
      <c r="D55" s="111">
        <v>0</v>
      </c>
      <c r="E55" s="111"/>
      <c r="F55" s="111"/>
    </row>
    <row r="56" spans="1:6" ht="20.100000000000001" hidden="1" customHeight="1" x14ac:dyDescent="0.3">
      <c r="A56" s="75" t="s">
        <v>39</v>
      </c>
      <c r="B56" s="111">
        <f t="shared" si="25"/>
        <v>0</v>
      </c>
      <c r="C56" s="111">
        <f t="shared" si="26"/>
        <v>0</v>
      </c>
      <c r="D56" s="111">
        <v>0</v>
      </c>
      <c r="E56" s="111"/>
      <c r="F56" s="111"/>
    </row>
    <row r="57" spans="1:6" ht="20.100000000000001" hidden="1" customHeight="1" x14ac:dyDescent="0.3">
      <c r="A57" s="75" t="s">
        <v>42</v>
      </c>
      <c r="B57" s="111">
        <f t="shared" si="25"/>
        <v>0</v>
      </c>
      <c r="C57" s="111">
        <f t="shared" si="26"/>
        <v>0</v>
      </c>
      <c r="D57" s="111">
        <v>0</v>
      </c>
      <c r="E57" s="111"/>
      <c r="F57" s="111"/>
    </row>
    <row r="58" spans="1:6" ht="20.100000000000001" hidden="1" customHeight="1" x14ac:dyDescent="0.3">
      <c r="A58" s="75" t="s">
        <v>440</v>
      </c>
      <c r="B58" s="111">
        <f t="shared" si="25"/>
        <v>23662291</v>
      </c>
      <c r="C58" s="111">
        <f t="shared" si="26"/>
        <v>23662291</v>
      </c>
      <c r="D58" s="111">
        <v>23662291</v>
      </c>
      <c r="E58" s="111"/>
      <c r="F58" s="111"/>
    </row>
    <row r="59" spans="1:6" ht="20.100000000000001" hidden="1" customHeight="1" x14ac:dyDescent="0.3">
      <c r="A59" s="75" t="s">
        <v>570</v>
      </c>
      <c r="B59" s="111">
        <f t="shared" si="25"/>
        <v>87000</v>
      </c>
      <c r="C59" s="111">
        <f t="shared" si="26"/>
        <v>87000</v>
      </c>
      <c r="D59" s="111">
        <v>87000</v>
      </c>
      <c r="E59" s="111"/>
      <c r="F59" s="111"/>
    </row>
    <row r="60" spans="1:6" ht="20.100000000000001" hidden="1" customHeight="1" x14ac:dyDescent="0.3">
      <c r="A60" s="75" t="s">
        <v>604</v>
      </c>
      <c r="B60" s="111">
        <f t="shared" si="25"/>
        <v>207803153</v>
      </c>
      <c r="C60" s="111">
        <f t="shared" si="26"/>
        <v>207803153</v>
      </c>
      <c r="D60" s="111">
        <v>207803153</v>
      </c>
      <c r="E60" s="111"/>
      <c r="F60" s="111"/>
    </row>
    <row r="61" spans="1:6" ht="20.100000000000001" hidden="1" customHeight="1" x14ac:dyDescent="0.3">
      <c r="A61" s="75" t="s">
        <v>109</v>
      </c>
      <c r="B61" s="111">
        <f t="shared" si="25"/>
        <v>314300</v>
      </c>
      <c r="C61" s="111">
        <f t="shared" si="26"/>
        <v>314300</v>
      </c>
      <c r="D61" s="111">
        <v>314300</v>
      </c>
      <c r="E61" s="111"/>
      <c r="F61" s="111"/>
    </row>
    <row r="62" spans="1:6" ht="20.100000000000001" hidden="1" customHeight="1" x14ac:dyDescent="0.3">
      <c r="A62" s="75" t="s">
        <v>33</v>
      </c>
      <c r="B62" s="111">
        <f t="shared" si="25"/>
        <v>0</v>
      </c>
      <c r="C62" s="111">
        <f t="shared" si="26"/>
        <v>0</v>
      </c>
      <c r="D62" s="111">
        <v>0</v>
      </c>
      <c r="E62" s="111"/>
      <c r="F62" s="111"/>
    </row>
    <row r="63" spans="1:6" ht="20.100000000000001" hidden="1" customHeight="1" x14ac:dyDescent="0.3">
      <c r="A63" s="75" t="s">
        <v>26</v>
      </c>
      <c r="B63" s="111">
        <f t="shared" si="25"/>
        <v>0</v>
      </c>
      <c r="C63" s="111">
        <f t="shared" si="26"/>
        <v>0</v>
      </c>
      <c r="D63" s="111">
        <v>0</v>
      </c>
      <c r="E63" s="111"/>
      <c r="F63" s="111"/>
    </row>
    <row r="64" spans="1:6" ht="20.100000000000001" hidden="1" customHeight="1" x14ac:dyDescent="0.3">
      <c r="A64" s="75" t="s">
        <v>192</v>
      </c>
      <c r="B64" s="111">
        <f t="shared" si="25"/>
        <v>5011554</v>
      </c>
      <c r="C64" s="111">
        <f t="shared" si="26"/>
        <v>5011554</v>
      </c>
      <c r="D64" s="111">
        <v>5011554</v>
      </c>
      <c r="E64" s="111"/>
      <c r="F64" s="111"/>
    </row>
    <row r="65" spans="1:6" ht="20.100000000000001" hidden="1" customHeight="1" x14ac:dyDescent="0.3">
      <c r="A65" s="75" t="s">
        <v>10</v>
      </c>
      <c r="B65" s="111">
        <f t="shared" si="25"/>
        <v>0</v>
      </c>
      <c r="C65" s="111">
        <f t="shared" si="26"/>
        <v>0</v>
      </c>
      <c r="D65" s="111">
        <v>0</v>
      </c>
      <c r="E65" s="111"/>
      <c r="F65" s="111"/>
    </row>
    <row r="66" spans="1:6" ht="20.100000000000001" hidden="1" customHeight="1" x14ac:dyDescent="0.3">
      <c r="A66" s="75" t="s">
        <v>408</v>
      </c>
      <c r="B66" s="111">
        <f t="shared" si="25"/>
        <v>0</v>
      </c>
      <c r="C66" s="111">
        <f t="shared" si="26"/>
        <v>0</v>
      </c>
      <c r="D66" s="111">
        <v>0</v>
      </c>
      <c r="E66" s="111"/>
      <c r="F66" s="111"/>
    </row>
    <row r="67" spans="1:6" ht="20.100000000000001" hidden="1" customHeight="1" x14ac:dyDescent="0.3">
      <c r="A67" s="75" t="s">
        <v>339</v>
      </c>
      <c r="B67" s="111">
        <f t="shared" si="25"/>
        <v>0</v>
      </c>
      <c r="C67" s="111">
        <f t="shared" si="26"/>
        <v>0</v>
      </c>
      <c r="D67" s="111">
        <v>0</v>
      </c>
      <c r="E67" s="111"/>
      <c r="F67" s="111"/>
    </row>
    <row r="68" spans="1:6" ht="20.100000000000001" hidden="1" customHeight="1" x14ac:dyDescent="0.3">
      <c r="A68" s="75" t="s">
        <v>469</v>
      </c>
      <c r="B68" s="111">
        <f t="shared" si="25"/>
        <v>671000</v>
      </c>
      <c r="C68" s="111">
        <f t="shared" si="26"/>
        <v>671000</v>
      </c>
      <c r="D68" s="111">
        <v>671000</v>
      </c>
      <c r="E68" s="111"/>
      <c r="F68" s="111"/>
    </row>
    <row r="69" spans="1:6" ht="20.100000000000001" hidden="1" customHeight="1" x14ac:dyDescent="0.3">
      <c r="A69" s="75" t="s">
        <v>154</v>
      </c>
      <c r="B69" s="111">
        <f t="shared" si="25"/>
        <v>0</v>
      </c>
      <c r="C69" s="111">
        <f t="shared" si="26"/>
        <v>0</v>
      </c>
      <c r="D69" s="111">
        <v>0</v>
      </c>
      <c r="E69" s="111"/>
      <c r="F69" s="111"/>
    </row>
    <row r="70" spans="1:6" ht="20.100000000000001" hidden="1" customHeight="1" x14ac:dyDescent="0.3">
      <c r="A70" s="75" t="s">
        <v>599</v>
      </c>
      <c r="B70" s="111">
        <f t="shared" si="25"/>
        <v>21458000</v>
      </c>
      <c r="C70" s="111">
        <f t="shared" si="26"/>
        <v>21458000</v>
      </c>
      <c r="D70" s="111">
        <v>21458000</v>
      </c>
      <c r="E70" s="111"/>
      <c r="F70" s="111"/>
    </row>
    <row r="71" spans="1:6" ht="20.100000000000001" hidden="1" customHeight="1" x14ac:dyDescent="0.3">
      <c r="A71" s="75" t="s">
        <v>462</v>
      </c>
      <c r="B71" s="111">
        <f t="shared" si="25"/>
        <v>76861624</v>
      </c>
      <c r="C71" s="111">
        <f t="shared" si="26"/>
        <v>76861624</v>
      </c>
      <c r="D71" s="111">
        <v>76861624</v>
      </c>
      <c r="E71" s="111"/>
      <c r="F71" s="111"/>
    </row>
    <row r="72" spans="1:6" ht="20.100000000000001" hidden="1" customHeight="1" x14ac:dyDescent="0.3">
      <c r="A72" s="75" t="s">
        <v>94</v>
      </c>
      <c r="B72" s="111">
        <f t="shared" si="25"/>
        <v>7238000</v>
      </c>
      <c r="C72" s="111">
        <f t="shared" si="26"/>
        <v>7238000</v>
      </c>
      <c r="D72" s="111">
        <v>7238000</v>
      </c>
      <c r="E72" s="111"/>
      <c r="F72" s="111"/>
    </row>
    <row r="73" spans="1:6" ht="20.100000000000001" hidden="1" customHeight="1" x14ac:dyDescent="0.3">
      <c r="A73" s="75" t="s">
        <v>114</v>
      </c>
      <c r="B73" s="111">
        <f t="shared" si="25"/>
        <v>17940261</v>
      </c>
      <c r="C73" s="111">
        <f t="shared" si="26"/>
        <v>17940261</v>
      </c>
      <c r="D73" s="111">
        <v>17940261</v>
      </c>
      <c r="E73" s="111"/>
      <c r="F73" s="111"/>
    </row>
    <row r="74" spans="1:6" ht="20.100000000000001" hidden="1" customHeight="1" x14ac:dyDescent="0.3">
      <c r="A74" s="75" t="s">
        <v>389</v>
      </c>
      <c r="B74" s="111">
        <f t="shared" si="25"/>
        <v>2683590</v>
      </c>
      <c r="C74" s="111">
        <f t="shared" si="26"/>
        <v>2683590</v>
      </c>
      <c r="D74" s="111">
        <v>2683590</v>
      </c>
      <c r="E74" s="111"/>
      <c r="F74" s="111"/>
    </row>
    <row r="75" spans="1:6" ht="20.100000000000001" hidden="1" customHeight="1" x14ac:dyDescent="0.3">
      <c r="A75" s="75" t="s">
        <v>493</v>
      </c>
      <c r="B75" s="111">
        <f t="shared" si="25"/>
        <v>785000</v>
      </c>
      <c r="C75" s="111">
        <f t="shared" si="26"/>
        <v>785000</v>
      </c>
      <c r="D75" s="111">
        <v>785000</v>
      </c>
      <c r="E75" s="111"/>
      <c r="F75" s="111"/>
    </row>
    <row r="76" spans="1:6" ht="20.100000000000001" hidden="1" customHeight="1" x14ac:dyDescent="0.3">
      <c r="A76" s="75" t="s">
        <v>509</v>
      </c>
      <c r="B76" s="111">
        <f t="shared" si="25"/>
        <v>13500000</v>
      </c>
      <c r="C76" s="111">
        <f t="shared" si="26"/>
        <v>13500000</v>
      </c>
      <c r="D76" s="111">
        <v>13500000</v>
      </c>
      <c r="E76" s="111"/>
      <c r="F76" s="111"/>
    </row>
    <row r="77" spans="1:6" ht="20.100000000000001" hidden="1" customHeight="1" x14ac:dyDescent="0.3">
      <c r="A77" s="75" t="s">
        <v>522</v>
      </c>
      <c r="B77" s="111">
        <f t="shared" si="25"/>
        <v>0</v>
      </c>
      <c r="C77" s="111">
        <f t="shared" si="26"/>
        <v>0</v>
      </c>
      <c r="D77" s="111">
        <v>0</v>
      </c>
      <c r="E77" s="111"/>
      <c r="F77" s="111"/>
    </row>
  </sheetData>
  <mergeCells count="14">
    <mergeCell ref="A4:A5"/>
    <mergeCell ref="B4:B5"/>
    <mergeCell ref="C4:D4"/>
    <mergeCell ref="E4:F4"/>
    <mergeCell ref="G4:G5"/>
    <mergeCell ref="U4:U5"/>
    <mergeCell ref="E42:E43"/>
    <mergeCell ref="J4:K4"/>
    <mergeCell ref="L4:M4"/>
    <mergeCell ref="N4:N5"/>
    <mergeCell ref="P4:P5"/>
    <mergeCell ref="Q4:R4"/>
    <mergeCell ref="S4:T4"/>
    <mergeCell ref="I4:I5"/>
  </mergeCells>
  <phoneticPr fontId="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AI52"/>
  <sheetViews>
    <sheetView zoomScale="85" zoomScaleNormal="85" workbookViewId="0">
      <pane xSplit="3" ySplit="6" topLeftCell="D7" activePane="bottomRight" state="frozen"/>
      <selection activeCell="A3" sqref="A3"/>
      <selection pane="topRight" activeCell="A3" sqref="A3"/>
      <selection pane="bottomLeft" activeCell="A3" sqref="A3"/>
      <selection pane="bottomRight" activeCell="A3" sqref="A3"/>
    </sheetView>
  </sheetViews>
  <sheetFormatPr defaultRowHeight="20.100000000000001" customHeight="1" x14ac:dyDescent="0.3"/>
  <cols>
    <col min="1" max="1" width="9" style="90" hidden="1" customWidth="1"/>
    <col min="2" max="2" width="3.625" customWidth="1"/>
    <col min="3" max="3" width="20.625" customWidth="1"/>
    <col min="4" max="16" width="12.625" customWidth="1"/>
    <col min="17" max="17" width="2.625" customWidth="1"/>
    <col min="18" max="30" width="12.625" customWidth="1"/>
    <col min="31" max="32" width="5.625" customWidth="1"/>
    <col min="33" max="33" width="10.625" customWidth="1"/>
    <col min="34" max="34" width="5.625" customWidth="1"/>
    <col min="35" max="35" width="10.625" customWidth="1"/>
  </cols>
  <sheetData>
    <row r="1" spans="1:35" ht="35.1" customHeight="1" x14ac:dyDescent="0.3">
      <c r="B1" s="134" t="s">
        <v>767</v>
      </c>
      <c r="C1" s="134"/>
      <c r="D1" s="7"/>
      <c r="E1" s="7"/>
      <c r="F1" s="7"/>
      <c r="G1" s="7"/>
      <c r="H1" s="7"/>
      <c r="I1" s="7"/>
    </row>
    <row r="2" spans="1:35" ht="15" customHeight="1" x14ac:dyDescent="0.3">
      <c r="B2" s="69"/>
      <c r="C2" s="69"/>
    </row>
    <row r="3" spans="1:35" ht="20.100000000000001" customHeight="1" x14ac:dyDescent="0.3">
      <c r="E3" s="83"/>
      <c r="F3" s="83"/>
      <c r="G3" s="86"/>
      <c r="H3" s="83"/>
      <c r="I3" s="20"/>
      <c r="P3" s="20" t="s">
        <v>699</v>
      </c>
      <c r="AD3" s="20" t="s">
        <v>699</v>
      </c>
    </row>
    <row r="4" spans="1:35" ht="20.100000000000001" customHeight="1" x14ac:dyDescent="0.3">
      <c r="A4" s="83"/>
      <c r="B4" s="350" t="s">
        <v>768</v>
      </c>
      <c r="C4" s="350"/>
      <c r="D4" s="336" t="s">
        <v>771</v>
      </c>
      <c r="E4" s="336"/>
      <c r="F4" s="336"/>
      <c r="G4" s="336"/>
      <c r="H4" s="336"/>
      <c r="I4" s="336"/>
      <c r="J4" s="336"/>
      <c r="K4" s="336"/>
      <c r="L4" s="336"/>
      <c r="M4" s="336"/>
      <c r="N4" s="336"/>
      <c r="O4" s="336"/>
      <c r="P4" s="336"/>
      <c r="Q4" s="83"/>
      <c r="R4" s="336" t="s">
        <v>771</v>
      </c>
      <c r="S4" s="336"/>
      <c r="T4" s="336"/>
      <c r="U4" s="336"/>
      <c r="V4" s="336"/>
      <c r="W4" s="336"/>
      <c r="X4" s="336"/>
      <c r="Y4" s="336"/>
      <c r="Z4" s="336"/>
      <c r="AA4" s="336"/>
      <c r="AB4" s="336"/>
      <c r="AC4" s="336"/>
      <c r="AD4" s="336"/>
      <c r="AE4" s="83"/>
      <c r="AF4" s="333" t="s">
        <v>785</v>
      </c>
      <c r="AG4" s="335"/>
      <c r="AH4" s="335"/>
      <c r="AI4" s="334"/>
    </row>
    <row r="5" spans="1:35" ht="20.100000000000001" customHeight="1" x14ac:dyDescent="0.3">
      <c r="A5" s="83"/>
      <c r="B5" s="350"/>
      <c r="C5" s="350"/>
      <c r="D5" s="351" t="s">
        <v>772</v>
      </c>
      <c r="E5" s="337" t="s">
        <v>773</v>
      </c>
      <c r="F5" s="339" t="s">
        <v>774</v>
      </c>
      <c r="G5" s="355" t="s">
        <v>777</v>
      </c>
      <c r="H5" s="356"/>
      <c r="I5" s="353" t="s">
        <v>778</v>
      </c>
      <c r="J5" s="355" t="s">
        <v>781</v>
      </c>
      <c r="K5" s="356"/>
      <c r="L5" s="357" t="s">
        <v>782</v>
      </c>
      <c r="M5" s="358"/>
      <c r="N5" s="359" t="s">
        <v>783</v>
      </c>
      <c r="O5" s="357" t="s">
        <v>784</v>
      </c>
      <c r="P5" s="347"/>
      <c r="Q5" s="83"/>
      <c r="R5" s="337" t="s">
        <v>772</v>
      </c>
      <c r="S5" s="339" t="s">
        <v>773</v>
      </c>
      <c r="T5" s="337" t="s">
        <v>774</v>
      </c>
      <c r="U5" s="342" t="s">
        <v>777</v>
      </c>
      <c r="V5" s="343"/>
      <c r="W5" s="344" t="s">
        <v>778</v>
      </c>
      <c r="X5" s="342" t="s">
        <v>781</v>
      </c>
      <c r="Y5" s="343"/>
      <c r="Z5" s="346" t="s">
        <v>782</v>
      </c>
      <c r="AA5" s="347"/>
      <c r="AB5" s="348" t="s">
        <v>783</v>
      </c>
      <c r="AC5" s="346" t="s">
        <v>784</v>
      </c>
      <c r="AD5" s="347"/>
      <c r="AE5" s="83"/>
      <c r="AF5" s="333" t="s">
        <v>788</v>
      </c>
      <c r="AG5" s="334"/>
      <c r="AH5" s="333" t="s">
        <v>789</v>
      </c>
      <c r="AI5" s="334"/>
    </row>
    <row r="6" spans="1:35" ht="20.100000000000001" customHeight="1" x14ac:dyDescent="0.3">
      <c r="A6" s="83"/>
      <c r="B6" s="350"/>
      <c r="C6" s="350"/>
      <c r="D6" s="352"/>
      <c r="E6" s="341"/>
      <c r="F6" s="340"/>
      <c r="G6" s="182" t="s">
        <v>775</v>
      </c>
      <c r="H6" s="183" t="s">
        <v>776</v>
      </c>
      <c r="I6" s="354"/>
      <c r="J6" s="182" t="s">
        <v>779</v>
      </c>
      <c r="K6" s="183" t="s">
        <v>780</v>
      </c>
      <c r="L6" s="184" t="s">
        <v>775</v>
      </c>
      <c r="M6" s="185" t="s">
        <v>776</v>
      </c>
      <c r="N6" s="360"/>
      <c r="O6" s="184" t="s">
        <v>779</v>
      </c>
      <c r="P6" s="146" t="s">
        <v>780</v>
      </c>
      <c r="Q6" s="83"/>
      <c r="R6" s="338"/>
      <c r="S6" s="340"/>
      <c r="T6" s="341"/>
      <c r="U6" s="175" t="s">
        <v>775</v>
      </c>
      <c r="V6" s="176" t="s">
        <v>776</v>
      </c>
      <c r="W6" s="345"/>
      <c r="X6" s="175" t="s">
        <v>779</v>
      </c>
      <c r="Y6" s="176" t="s">
        <v>780</v>
      </c>
      <c r="Z6" s="156" t="s">
        <v>775</v>
      </c>
      <c r="AA6" s="146" t="s">
        <v>776</v>
      </c>
      <c r="AB6" s="349"/>
      <c r="AC6" s="156" t="s">
        <v>779</v>
      </c>
      <c r="AD6" s="146" t="s">
        <v>780</v>
      </c>
      <c r="AE6" s="83"/>
      <c r="AF6" s="139" t="s">
        <v>786</v>
      </c>
      <c r="AG6" s="140" t="s">
        <v>787</v>
      </c>
      <c r="AH6" s="139" t="s">
        <v>786</v>
      </c>
      <c r="AI6" s="140" t="s">
        <v>787</v>
      </c>
    </row>
    <row r="7" spans="1:35" ht="20.100000000000001" customHeight="1" x14ac:dyDescent="0.3">
      <c r="A7" s="136"/>
      <c r="B7" s="187" t="s">
        <v>797</v>
      </c>
      <c r="C7" s="186"/>
      <c r="D7" s="178">
        <f>SUM(D8:D52)/2</f>
        <v>399544075</v>
      </c>
      <c r="E7" s="169">
        <f t="shared" ref="E7:R7" si="0">SUM(E8:E52)/2</f>
        <v>517914734</v>
      </c>
      <c r="F7" s="171">
        <f t="shared" si="0"/>
        <v>-118370659</v>
      </c>
      <c r="G7" s="151">
        <f t="shared" si="0"/>
        <v>-10349503</v>
      </c>
      <c r="H7" s="152">
        <f t="shared" si="0"/>
        <v>30694579</v>
      </c>
      <c r="I7" s="171">
        <f t="shared" si="0"/>
        <v>542351597</v>
      </c>
      <c r="J7" s="151">
        <f t="shared" si="0"/>
        <v>19752389</v>
      </c>
      <c r="K7" s="152">
        <f t="shared" si="0"/>
        <v>2</v>
      </c>
      <c r="L7" s="147">
        <f t="shared" si="0"/>
        <v>0</v>
      </c>
      <c r="M7" s="148">
        <f t="shared" si="0"/>
        <v>0</v>
      </c>
      <c r="N7" s="169">
        <f t="shared" si="0"/>
        <v>522006521</v>
      </c>
      <c r="O7" s="147">
        <f t="shared" si="0"/>
        <v>0</v>
      </c>
      <c r="P7" s="152">
        <f t="shared" si="0"/>
        <v>0</v>
      </c>
      <c r="Q7" s="145"/>
      <c r="R7" s="169">
        <f t="shared" si="0"/>
        <v>315304991</v>
      </c>
      <c r="S7" s="171">
        <f t="shared" ref="S7" si="1">SUM(S8:S52)/2</f>
        <v>338531347</v>
      </c>
      <c r="T7" s="169">
        <f t="shared" ref="T7" si="2">SUM(T8:T52)/2</f>
        <v>-23226356</v>
      </c>
      <c r="U7" s="147">
        <f t="shared" ref="U7" si="3">SUM(U8:U52)/2</f>
        <v>-28545918</v>
      </c>
      <c r="V7" s="148">
        <f t="shared" ref="V7" si="4">SUM(V8:V52)/2</f>
        <v>48418231</v>
      </c>
      <c r="W7" s="169">
        <f t="shared" ref="W7" si="5">SUM(W8:W52)/2</f>
        <v>475768304</v>
      </c>
      <c r="X7" s="147">
        <f t="shared" ref="X7" si="6">SUM(X8:X52)/2</f>
        <v>8313839</v>
      </c>
      <c r="Y7" s="148">
        <f t="shared" ref="Y7" si="7">SUM(Y8:Y52)/2</f>
        <v>0</v>
      </c>
      <c r="Z7" s="151">
        <f t="shared" ref="Z7" si="8">SUM(Z8:Z52)/2</f>
        <v>0</v>
      </c>
      <c r="AA7" s="152">
        <f t="shared" ref="AA7" si="9">SUM(AA8:AA52)/2</f>
        <v>0</v>
      </c>
      <c r="AB7" s="171">
        <f t="shared" ref="AB7" si="10">SUM(AB8:AB52)/2</f>
        <v>455895991</v>
      </c>
      <c r="AC7" s="151">
        <f t="shared" ref="AC7" si="11">SUM(AC8:AC52)/2</f>
        <v>0</v>
      </c>
      <c r="AD7" s="152">
        <f t="shared" ref="AD7" si="12">SUM(AD8:AD52)/2</f>
        <v>0</v>
      </c>
      <c r="AE7" s="83"/>
      <c r="AF7" s="165" t="str">
        <f>IF(J7=X7,"OK","@@")</f>
        <v>@@</v>
      </c>
      <c r="AG7" s="166">
        <f>J7-X7</f>
        <v>11438550</v>
      </c>
      <c r="AH7" s="165" t="str">
        <f>IF(O7=AC7,"OK","@@")</f>
        <v>OK</v>
      </c>
      <c r="AI7" s="166">
        <f>O7-AC7</f>
        <v>0</v>
      </c>
    </row>
    <row r="8" spans="1:35" ht="20.100000000000001" customHeight="1" x14ac:dyDescent="0.3">
      <c r="A8" s="136"/>
      <c r="B8" s="188" t="s">
        <v>796</v>
      </c>
      <c r="C8" s="161"/>
      <c r="D8" s="179">
        <f>SUM(D9:D13)</f>
        <v>0</v>
      </c>
      <c r="E8" s="170">
        <f t="shared" ref="E8:P8" si="13">SUM(E9:E13)</f>
        <v>0</v>
      </c>
      <c r="F8" s="172">
        <f t="shared" si="13"/>
        <v>0</v>
      </c>
      <c r="G8" s="162">
        <f t="shared" si="13"/>
        <v>0</v>
      </c>
      <c r="H8" s="164">
        <f t="shared" si="13"/>
        <v>0</v>
      </c>
      <c r="I8" s="172">
        <f t="shared" si="13"/>
        <v>0</v>
      </c>
      <c r="J8" s="162">
        <f t="shared" si="13"/>
        <v>0</v>
      </c>
      <c r="K8" s="164">
        <f t="shared" si="13"/>
        <v>0</v>
      </c>
      <c r="L8" s="167">
        <f t="shared" si="13"/>
        <v>0</v>
      </c>
      <c r="M8" s="177">
        <f t="shared" si="13"/>
        <v>0</v>
      </c>
      <c r="N8" s="170">
        <f t="shared" si="13"/>
        <v>0</v>
      </c>
      <c r="O8" s="167">
        <f t="shared" si="13"/>
        <v>0</v>
      </c>
      <c r="P8" s="164">
        <f t="shared" si="13"/>
        <v>0</v>
      </c>
      <c r="Q8" s="88"/>
      <c r="R8" s="170">
        <f>SUM(R9:R13)</f>
        <v>7112000</v>
      </c>
      <c r="S8" s="172">
        <f t="shared" ref="S8" si="14">SUM(S9:S13)</f>
        <v>5226996</v>
      </c>
      <c r="T8" s="170">
        <f t="shared" ref="T8" si="15">SUM(T9:T13)</f>
        <v>1885004</v>
      </c>
      <c r="U8" s="167">
        <f t="shared" ref="U8" si="16">SUM(U9:U13)</f>
        <v>-1765000</v>
      </c>
      <c r="V8" s="177">
        <f t="shared" ref="V8" si="17">SUM(V9:V13)</f>
        <v>900000</v>
      </c>
      <c r="W8" s="170">
        <f t="shared" ref="W8" si="18">SUM(W9:W13)</f>
        <v>8373996</v>
      </c>
      <c r="X8" s="167">
        <f t="shared" ref="X8" si="19">SUM(X9:X13)</f>
        <v>-30000</v>
      </c>
      <c r="Y8" s="177">
        <f t="shared" ref="Y8" si="20">SUM(Y9:Y13)</f>
        <v>0</v>
      </c>
      <c r="Z8" s="162">
        <f t="shared" ref="Z8" si="21">SUM(Z9:Z13)</f>
        <v>0</v>
      </c>
      <c r="AA8" s="164">
        <f t="shared" ref="AA8" si="22">SUM(AA9:AA13)</f>
        <v>0</v>
      </c>
      <c r="AB8" s="172">
        <f t="shared" ref="AB8" si="23">SUM(AB9:AB13)</f>
        <v>9238996</v>
      </c>
      <c r="AC8" s="162">
        <f t="shared" ref="AC8" si="24">SUM(AC9:AC13)</f>
        <v>0</v>
      </c>
      <c r="AD8" s="164">
        <f t="shared" ref="AD8" si="25">SUM(AD9:AD13)</f>
        <v>0</v>
      </c>
      <c r="AE8" s="83"/>
      <c r="AF8" s="163" t="str">
        <f t="shared" ref="AF8:AF50" si="26">IF(J8=X8,"OK","@@")</f>
        <v>@@</v>
      </c>
      <c r="AG8" s="164">
        <f t="shared" ref="AG8:AG50" si="27">J8-X8</f>
        <v>30000</v>
      </c>
      <c r="AH8" s="163" t="str">
        <f t="shared" ref="AH8:AH50" si="28">IF(O8=AC8,"OK","@@")</f>
        <v>OK</v>
      </c>
      <c r="AI8" s="164">
        <f t="shared" ref="AI8:AI50" si="29">O8-AC8</f>
        <v>0</v>
      </c>
    </row>
    <row r="9" spans="1:35" ht="20.100000000000001" customHeight="1" x14ac:dyDescent="0.3">
      <c r="A9" s="136" t="s">
        <v>706</v>
      </c>
      <c r="B9" s="159"/>
      <c r="C9" s="157" t="s">
        <v>10</v>
      </c>
      <c r="D9" s="180">
        <f>SUMIFS('2추 세입'!G$6:G$100,'2추 세입'!$A$6:$A$100,'1추총괄표(위원회)'!$A9,'2추 세입'!$B$6:$B$100,'1추총괄표(위원회)'!$C9)</f>
        <v>0</v>
      </c>
      <c r="E9" s="137">
        <f>SUMIFS('2추 세입'!H$6:H$100,'2추 세입'!$A$6:$A$100,'1추총괄표(위원회)'!$A9,'2추 세입'!$B$6:$B$100,'1추총괄표(위원회)'!$C9)</f>
        <v>0</v>
      </c>
      <c r="F9" s="173">
        <f>D9-E9</f>
        <v>0</v>
      </c>
      <c r="G9" s="153">
        <f>SUMIFS('2추 세입'!J$6:J$100,'2추 세입'!$A$6:$A$100,'1추총괄표(위원회)'!$A9,'2추 세입'!$B$6:$B$100,'1추총괄표(위원회)'!$C9)</f>
        <v>0</v>
      </c>
      <c r="H9" s="142">
        <f>SUMIFS('2추 세입'!K$6:K$100,'2추 세입'!$A$6:$A$100,'1추총괄표(위원회)'!$A9,'2추 세입'!$B$6:$B$100,'1추총괄표(위원회)'!$C9)</f>
        <v>0</v>
      </c>
      <c r="I9" s="173">
        <f>SUMIFS('2추 세입'!L$6:L$100,'2추 세입'!$A$6:$A$100,'1추총괄표(위원회)'!$A9,'2추 세입'!$B$6:$B$100,'1추총괄표(위원회)'!$C9)</f>
        <v>0</v>
      </c>
      <c r="J9" s="153">
        <f>SUMIFS('2추 세입'!V$6:V$100,'2추 세입'!$A$6:$A$100,'1추총괄표(위원회)'!$A9,'2추 세입'!$B$6:$B$100,'1추총괄표(위원회)'!$C9)</f>
        <v>0</v>
      </c>
      <c r="K9" s="142">
        <f>SUMIFS('2추 세입'!W$6:W$100,'2추 세입'!$A$6:$A$100,'1추총괄표(위원회)'!$A9,'2추 세입'!$B$6:$B$100,'1추총괄표(위원회)'!$C9)</f>
        <v>0</v>
      </c>
      <c r="L9" s="149">
        <f>SUMIFS('2추 세입'!M$6:M$100,'2추 세입'!$A$6:$A$100,'1추총괄표(위원회)'!$A9,'2추 세입'!$B$6:$B$100,'1추총괄표(위원회)'!$C9)</f>
        <v>0</v>
      </c>
      <c r="M9" s="150">
        <f>SUMIFS('2추 세입'!N$6:N$100,'2추 세입'!$A$6:$A$100,'1추총괄표(위원회)'!$A9,'2추 세입'!$B$6:$B$100,'1추총괄표(위원회)'!$C9)</f>
        <v>0</v>
      </c>
      <c r="N9" s="137">
        <f>SUMIFS('2추 세입'!O$6:O$100,'2추 세입'!$A$6:$A$100,'1추총괄표(위원회)'!$A9,'2추 세입'!$B$6:$B$100,'1추총괄표(위원회)'!$C9)</f>
        <v>0</v>
      </c>
      <c r="O9" s="149">
        <f>SUMIFS('2추 세입'!AA$6:AA$100,'2추 세입'!$A$6:$A$100,'1추총괄표(위원회)'!$A9,'2추 세입'!$B$6:$B$100,'1추총괄표(위원회)'!$C9)</f>
        <v>0</v>
      </c>
      <c r="P9" s="142">
        <f>SUMIFS('2추 세입'!AB$6:AB$100,'2추 세입'!$A$6:$A$100,'1추총괄표(위원회)'!$A9,'2추 세입'!$B$6:$B$100,'1추총괄표(위원회)'!$C9)</f>
        <v>0</v>
      </c>
      <c r="Q9" s="88"/>
      <c r="R9" s="137">
        <f>SUMIFS('2추 세출'!G$6:G$264,'2추 세출'!$A$6:$A$264,'1추총괄표(위원회)'!$A9,'2추 세출'!$B$6:$B$264,'1추총괄표(위원회)'!$C9)</f>
        <v>326000</v>
      </c>
      <c r="S9" s="173">
        <f>SUMIFS('2추 세출'!H$6:H$264,'2추 세출'!$A$6:$A$264,'1추총괄표(위원회)'!$A9,'2추 세출'!$B$6:$B$264,'1추총괄표(위원회)'!$C9)</f>
        <v>2126996</v>
      </c>
      <c r="T9" s="137">
        <f>R9-S9</f>
        <v>-1800996</v>
      </c>
      <c r="U9" s="149">
        <f>SUMIFS('2추 세출'!J$6:J$264,'2추 세출'!$A$6:$A$264,'1추총괄표(위원회)'!$A9,'2추 세출'!$B$6:$B$264,'1추총괄표(위원회)'!$C9)</f>
        <v>0</v>
      </c>
      <c r="V9" s="150">
        <f>SUMIFS('2추 세출'!K$6:K$264,'2추 세출'!$A$6:$A$264,'1추총괄표(위원회)'!$A9,'2추 세출'!$B$6:$B$264,'1추총괄표(위원회)'!$C9)</f>
        <v>826000</v>
      </c>
      <c r="W9" s="137">
        <f>SUMIFS('2추 세출'!L$6:L$264,'2추 세출'!$A$6:$A$264,'1추총괄표(위원회)'!$A9,'2추 세출'!$B$6:$B$264,'1추총괄표(위원회)'!$C9)</f>
        <v>3278996</v>
      </c>
      <c r="X9" s="149">
        <f>SUMIFS('2추 세출'!V$6:V$264,'2추 세출'!$A$6:$A$264,'1추총괄표(위원회)'!$A9,'2추 세출'!$B$6:$B$264,'1추총괄표(위원회)'!$C9)</f>
        <v>20000</v>
      </c>
      <c r="Y9" s="150">
        <f>SUMIFS('2추 세출'!W$6:W$264,'2추 세출'!$A$6:$A$264,'1추총괄표(위원회)'!$A9,'2추 세출'!$B$6:$B$264,'1추총괄표(위원회)'!$C9)</f>
        <v>0</v>
      </c>
      <c r="Z9" s="153">
        <f>SUMIFS('2추 세출'!M$6:M$264,'2추 세출'!$A$6:$A$264,'1추총괄표(위원회)'!$A9,'2추 세출'!$B$6:$B$264,'1추총괄표(위원회)'!$C9)</f>
        <v>0</v>
      </c>
      <c r="AA9" s="142">
        <f>SUMIFS('2추 세출'!N$6:N$264,'2추 세출'!$A$6:$A$264,'1추총괄표(위원회)'!$A9,'2추 세출'!$B$6:$B$264,'1추총괄표(위원회)'!$C9)</f>
        <v>0</v>
      </c>
      <c r="AB9" s="173">
        <f>SUMIFS('2추 세출'!O$6:O$264,'2추 세출'!$A$6:$A$264,'1추총괄표(위원회)'!$A9,'2추 세출'!$B$6:$B$264,'1추총괄표(위원회)'!$C9)</f>
        <v>2452996</v>
      </c>
      <c r="AC9" s="153">
        <f>SUMIFS('2추 세출'!AA$6:AA$264,'2추 세출'!$A$6:$A$264,'1추총괄표(위원회)'!$A9,'2추 세출'!$B$6:$B$264,'1추총괄표(위원회)'!C$9)</f>
        <v>0</v>
      </c>
      <c r="AD9" s="142">
        <f>SUMIFS('2추 세출'!AB$6:AB$264,'2추 세출'!$A$6:$A$264,'1추총괄표(위원회)'!$A9,'2추 세출'!$B$6:$B$264,'1추총괄표(위원회)'!D$9)</f>
        <v>0</v>
      </c>
      <c r="AE9" s="83"/>
      <c r="AF9" s="141" t="str">
        <f t="shared" si="26"/>
        <v>@@</v>
      </c>
      <c r="AG9" s="142">
        <f t="shared" si="27"/>
        <v>-20000</v>
      </c>
      <c r="AH9" s="141" t="str">
        <f t="shared" si="28"/>
        <v>OK</v>
      </c>
      <c r="AI9" s="142">
        <f t="shared" si="29"/>
        <v>0</v>
      </c>
    </row>
    <row r="10" spans="1:35" ht="20.100000000000001" customHeight="1" x14ac:dyDescent="0.3">
      <c r="A10" s="136" t="s">
        <v>706</v>
      </c>
      <c r="B10" s="159"/>
      <c r="C10" s="157" t="s">
        <v>33</v>
      </c>
      <c r="D10" s="180">
        <f>SUMIFS('2추 세입'!G$6:G$100,'2추 세입'!$A$6:$A$100,'1추총괄표(위원회)'!$A10,'2추 세입'!$B$6:$B$100,'1추총괄표(위원회)'!$C10)</f>
        <v>0</v>
      </c>
      <c r="E10" s="137">
        <f>SUMIFS('2추 세입'!H$6:H$100,'2추 세입'!$A$6:$A$100,'1추총괄표(위원회)'!$A10,'2추 세입'!$B$6:$B$100,'1추총괄표(위원회)'!$C10)</f>
        <v>0</v>
      </c>
      <c r="F10" s="173">
        <f t="shared" ref="F10:F52" si="30">D10-E10</f>
        <v>0</v>
      </c>
      <c r="G10" s="153">
        <f>SUMIFS('2추 세입'!J$6:J$100,'2추 세입'!$A$6:$A$100,'1추총괄표(위원회)'!$A10,'2추 세입'!$B$6:$B$100,'1추총괄표(위원회)'!$C10)</f>
        <v>0</v>
      </c>
      <c r="H10" s="142">
        <f>SUMIFS('2추 세입'!K$6:K$100,'2추 세입'!$A$6:$A$100,'1추총괄표(위원회)'!$A10,'2추 세입'!$B$6:$B$100,'1추총괄표(위원회)'!$C10)</f>
        <v>0</v>
      </c>
      <c r="I10" s="173">
        <f>SUMIFS('2추 세입'!L$6:L$100,'2추 세입'!$A$6:$A$100,'1추총괄표(위원회)'!$A10,'2추 세입'!$B$6:$B$100,'1추총괄표(위원회)'!$C10)</f>
        <v>0</v>
      </c>
      <c r="J10" s="153">
        <f>SUMIFS('2추 세입'!V$6:V$100,'2추 세입'!$A$6:$A$100,'1추총괄표(위원회)'!$A10,'2추 세입'!$B$6:$B$100,'1추총괄표(위원회)'!$C10)</f>
        <v>0</v>
      </c>
      <c r="K10" s="142">
        <f>SUMIFS('2추 세입'!W$6:W$100,'2추 세입'!$A$6:$A$100,'1추총괄표(위원회)'!$A10,'2추 세입'!$B$6:$B$100,'1추총괄표(위원회)'!$C10)</f>
        <v>0</v>
      </c>
      <c r="L10" s="149">
        <f>SUMIFS('2추 세입'!M$6:M$100,'2추 세입'!$A$6:$A$100,'1추총괄표(위원회)'!$A10,'2추 세입'!$B$6:$B$100,'1추총괄표(위원회)'!$C10)</f>
        <v>0</v>
      </c>
      <c r="M10" s="150">
        <f>SUMIFS('2추 세입'!N$6:N$100,'2추 세입'!$A$6:$A$100,'1추총괄표(위원회)'!$A10,'2추 세입'!$B$6:$B$100,'1추총괄표(위원회)'!$C10)</f>
        <v>0</v>
      </c>
      <c r="N10" s="137">
        <f>SUMIFS('2추 세입'!O$6:O$100,'2추 세입'!$A$6:$A$100,'1추총괄표(위원회)'!$A10,'2추 세입'!$B$6:$B$100,'1추총괄표(위원회)'!$C10)</f>
        <v>0</v>
      </c>
      <c r="O10" s="149">
        <f>SUMIFS('2추 세입'!AA$6:AA$100,'2추 세입'!$A$6:$A$100,'1추총괄표(위원회)'!$A10,'2추 세입'!$B$6:$B$100,'1추총괄표(위원회)'!$C10)</f>
        <v>0</v>
      </c>
      <c r="P10" s="142">
        <f>SUMIFS('2추 세입'!AB$6:AB$100,'2추 세입'!$A$6:$A$100,'1추총괄표(위원회)'!$A10,'2추 세입'!$B$6:$B$100,'1추총괄표(위원회)'!$C10)</f>
        <v>0</v>
      </c>
      <c r="Q10" s="88"/>
      <c r="R10" s="137">
        <f>SUMIFS('2추 세출'!G$6:G$264,'2추 세출'!$A$6:$A$264,'1추총괄표(위원회)'!$A10,'2추 세출'!$B$6:$B$264,'1추총괄표(위원회)'!$C10)</f>
        <v>2186000</v>
      </c>
      <c r="S10" s="173">
        <f>SUMIFS('2추 세출'!H$6:H$264,'2추 세출'!$A$6:$A$264,'1추총괄표(위원회)'!$A10,'2추 세출'!$B$6:$B$264,'1추총괄표(위원회)'!$C10)</f>
        <v>2200000</v>
      </c>
      <c r="T10" s="137">
        <f t="shared" ref="T10:T52" si="31">R10-S10</f>
        <v>-14000</v>
      </c>
      <c r="U10" s="149">
        <f>SUMIFS('2추 세출'!J$6:J$264,'2추 세출'!$A$6:$A$264,'1추총괄표(위원회)'!$A10,'2추 세출'!$B$6:$B$264,'1추총괄표(위원회)'!$C10)</f>
        <v>-100000</v>
      </c>
      <c r="V10" s="150">
        <f>SUMIFS('2추 세출'!K$6:K$264,'2추 세출'!$A$6:$A$264,'1추총괄표(위원회)'!$A10,'2추 세출'!$B$6:$B$264,'1추총괄표(위원회)'!$C10)</f>
        <v>74000</v>
      </c>
      <c r="W10" s="137">
        <f>SUMIFS('2추 세출'!L$6:L$264,'2추 세출'!$A$6:$A$264,'1추총괄표(위원회)'!$A10,'2추 세출'!$B$6:$B$264,'1추총괄표(위원회)'!$C10)</f>
        <v>2160000</v>
      </c>
      <c r="X10" s="149">
        <f>SUMIFS('2추 세출'!V$6:V$264,'2추 세출'!$A$6:$A$264,'1추총괄표(위원회)'!$A10,'2추 세출'!$B$6:$B$264,'1추총괄표(위원회)'!$C10)</f>
        <v>-50000</v>
      </c>
      <c r="Y10" s="150">
        <f>SUMIFS('2추 세출'!W$6:W$264,'2추 세출'!$A$6:$A$264,'1추총괄표(위원회)'!$A10,'2추 세출'!$B$6:$B$264,'1추총괄표(위원회)'!$C10)</f>
        <v>0</v>
      </c>
      <c r="Z10" s="153">
        <f>SUMIFS('2추 세출'!M$6:M$264,'2추 세출'!$A$6:$A$264,'1추총괄표(위원회)'!$A10,'2추 세출'!$B$6:$B$264,'1추총괄표(위원회)'!$C10)</f>
        <v>0</v>
      </c>
      <c r="AA10" s="142">
        <f>SUMIFS('2추 세출'!N$6:N$264,'2추 세출'!$A$6:$A$264,'1추총괄표(위원회)'!$A10,'2추 세출'!$B$6:$B$264,'1추총괄표(위원회)'!$C10)</f>
        <v>0</v>
      </c>
      <c r="AB10" s="173">
        <f>SUMIFS('2추 세출'!O$6:O$264,'2추 세출'!$A$6:$A$264,'1추총괄표(위원회)'!$A10,'2추 세출'!$B$6:$B$264,'1추총괄표(위원회)'!$C10)</f>
        <v>2186000</v>
      </c>
      <c r="AC10" s="153">
        <f>SUMIFS('2추 세출'!AA$6:AA$264,'2추 세출'!$A$6:$A$264,'1추총괄표(위원회)'!$A10,'2추 세출'!$B$6:$B$264,'1추총괄표(위원회)'!C$9)</f>
        <v>0</v>
      </c>
      <c r="AD10" s="142">
        <f>SUMIFS('2추 세출'!AB$6:AB$264,'2추 세출'!$A$6:$A$264,'1추총괄표(위원회)'!$A10,'2추 세출'!$B$6:$B$264,'1추총괄표(위원회)'!D$9)</f>
        <v>0</v>
      </c>
      <c r="AE10" s="83"/>
      <c r="AF10" s="141" t="str">
        <f t="shared" si="26"/>
        <v>@@</v>
      </c>
      <c r="AG10" s="142">
        <f t="shared" si="27"/>
        <v>50000</v>
      </c>
      <c r="AH10" s="141" t="str">
        <f t="shared" si="28"/>
        <v>OK</v>
      </c>
      <c r="AI10" s="142">
        <f t="shared" si="29"/>
        <v>0</v>
      </c>
    </row>
    <row r="11" spans="1:35" ht="20.100000000000001" customHeight="1" x14ac:dyDescent="0.3">
      <c r="A11" s="136" t="s">
        <v>706</v>
      </c>
      <c r="B11" s="159"/>
      <c r="C11" s="157" t="s">
        <v>26</v>
      </c>
      <c r="D11" s="180">
        <f>SUMIFS('2추 세입'!G$6:G$100,'2추 세입'!$A$6:$A$100,'1추총괄표(위원회)'!$A11,'2추 세입'!$B$6:$B$100,'1추총괄표(위원회)'!$C11)</f>
        <v>0</v>
      </c>
      <c r="E11" s="137">
        <f>SUMIFS('2추 세입'!H$6:H$100,'2추 세입'!$A$6:$A$100,'1추총괄표(위원회)'!$A11,'2추 세입'!$B$6:$B$100,'1추총괄표(위원회)'!$C11)</f>
        <v>0</v>
      </c>
      <c r="F11" s="173">
        <f t="shared" si="30"/>
        <v>0</v>
      </c>
      <c r="G11" s="153">
        <f>SUMIFS('2추 세입'!J$6:J$100,'2추 세입'!$A$6:$A$100,'1추총괄표(위원회)'!$A11,'2추 세입'!$B$6:$B$100,'1추총괄표(위원회)'!$C11)</f>
        <v>0</v>
      </c>
      <c r="H11" s="142">
        <f>SUMIFS('2추 세입'!K$6:K$100,'2추 세입'!$A$6:$A$100,'1추총괄표(위원회)'!$A11,'2추 세입'!$B$6:$B$100,'1추총괄표(위원회)'!$C11)</f>
        <v>0</v>
      </c>
      <c r="I11" s="173">
        <f>SUMIFS('2추 세입'!L$6:L$100,'2추 세입'!$A$6:$A$100,'1추총괄표(위원회)'!$A11,'2추 세입'!$B$6:$B$100,'1추총괄표(위원회)'!$C11)</f>
        <v>0</v>
      </c>
      <c r="J11" s="153">
        <f>SUMIFS('2추 세입'!V$6:V$100,'2추 세입'!$A$6:$A$100,'1추총괄표(위원회)'!$A11,'2추 세입'!$B$6:$B$100,'1추총괄표(위원회)'!$C11)</f>
        <v>0</v>
      </c>
      <c r="K11" s="142">
        <f>SUMIFS('2추 세입'!W$6:W$100,'2추 세입'!$A$6:$A$100,'1추총괄표(위원회)'!$A11,'2추 세입'!$B$6:$B$100,'1추총괄표(위원회)'!$C11)</f>
        <v>0</v>
      </c>
      <c r="L11" s="149">
        <f>SUMIFS('2추 세입'!M$6:M$100,'2추 세입'!$A$6:$A$100,'1추총괄표(위원회)'!$A11,'2추 세입'!$B$6:$B$100,'1추총괄표(위원회)'!$C11)</f>
        <v>0</v>
      </c>
      <c r="M11" s="150">
        <f>SUMIFS('2추 세입'!N$6:N$100,'2추 세입'!$A$6:$A$100,'1추총괄표(위원회)'!$A11,'2추 세입'!$B$6:$B$100,'1추총괄표(위원회)'!$C11)</f>
        <v>0</v>
      </c>
      <c r="N11" s="137">
        <f>SUMIFS('2추 세입'!O$6:O$100,'2추 세입'!$A$6:$A$100,'1추총괄표(위원회)'!$A11,'2추 세입'!$B$6:$B$100,'1추총괄표(위원회)'!$C11)</f>
        <v>0</v>
      </c>
      <c r="O11" s="149">
        <f>SUMIFS('2추 세입'!AA$6:AA$100,'2추 세입'!$A$6:$A$100,'1추총괄표(위원회)'!$A11,'2추 세입'!$B$6:$B$100,'1추총괄표(위원회)'!$C11)</f>
        <v>0</v>
      </c>
      <c r="P11" s="142">
        <f>SUMIFS('2추 세입'!AB$6:AB$100,'2추 세입'!$A$6:$A$100,'1추총괄표(위원회)'!$A11,'2추 세입'!$B$6:$B$100,'1추총괄표(위원회)'!$C11)</f>
        <v>0</v>
      </c>
      <c r="Q11" s="88"/>
      <c r="R11" s="137">
        <f>SUMIFS('2추 세출'!G$6:G$264,'2추 세출'!$A$6:$A$264,'1추총괄표(위원회)'!$A11,'2추 세출'!$B$6:$B$264,'1추총괄표(위원회)'!$C11)</f>
        <v>4600000</v>
      </c>
      <c r="S11" s="173">
        <f>SUMIFS('2추 세출'!H$6:H$264,'2추 세출'!$A$6:$A$264,'1추총괄표(위원회)'!$A11,'2추 세출'!$B$6:$B$264,'1추총괄표(위원회)'!$C11)</f>
        <v>900000</v>
      </c>
      <c r="T11" s="137">
        <f t="shared" si="31"/>
        <v>3700000</v>
      </c>
      <c r="U11" s="149">
        <f>SUMIFS('2추 세출'!J$6:J$264,'2추 세출'!$A$6:$A$264,'1추총괄표(위원회)'!$A11,'2추 세출'!$B$6:$B$264,'1추총괄표(위원회)'!$C11)</f>
        <v>-1665000</v>
      </c>
      <c r="V11" s="150">
        <f>SUMIFS('2추 세출'!K$6:K$264,'2추 세출'!$A$6:$A$264,'1추총괄표(위원회)'!$A11,'2추 세출'!$B$6:$B$264,'1추총괄표(위원회)'!$C11)</f>
        <v>0</v>
      </c>
      <c r="W11" s="137">
        <f>SUMIFS('2추 세출'!L$6:L$264,'2추 세출'!$A$6:$A$264,'1추총괄표(위원회)'!$A11,'2추 세출'!$B$6:$B$264,'1추총괄표(위원회)'!$C11)</f>
        <v>2935000</v>
      </c>
      <c r="X11" s="149">
        <f>SUMIFS('2추 세출'!V$6:V$264,'2추 세출'!$A$6:$A$264,'1추총괄표(위원회)'!$A11,'2추 세출'!$B$6:$B$264,'1추총괄표(위원회)'!$C11)</f>
        <v>0</v>
      </c>
      <c r="Y11" s="150">
        <f>SUMIFS('2추 세출'!W$6:W$264,'2추 세출'!$A$6:$A$264,'1추총괄표(위원회)'!$A11,'2추 세출'!$B$6:$B$264,'1추총괄표(위원회)'!$C11)</f>
        <v>0</v>
      </c>
      <c r="Z11" s="153">
        <f>SUMIFS('2추 세출'!M$6:M$264,'2추 세출'!$A$6:$A$264,'1추총괄표(위원회)'!$A11,'2추 세출'!$B$6:$B$264,'1추총괄표(위원회)'!$C11)</f>
        <v>0</v>
      </c>
      <c r="AA11" s="142">
        <f>SUMIFS('2추 세출'!N$6:N$264,'2추 세출'!$A$6:$A$264,'1추총괄표(위원회)'!$A11,'2추 세출'!$B$6:$B$264,'1추총괄표(위원회)'!$C11)</f>
        <v>0</v>
      </c>
      <c r="AB11" s="173">
        <f>SUMIFS('2추 세출'!O$6:O$264,'2추 세출'!$A$6:$A$264,'1추총괄표(위원회)'!$A11,'2추 세출'!$B$6:$B$264,'1추총괄표(위원회)'!$C11)</f>
        <v>4600000</v>
      </c>
      <c r="AC11" s="153">
        <f>SUMIFS('2추 세출'!AA$6:AA$264,'2추 세출'!$A$6:$A$264,'1추총괄표(위원회)'!$A11,'2추 세출'!$B$6:$B$264,'1추총괄표(위원회)'!C$9)</f>
        <v>0</v>
      </c>
      <c r="AD11" s="142">
        <f>SUMIFS('2추 세출'!AB$6:AB$264,'2추 세출'!$A$6:$A$264,'1추총괄표(위원회)'!$A11,'2추 세출'!$B$6:$B$264,'1추총괄표(위원회)'!D$9)</f>
        <v>0</v>
      </c>
      <c r="AE11" s="83"/>
      <c r="AF11" s="141" t="str">
        <f t="shared" si="26"/>
        <v>OK</v>
      </c>
      <c r="AG11" s="142">
        <f t="shared" si="27"/>
        <v>0</v>
      </c>
      <c r="AH11" s="141" t="str">
        <f t="shared" si="28"/>
        <v>OK</v>
      </c>
      <c r="AI11" s="142">
        <f t="shared" si="29"/>
        <v>0</v>
      </c>
    </row>
    <row r="12" spans="1:35" ht="20.100000000000001" customHeight="1" x14ac:dyDescent="0.3">
      <c r="A12" s="136" t="s">
        <v>706</v>
      </c>
      <c r="B12" s="159"/>
      <c r="C12" s="157" t="s">
        <v>39</v>
      </c>
      <c r="D12" s="180">
        <f>SUMIFS('2추 세입'!G$6:G$100,'2추 세입'!$A$6:$A$100,'1추총괄표(위원회)'!$A12,'2추 세입'!$B$6:$B$100,'1추총괄표(위원회)'!$C12)</f>
        <v>0</v>
      </c>
      <c r="E12" s="137">
        <f>SUMIFS('2추 세입'!H$6:H$100,'2추 세입'!$A$6:$A$100,'1추총괄표(위원회)'!$A12,'2추 세입'!$B$6:$B$100,'1추총괄표(위원회)'!$C12)</f>
        <v>0</v>
      </c>
      <c r="F12" s="173">
        <f t="shared" si="30"/>
        <v>0</v>
      </c>
      <c r="G12" s="153">
        <f>SUMIFS('2추 세입'!J$6:J$100,'2추 세입'!$A$6:$A$100,'1추총괄표(위원회)'!$A12,'2추 세입'!$B$6:$B$100,'1추총괄표(위원회)'!$C12)</f>
        <v>0</v>
      </c>
      <c r="H12" s="142">
        <f>SUMIFS('2추 세입'!K$6:K$100,'2추 세입'!$A$6:$A$100,'1추총괄표(위원회)'!$A12,'2추 세입'!$B$6:$B$100,'1추총괄표(위원회)'!$C12)</f>
        <v>0</v>
      </c>
      <c r="I12" s="173">
        <f>SUMIFS('2추 세입'!L$6:L$100,'2추 세입'!$A$6:$A$100,'1추총괄표(위원회)'!$A12,'2추 세입'!$B$6:$B$100,'1추총괄표(위원회)'!$C12)</f>
        <v>0</v>
      </c>
      <c r="J12" s="153">
        <f>SUMIFS('2추 세입'!V$6:V$100,'2추 세입'!$A$6:$A$100,'1추총괄표(위원회)'!$A12,'2추 세입'!$B$6:$B$100,'1추총괄표(위원회)'!$C12)</f>
        <v>0</v>
      </c>
      <c r="K12" s="142">
        <f>SUMIFS('2추 세입'!W$6:W$100,'2추 세입'!$A$6:$A$100,'1추총괄표(위원회)'!$A12,'2추 세입'!$B$6:$B$100,'1추총괄표(위원회)'!$C12)</f>
        <v>0</v>
      </c>
      <c r="L12" s="149">
        <f>SUMIFS('2추 세입'!M$6:M$100,'2추 세입'!$A$6:$A$100,'1추총괄표(위원회)'!$A12,'2추 세입'!$B$6:$B$100,'1추총괄표(위원회)'!$C12)</f>
        <v>0</v>
      </c>
      <c r="M12" s="150">
        <f>SUMIFS('2추 세입'!N$6:N$100,'2추 세입'!$A$6:$A$100,'1추총괄표(위원회)'!$A12,'2추 세입'!$B$6:$B$100,'1추총괄표(위원회)'!$C12)</f>
        <v>0</v>
      </c>
      <c r="N12" s="137">
        <f>SUMIFS('2추 세입'!O$6:O$100,'2추 세입'!$A$6:$A$100,'1추총괄표(위원회)'!$A12,'2추 세입'!$B$6:$B$100,'1추총괄표(위원회)'!$C12)</f>
        <v>0</v>
      </c>
      <c r="O12" s="149">
        <f>SUMIFS('2추 세입'!AA$6:AA$100,'2추 세입'!$A$6:$A$100,'1추총괄표(위원회)'!$A12,'2추 세입'!$B$6:$B$100,'1추총괄표(위원회)'!$C12)</f>
        <v>0</v>
      </c>
      <c r="P12" s="142">
        <f>SUMIFS('2추 세입'!AB$6:AB$100,'2추 세입'!$A$6:$A$100,'1추총괄표(위원회)'!$A12,'2추 세입'!$B$6:$B$100,'1추총괄표(위원회)'!$C12)</f>
        <v>0</v>
      </c>
      <c r="Q12" s="88"/>
      <c r="R12" s="137">
        <f>SUMIFS('2추 세출'!G$6:G$264,'2추 세출'!$A$6:$A$264,'1추총괄표(위원회)'!$A12,'2추 세출'!$B$6:$B$264,'1추총괄표(위원회)'!$C12)</f>
        <v>0</v>
      </c>
      <c r="S12" s="173">
        <f>SUMIFS('2추 세출'!H$6:H$264,'2추 세출'!$A$6:$A$264,'1추총괄표(위원회)'!$A12,'2추 세출'!$B$6:$B$264,'1추총괄표(위원회)'!$C12)</f>
        <v>0</v>
      </c>
      <c r="T12" s="137">
        <f t="shared" si="31"/>
        <v>0</v>
      </c>
      <c r="U12" s="149">
        <f>SUMIFS('2추 세출'!J$6:J$264,'2추 세출'!$A$6:$A$264,'1추총괄표(위원회)'!$A12,'2추 세출'!$B$6:$B$264,'1추총괄표(위원회)'!$C12)</f>
        <v>0</v>
      </c>
      <c r="V12" s="150">
        <f>SUMIFS('2추 세출'!K$6:K$264,'2추 세출'!$A$6:$A$264,'1추총괄표(위원회)'!$A12,'2추 세출'!$B$6:$B$264,'1추총괄표(위원회)'!$C12)</f>
        <v>0</v>
      </c>
      <c r="W12" s="137">
        <f>SUMIFS('2추 세출'!L$6:L$264,'2추 세출'!$A$6:$A$264,'1추총괄표(위원회)'!$A12,'2추 세출'!$B$6:$B$264,'1추총괄표(위원회)'!$C12)</f>
        <v>0</v>
      </c>
      <c r="X12" s="149">
        <f>SUMIFS('2추 세출'!V$6:V$264,'2추 세출'!$A$6:$A$264,'1추총괄표(위원회)'!$A12,'2추 세출'!$B$6:$B$264,'1추총괄표(위원회)'!$C12)</f>
        <v>0</v>
      </c>
      <c r="Y12" s="150">
        <f>SUMIFS('2추 세출'!W$6:W$264,'2추 세출'!$A$6:$A$264,'1추총괄표(위원회)'!$A12,'2추 세출'!$B$6:$B$264,'1추총괄표(위원회)'!$C12)</f>
        <v>0</v>
      </c>
      <c r="Z12" s="153">
        <f>SUMIFS('2추 세출'!M$6:M$264,'2추 세출'!$A$6:$A$264,'1추총괄표(위원회)'!$A12,'2추 세출'!$B$6:$B$264,'1추총괄표(위원회)'!$C12)</f>
        <v>0</v>
      </c>
      <c r="AA12" s="142">
        <f>SUMIFS('2추 세출'!N$6:N$264,'2추 세출'!$A$6:$A$264,'1추총괄표(위원회)'!$A12,'2추 세출'!$B$6:$B$264,'1추총괄표(위원회)'!$C12)</f>
        <v>0</v>
      </c>
      <c r="AB12" s="173">
        <f>SUMIFS('2추 세출'!O$6:O$264,'2추 세출'!$A$6:$A$264,'1추총괄표(위원회)'!$A12,'2추 세출'!$B$6:$B$264,'1추총괄표(위원회)'!$C12)</f>
        <v>0</v>
      </c>
      <c r="AC12" s="153">
        <f>SUMIFS('2추 세출'!AA$6:AA$264,'2추 세출'!$A$6:$A$264,'1추총괄표(위원회)'!$A12,'2추 세출'!$B$6:$B$264,'1추총괄표(위원회)'!C$9)</f>
        <v>0</v>
      </c>
      <c r="AD12" s="142">
        <f>SUMIFS('2추 세출'!AB$6:AB$264,'2추 세출'!$A$6:$A$264,'1추총괄표(위원회)'!$A12,'2추 세출'!$B$6:$B$264,'1추총괄표(위원회)'!D$9)</f>
        <v>0</v>
      </c>
      <c r="AE12" s="83"/>
      <c r="AF12" s="141" t="str">
        <f t="shared" si="26"/>
        <v>OK</v>
      </c>
      <c r="AG12" s="142">
        <f t="shared" si="27"/>
        <v>0</v>
      </c>
      <c r="AH12" s="141" t="str">
        <f t="shared" si="28"/>
        <v>OK</v>
      </c>
      <c r="AI12" s="142">
        <f t="shared" si="29"/>
        <v>0</v>
      </c>
    </row>
    <row r="13" spans="1:35" ht="20.100000000000001" customHeight="1" x14ac:dyDescent="0.3">
      <c r="A13" s="136" t="s">
        <v>706</v>
      </c>
      <c r="B13" s="159"/>
      <c r="C13" s="157" t="s">
        <v>42</v>
      </c>
      <c r="D13" s="180">
        <f>SUMIFS('2추 세입'!G$6:G$100,'2추 세입'!$A$6:$A$100,'1추총괄표(위원회)'!$A13,'2추 세입'!$B$6:$B$100,'1추총괄표(위원회)'!$C13)</f>
        <v>0</v>
      </c>
      <c r="E13" s="137">
        <f>SUMIFS('2추 세입'!H$6:H$100,'2추 세입'!$A$6:$A$100,'1추총괄표(위원회)'!$A13,'2추 세입'!$B$6:$B$100,'1추총괄표(위원회)'!$C13)</f>
        <v>0</v>
      </c>
      <c r="F13" s="173">
        <f t="shared" si="30"/>
        <v>0</v>
      </c>
      <c r="G13" s="153">
        <f>SUMIFS('2추 세입'!J$6:J$100,'2추 세입'!$A$6:$A$100,'1추총괄표(위원회)'!$A13,'2추 세입'!$B$6:$B$100,'1추총괄표(위원회)'!$C13)</f>
        <v>0</v>
      </c>
      <c r="H13" s="142">
        <f>SUMIFS('2추 세입'!K$6:K$100,'2추 세입'!$A$6:$A$100,'1추총괄표(위원회)'!$A13,'2추 세입'!$B$6:$B$100,'1추총괄표(위원회)'!$C13)</f>
        <v>0</v>
      </c>
      <c r="I13" s="173">
        <f>SUMIFS('2추 세입'!L$6:L$100,'2추 세입'!$A$6:$A$100,'1추총괄표(위원회)'!$A13,'2추 세입'!$B$6:$B$100,'1추총괄표(위원회)'!$C13)</f>
        <v>0</v>
      </c>
      <c r="J13" s="153">
        <f>SUMIFS('2추 세입'!V$6:V$100,'2추 세입'!$A$6:$A$100,'1추총괄표(위원회)'!$A13,'2추 세입'!$B$6:$B$100,'1추총괄표(위원회)'!$C13)</f>
        <v>0</v>
      </c>
      <c r="K13" s="142">
        <f>SUMIFS('2추 세입'!W$6:W$100,'2추 세입'!$A$6:$A$100,'1추총괄표(위원회)'!$A13,'2추 세입'!$B$6:$B$100,'1추총괄표(위원회)'!$C13)</f>
        <v>0</v>
      </c>
      <c r="L13" s="149">
        <f>SUMIFS('2추 세입'!M$6:M$100,'2추 세입'!$A$6:$A$100,'1추총괄표(위원회)'!$A13,'2추 세입'!$B$6:$B$100,'1추총괄표(위원회)'!$C13)</f>
        <v>0</v>
      </c>
      <c r="M13" s="150">
        <f>SUMIFS('2추 세입'!N$6:N$100,'2추 세입'!$A$6:$A$100,'1추총괄표(위원회)'!$A13,'2추 세입'!$B$6:$B$100,'1추총괄표(위원회)'!$C13)</f>
        <v>0</v>
      </c>
      <c r="N13" s="137">
        <f>SUMIFS('2추 세입'!O$6:O$100,'2추 세입'!$A$6:$A$100,'1추총괄표(위원회)'!$A13,'2추 세입'!$B$6:$B$100,'1추총괄표(위원회)'!$C13)</f>
        <v>0</v>
      </c>
      <c r="O13" s="149">
        <f>SUMIFS('2추 세입'!AA$6:AA$100,'2추 세입'!$A$6:$A$100,'1추총괄표(위원회)'!$A13,'2추 세입'!$B$6:$B$100,'1추총괄표(위원회)'!$C13)</f>
        <v>0</v>
      </c>
      <c r="P13" s="142">
        <f>SUMIFS('2추 세입'!AB$6:AB$100,'2추 세입'!$A$6:$A$100,'1추총괄표(위원회)'!$A13,'2추 세입'!$B$6:$B$100,'1추총괄표(위원회)'!$C13)</f>
        <v>0</v>
      </c>
      <c r="Q13" s="88"/>
      <c r="R13" s="137">
        <f>SUMIFS('2추 세출'!G$6:G$264,'2추 세출'!$A$6:$A$264,'1추총괄표(위원회)'!$A13,'2추 세출'!$B$6:$B$264,'1추총괄표(위원회)'!$C13)</f>
        <v>0</v>
      </c>
      <c r="S13" s="173">
        <f>SUMIFS('2추 세출'!H$6:H$264,'2추 세출'!$A$6:$A$264,'1추총괄표(위원회)'!$A13,'2추 세출'!$B$6:$B$264,'1추총괄표(위원회)'!$C13)</f>
        <v>0</v>
      </c>
      <c r="T13" s="137">
        <f t="shared" si="31"/>
        <v>0</v>
      </c>
      <c r="U13" s="149">
        <f>SUMIFS('2추 세출'!J$6:J$264,'2추 세출'!$A$6:$A$264,'1추총괄표(위원회)'!$A13,'2추 세출'!$B$6:$B$264,'1추총괄표(위원회)'!$C13)</f>
        <v>0</v>
      </c>
      <c r="V13" s="150">
        <f>SUMIFS('2추 세출'!K$6:K$264,'2추 세출'!$A$6:$A$264,'1추총괄표(위원회)'!$A13,'2추 세출'!$B$6:$B$264,'1추총괄표(위원회)'!$C13)</f>
        <v>0</v>
      </c>
      <c r="W13" s="137">
        <f>SUMIFS('2추 세출'!L$6:L$264,'2추 세출'!$A$6:$A$264,'1추총괄표(위원회)'!$A13,'2추 세출'!$B$6:$B$264,'1추총괄표(위원회)'!$C13)</f>
        <v>0</v>
      </c>
      <c r="X13" s="149">
        <f>SUMIFS('2추 세출'!V$6:V$264,'2추 세출'!$A$6:$A$264,'1추총괄표(위원회)'!$A13,'2추 세출'!$B$6:$B$264,'1추총괄표(위원회)'!$C13)</f>
        <v>0</v>
      </c>
      <c r="Y13" s="150">
        <f>SUMIFS('2추 세출'!W$6:W$264,'2추 세출'!$A$6:$A$264,'1추총괄표(위원회)'!$A13,'2추 세출'!$B$6:$B$264,'1추총괄표(위원회)'!$C13)</f>
        <v>0</v>
      </c>
      <c r="Z13" s="153">
        <f>SUMIFS('2추 세출'!M$6:M$264,'2추 세출'!$A$6:$A$264,'1추총괄표(위원회)'!$A13,'2추 세출'!$B$6:$B$264,'1추총괄표(위원회)'!$C13)</f>
        <v>0</v>
      </c>
      <c r="AA13" s="142">
        <f>SUMIFS('2추 세출'!N$6:N$264,'2추 세출'!$A$6:$A$264,'1추총괄표(위원회)'!$A13,'2추 세출'!$B$6:$B$264,'1추총괄표(위원회)'!$C13)</f>
        <v>0</v>
      </c>
      <c r="AB13" s="173">
        <f>SUMIFS('2추 세출'!O$6:O$264,'2추 세출'!$A$6:$A$264,'1추총괄표(위원회)'!$A13,'2추 세출'!$B$6:$B$264,'1추총괄표(위원회)'!$C13)</f>
        <v>0</v>
      </c>
      <c r="AC13" s="153">
        <f>SUMIFS('2추 세출'!AA$6:AA$264,'2추 세출'!$A$6:$A$264,'1추총괄표(위원회)'!$A13,'2추 세출'!$B$6:$B$264,'1추총괄표(위원회)'!C$9)</f>
        <v>0</v>
      </c>
      <c r="AD13" s="142">
        <f>SUMIFS('2추 세출'!AB$6:AB$264,'2추 세출'!$A$6:$A$264,'1추총괄표(위원회)'!$A13,'2추 세출'!$B$6:$B$264,'1추총괄표(위원회)'!D$9)</f>
        <v>0</v>
      </c>
      <c r="AE13" s="83"/>
      <c r="AF13" s="141" t="str">
        <f t="shared" si="26"/>
        <v>OK</v>
      </c>
      <c r="AG13" s="142">
        <f t="shared" si="27"/>
        <v>0</v>
      </c>
      <c r="AH13" s="141" t="str">
        <f t="shared" si="28"/>
        <v>OK</v>
      </c>
      <c r="AI13" s="142">
        <f t="shared" si="29"/>
        <v>0</v>
      </c>
    </row>
    <row r="14" spans="1:35" ht="20.100000000000001" customHeight="1" x14ac:dyDescent="0.3">
      <c r="A14" s="136"/>
      <c r="B14" s="188" t="s">
        <v>795</v>
      </c>
      <c r="C14" s="161"/>
      <c r="D14" s="179">
        <f>SUM(D15:D18)</f>
        <v>0</v>
      </c>
      <c r="E14" s="170">
        <f t="shared" ref="E14:P14" si="32">SUM(E15:E18)</f>
        <v>0</v>
      </c>
      <c r="F14" s="172">
        <f t="shared" si="32"/>
        <v>0</v>
      </c>
      <c r="G14" s="162">
        <f t="shared" si="32"/>
        <v>0</v>
      </c>
      <c r="H14" s="164">
        <f t="shared" si="32"/>
        <v>0</v>
      </c>
      <c r="I14" s="172">
        <f t="shared" si="32"/>
        <v>0</v>
      </c>
      <c r="J14" s="162">
        <f t="shared" si="32"/>
        <v>0</v>
      </c>
      <c r="K14" s="164">
        <f t="shared" si="32"/>
        <v>0</v>
      </c>
      <c r="L14" s="167">
        <f t="shared" si="32"/>
        <v>0</v>
      </c>
      <c r="M14" s="177">
        <f t="shared" si="32"/>
        <v>0</v>
      </c>
      <c r="N14" s="170">
        <f t="shared" si="32"/>
        <v>0</v>
      </c>
      <c r="O14" s="167">
        <f t="shared" si="32"/>
        <v>0</v>
      </c>
      <c r="P14" s="164">
        <f t="shared" si="32"/>
        <v>0</v>
      </c>
      <c r="Q14" s="88"/>
      <c r="R14" s="170">
        <f>SUM(R15:R18)</f>
        <v>1070000</v>
      </c>
      <c r="S14" s="172">
        <f t="shared" ref="S14" si="33">SUM(S15:S18)</f>
        <v>0</v>
      </c>
      <c r="T14" s="170">
        <f t="shared" ref="T14" si="34">SUM(T15:T18)</f>
        <v>1070000</v>
      </c>
      <c r="U14" s="167">
        <f t="shared" ref="U14" si="35">SUM(U15:U18)</f>
        <v>-825000</v>
      </c>
      <c r="V14" s="177">
        <f t="shared" ref="V14" si="36">SUM(V15:V18)</f>
        <v>1900000</v>
      </c>
      <c r="W14" s="170">
        <f t="shared" ref="W14" si="37">SUM(W15:W18)</f>
        <v>2145000</v>
      </c>
      <c r="X14" s="167">
        <f t="shared" ref="X14" si="38">SUM(X15:X18)</f>
        <v>1075000</v>
      </c>
      <c r="Y14" s="177">
        <f t="shared" ref="Y14" si="39">SUM(Y15:Y18)</f>
        <v>0</v>
      </c>
      <c r="Z14" s="162">
        <f t="shared" ref="Z14" si="40">SUM(Z15:Z18)</f>
        <v>0</v>
      </c>
      <c r="AA14" s="164">
        <f t="shared" ref="AA14" si="41">SUM(AA15:AA18)</f>
        <v>0</v>
      </c>
      <c r="AB14" s="172">
        <f t="shared" ref="AB14" si="42">SUM(AB15:AB18)</f>
        <v>1070000</v>
      </c>
      <c r="AC14" s="162">
        <f t="shared" ref="AC14" si="43">SUM(AC15:AC18)</f>
        <v>0</v>
      </c>
      <c r="AD14" s="164">
        <f t="shared" ref="AD14" si="44">SUM(AD15:AD18)</f>
        <v>0</v>
      </c>
      <c r="AE14" s="83"/>
      <c r="AF14" s="163" t="str">
        <f t="shared" si="26"/>
        <v>@@</v>
      </c>
      <c r="AG14" s="164">
        <f t="shared" si="27"/>
        <v>-1075000</v>
      </c>
      <c r="AH14" s="163" t="str">
        <f t="shared" si="28"/>
        <v>OK</v>
      </c>
      <c r="AI14" s="164">
        <f t="shared" si="29"/>
        <v>0</v>
      </c>
    </row>
    <row r="15" spans="1:35" ht="20.100000000000001" customHeight="1" x14ac:dyDescent="0.3">
      <c r="A15" s="136" t="s">
        <v>707</v>
      </c>
      <c r="B15" s="159"/>
      <c r="C15" s="157" t="s">
        <v>50</v>
      </c>
      <c r="D15" s="180">
        <f>SUMIFS('2추 세입'!G$6:G$100,'2추 세입'!$A$6:$A$100,'1추총괄표(위원회)'!$A15,'2추 세입'!$B$6:$B$100,'1추총괄표(위원회)'!$C15)</f>
        <v>0</v>
      </c>
      <c r="E15" s="137">
        <f>SUMIFS('2추 세입'!H$6:H$100,'2추 세입'!$A$6:$A$100,'1추총괄표(위원회)'!$A15,'2추 세입'!$B$6:$B$100,'1추총괄표(위원회)'!$C15)</f>
        <v>0</v>
      </c>
      <c r="F15" s="173">
        <f t="shared" si="30"/>
        <v>0</v>
      </c>
      <c r="G15" s="153">
        <f>SUMIFS('2추 세입'!J$6:J$100,'2추 세입'!$A$6:$A$100,'1추총괄표(위원회)'!$A15,'2추 세입'!$B$6:$B$100,'1추총괄표(위원회)'!$C15)</f>
        <v>0</v>
      </c>
      <c r="H15" s="142">
        <f>SUMIFS('2추 세입'!K$6:K$100,'2추 세입'!$A$6:$A$100,'1추총괄표(위원회)'!$A15,'2추 세입'!$B$6:$B$100,'1추총괄표(위원회)'!$C15)</f>
        <v>0</v>
      </c>
      <c r="I15" s="173">
        <f>SUMIFS('2추 세입'!L$6:L$100,'2추 세입'!$A$6:$A$100,'1추총괄표(위원회)'!$A15,'2추 세입'!$B$6:$B$100,'1추총괄표(위원회)'!$C15)</f>
        <v>0</v>
      </c>
      <c r="J15" s="153">
        <f>SUMIFS('2추 세입'!V$6:V$100,'2추 세입'!$A$6:$A$100,'1추총괄표(위원회)'!$A15,'2추 세입'!$B$6:$B$100,'1추총괄표(위원회)'!$C15)</f>
        <v>0</v>
      </c>
      <c r="K15" s="142">
        <f>SUMIFS('2추 세입'!W$6:W$100,'2추 세입'!$A$6:$A$100,'1추총괄표(위원회)'!$A15,'2추 세입'!$B$6:$B$100,'1추총괄표(위원회)'!$C15)</f>
        <v>0</v>
      </c>
      <c r="L15" s="149">
        <f>SUMIFS('2추 세입'!M$6:M$100,'2추 세입'!$A$6:$A$100,'1추총괄표(위원회)'!$A15,'2추 세입'!$B$6:$B$100,'1추총괄표(위원회)'!$C15)</f>
        <v>0</v>
      </c>
      <c r="M15" s="150">
        <f>SUMIFS('2추 세입'!N$6:N$100,'2추 세입'!$A$6:$A$100,'1추총괄표(위원회)'!$A15,'2추 세입'!$B$6:$B$100,'1추총괄표(위원회)'!$C15)</f>
        <v>0</v>
      </c>
      <c r="N15" s="137">
        <f>SUMIFS('2추 세입'!O$6:O$100,'2추 세입'!$A$6:$A$100,'1추총괄표(위원회)'!$A15,'2추 세입'!$B$6:$B$100,'1추총괄표(위원회)'!$C15)</f>
        <v>0</v>
      </c>
      <c r="O15" s="149">
        <f>SUMIFS('2추 세입'!AA$6:AA$100,'2추 세입'!$A$6:$A$100,'1추총괄표(위원회)'!$A15,'2추 세입'!$B$6:$B$100,'1추총괄표(위원회)'!$C15)</f>
        <v>0</v>
      </c>
      <c r="P15" s="142">
        <f>SUMIFS('2추 세입'!AB$6:AB$100,'2추 세입'!$A$6:$A$100,'1추총괄표(위원회)'!$A15,'2추 세입'!$B$6:$B$100,'1추총괄표(위원회)'!$C15)</f>
        <v>0</v>
      </c>
      <c r="Q15" s="88"/>
      <c r="R15" s="137">
        <f>SUMIFS('2추 세출'!G$6:G$264,'2추 세출'!$A$6:$A$264,'1추총괄표(위원회)'!$A15,'2추 세출'!$B$6:$B$264,'1추총괄표(위원회)'!$C15)</f>
        <v>0</v>
      </c>
      <c r="S15" s="173">
        <f>SUMIFS('2추 세출'!H$6:H$264,'2추 세출'!$A$6:$A$264,'1추총괄표(위원회)'!$A15,'2추 세출'!$B$6:$B$264,'1추총괄표(위원회)'!$C15)</f>
        <v>0</v>
      </c>
      <c r="T15" s="137">
        <f t="shared" si="31"/>
        <v>0</v>
      </c>
      <c r="U15" s="149">
        <f>SUMIFS('2추 세출'!J$6:J$264,'2추 세출'!$A$6:$A$264,'1추총괄표(위원회)'!$A15,'2추 세출'!$B$6:$B$264,'1추총괄표(위원회)'!$C15)</f>
        <v>0</v>
      </c>
      <c r="V15" s="150">
        <f>SUMIFS('2추 세출'!K$6:K$264,'2추 세출'!$A$6:$A$264,'1추총괄표(위원회)'!$A15,'2추 세출'!$B$6:$B$264,'1추총괄표(위원회)'!$C15)</f>
        <v>0</v>
      </c>
      <c r="W15" s="137">
        <f>SUMIFS('2추 세출'!L$6:L$264,'2추 세출'!$A$6:$A$264,'1추총괄표(위원회)'!$A15,'2추 세출'!$B$6:$B$264,'1추총괄표(위원회)'!$C15)</f>
        <v>0</v>
      </c>
      <c r="X15" s="149">
        <f>SUMIFS('2추 세출'!V$6:V$264,'2추 세출'!$A$6:$A$264,'1추총괄표(위원회)'!$A15,'2추 세출'!$B$6:$B$264,'1추총괄표(위원회)'!$C15)</f>
        <v>0</v>
      </c>
      <c r="Y15" s="150">
        <f>SUMIFS('2추 세출'!W$6:W$264,'2추 세출'!$A$6:$A$264,'1추총괄표(위원회)'!$A15,'2추 세출'!$B$6:$B$264,'1추총괄표(위원회)'!$C15)</f>
        <v>0</v>
      </c>
      <c r="Z15" s="153">
        <f>SUMIFS('2추 세출'!M$6:M$264,'2추 세출'!$A$6:$A$264,'1추총괄표(위원회)'!$A15,'2추 세출'!$B$6:$B$264,'1추총괄표(위원회)'!$C15)</f>
        <v>0</v>
      </c>
      <c r="AA15" s="142">
        <f>SUMIFS('2추 세출'!N$6:N$264,'2추 세출'!$A$6:$A$264,'1추총괄표(위원회)'!$A15,'2추 세출'!$B$6:$B$264,'1추총괄표(위원회)'!$C15)</f>
        <v>0</v>
      </c>
      <c r="AB15" s="173">
        <f>SUMIFS('2추 세출'!O$6:O$264,'2추 세출'!$A$6:$A$264,'1추총괄표(위원회)'!$A15,'2추 세출'!$B$6:$B$264,'1추총괄표(위원회)'!$C15)</f>
        <v>0</v>
      </c>
      <c r="AC15" s="153">
        <f>SUMIFS('2추 세출'!AA$6:AA$264,'2추 세출'!$A$6:$A$264,'1추총괄표(위원회)'!$A15,'2추 세출'!$B$6:$B$264,'1추총괄표(위원회)'!C$9)</f>
        <v>0</v>
      </c>
      <c r="AD15" s="142">
        <f>SUMIFS('2추 세출'!AB$6:AB$264,'2추 세출'!$A$6:$A$264,'1추총괄표(위원회)'!$A15,'2추 세출'!$B$6:$B$264,'1추총괄표(위원회)'!D$9)</f>
        <v>0</v>
      </c>
      <c r="AE15" s="83"/>
      <c r="AF15" s="141" t="str">
        <f t="shared" si="26"/>
        <v>OK</v>
      </c>
      <c r="AG15" s="142">
        <f t="shared" si="27"/>
        <v>0</v>
      </c>
      <c r="AH15" s="141" t="str">
        <f t="shared" si="28"/>
        <v>OK</v>
      </c>
      <c r="AI15" s="142">
        <f t="shared" si="29"/>
        <v>0</v>
      </c>
    </row>
    <row r="16" spans="1:35" ht="20.100000000000001" customHeight="1" x14ac:dyDescent="0.3">
      <c r="A16" s="136" t="s">
        <v>707</v>
      </c>
      <c r="B16" s="159"/>
      <c r="C16" s="157" t="s">
        <v>63</v>
      </c>
      <c r="D16" s="180">
        <f>SUMIFS('2추 세입'!G$6:G$100,'2추 세입'!$A$6:$A$100,'1추총괄표(위원회)'!$A16,'2추 세입'!$B$6:$B$100,'1추총괄표(위원회)'!$C16)</f>
        <v>0</v>
      </c>
      <c r="E16" s="137">
        <f>SUMIFS('2추 세입'!H$6:H$100,'2추 세입'!$A$6:$A$100,'1추총괄표(위원회)'!$A16,'2추 세입'!$B$6:$B$100,'1추총괄표(위원회)'!$C16)</f>
        <v>0</v>
      </c>
      <c r="F16" s="173">
        <f t="shared" si="30"/>
        <v>0</v>
      </c>
      <c r="G16" s="153">
        <f>SUMIFS('2추 세입'!J$6:J$100,'2추 세입'!$A$6:$A$100,'1추총괄표(위원회)'!$A16,'2추 세입'!$B$6:$B$100,'1추총괄표(위원회)'!$C16)</f>
        <v>0</v>
      </c>
      <c r="H16" s="142">
        <f>SUMIFS('2추 세입'!K$6:K$100,'2추 세입'!$A$6:$A$100,'1추총괄표(위원회)'!$A16,'2추 세입'!$B$6:$B$100,'1추총괄표(위원회)'!$C16)</f>
        <v>0</v>
      </c>
      <c r="I16" s="173">
        <f>SUMIFS('2추 세입'!L$6:L$100,'2추 세입'!$A$6:$A$100,'1추총괄표(위원회)'!$A16,'2추 세입'!$B$6:$B$100,'1추총괄표(위원회)'!$C16)</f>
        <v>0</v>
      </c>
      <c r="J16" s="153">
        <f>SUMIFS('2추 세입'!V$6:V$100,'2추 세입'!$A$6:$A$100,'1추총괄표(위원회)'!$A16,'2추 세입'!$B$6:$B$100,'1추총괄표(위원회)'!$C16)</f>
        <v>0</v>
      </c>
      <c r="K16" s="142">
        <f>SUMIFS('2추 세입'!W$6:W$100,'2추 세입'!$A$6:$A$100,'1추총괄표(위원회)'!$A16,'2추 세입'!$B$6:$B$100,'1추총괄표(위원회)'!$C16)</f>
        <v>0</v>
      </c>
      <c r="L16" s="149">
        <f>SUMIFS('2추 세입'!M$6:M$100,'2추 세입'!$A$6:$A$100,'1추총괄표(위원회)'!$A16,'2추 세입'!$B$6:$B$100,'1추총괄표(위원회)'!$C16)</f>
        <v>0</v>
      </c>
      <c r="M16" s="150">
        <f>SUMIFS('2추 세입'!N$6:N$100,'2추 세입'!$A$6:$A$100,'1추총괄표(위원회)'!$A16,'2추 세입'!$B$6:$B$100,'1추총괄표(위원회)'!$C16)</f>
        <v>0</v>
      </c>
      <c r="N16" s="137">
        <f>SUMIFS('2추 세입'!O$6:O$100,'2추 세입'!$A$6:$A$100,'1추총괄표(위원회)'!$A16,'2추 세입'!$B$6:$B$100,'1추총괄표(위원회)'!$C16)</f>
        <v>0</v>
      </c>
      <c r="O16" s="149">
        <f>SUMIFS('2추 세입'!AA$6:AA$100,'2추 세입'!$A$6:$A$100,'1추총괄표(위원회)'!$A16,'2추 세입'!$B$6:$B$100,'1추총괄표(위원회)'!$C16)</f>
        <v>0</v>
      </c>
      <c r="P16" s="142">
        <f>SUMIFS('2추 세입'!AB$6:AB$100,'2추 세입'!$A$6:$A$100,'1추총괄표(위원회)'!$A16,'2추 세입'!$B$6:$B$100,'1추총괄표(위원회)'!$C16)</f>
        <v>0</v>
      </c>
      <c r="Q16" s="88"/>
      <c r="R16" s="137">
        <f>SUMIFS('2추 세출'!G$6:G$264,'2추 세출'!$A$6:$A$264,'1추총괄표(위원회)'!$A16,'2추 세출'!$B$6:$B$264,'1추총괄표(위원회)'!$C16)</f>
        <v>500000</v>
      </c>
      <c r="S16" s="173">
        <f>SUMIFS('2추 세출'!H$6:H$264,'2추 세출'!$A$6:$A$264,'1추총괄표(위원회)'!$A16,'2추 세출'!$B$6:$B$264,'1추총괄표(위원회)'!$C16)</f>
        <v>0</v>
      </c>
      <c r="T16" s="137">
        <f t="shared" si="31"/>
        <v>500000</v>
      </c>
      <c r="U16" s="149">
        <f>SUMIFS('2추 세출'!J$6:J$264,'2추 세출'!$A$6:$A$264,'1추총괄표(위원회)'!$A16,'2추 세출'!$B$6:$B$264,'1추총괄표(위원회)'!$C16)</f>
        <v>-255000</v>
      </c>
      <c r="V16" s="150">
        <f>SUMIFS('2추 세출'!K$6:K$264,'2추 세출'!$A$6:$A$264,'1추총괄표(위원회)'!$A16,'2추 세출'!$B$6:$B$264,'1추총괄표(위원회)'!$C16)</f>
        <v>900000</v>
      </c>
      <c r="W16" s="137">
        <f>SUMIFS('2추 세출'!L$6:L$264,'2추 세출'!$A$6:$A$264,'1추총괄표(위원회)'!$A16,'2추 세출'!$B$6:$B$264,'1추총괄표(위원회)'!$C16)</f>
        <v>1145000</v>
      </c>
      <c r="X16" s="149">
        <f>SUMIFS('2추 세출'!V$6:V$264,'2추 세출'!$A$6:$A$264,'1추총괄표(위원회)'!$A16,'2추 세출'!$B$6:$B$264,'1추총괄표(위원회)'!$C16)</f>
        <v>645000</v>
      </c>
      <c r="Y16" s="150">
        <f>SUMIFS('2추 세출'!W$6:W$264,'2추 세출'!$A$6:$A$264,'1추총괄표(위원회)'!$A16,'2추 세출'!$B$6:$B$264,'1추총괄표(위원회)'!$C16)</f>
        <v>0</v>
      </c>
      <c r="Z16" s="153">
        <f>SUMIFS('2추 세출'!M$6:M$264,'2추 세출'!$A$6:$A$264,'1추총괄표(위원회)'!$A16,'2추 세출'!$B$6:$B$264,'1추총괄표(위원회)'!$C16)</f>
        <v>0</v>
      </c>
      <c r="AA16" s="142">
        <f>SUMIFS('2추 세출'!N$6:N$264,'2추 세출'!$A$6:$A$264,'1추총괄표(위원회)'!$A16,'2추 세출'!$B$6:$B$264,'1추총괄표(위원회)'!$C16)</f>
        <v>0</v>
      </c>
      <c r="AB16" s="173">
        <f>SUMIFS('2추 세출'!O$6:O$264,'2추 세출'!$A$6:$A$264,'1추총괄표(위원회)'!$A16,'2추 세출'!$B$6:$B$264,'1추총괄표(위원회)'!$C16)</f>
        <v>500000</v>
      </c>
      <c r="AC16" s="153">
        <f>SUMIFS('2추 세출'!AA$6:AA$264,'2추 세출'!$A$6:$A$264,'1추총괄표(위원회)'!$A16,'2추 세출'!$B$6:$B$264,'1추총괄표(위원회)'!C$9)</f>
        <v>0</v>
      </c>
      <c r="AD16" s="142">
        <f>SUMIFS('2추 세출'!AB$6:AB$264,'2추 세출'!$A$6:$A$264,'1추총괄표(위원회)'!$A16,'2추 세출'!$B$6:$B$264,'1추총괄표(위원회)'!D$9)</f>
        <v>0</v>
      </c>
      <c r="AE16" s="83"/>
      <c r="AF16" s="141" t="str">
        <f t="shared" si="26"/>
        <v>@@</v>
      </c>
      <c r="AG16" s="142">
        <f t="shared" si="27"/>
        <v>-645000</v>
      </c>
      <c r="AH16" s="141" t="str">
        <f t="shared" si="28"/>
        <v>OK</v>
      </c>
      <c r="AI16" s="142">
        <f t="shared" si="29"/>
        <v>0</v>
      </c>
    </row>
    <row r="17" spans="1:35" ht="20.100000000000001" customHeight="1" x14ac:dyDescent="0.3">
      <c r="A17" s="136" t="s">
        <v>707</v>
      </c>
      <c r="B17" s="159"/>
      <c r="C17" s="157" t="s">
        <v>94</v>
      </c>
      <c r="D17" s="180">
        <f>SUMIFS('2추 세입'!G$6:G$100,'2추 세입'!$A$6:$A$100,'1추총괄표(위원회)'!$A17,'2추 세입'!$B$6:$B$100,'1추총괄표(위원회)'!$C17)</f>
        <v>0</v>
      </c>
      <c r="E17" s="137">
        <f>SUMIFS('2추 세입'!H$6:H$100,'2추 세입'!$A$6:$A$100,'1추총괄표(위원회)'!$A17,'2추 세입'!$B$6:$B$100,'1추총괄표(위원회)'!$C17)</f>
        <v>0</v>
      </c>
      <c r="F17" s="173">
        <f t="shared" si="30"/>
        <v>0</v>
      </c>
      <c r="G17" s="153">
        <f>SUMIFS('2추 세입'!J$6:J$100,'2추 세입'!$A$6:$A$100,'1추총괄표(위원회)'!$A17,'2추 세입'!$B$6:$B$100,'1추총괄표(위원회)'!$C17)</f>
        <v>0</v>
      </c>
      <c r="H17" s="142">
        <f>SUMIFS('2추 세입'!K$6:K$100,'2추 세입'!$A$6:$A$100,'1추총괄표(위원회)'!$A17,'2추 세입'!$B$6:$B$100,'1추총괄표(위원회)'!$C17)</f>
        <v>0</v>
      </c>
      <c r="I17" s="173">
        <f>SUMIFS('2추 세입'!L$6:L$100,'2추 세입'!$A$6:$A$100,'1추총괄표(위원회)'!$A17,'2추 세입'!$B$6:$B$100,'1추총괄표(위원회)'!$C17)</f>
        <v>0</v>
      </c>
      <c r="J17" s="153">
        <f>SUMIFS('2추 세입'!V$6:V$100,'2추 세입'!$A$6:$A$100,'1추총괄표(위원회)'!$A17,'2추 세입'!$B$6:$B$100,'1추총괄표(위원회)'!$C17)</f>
        <v>0</v>
      </c>
      <c r="K17" s="142">
        <f>SUMIFS('2추 세입'!W$6:W$100,'2추 세입'!$A$6:$A$100,'1추총괄표(위원회)'!$A17,'2추 세입'!$B$6:$B$100,'1추총괄표(위원회)'!$C17)</f>
        <v>0</v>
      </c>
      <c r="L17" s="149">
        <f>SUMIFS('2추 세입'!M$6:M$100,'2추 세입'!$A$6:$A$100,'1추총괄표(위원회)'!$A17,'2추 세입'!$B$6:$B$100,'1추총괄표(위원회)'!$C17)</f>
        <v>0</v>
      </c>
      <c r="M17" s="150">
        <f>SUMIFS('2추 세입'!N$6:N$100,'2추 세입'!$A$6:$A$100,'1추총괄표(위원회)'!$A17,'2추 세입'!$B$6:$B$100,'1추총괄표(위원회)'!$C17)</f>
        <v>0</v>
      </c>
      <c r="N17" s="137">
        <f>SUMIFS('2추 세입'!O$6:O$100,'2추 세입'!$A$6:$A$100,'1추총괄표(위원회)'!$A17,'2추 세입'!$B$6:$B$100,'1추총괄표(위원회)'!$C17)</f>
        <v>0</v>
      </c>
      <c r="O17" s="149">
        <f>SUMIFS('2추 세입'!AA$6:AA$100,'2추 세입'!$A$6:$A$100,'1추총괄표(위원회)'!$A17,'2추 세입'!$B$6:$B$100,'1추총괄표(위원회)'!$C17)</f>
        <v>0</v>
      </c>
      <c r="P17" s="142">
        <f>SUMIFS('2추 세입'!AB$6:AB$100,'2추 세입'!$A$6:$A$100,'1추총괄표(위원회)'!$A17,'2추 세입'!$B$6:$B$100,'1추총괄표(위원회)'!$C17)</f>
        <v>0</v>
      </c>
      <c r="Q17" s="88"/>
      <c r="R17" s="137">
        <f>SUMIFS('2추 세출'!G$6:G$264,'2추 세출'!$A$6:$A$264,'1추총괄표(위원회)'!$A17,'2추 세출'!$B$6:$B$264,'1추총괄표(위원회)'!$C17)</f>
        <v>570000</v>
      </c>
      <c r="S17" s="173">
        <f>SUMIFS('2추 세출'!H$6:H$264,'2추 세출'!$A$6:$A$264,'1추총괄표(위원회)'!$A17,'2추 세출'!$B$6:$B$264,'1추총괄표(위원회)'!$C17)</f>
        <v>0</v>
      </c>
      <c r="T17" s="137">
        <f t="shared" si="31"/>
        <v>570000</v>
      </c>
      <c r="U17" s="149">
        <f>SUMIFS('2추 세출'!J$6:J$264,'2추 세출'!$A$6:$A$264,'1추총괄표(위원회)'!$A17,'2추 세출'!$B$6:$B$264,'1추총괄표(위원회)'!$C17)</f>
        <v>-570000</v>
      </c>
      <c r="V17" s="150">
        <f>SUMIFS('2추 세출'!K$6:K$264,'2추 세출'!$A$6:$A$264,'1추총괄표(위원회)'!$A17,'2추 세출'!$B$6:$B$264,'1추총괄표(위원회)'!$C17)</f>
        <v>0</v>
      </c>
      <c r="W17" s="137">
        <f>SUMIFS('2추 세출'!L$6:L$264,'2추 세출'!$A$6:$A$264,'1추총괄표(위원회)'!$A17,'2추 세출'!$B$6:$B$264,'1추총괄표(위원회)'!$C17)</f>
        <v>0</v>
      </c>
      <c r="X17" s="149">
        <f>SUMIFS('2추 세출'!V$6:V$264,'2추 세출'!$A$6:$A$264,'1추총괄표(위원회)'!$A17,'2추 세출'!$B$6:$B$264,'1추총괄표(위원회)'!$C17)</f>
        <v>-570000</v>
      </c>
      <c r="Y17" s="150">
        <f>SUMIFS('2추 세출'!W$6:W$264,'2추 세출'!$A$6:$A$264,'1추총괄표(위원회)'!$A17,'2추 세출'!$B$6:$B$264,'1추총괄표(위원회)'!$C17)</f>
        <v>0</v>
      </c>
      <c r="Z17" s="153">
        <f>SUMIFS('2추 세출'!M$6:M$264,'2추 세출'!$A$6:$A$264,'1추총괄표(위원회)'!$A17,'2추 세출'!$B$6:$B$264,'1추총괄표(위원회)'!$C17)</f>
        <v>0</v>
      </c>
      <c r="AA17" s="142">
        <f>SUMIFS('2추 세출'!N$6:N$264,'2추 세출'!$A$6:$A$264,'1추총괄표(위원회)'!$A17,'2추 세출'!$B$6:$B$264,'1추총괄표(위원회)'!$C17)</f>
        <v>0</v>
      </c>
      <c r="AB17" s="173">
        <f>SUMIFS('2추 세출'!O$6:O$264,'2추 세출'!$A$6:$A$264,'1추총괄표(위원회)'!$A17,'2추 세출'!$B$6:$B$264,'1추총괄표(위원회)'!$C17)</f>
        <v>570000</v>
      </c>
      <c r="AC17" s="153">
        <f>SUMIFS('2추 세출'!AA$6:AA$264,'2추 세출'!$A$6:$A$264,'1추총괄표(위원회)'!$A17,'2추 세출'!$B$6:$B$264,'1추총괄표(위원회)'!C$9)</f>
        <v>0</v>
      </c>
      <c r="AD17" s="142">
        <f>SUMIFS('2추 세출'!AB$6:AB$264,'2추 세출'!$A$6:$A$264,'1추총괄표(위원회)'!$A17,'2추 세출'!$B$6:$B$264,'1추총괄표(위원회)'!D$9)</f>
        <v>0</v>
      </c>
      <c r="AE17" s="83"/>
      <c r="AF17" s="141" t="str">
        <f t="shared" si="26"/>
        <v>@@</v>
      </c>
      <c r="AG17" s="142">
        <f t="shared" si="27"/>
        <v>570000</v>
      </c>
      <c r="AH17" s="141" t="str">
        <f t="shared" si="28"/>
        <v>OK</v>
      </c>
      <c r="AI17" s="142">
        <f t="shared" si="29"/>
        <v>0</v>
      </c>
    </row>
    <row r="18" spans="1:35" ht="20.100000000000001" customHeight="1" x14ac:dyDescent="0.3">
      <c r="A18" s="136" t="s">
        <v>707</v>
      </c>
      <c r="B18" s="159"/>
      <c r="C18" s="157" t="s">
        <v>109</v>
      </c>
      <c r="D18" s="180">
        <f>SUMIFS('2추 세입'!G$6:G$100,'2추 세입'!$A$6:$A$100,'1추총괄표(위원회)'!$A18,'2추 세입'!$B$6:$B$100,'1추총괄표(위원회)'!$C18)</f>
        <v>0</v>
      </c>
      <c r="E18" s="137">
        <f>SUMIFS('2추 세입'!H$6:H$100,'2추 세입'!$A$6:$A$100,'1추총괄표(위원회)'!$A18,'2추 세입'!$B$6:$B$100,'1추총괄표(위원회)'!$C18)</f>
        <v>0</v>
      </c>
      <c r="F18" s="173">
        <f t="shared" si="30"/>
        <v>0</v>
      </c>
      <c r="G18" s="153">
        <f>SUMIFS('2추 세입'!J$6:J$100,'2추 세입'!$A$6:$A$100,'1추총괄표(위원회)'!$A18,'2추 세입'!$B$6:$B$100,'1추총괄표(위원회)'!$C18)</f>
        <v>0</v>
      </c>
      <c r="H18" s="142">
        <f>SUMIFS('2추 세입'!K$6:K$100,'2추 세입'!$A$6:$A$100,'1추총괄표(위원회)'!$A18,'2추 세입'!$B$6:$B$100,'1추총괄표(위원회)'!$C18)</f>
        <v>0</v>
      </c>
      <c r="I18" s="173">
        <f>SUMIFS('2추 세입'!L$6:L$100,'2추 세입'!$A$6:$A$100,'1추총괄표(위원회)'!$A18,'2추 세입'!$B$6:$B$100,'1추총괄표(위원회)'!$C18)</f>
        <v>0</v>
      </c>
      <c r="J18" s="153">
        <f>SUMIFS('2추 세입'!V$6:V$100,'2추 세입'!$A$6:$A$100,'1추총괄표(위원회)'!$A18,'2추 세입'!$B$6:$B$100,'1추총괄표(위원회)'!$C18)</f>
        <v>0</v>
      </c>
      <c r="K18" s="142">
        <f>SUMIFS('2추 세입'!W$6:W$100,'2추 세입'!$A$6:$A$100,'1추총괄표(위원회)'!$A18,'2추 세입'!$B$6:$B$100,'1추총괄표(위원회)'!$C18)</f>
        <v>0</v>
      </c>
      <c r="L18" s="149">
        <f>SUMIFS('2추 세입'!M$6:M$100,'2추 세입'!$A$6:$A$100,'1추총괄표(위원회)'!$A18,'2추 세입'!$B$6:$B$100,'1추총괄표(위원회)'!$C18)</f>
        <v>0</v>
      </c>
      <c r="M18" s="150">
        <f>SUMIFS('2추 세입'!N$6:N$100,'2추 세입'!$A$6:$A$100,'1추총괄표(위원회)'!$A18,'2추 세입'!$B$6:$B$100,'1추총괄표(위원회)'!$C18)</f>
        <v>0</v>
      </c>
      <c r="N18" s="137">
        <f>SUMIFS('2추 세입'!O$6:O$100,'2추 세입'!$A$6:$A$100,'1추총괄표(위원회)'!$A18,'2추 세입'!$B$6:$B$100,'1추총괄표(위원회)'!$C18)</f>
        <v>0</v>
      </c>
      <c r="O18" s="149">
        <f>SUMIFS('2추 세입'!AA$6:AA$100,'2추 세입'!$A$6:$A$100,'1추총괄표(위원회)'!$A18,'2추 세입'!$B$6:$B$100,'1추총괄표(위원회)'!$C18)</f>
        <v>0</v>
      </c>
      <c r="P18" s="142">
        <f>SUMIFS('2추 세입'!AB$6:AB$100,'2추 세입'!$A$6:$A$100,'1추총괄표(위원회)'!$A18,'2추 세입'!$B$6:$B$100,'1추총괄표(위원회)'!$C18)</f>
        <v>0</v>
      </c>
      <c r="Q18" s="88"/>
      <c r="R18" s="137">
        <f>SUMIFS('2추 세출'!G$6:G$264,'2추 세출'!$A$6:$A$264,'1추총괄표(위원회)'!$A18,'2추 세출'!$B$6:$B$264,'1추총괄표(위원회)'!$C18)</f>
        <v>0</v>
      </c>
      <c r="S18" s="173">
        <f>SUMIFS('2추 세출'!H$6:H$264,'2추 세출'!$A$6:$A$264,'1추총괄표(위원회)'!$A18,'2추 세출'!$B$6:$B$264,'1추총괄표(위원회)'!$C18)</f>
        <v>0</v>
      </c>
      <c r="T18" s="137">
        <f t="shared" si="31"/>
        <v>0</v>
      </c>
      <c r="U18" s="149">
        <f>SUMIFS('2추 세출'!J$6:J$264,'2추 세출'!$A$6:$A$264,'1추총괄표(위원회)'!$A18,'2추 세출'!$B$6:$B$264,'1추총괄표(위원회)'!$C18)</f>
        <v>0</v>
      </c>
      <c r="V18" s="150">
        <f>SUMIFS('2추 세출'!K$6:K$264,'2추 세출'!$A$6:$A$264,'1추총괄표(위원회)'!$A18,'2추 세출'!$B$6:$B$264,'1추총괄표(위원회)'!$C18)</f>
        <v>1000000</v>
      </c>
      <c r="W18" s="137">
        <f>SUMIFS('2추 세출'!L$6:L$264,'2추 세출'!$A$6:$A$264,'1추총괄표(위원회)'!$A18,'2추 세출'!$B$6:$B$264,'1추총괄표(위원회)'!$C18)</f>
        <v>1000000</v>
      </c>
      <c r="X18" s="149">
        <f>SUMIFS('2추 세출'!V$6:V$264,'2추 세출'!$A$6:$A$264,'1추총괄표(위원회)'!$A18,'2추 세출'!$B$6:$B$264,'1추총괄표(위원회)'!$C18)</f>
        <v>1000000</v>
      </c>
      <c r="Y18" s="150">
        <f>SUMIFS('2추 세출'!W$6:W$264,'2추 세출'!$A$6:$A$264,'1추총괄표(위원회)'!$A18,'2추 세출'!$B$6:$B$264,'1추총괄표(위원회)'!$C18)</f>
        <v>0</v>
      </c>
      <c r="Z18" s="153">
        <f>SUMIFS('2추 세출'!M$6:M$264,'2추 세출'!$A$6:$A$264,'1추총괄표(위원회)'!$A18,'2추 세출'!$B$6:$B$264,'1추총괄표(위원회)'!$C18)</f>
        <v>0</v>
      </c>
      <c r="AA18" s="142">
        <f>SUMIFS('2추 세출'!N$6:N$264,'2추 세출'!$A$6:$A$264,'1추총괄표(위원회)'!$A18,'2추 세출'!$B$6:$B$264,'1추총괄표(위원회)'!$C18)</f>
        <v>0</v>
      </c>
      <c r="AB18" s="173">
        <f>SUMIFS('2추 세출'!O$6:O$264,'2추 세출'!$A$6:$A$264,'1추총괄표(위원회)'!$A18,'2추 세출'!$B$6:$B$264,'1추총괄표(위원회)'!$C18)</f>
        <v>0</v>
      </c>
      <c r="AC18" s="153">
        <f>SUMIFS('2추 세출'!AA$6:AA$264,'2추 세출'!$A$6:$A$264,'1추총괄표(위원회)'!$A18,'2추 세출'!$B$6:$B$264,'1추총괄표(위원회)'!C$9)</f>
        <v>0</v>
      </c>
      <c r="AD18" s="142">
        <f>SUMIFS('2추 세출'!AB$6:AB$264,'2추 세출'!$A$6:$A$264,'1추총괄표(위원회)'!$A18,'2추 세출'!$B$6:$B$264,'1추총괄표(위원회)'!D$9)</f>
        <v>0</v>
      </c>
      <c r="AE18" s="83"/>
      <c r="AF18" s="141" t="str">
        <f t="shared" si="26"/>
        <v>@@</v>
      </c>
      <c r="AG18" s="142">
        <f t="shared" si="27"/>
        <v>-1000000</v>
      </c>
      <c r="AH18" s="141" t="str">
        <f t="shared" si="28"/>
        <v>OK</v>
      </c>
      <c r="AI18" s="142">
        <f t="shared" si="29"/>
        <v>0</v>
      </c>
    </row>
    <row r="19" spans="1:35" ht="20.100000000000001" customHeight="1" x14ac:dyDescent="0.3">
      <c r="A19" s="136"/>
      <c r="B19" s="188" t="s">
        <v>794</v>
      </c>
      <c r="C19" s="161"/>
      <c r="D19" s="179">
        <f>SUM(D20:D22)</f>
        <v>0</v>
      </c>
      <c r="E19" s="170">
        <f t="shared" ref="E19:P19" si="45">SUM(E20:E22)</f>
        <v>0</v>
      </c>
      <c r="F19" s="172">
        <f t="shared" si="45"/>
        <v>0</v>
      </c>
      <c r="G19" s="162">
        <f t="shared" si="45"/>
        <v>0</v>
      </c>
      <c r="H19" s="164">
        <f t="shared" si="45"/>
        <v>600000</v>
      </c>
      <c r="I19" s="172">
        <f t="shared" si="45"/>
        <v>600000</v>
      </c>
      <c r="J19" s="162">
        <f t="shared" si="45"/>
        <v>600000</v>
      </c>
      <c r="K19" s="164">
        <f t="shared" si="45"/>
        <v>0</v>
      </c>
      <c r="L19" s="167">
        <f t="shared" si="45"/>
        <v>0</v>
      </c>
      <c r="M19" s="177">
        <f t="shared" si="45"/>
        <v>0</v>
      </c>
      <c r="N19" s="170">
        <f t="shared" si="45"/>
        <v>0</v>
      </c>
      <c r="O19" s="167">
        <f t="shared" si="45"/>
        <v>0</v>
      </c>
      <c r="P19" s="164">
        <f t="shared" si="45"/>
        <v>0</v>
      </c>
      <c r="Q19" s="88"/>
      <c r="R19" s="170">
        <f>SUM(R20:R22)</f>
        <v>11771873</v>
      </c>
      <c r="S19" s="172">
        <f t="shared" ref="S19" si="46">SUM(S20:S22)</f>
        <v>0</v>
      </c>
      <c r="T19" s="170">
        <f t="shared" ref="T19" si="47">SUM(T20:T22)</f>
        <v>11771873</v>
      </c>
      <c r="U19" s="167">
        <f t="shared" ref="U19" si="48">SUM(U20:U22)</f>
        <v>-270000</v>
      </c>
      <c r="V19" s="177">
        <f t="shared" ref="V19" si="49">SUM(V20:V22)</f>
        <v>1870000</v>
      </c>
      <c r="W19" s="170">
        <f t="shared" ref="W19" si="50">SUM(W20:W22)</f>
        <v>13371873</v>
      </c>
      <c r="X19" s="167">
        <f t="shared" ref="X19" si="51">SUM(X20:X22)</f>
        <v>1600000</v>
      </c>
      <c r="Y19" s="177">
        <f t="shared" ref="Y19" si="52">SUM(Y20:Y22)</f>
        <v>0</v>
      </c>
      <c r="Z19" s="162">
        <f t="shared" ref="Z19" si="53">SUM(Z20:Z22)</f>
        <v>0</v>
      </c>
      <c r="AA19" s="164">
        <f t="shared" ref="AA19" si="54">SUM(AA20:AA22)</f>
        <v>0</v>
      </c>
      <c r="AB19" s="172">
        <f t="shared" ref="AB19" si="55">SUM(AB20:AB22)</f>
        <v>11771873</v>
      </c>
      <c r="AC19" s="162">
        <f t="shared" ref="AC19" si="56">SUM(AC20:AC22)</f>
        <v>0</v>
      </c>
      <c r="AD19" s="164">
        <f t="shared" ref="AD19" si="57">SUM(AD20:AD22)</f>
        <v>0</v>
      </c>
      <c r="AE19" s="83"/>
      <c r="AF19" s="163" t="str">
        <f t="shared" si="26"/>
        <v>@@</v>
      </c>
      <c r="AG19" s="164">
        <f t="shared" si="27"/>
        <v>-1000000</v>
      </c>
      <c r="AH19" s="163" t="str">
        <f t="shared" si="28"/>
        <v>OK</v>
      </c>
      <c r="AI19" s="164">
        <f t="shared" si="29"/>
        <v>0</v>
      </c>
    </row>
    <row r="20" spans="1:35" ht="20.100000000000001" customHeight="1" x14ac:dyDescent="0.3">
      <c r="A20" s="136" t="s">
        <v>708</v>
      </c>
      <c r="B20" s="159"/>
      <c r="C20" s="157" t="s">
        <v>114</v>
      </c>
      <c r="D20" s="180">
        <f>SUMIFS('2추 세입'!G$6:G$100,'2추 세입'!$A$6:$A$100,'1추총괄표(위원회)'!$A20,'2추 세입'!$B$6:$B$100,'1추총괄표(위원회)'!$C20)</f>
        <v>0</v>
      </c>
      <c r="E20" s="137">
        <f>SUMIFS('2추 세입'!H$6:H$100,'2추 세입'!$A$6:$A$100,'1추총괄표(위원회)'!$A20,'2추 세입'!$B$6:$B$100,'1추총괄표(위원회)'!$C20)</f>
        <v>0</v>
      </c>
      <c r="F20" s="173">
        <f t="shared" si="30"/>
        <v>0</v>
      </c>
      <c r="G20" s="153">
        <f>SUMIFS('2추 세입'!J$6:J$100,'2추 세입'!$A$6:$A$100,'1추총괄표(위원회)'!$A20,'2추 세입'!$B$6:$B$100,'1추총괄표(위원회)'!$C20)</f>
        <v>0</v>
      </c>
      <c r="H20" s="142">
        <f>SUMIFS('2추 세입'!K$6:K$100,'2추 세입'!$A$6:$A$100,'1추총괄표(위원회)'!$A20,'2추 세입'!$B$6:$B$100,'1추총괄표(위원회)'!$C20)</f>
        <v>600000</v>
      </c>
      <c r="I20" s="173">
        <f>SUMIFS('2추 세입'!L$6:L$100,'2추 세입'!$A$6:$A$100,'1추총괄표(위원회)'!$A20,'2추 세입'!$B$6:$B$100,'1추총괄표(위원회)'!$C20)</f>
        <v>600000</v>
      </c>
      <c r="J20" s="153">
        <f>SUMIFS('2추 세입'!V$6:V$100,'2추 세입'!$A$6:$A$100,'1추총괄표(위원회)'!$A20,'2추 세입'!$B$6:$B$100,'1추총괄표(위원회)'!$C20)</f>
        <v>600000</v>
      </c>
      <c r="K20" s="142">
        <f>SUMIFS('2추 세입'!W$6:W$100,'2추 세입'!$A$6:$A$100,'1추총괄표(위원회)'!$A20,'2추 세입'!$B$6:$B$100,'1추총괄표(위원회)'!$C20)</f>
        <v>0</v>
      </c>
      <c r="L20" s="149">
        <f>SUMIFS('2추 세입'!M$6:M$100,'2추 세입'!$A$6:$A$100,'1추총괄표(위원회)'!$A20,'2추 세입'!$B$6:$B$100,'1추총괄표(위원회)'!$C20)</f>
        <v>0</v>
      </c>
      <c r="M20" s="150">
        <f>SUMIFS('2추 세입'!N$6:N$100,'2추 세입'!$A$6:$A$100,'1추총괄표(위원회)'!$A20,'2추 세입'!$B$6:$B$100,'1추총괄표(위원회)'!$C20)</f>
        <v>0</v>
      </c>
      <c r="N20" s="137">
        <f>SUMIFS('2추 세입'!O$6:O$100,'2추 세입'!$A$6:$A$100,'1추총괄표(위원회)'!$A20,'2추 세입'!$B$6:$B$100,'1추총괄표(위원회)'!$C20)</f>
        <v>0</v>
      </c>
      <c r="O20" s="149">
        <f>SUMIFS('2추 세입'!AA$6:AA$100,'2추 세입'!$A$6:$A$100,'1추총괄표(위원회)'!$A20,'2추 세입'!$B$6:$B$100,'1추총괄표(위원회)'!$C20)</f>
        <v>0</v>
      </c>
      <c r="P20" s="142">
        <f>SUMIFS('2추 세입'!AB$6:AB$100,'2추 세입'!$A$6:$A$100,'1추총괄표(위원회)'!$A20,'2추 세입'!$B$6:$B$100,'1추총괄표(위원회)'!$C20)</f>
        <v>0</v>
      </c>
      <c r="Q20" s="88"/>
      <c r="R20" s="137">
        <f>SUMIFS('2추 세출'!G$6:G$264,'2추 세출'!$A$6:$A$264,'1추총괄표(위원회)'!$A20,'2추 세출'!$B$6:$B$264,'1추총괄표(위원회)'!$C20)</f>
        <v>11771873</v>
      </c>
      <c r="S20" s="173">
        <f>SUMIFS('2추 세출'!H$6:H$264,'2추 세출'!$A$6:$A$264,'1추총괄표(위원회)'!$A20,'2추 세출'!$B$6:$B$264,'1추총괄표(위원회)'!$C20)</f>
        <v>0</v>
      </c>
      <c r="T20" s="137">
        <f t="shared" si="31"/>
        <v>11771873</v>
      </c>
      <c r="U20" s="149">
        <f>SUMIFS('2추 세출'!J$6:J$264,'2추 세출'!$A$6:$A$264,'1추총괄표(위원회)'!$A20,'2추 세출'!$B$6:$B$264,'1추총괄표(위원회)'!$C20)</f>
        <v>-270000</v>
      </c>
      <c r="V20" s="150">
        <f>SUMIFS('2추 세출'!K$6:K$264,'2추 세출'!$A$6:$A$264,'1추총괄표(위원회)'!$A20,'2추 세출'!$B$6:$B$264,'1추총괄표(위원회)'!$C20)</f>
        <v>1870000</v>
      </c>
      <c r="W20" s="137">
        <f>SUMIFS('2추 세출'!L$6:L$264,'2추 세출'!$A$6:$A$264,'1추총괄표(위원회)'!$A20,'2추 세출'!$B$6:$B$264,'1추총괄표(위원회)'!$C20)</f>
        <v>13371873</v>
      </c>
      <c r="X20" s="149">
        <f>SUMIFS('2추 세출'!V$6:V$264,'2추 세출'!$A$6:$A$264,'1추총괄표(위원회)'!$A20,'2추 세출'!$B$6:$B$264,'1추총괄표(위원회)'!$C20)</f>
        <v>1600000</v>
      </c>
      <c r="Y20" s="150">
        <f>SUMIFS('2추 세출'!W$6:W$264,'2추 세출'!$A$6:$A$264,'1추총괄표(위원회)'!$A20,'2추 세출'!$B$6:$B$264,'1추총괄표(위원회)'!$C20)</f>
        <v>0</v>
      </c>
      <c r="Z20" s="153">
        <f>SUMIFS('2추 세출'!M$6:M$264,'2추 세출'!$A$6:$A$264,'1추총괄표(위원회)'!$A20,'2추 세출'!$B$6:$B$264,'1추총괄표(위원회)'!$C20)</f>
        <v>0</v>
      </c>
      <c r="AA20" s="142">
        <f>SUMIFS('2추 세출'!N$6:N$264,'2추 세출'!$A$6:$A$264,'1추총괄표(위원회)'!$A20,'2추 세출'!$B$6:$B$264,'1추총괄표(위원회)'!$C20)</f>
        <v>0</v>
      </c>
      <c r="AB20" s="173">
        <f>SUMIFS('2추 세출'!O$6:O$264,'2추 세출'!$A$6:$A$264,'1추총괄표(위원회)'!$A20,'2추 세출'!$B$6:$B$264,'1추총괄표(위원회)'!$C20)</f>
        <v>11771873</v>
      </c>
      <c r="AC20" s="153">
        <f>SUMIFS('2추 세출'!AA$6:AA$264,'2추 세출'!$A$6:$A$264,'1추총괄표(위원회)'!$A20,'2추 세출'!$B$6:$B$264,'1추총괄표(위원회)'!C$9)</f>
        <v>0</v>
      </c>
      <c r="AD20" s="142">
        <f>SUMIFS('2추 세출'!AB$6:AB$264,'2추 세출'!$A$6:$A$264,'1추총괄표(위원회)'!$A20,'2추 세출'!$B$6:$B$264,'1추총괄표(위원회)'!D$9)</f>
        <v>0</v>
      </c>
      <c r="AE20" s="83"/>
      <c r="AF20" s="141" t="str">
        <f t="shared" si="26"/>
        <v>@@</v>
      </c>
      <c r="AG20" s="142">
        <f t="shared" si="27"/>
        <v>-1000000</v>
      </c>
      <c r="AH20" s="141" t="str">
        <f t="shared" si="28"/>
        <v>OK</v>
      </c>
      <c r="AI20" s="142">
        <f t="shared" si="29"/>
        <v>0</v>
      </c>
    </row>
    <row r="21" spans="1:35" ht="20.100000000000001" customHeight="1" x14ac:dyDescent="0.3">
      <c r="A21" s="136" t="s">
        <v>708</v>
      </c>
      <c r="B21" s="159"/>
      <c r="C21" s="157" t="s">
        <v>154</v>
      </c>
      <c r="D21" s="180">
        <f>SUMIFS('2추 세입'!G$6:G$100,'2추 세입'!$A$6:$A$100,'1추총괄표(위원회)'!$A21,'2추 세입'!$B$6:$B$100,'1추총괄표(위원회)'!$C21)</f>
        <v>0</v>
      </c>
      <c r="E21" s="137">
        <f>SUMIFS('2추 세입'!H$6:H$100,'2추 세입'!$A$6:$A$100,'1추총괄표(위원회)'!$A21,'2추 세입'!$B$6:$B$100,'1추총괄표(위원회)'!$C21)</f>
        <v>0</v>
      </c>
      <c r="F21" s="173">
        <f t="shared" si="30"/>
        <v>0</v>
      </c>
      <c r="G21" s="153">
        <f>SUMIFS('2추 세입'!J$6:J$100,'2추 세입'!$A$6:$A$100,'1추총괄표(위원회)'!$A21,'2추 세입'!$B$6:$B$100,'1추총괄표(위원회)'!$C21)</f>
        <v>0</v>
      </c>
      <c r="H21" s="142">
        <f>SUMIFS('2추 세입'!K$6:K$100,'2추 세입'!$A$6:$A$100,'1추총괄표(위원회)'!$A21,'2추 세입'!$B$6:$B$100,'1추총괄표(위원회)'!$C21)</f>
        <v>0</v>
      </c>
      <c r="I21" s="173">
        <f>SUMIFS('2추 세입'!L$6:L$100,'2추 세입'!$A$6:$A$100,'1추총괄표(위원회)'!$A21,'2추 세입'!$B$6:$B$100,'1추총괄표(위원회)'!$C21)</f>
        <v>0</v>
      </c>
      <c r="J21" s="153">
        <f>SUMIFS('2추 세입'!V$6:V$100,'2추 세입'!$A$6:$A$100,'1추총괄표(위원회)'!$A21,'2추 세입'!$B$6:$B$100,'1추총괄표(위원회)'!$C21)</f>
        <v>0</v>
      </c>
      <c r="K21" s="142">
        <f>SUMIFS('2추 세입'!W$6:W$100,'2추 세입'!$A$6:$A$100,'1추총괄표(위원회)'!$A21,'2추 세입'!$B$6:$B$100,'1추총괄표(위원회)'!$C21)</f>
        <v>0</v>
      </c>
      <c r="L21" s="149">
        <f>SUMIFS('2추 세입'!M$6:M$100,'2추 세입'!$A$6:$A$100,'1추총괄표(위원회)'!$A21,'2추 세입'!$B$6:$B$100,'1추총괄표(위원회)'!$C21)</f>
        <v>0</v>
      </c>
      <c r="M21" s="150">
        <f>SUMIFS('2추 세입'!N$6:N$100,'2추 세입'!$A$6:$A$100,'1추총괄표(위원회)'!$A21,'2추 세입'!$B$6:$B$100,'1추총괄표(위원회)'!$C21)</f>
        <v>0</v>
      </c>
      <c r="N21" s="137">
        <f>SUMIFS('2추 세입'!O$6:O$100,'2추 세입'!$A$6:$A$100,'1추총괄표(위원회)'!$A21,'2추 세입'!$B$6:$B$100,'1추총괄표(위원회)'!$C21)</f>
        <v>0</v>
      </c>
      <c r="O21" s="149">
        <f>SUMIFS('2추 세입'!AA$6:AA$100,'2추 세입'!$A$6:$A$100,'1추총괄표(위원회)'!$A21,'2추 세입'!$B$6:$B$100,'1추총괄표(위원회)'!$C21)</f>
        <v>0</v>
      </c>
      <c r="P21" s="142">
        <f>SUMIFS('2추 세입'!AB$6:AB$100,'2추 세입'!$A$6:$A$100,'1추총괄표(위원회)'!$A21,'2추 세입'!$B$6:$B$100,'1추총괄표(위원회)'!$C21)</f>
        <v>0</v>
      </c>
      <c r="Q21" s="88"/>
      <c r="R21" s="137">
        <f>SUMIFS('2추 세출'!G$6:G$264,'2추 세출'!$A$6:$A$264,'1추총괄표(위원회)'!$A21,'2추 세출'!$B$6:$B$264,'1추총괄표(위원회)'!$C21)</f>
        <v>0</v>
      </c>
      <c r="S21" s="173">
        <f>SUMIFS('2추 세출'!H$6:H$264,'2추 세출'!$A$6:$A$264,'1추총괄표(위원회)'!$A21,'2추 세출'!$B$6:$B$264,'1추총괄표(위원회)'!$C21)</f>
        <v>0</v>
      </c>
      <c r="T21" s="137">
        <f t="shared" si="31"/>
        <v>0</v>
      </c>
      <c r="U21" s="149">
        <f>SUMIFS('2추 세출'!J$6:J$264,'2추 세출'!$A$6:$A$264,'1추총괄표(위원회)'!$A21,'2추 세출'!$B$6:$B$264,'1추총괄표(위원회)'!$C21)</f>
        <v>0</v>
      </c>
      <c r="V21" s="150">
        <f>SUMIFS('2추 세출'!K$6:K$264,'2추 세출'!$A$6:$A$264,'1추총괄표(위원회)'!$A21,'2추 세출'!$B$6:$B$264,'1추총괄표(위원회)'!$C21)</f>
        <v>0</v>
      </c>
      <c r="W21" s="137">
        <f>SUMIFS('2추 세출'!L$6:L$264,'2추 세출'!$A$6:$A$264,'1추총괄표(위원회)'!$A21,'2추 세출'!$B$6:$B$264,'1추총괄표(위원회)'!$C21)</f>
        <v>0</v>
      </c>
      <c r="X21" s="149">
        <f>SUMIFS('2추 세출'!V$6:V$264,'2추 세출'!$A$6:$A$264,'1추총괄표(위원회)'!$A21,'2추 세출'!$B$6:$B$264,'1추총괄표(위원회)'!$C21)</f>
        <v>0</v>
      </c>
      <c r="Y21" s="150">
        <f>SUMIFS('2추 세출'!W$6:W$264,'2추 세출'!$A$6:$A$264,'1추총괄표(위원회)'!$A21,'2추 세출'!$B$6:$B$264,'1추총괄표(위원회)'!$C21)</f>
        <v>0</v>
      </c>
      <c r="Z21" s="153">
        <f>SUMIFS('2추 세출'!M$6:M$264,'2추 세출'!$A$6:$A$264,'1추총괄표(위원회)'!$A21,'2추 세출'!$B$6:$B$264,'1추총괄표(위원회)'!$C21)</f>
        <v>0</v>
      </c>
      <c r="AA21" s="142">
        <f>SUMIFS('2추 세출'!N$6:N$264,'2추 세출'!$A$6:$A$264,'1추총괄표(위원회)'!$A21,'2추 세출'!$B$6:$B$264,'1추총괄표(위원회)'!$C21)</f>
        <v>0</v>
      </c>
      <c r="AB21" s="173">
        <f>SUMIFS('2추 세출'!O$6:O$264,'2추 세출'!$A$6:$A$264,'1추총괄표(위원회)'!$A21,'2추 세출'!$B$6:$B$264,'1추총괄표(위원회)'!$C21)</f>
        <v>0</v>
      </c>
      <c r="AC21" s="153">
        <f>SUMIFS('2추 세출'!AA$6:AA$264,'2추 세출'!$A$6:$A$264,'1추총괄표(위원회)'!$A21,'2추 세출'!$B$6:$B$264,'1추총괄표(위원회)'!C$9)</f>
        <v>0</v>
      </c>
      <c r="AD21" s="142">
        <f>SUMIFS('2추 세출'!AB$6:AB$264,'2추 세출'!$A$6:$A$264,'1추총괄표(위원회)'!$A21,'2추 세출'!$B$6:$B$264,'1추총괄표(위원회)'!D$9)</f>
        <v>0</v>
      </c>
      <c r="AE21" s="83"/>
      <c r="AF21" s="141" t="str">
        <f t="shared" si="26"/>
        <v>OK</v>
      </c>
      <c r="AG21" s="142">
        <f t="shared" si="27"/>
        <v>0</v>
      </c>
      <c r="AH21" s="141" t="str">
        <f t="shared" si="28"/>
        <v>OK</v>
      </c>
      <c r="AI21" s="142">
        <f t="shared" si="29"/>
        <v>0</v>
      </c>
    </row>
    <row r="22" spans="1:35" ht="20.100000000000001" customHeight="1" x14ac:dyDescent="0.3">
      <c r="A22" s="136" t="s">
        <v>708</v>
      </c>
      <c r="B22" s="159"/>
      <c r="C22" s="157" t="s">
        <v>109</v>
      </c>
      <c r="D22" s="180">
        <f>SUMIFS('2추 세입'!G$6:G$100,'2추 세입'!$A$6:$A$100,'1추총괄표(위원회)'!$A22,'2추 세입'!$B$6:$B$100,'1추총괄표(위원회)'!$C22)</f>
        <v>0</v>
      </c>
      <c r="E22" s="137">
        <f>SUMIFS('2추 세입'!H$6:H$100,'2추 세입'!$A$6:$A$100,'1추총괄표(위원회)'!$A22,'2추 세입'!$B$6:$B$100,'1추총괄표(위원회)'!$C22)</f>
        <v>0</v>
      </c>
      <c r="F22" s="173">
        <f t="shared" si="30"/>
        <v>0</v>
      </c>
      <c r="G22" s="153">
        <f>SUMIFS('2추 세입'!J$6:J$100,'2추 세입'!$A$6:$A$100,'1추총괄표(위원회)'!$A22,'2추 세입'!$B$6:$B$100,'1추총괄표(위원회)'!$C22)</f>
        <v>0</v>
      </c>
      <c r="H22" s="142">
        <f>SUMIFS('2추 세입'!K$6:K$100,'2추 세입'!$A$6:$A$100,'1추총괄표(위원회)'!$A22,'2추 세입'!$B$6:$B$100,'1추총괄표(위원회)'!$C22)</f>
        <v>0</v>
      </c>
      <c r="I22" s="173">
        <f>SUMIFS('2추 세입'!L$6:L$100,'2추 세입'!$A$6:$A$100,'1추총괄표(위원회)'!$A22,'2추 세입'!$B$6:$B$100,'1추총괄표(위원회)'!$C22)</f>
        <v>0</v>
      </c>
      <c r="J22" s="153">
        <f>SUMIFS('2추 세입'!V$6:V$100,'2추 세입'!$A$6:$A$100,'1추총괄표(위원회)'!$A22,'2추 세입'!$B$6:$B$100,'1추총괄표(위원회)'!$C22)</f>
        <v>0</v>
      </c>
      <c r="K22" s="142">
        <f>SUMIFS('2추 세입'!W$6:W$100,'2추 세입'!$A$6:$A$100,'1추총괄표(위원회)'!$A22,'2추 세입'!$B$6:$B$100,'1추총괄표(위원회)'!$C22)</f>
        <v>0</v>
      </c>
      <c r="L22" s="149">
        <f>SUMIFS('2추 세입'!M$6:M$100,'2추 세입'!$A$6:$A$100,'1추총괄표(위원회)'!$A22,'2추 세입'!$B$6:$B$100,'1추총괄표(위원회)'!$C22)</f>
        <v>0</v>
      </c>
      <c r="M22" s="150">
        <f>SUMIFS('2추 세입'!N$6:N$100,'2추 세입'!$A$6:$A$100,'1추총괄표(위원회)'!$A22,'2추 세입'!$B$6:$B$100,'1추총괄표(위원회)'!$C22)</f>
        <v>0</v>
      </c>
      <c r="N22" s="137">
        <f>SUMIFS('2추 세입'!O$6:O$100,'2추 세입'!$A$6:$A$100,'1추총괄표(위원회)'!$A22,'2추 세입'!$B$6:$B$100,'1추총괄표(위원회)'!$C22)</f>
        <v>0</v>
      </c>
      <c r="O22" s="149">
        <f>SUMIFS('2추 세입'!AA$6:AA$100,'2추 세입'!$A$6:$A$100,'1추총괄표(위원회)'!$A22,'2추 세입'!$B$6:$B$100,'1추총괄표(위원회)'!$C22)</f>
        <v>0</v>
      </c>
      <c r="P22" s="142">
        <f>SUMIFS('2추 세입'!AB$6:AB$100,'2추 세입'!$A$6:$A$100,'1추총괄표(위원회)'!$A22,'2추 세입'!$B$6:$B$100,'1추총괄표(위원회)'!$C22)</f>
        <v>0</v>
      </c>
      <c r="Q22" s="88"/>
      <c r="R22" s="137">
        <f>SUMIFS('2추 세출'!G$6:G$264,'2추 세출'!$A$6:$A$264,'1추총괄표(위원회)'!$A22,'2추 세출'!$B$6:$B$264,'1추총괄표(위원회)'!$C22)</f>
        <v>0</v>
      </c>
      <c r="S22" s="173">
        <f>SUMIFS('2추 세출'!H$6:H$264,'2추 세출'!$A$6:$A$264,'1추총괄표(위원회)'!$A22,'2추 세출'!$B$6:$B$264,'1추총괄표(위원회)'!$C22)</f>
        <v>0</v>
      </c>
      <c r="T22" s="137">
        <f t="shared" si="31"/>
        <v>0</v>
      </c>
      <c r="U22" s="149">
        <f>SUMIFS('2추 세출'!J$6:J$264,'2추 세출'!$A$6:$A$264,'1추총괄표(위원회)'!$A22,'2추 세출'!$B$6:$B$264,'1추총괄표(위원회)'!$C22)</f>
        <v>0</v>
      </c>
      <c r="V22" s="150">
        <f>SUMIFS('2추 세출'!K$6:K$264,'2추 세출'!$A$6:$A$264,'1추총괄표(위원회)'!$A22,'2추 세출'!$B$6:$B$264,'1추총괄표(위원회)'!$C22)</f>
        <v>0</v>
      </c>
      <c r="W22" s="137">
        <f>SUMIFS('2추 세출'!L$6:L$264,'2추 세출'!$A$6:$A$264,'1추총괄표(위원회)'!$A22,'2추 세출'!$B$6:$B$264,'1추총괄표(위원회)'!$C22)</f>
        <v>0</v>
      </c>
      <c r="X22" s="149">
        <f>SUMIFS('2추 세출'!V$6:V$264,'2추 세출'!$A$6:$A$264,'1추총괄표(위원회)'!$A22,'2추 세출'!$B$6:$B$264,'1추총괄표(위원회)'!$C22)</f>
        <v>0</v>
      </c>
      <c r="Y22" s="150">
        <f>SUMIFS('2추 세출'!W$6:W$264,'2추 세출'!$A$6:$A$264,'1추총괄표(위원회)'!$A22,'2추 세출'!$B$6:$B$264,'1추총괄표(위원회)'!$C22)</f>
        <v>0</v>
      </c>
      <c r="Z22" s="153">
        <f>SUMIFS('2추 세출'!M$6:M$264,'2추 세출'!$A$6:$A$264,'1추총괄표(위원회)'!$A22,'2추 세출'!$B$6:$B$264,'1추총괄표(위원회)'!$C22)</f>
        <v>0</v>
      </c>
      <c r="AA22" s="142">
        <f>SUMIFS('2추 세출'!N$6:N$264,'2추 세출'!$A$6:$A$264,'1추총괄표(위원회)'!$A22,'2추 세출'!$B$6:$B$264,'1추총괄표(위원회)'!$C22)</f>
        <v>0</v>
      </c>
      <c r="AB22" s="173">
        <f>SUMIFS('2추 세출'!O$6:O$264,'2추 세출'!$A$6:$A$264,'1추총괄표(위원회)'!$A22,'2추 세출'!$B$6:$B$264,'1추총괄표(위원회)'!$C22)</f>
        <v>0</v>
      </c>
      <c r="AC22" s="153">
        <f>SUMIFS('2추 세출'!AA$6:AA$264,'2추 세출'!$A$6:$A$264,'1추총괄표(위원회)'!$A22,'2추 세출'!$B$6:$B$264,'1추총괄표(위원회)'!C$9)</f>
        <v>0</v>
      </c>
      <c r="AD22" s="142">
        <f>SUMIFS('2추 세출'!AB$6:AB$264,'2추 세출'!$A$6:$A$264,'1추총괄표(위원회)'!$A22,'2추 세출'!$B$6:$B$264,'1추총괄표(위원회)'!D$9)</f>
        <v>0</v>
      </c>
      <c r="AE22" s="83"/>
      <c r="AF22" s="141" t="str">
        <f t="shared" si="26"/>
        <v>OK</v>
      </c>
      <c r="AG22" s="142">
        <f t="shared" si="27"/>
        <v>0</v>
      </c>
      <c r="AH22" s="141" t="str">
        <f t="shared" si="28"/>
        <v>OK</v>
      </c>
      <c r="AI22" s="142">
        <f t="shared" si="29"/>
        <v>0</v>
      </c>
    </row>
    <row r="23" spans="1:35" ht="20.100000000000001" customHeight="1" x14ac:dyDescent="0.3">
      <c r="A23" s="136"/>
      <c r="B23" s="188" t="s">
        <v>709</v>
      </c>
      <c r="C23" s="161"/>
      <c r="D23" s="179">
        <f>SUM(D24:D27)</f>
        <v>704000</v>
      </c>
      <c r="E23" s="170">
        <f t="shared" ref="E23:P23" si="58">SUM(E24:E27)</f>
        <v>0</v>
      </c>
      <c r="F23" s="172">
        <f t="shared" si="58"/>
        <v>704000</v>
      </c>
      <c r="G23" s="162">
        <f t="shared" si="58"/>
        <v>0</v>
      </c>
      <c r="H23" s="164">
        <f t="shared" si="58"/>
        <v>0</v>
      </c>
      <c r="I23" s="172">
        <f t="shared" si="58"/>
        <v>704000</v>
      </c>
      <c r="J23" s="162">
        <f t="shared" si="58"/>
        <v>0</v>
      </c>
      <c r="K23" s="164">
        <f t="shared" si="58"/>
        <v>0</v>
      </c>
      <c r="L23" s="167">
        <f t="shared" si="58"/>
        <v>0</v>
      </c>
      <c r="M23" s="177">
        <f t="shared" si="58"/>
        <v>0</v>
      </c>
      <c r="N23" s="170">
        <f t="shared" si="58"/>
        <v>704000</v>
      </c>
      <c r="O23" s="167">
        <f t="shared" si="58"/>
        <v>0</v>
      </c>
      <c r="P23" s="164">
        <f t="shared" si="58"/>
        <v>0</v>
      </c>
      <c r="Q23" s="88"/>
      <c r="R23" s="170">
        <f>SUM(R24:R27)</f>
        <v>3050096</v>
      </c>
      <c r="S23" s="172">
        <f t="shared" ref="S23" si="59">SUM(S24:S27)</f>
        <v>1032096</v>
      </c>
      <c r="T23" s="170">
        <f t="shared" ref="T23" si="60">SUM(T24:T27)</f>
        <v>2018000</v>
      </c>
      <c r="U23" s="167">
        <f t="shared" ref="U23" si="61">SUM(U24:U27)</f>
        <v>-300000</v>
      </c>
      <c r="V23" s="177">
        <f t="shared" ref="V23" si="62">SUM(V24:V27)</f>
        <v>2400000</v>
      </c>
      <c r="W23" s="170">
        <f t="shared" ref="W23" si="63">SUM(W24:W27)</f>
        <v>5150096</v>
      </c>
      <c r="X23" s="167">
        <f t="shared" ref="X23" si="64">SUM(X24:X27)</f>
        <v>498126</v>
      </c>
      <c r="Y23" s="177">
        <f t="shared" ref="Y23" si="65">SUM(Y24:Y27)</f>
        <v>0</v>
      </c>
      <c r="Z23" s="162">
        <f t="shared" ref="Z23" si="66">SUM(Z24:Z27)</f>
        <v>0</v>
      </c>
      <c r="AA23" s="164">
        <f t="shared" ref="AA23" si="67">SUM(AA24:AA27)</f>
        <v>0</v>
      </c>
      <c r="AB23" s="172">
        <f t="shared" ref="AB23" si="68">SUM(AB24:AB27)</f>
        <v>3050096</v>
      </c>
      <c r="AC23" s="162">
        <f t="shared" ref="AC23" si="69">SUM(AC24:AC27)</f>
        <v>0</v>
      </c>
      <c r="AD23" s="164">
        <f t="shared" ref="AD23" si="70">SUM(AD24:AD27)</f>
        <v>0</v>
      </c>
      <c r="AE23" s="83"/>
      <c r="AF23" s="163" t="str">
        <f t="shared" si="26"/>
        <v>@@</v>
      </c>
      <c r="AG23" s="164">
        <f t="shared" si="27"/>
        <v>-498126</v>
      </c>
      <c r="AH23" s="163" t="str">
        <f t="shared" si="28"/>
        <v>OK</v>
      </c>
      <c r="AI23" s="164">
        <f t="shared" si="29"/>
        <v>0</v>
      </c>
    </row>
    <row r="24" spans="1:35" ht="20.100000000000001" customHeight="1" x14ac:dyDescent="0.3">
      <c r="A24" s="136" t="s">
        <v>709</v>
      </c>
      <c r="B24" s="159"/>
      <c r="C24" s="157" t="s">
        <v>167</v>
      </c>
      <c r="D24" s="180">
        <f>SUMIFS('2추 세입'!G$6:G$100,'2추 세입'!$A$6:$A$100,'1추총괄표(위원회)'!$A24,'2추 세입'!$B$6:$B$100,'1추총괄표(위원회)'!$C24)</f>
        <v>0</v>
      </c>
      <c r="E24" s="137">
        <f>SUMIFS('2추 세입'!H$6:H$100,'2추 세입'!$A$6:$A$100,'1추총괄표(위원회)'!$A24,'2추 세입'!$B$6:$B$100,'1추총괄표(위원회)'!$C24)</f>
        <v>0</v>
      </c>
      <c r="F24" s="173">
        <f t="shared" si="30"/>
        <v>0</v>
      </c>
      <c r="G24" s="153">
        <f>SUMIFS('2추 세입'!J$6:J$100,'2추 세입'!$A$6:$A$100,'1추총괄표(위원회)'!$A24,'2추 세입'!$B$6:$B$100,'1추총괄표(위원회)'!$C24)</f>
        <v>0</v>
      </c>
      <c r="H24" s="142">
        <f>SUMIFS('2추 세입'!K$6:K$100,'2추 세입'!$A$6:$A$100,'1추총괄표(위원회)'!$A24,'2추 세입'!$B$6:$B$100,'1추총괄표(위원회)'!$C24)</f>
        <v>0</v>
      </c>
      <c r="I24" s="173">
        <f>SUMIFS('2추 세입'!L$6:L$100,'2추 세입'!$A$6:$A$100,'1추총괄표(위원회)'!$A24,'2추 세입'!$B$6:$B$100,'1추총괄표(위원회)'!$C24)</f>
        <v>0</v>
      </c>
      <c r="J24" s="153">
        <f>SUMIFS('2추 세입'!V$6:V$100,'2추 세입'!$A$6:$A$100,'1추총괄표(위원회)'!$A24,'2추 세입'!$B$6:$B$100,'1추총괄표(위원회)'!$C24)</f>
        <v>0</v>
      </c>
      <c r="K24" s="142">
        <f>SUMIFS('2추 세입'!W$6:W$100,'2추 세입'!$A$6:$A$100,'1추총괄표(위원회)'!$A24,'2추 세입'!$B$6:$B$100,'1추총괄표(위원회)'!$C24)</f>
        <v>0</v>
      </c>
      <c r="L24" s="149">
        <f>SUMIFS('2추 세입'!M$6:M$100,'2추 세입'!$A$6:$A$100,'1추총괄표(위원회)'!$A24,'2추 세입'!$B$6:$B$100,'1추총괄표(위원회)'!$C24)</f>
        <v>0</v>
      </c>
      <c r="M24" s="150">
        <f>SUMIFS('2추 세입'!N$6:N$100,'2추 세입'!$A$6:$A$100,'1추총괄표(위원회)'!$A24,'2추 세입'!$B$6:$B$100,'1추총괄표(위원회)'!$C24)</f>
        <v>0</v>
      </c>
      <c r="N24" s="137">
        <f>SUMIFS('2추 세입'!O$6:O$100,'2추 세입'!$A$6:$A$100,'1추총괄표(위원회)'!$A24,'2추 세입'!$B$6:$B$100,'1추총괄표(위원회)'!$C24)</f>
        <v>0</v>
      </c>
      <c r="O24" s="149">
        <f>SUMIFS('2추 세입'!AA$6:AA$100,'2추 세입'!$A$6:$A$100,'1추총괄표(위원회)'!$A24,'2추 세입'!$B$6:$B$100,'1추총괄표(위원회)'!$C24)</f>
        <v>0</v>
      </c>
      <c r="P24" s="142">
        <f>SUMIFS('2추 세입'!AB$6:AB$100,'2추 세입'!$A$6:$A$100,'1추총괄표(위원회)'!$A24,'2추 세입'!$B$6:$B$100,'1추총괄표(위원회)'!$C24)</f>
        <v>0</v>
      </c>
      <c r="Q24" s="88"/>
      <c r="R24" s="137">
        <f>SUMIFS('2추 세출'!G$6:G$264,'2추 세출'!$A$6:$A$264,'1추총괄표(위원회)'!$A24,'2추 세출'!$B$6:$B$264,'1추총괄표(위원회)'!$C24)</f>
        <v>300000</v>
      </c>
      <c r="S24" s="173">
        <f>SUMIFS('2추 세출'!H$6:H$264,'2추 세출'!$A$6:$A$264,'1추총괄표(위원회)'!$A24,'2추 세출'!$B$6:$B$264,'1추총괄표(위원회)'!$C24)</f>
        <v>0</v>
      </c>
      <c r="T24" s="137">
        <f t="shared" si="31"/>
        <v>300000</v>
      </c>
      <c r="U24" s="149">
        <f>SUMIFS('2추 세출'!J$6:J$264,'2추 세출'!$A$6:$A$264,'1추총괄표(위원회)'!$A24,'2추 세출'!$B$6:$B$264,'1추총괄표(위원회)'!$C24)</f>
        <v>-300000</v>
      </c>
      <c r="V24" s="150">
        <f>SUMIFS('2추 세출'!K$6:K$264,'2추 세출'!$A$6:$A$264,'1추총괄표(위원회)'!$A24,'2추 세출'!$B$6:$B$264,'1추총괄표(위원회)'!$C24)</f>
        <v>0</v>
      </c>
      <c r="W24" s="137">
        <f>SUMIFS('2추 세출'!L$6:L$264,'2추 세출'!$A$6:$A$264,'1추총괄표(위원회)'!$A24,'2추 세출'!$B$6:$B$264,'1추총괄표(위원회)'!$C24)</f>
        <v>0</v>
      </c>
      <c r="X24" s="149">
        <f>SUMIFS('2추 세출'!V$6:V$264,'2추 세출'!$A$6:$A$264,'1추총괄표(위원회)'!$A24,'2추 세출'!$B$6:$B$264,'1추총괄표(위원회)'!$C24)</f>
        <v>-300000</v>
      </c>
      <c r="Y24" s="150">
        <f>SUMIFS('2추 세출'!W$6:W$264,'2추 세출'!$A$6:$A$264,'1추총괄표(위원회)'!$A24,'2추 세출'!$B$6:$B$264,'1추총괄표(위원회)'!$C24)</f>
        <v>0</v>
      </c>
      <c r="Z24" s="153">
        <f>SUMIFS('2추 세출'!M$6:M$264,'2추 세출'!$A$6:$A$264,'1추총괄표(위원회)'!$A24,'2추 세출'!$B$6:$B$264,'1추총괄표(위원회)'!$C24)</f>
        <v>0</v>
      </c>
      <c r="AA24" s="142">
        <f>SUMIFS('2추 세출'!N$6:N$264,'2추 세출'!$A$6:$A$264,'1추총괄표(위원회)'!$A24,'2추 세출'!$B$6:$B$264,'1추총괄표(위원회)'!$C24)</f>
        <v>0</v>
      </c>
      <c r="AB24" s="173">
        <f>SUMIFS('2추 세출'!O$6:O$264,'2추 세출'!$A$6:$A$264,'1추총괄표(위원회)'!$A24,'2추 세출'!$B$6:$B$264,'1추총괄표(위원회)'!$C24)</f>
        <v>300000</v>
      </c>
      <c r="AC24" s="153">
        <f>SUMIFS('2추 세출'!AA$6:AA$264,'2추 세출'!$A$6:$A$264,'1추총괄표(위원회)'!$A24,'2추 세출'!$B$6:$B$264,'1추총괄표(위원회)'!C$9)</f>
        <v>0</v>
      </c>
      <c r="AD24" s="142">
        <f>SUMIFS('2추 세출'!AB$6:AB$264,'2추 세출'!$A$6:$A$264,'1추총괄표(위원회)'!$A24,'2추 세출'!$B$6:$B$264,'1추총괄표(위원회)'!D$9)</f>
        <v>0</v>
      </c>
      <c r="AE24" s="83"/>
      <c r="AF24" s="141" t="str">
        <f t="shared" si="26"/>
        <v>@@</v>
      </c>
      <c r="AG24" s="142">
        <f t="shared" si="27"/>
        <v>300000</v>
      </c>
      <c r="AH24" s="141" t="str">
        <f t="shared" si="28"/>
        <v>OK</v>
      </c>
      <c r="AI24" s="142">
        <f t="shared" si="29"/>
        <v>0</v>
      </c>
    </row>
    <row r="25" spans="1:35" ht="20.100000000000001" customHeight="1" x14ac:dyDescent="0.3">
      <c r="A25" s="136" t="s">
        <v>709</v>
      </c>
      <c r="B25" s="159"/>
      <c r="C25" s="157" t="s">
        <v>192</v>
      </c>
      <c r="D25" s="180">
        <f>SUMIFS('2추 세입'!G$6:G$100,'2추 세입'!$A$6:$A$100,'1추총괄표(위원회)'!$A25,'2추 세입'!$B$6:$B$100,'1추총괄표(위원회)'!$C25)</f>
        <v>704000</v>
      </c>
      <c r="E25" s="137">
        <f>SUMIFS('2추 세입'!H$6:H$100,'2추 세입'!$A$6:$A$100,'1추총괄표(위원회)'!$A25,'2추 세입'!$B$6:$B$100,'1추총괄표(위원회)'!$C25)</f>
        <v>0</v>
      </c>
      <c r="F25" s="173">
        <f t="shared" si="30"/>
        <v>704000</v>
      </c>
      <c r="G25" s="153">
        <f>SUMIFS('2추 세입'!J$6:J$100,'2추 세입'!$A$6:$A$100,'1추총괄표(위원회)'!$A25,'2추 세입'!$B$6:$B$100,'1추총괄표(위원회)'!$C25)</f>
        <v>0</v>
      </c>
      <c r="H25" s="142">
        <f>SUMIFS('2추 세입'!K$6:K$100,'2추 세입'!$A$6:$A$100,'1추총괄표(위원회)'!$A25,'2추 세입'!$B$6:$B$100,'1추총괄표(위원회)'!$C25)</f>
        <v>0</v>
      </c>
      <c r="I25" s="173">
        <f>SUMIFS('2추 세입'!L$6:L$100,'2추 세입'!$A$6:$A$100,'1추총괄표(위원회)'!$A25,'2추 세입'!$B$6:$B$100,'1추총괄표(위원회)'!$C25)</f>
        <v>704000</v>
      </c>
      <c r="J25" s="153">
        <f>SUMIFS('2추 세입'!V$6:V$100,'2추 세입'!$A$6:$A$100,'1추총괄표(위원회)'!$A25,'2추 세입'!$B$6:$B$100,'1추총괄표(위원회)'!$C25)</f>
        <v>0</v>
      </c>
      <c r="K25" s="142">
        <f>SUMIFS('2추 세입'!W$6:W$100,'2추 세입'!$A$6:$A$100,'1추총괄표(위원회)'!$A25,'2추 세입'!$B$6:$B$100,'1추총괄표(위원회)'!$C25)</f>
        <v>0</v>
      </c>
      <c r="L25" s="149">
        <f>SUMIFS('2추 세입'!M$6:M$100,'2추 세입'!$A$6:$A$100,'1추총괄표(위원회)'!$A25,'2추 세입'!$B$6:$B$100,'1추총괄표(위원회)'!$C25)</f>
        <v>0</v>
      </c>
      <c r="M25" s="150">
        <f>SUMIFS('2추 세입'!N$6:N$100,'2추 세입'!$A$6:$A$100,'1추총괄표(위원회)'!$A25,'2추 세입'!$B$6:$B$100,'1추총괄표(위원회)'!$C25)</f>
        <v>0</v>
      </c>
      <c r="N25" s="137">
        <f>SUMIFS('2추 세입'!O$6:O$100,'2추 세입'!$A$6:$A$100,'1추총괄표(위원회)'!$A25,'2추 세입'!$B$6:$B$100,'1추총괄표(위원회)'!$C25)</f>
        <v>704000</v>
      </c>
      <c r="O25" s="149">
        <f>SUMIFS('2추 세입'!AA$6:AA$100,'2추 세입'!$A$6:$A$100,'1추총괄표(위원회)'!$A25,'2추 세입'!$B$6:$B$100,'1추총괄표(위원회)'!$C25)</f>
        <v>0</v>
      </c>
      <c r="P25" s="142">
        <f>SUMIFS('2추 세입'!AB$6:AB$100,'2추 세입'!$A$6:$A$100,'1추총괄표(위원회)'!$A25,'2추 세입'!$B$6:$B$100,'1추총괄표(위원회)'!$C25)</f>
        <v>0</v>
      </c>
      <c r="Q25" s="88"/>
      <c r="R25" s="137">
        <f>SUMIFS('2추 세출'!G$6:G$264,'2추 세출'!$A$6:$A$264,'1추총괄표(위원회)'!$A25,'2추 세출'!$B$6:$B$264,'1추총괄표(위원회)'!$C25)</f>
        <v>2750096</v>
      </c>
      <c r="S25" s="173">
        <f>SUMIFS('2추 세출'!H$6:H$264,'2추 세출'!$A$6:$A$264,'1추총괄표(위원회)'!$A25,'2추 세출'!$B$6:$B$264,'1추총괄표(위원회)'!$C25)</f>
        <v>1032096</v>
      </c>
      <c r="T25" s="137">
        <f t="shared" si="31"/>
        <v>1718000</v>
      </c>
      <c r="U25" s="149">
        <f>SUMIFS('2추 세출'!J$6:J$264,'2추 세출'!$A$6:$A$264,'1추총괄표(위원회)'!$A25,'2추 세출'!$B$6:$B$264,'1추총괄표(위원회)'!$C25)</f>
        <v>0</v>
      </c>
      <c r="V25" s="150">
        <f>SUMIFS('2추 세출'!K$6:K$264,'2추 세출'!$A$6:$A$264,'1추총괄표(위원회)'!$A25,'2추 세출'!$B$6:$B$264,'1추총괄표(위원회)'!$C25)</f>
        <v>2372500</v>
      </c>
      <c r="W25" s="137">
        <f>SUMIFS('2추 세출'!L$6:L$264,'2추 세출'!$A$6:$A$264,'1추총괄표(위원회)'!$A25,'2추 세출'!$B$6:$B$264,'1추총괄표(위원회)'!$C25)</f>
        <v>5122596</v>
      </c>
      <c r="X25" s="149">
        <f>SUMIFS('2추 세출'!V$6:V$264,'2추 세출'!$A$6:$A$264,'1추총괄표(위원회)'!$A25,'2추 세출'!$B$6:$B$264,'1추총괄표(위원회)'!$C25)</f>
        <v>798126</v>
      </c>
      <c r="Y25" s="150">
        <f>SUMIFS('2추 세출'!W$6:W$264,'2추 세출'!$A$6:$A$264,'1추총괄표(위원회)'!$A25,'2추 세출'!$B$6:$B$264,'1추총괄표(위원회)'!$C25)</f>
        <v>0</v>
      </c>
      <c r="Z25" s="153">
        <f>SUMIFS('2추 세출'!M$6:M$264,'2추 세출'!$A$6:$A$264,'1추총괄표(위원회)'!$A25,'2추 세출'!$B$6:$B$264,'1추총괄표(위원회)'!$C25)</f>
        <v>0</v>
      </c>
      <c r="AA25" s="142">
        <f>SUMIFS('2추 세출'!N$6:N$264,'2추 세출'!$A$6:$A$264,'1추총괄표(위원회)'!$A25,'2추 세출'!$B$6:$B$264,'1추총괄표(위원회)'!$C25)</f>
        <v>0</v>
      </c>
      <c r="AB25" s="173">
        <f>SUMIFS('2추 세출'!O$6:O$264,'2추 세출'!$A$6:$A$264,'1추총괄표(위원회)'!$A25,'2추 세출'!$B$6:$B$264,'1추총괄표(위원회)'!$C25)</f>
        <v>2750096</v>
      </c>
      <c r="AC25" s="153">
        <f>SUMIFS('2추 세출'!AA$6:AA$264,'2추 세출'!$A$6:$A$264,'1추총괄표(위원회)'!$A25,'2추 세출'!$B$6:$B$264,'1추총괄표(위원회)'!C$9)</f>
        <v>0</v>
      </c>
      <c r="AD25" s="142">
        <f>SUMIFS('2추 세출'!AB$6:AB$264,'2추 세출'!$A$6:$A$264,'1추총괄표(위원회)'!$A25,'2추 세출'!$B$6:$B$264,'1추총괄표(위원회)'!D$9)</f>
        <v>0</v>
      </c>
      <c r="AE25" s="83"/>
      <c r="AF25" s="141" t="str">
        <f t="shared" si="26"/>
        <v>@@</v>
      </c>
      <c r="AG25" s="142">
        <f t="shared" si="27"/>
        <v>-798126</v>
      </c>
      <c r="AH25" s="141" t="str">
        <f t="shared" si="28"/>
        <v>OK</v>
      </c>
      <c r="AI25" s="142">
        <f t="shared" si="29"/>
        <v>0</v>
      </c>
    </row>
    <row r="26" spans="1:35" ht="20.100000000000001" customHeight="1" x14ac:dyDescent="0.3">
      <c r="A26" s="136" t="s">
        <v>709</v>
      </c>
      <c r="B26" s="159"/>
      <c r="C26" s="157" t="s">
        <v>94</v>
      </c>
      <c r="D26" s="180">
        <f>SUMIFS('2추 세입'!G$6:G$100,'2추 세입'!$A$6:$A$100,'1추총괄표(위원회)'!$A26,'2추 세입'!$B$6:$B$100,'1추총괄표(위원회)'!$C26)</f>
        <v>0</v>
      </c>
      <c r="E26" s="137">
        <f>SUMIFS('2추 세입'!H$6:H$100,'2추 세입'!$A$6:$A$100,'1추총괄표(위원회)'!$A26,'2추 세입'!$B$6:$B$100,'1추총괄표(위원회)'!$C26)</f>
        <v>0</v>
      </c>
      <c r="F26" s="173">
        <f t="shared" si="30"/>
        <v>0</v>
      </c>
      <c r="G26" s="153">
        <f>SUMIFS('2추 세입'!J$6:J$100,'2추 세입'!$A$6:$A$100,'1추총괄표(위원회)'!$A26,'2추 세입'!$B$6:$B$100,'1추총괄표(위원회)'!$C26)</f>
        <v>0</v>
      </c>
      <c r="H26" s="142">
        <f>SUMIFS('2추 세입'!K$6:K$100,'2추 세입'!$A$6:$A$100,'1추총괄표(위원회)'!$A26,'2추 세입'!$B$6:$B$100,'1추총괄표(위원회)'!$C26)</f>
        <v>0</v>
      </c>
      <c r="I26" s="173">
        <f>SUMIFS('2추 세입'!L$6:L$100,'2추 세입'!$A$6:$A$100,'1추총괄표(위원회)'!$A26,'2추 세입'!$B$6:$B$100,'1추총괄표(위원회)'!$C26)</f>
        <v>0</v>
      </c>
      <c r="J26" s="153">
        <f>SUMIFS('2추 세입'!V$6:V$100,'2추 세입'!$A$6:$A$100,'1추총괄표(위원회)'!$A26,'2추 세입'!$B$6:$B$100,'1추총괄표(위원회)'!$C26)</f>
        <v>0</v>
      </c>
      <c r="K26" s="142">
        <f>SUMIFS('2추 세입'!W$6:W$100,'2추 세입'!$A$6:$A$100,'1추총괄표(위원회)'!$A26,'2추 세입'!$B$6:$B$100,'1추총괄표(위원회)'!$C26)</f>
        <v>0</v>
      </c>
      <c r="L26" s="149">
        <f>SUMIFS('2추 세입'!M$6:M$100,'2추 세입'!$A$6:$A$100,'1추총괄표(위원회)'!$A26,'2추 세입'!$B$6:$B$100,'1추총괄표(위원회)'!$C26)</f>
        <v>0</v>
      </c>
      <c r="M26" s="150">
        <f>SUMIFS('2추 세입'!N$6:N$100,'2추 세입'!$A$6:$A$100,'1추총괄표(위원회)'!$A26,'2추 세입'!$B$6:$B$100,'1추총괄표(위원회)'!$C26)</f>
        <v>0</v>
      </c>
      <c r="N26" s="137">
        <f>SUMIFS('2추 세입'!O$6:O$100,'2추 세입'!$A$6:$A$100,'1추총괄표(위원회)'!$A26,'2추 세입'!$B$6:$B$100,'1추총괄표(위원회)'!$C26)</f>
        <v>0</v>
      </c>
      <c r="O26" s="149">
        <f>SUMIFS('2추 세입'!AA$6:AA$100,'2추 세입'!$A$6:$A$100,'1추총괄표(위원회)'!$A26,'2추 세입'!$B$6:$B$100,'1추총괄표(위원회)'!$C26)</f>
        <v>0</v>
      </c>
      <c r="P26" s="142">
        <f>SUMIFS('2추 세입'!AB$6:AB$100,'2추 세입'!$A$6:$A$100,'1추총괄표(위원회)'!$A26,'2추 세입'!$B$6:$B$100,'1추총괄표(위원회)'!$C26)</f>
        <v>0</v>
      </c>
      <c r="Q26" s="88"/>
      <c r="R26" s="137">
        <f>SUMIFS('2추 세출'!G$6:G$264,'2추 세출'!$A$6:$A$264,'1추총괄표(위원회)'!$A26,'2추 세출'!$B$6:$B$264,'1추총괄표(위원회)'!$C26)</f>
        <v>0</v>
      </c>
      <c r="S26" s="173">
        <f>SUMIFS('2추 세출'!H$6:H$264,'2추 세출'!$A$6:$A$264,'1추총괄표(위원회)'!$A26,'2추 세출'!$B$6:$B$264,'1추총괄표(위원회)'!$C26)</f>
        <v>0</v>
      </c>
      <c r="T26" s="137">
        <f t="shared" si="31"/>
        <v>0</v>
      </c>
      <c r="U26" s="149">
        <f>SUMIFS('2추 세출'!J$6:J$264,'2추 세출'!$A$6:$A$264,'1추총괄표(위원회)'!$A26,'2추 세출'!$B$6:$B$264,'1추총괄표(위원회)'!$C26)</f>
        <v>0</v>
      </c>
      <c r="V26" s="150">
        <f>SUMIFS('2추 세출'!K$6:K$264,'2추 세출'!$A$6:$A$264,'1추총괄표(위원회)'!$A26,'2추 세출'!$B$6:$B$264,'1추총괄표(위원회)'!$C26)</f>
        <v>0</v>
      </c>
      <c r="W26" s="137">
        <f>SUMIFS('2추 세출'!L$6:L$264,'2추 세출'!$A$6:$A$264,'1추총괄표(위원회)'!$A26,'2추 세출'!$B$6:$B$264,'1추총괄표(위원회)'!$C26)</f>
        <v>0</v>
      </c>
      <c r="X26" s="149">
        <f>SUMIFS('2추 세출'!V$6:V$264,'2추 세출'!$A$6:$A$264,'1추총괄표(위원회)'!$A26,'2추 세출'!$B$6:$B$264,'1추총괄표(위원회)'!$C26)</f>
        <v>0</v>
      </c>
      <c r="Y26" s="150">
        <f>SUMIFS('2추 세출'!W$6:W$264,'2추 세출'!$A$6:$A$264,'1추총괄표(위원회)'!$A26,'2추 세출'!$B$6:$B$264,'1추총괄표(위원회)'!$C26)</f>
        <v>0</v>
      </c>
      <c r="Z26" s="153">
        <f>SUMIFS('2추 세출'!M$6:M$264,'2추 세출'!$A$6:$A$264,'1추총괄표(위원회)'!$A26,'2추 세출'!$B$6:$B$264,'1추총괄표(위원회)'!$C26)</f>
        <v>0</v>
      </c>
      <c r="AA26" s="142">
        <f>SUMIFS('2추 세출'!N$6:N$264,'2추 세출'!$A$6:$A$264,'1추총괄표(위원회)'!$A26,'2추 세출'!$B$6:$B$264,'1추총괄표(위원회)'!$C26)</f>
        <v>0</v>
      </c>
      <c r="AB26" s="173">
        <f>SUMIFS('2추 세출'!O$6:O$264,'2추 세출'!$A$6:$A$264,'1추총괄표(위원회)'!$A26,'2추 세출'!$B$6:$B$264,'1추총괄표(위원회)'!$C26)</f>
        <v>0</v>
      </c>
      <c r="AC26" s="153">
        <f>SUMIFS('2추 세출'!AA$6:AA$264,'2추 세출'!$A$6:$A$264,'1추총괄표(위원회)'!$A26,'2추 세출'!$B$6:$B$264,'1추총괄표(위원회)'!C$9)</f>
        <v>0</v>
      </c>
      <c r="AD26" s="142">
        <f>SUMIFS('2추 세출'!AB$6:AB$264,'2추 세출'!$A$6:$A$264,'1추총괄표(위원회)'!$A26,'2추 세출'!$B$6:$B$264,'1추총괄표(위원회)'!D$9)</f>
        <v>0</v>
      </c>
      <c r="AE26" s="83"/>
      <c r="AF26" s="141" t="str">
        <f t="shared" si="26"/>
        <v>OK</v>
      </c>
      <c r="AG26" s="142">
        <f t="shared" si="27"/>
        <v>0</v>
      </c>
      <c r="AH26" s="141" t="str">
        <f t="shared" si="28"/>
        <v>OK</v>
      </c>
      <c r="AI26" s="142">
        <f t="shared" si="29"/>
        <v>0</v>
      </c>
    </row>
    <row r="27" spans="1:35" ht="20.100000000000001" customHeight="1" x14ac:dyDescent="0.3">
      <c r="A27" s="136" t="s">
        <v>709</v>
      </c>
      <c r="B27" s="159"/>
      <c r="C27" s="157" t="s">
        <v>339</v>
      </c>
      <c r="D27" s="180">
        <f>SUMIFS('2추 세입'!G$6:G$100,'2추 세입'!$A$6:$A$100,'1추총괄표(위원회)'!$A27,'2추 세입'!$B$6:$B$100,'1추총괄표(위원회)'!$C27)</f>
        <v>0</v>
      </c>
      <c r="E27" s="137">
        <f>SUMIFS('2추 세입'!H$6:H$100,'2추 세입'!$A$6:$A$100,'1추총괄표(위원회)'!$A27,'2추 세입'!$B$6:$B$100,'1추총괄표(위원회)'!$C27)</f>
        <v>0</v>
      </c>
      <c r="F27" s="173">
        <f t="shared" si="30"/>
        <v>0</v>
      </c>
      <c r="G27" s="153">
        <f>SUMIFS('2추 세입'!J$6:J$100,'2추 세입'!$A$6:$A$100,'1추총괄표(위원회)'!$A27,'2추 세입'!$B$6:$B$100,'1추총괄표(위원회)'!$C27)</f>
        <v>0</v>
      </c>
      <c r="H27" s="142">
        <f>SUMIFS('2추 세입'!K$6:K$100,'2추 세입'!$A$6:$A$100,'1추총괄표(위원회)'!$A27,'2추 세입'!$B$6:$B$100,'1추총괄표(위원회)'!$C27)</f>
        <v>0</v>
      </c>
      <c r="I27" s="173">
        <f>SUMIFS('2추 세입'!L$6:L$100,'2추 세입'!$A$6:$A$100,'1추총괄표(위원회)'!$A27,'2추 세입'!$B$6:$B$100,'1추총괄표(위원회)'!$C27)</f>
        <v>0</v>
      </c>
      <c r="J27" s="153">
        <f>SUMIFS('2추 세입'!V$6:V$100,'2추 세입'!$A$6:$A$100,'1추총괄표(위원회)'!$A27,'2추 세입'!$B$6:$B$100,'1추총괄표(위원회)'!$C27)</f>
        <v>0</v>
      </c>
      <c r="K27" s="142">
        <f>SUMIFS('2추 세입'!W$6:W$100,'2추 세입'!$A$6:$A$100,'1추총괄표(위원회)'!$A27,'2추 세입'!$B$6:$B$100,'1추총괄표(위원회)'!$C27)</f>
        <v>0</v>
      </c>
      <c r="L27" s="149">
        <f>SUMIFS('2추 세입'!M$6:M$100,'2추 세입'!$A$6:$A$100,'1추총괄표(위원회)'!$A27,'2추 세입'!$B$6:$B$100,'1추총괄표(위원회)'!$C27)</f>
        <v>0</v>
      </c>
      <c r="M27" s="150">
        <f>SUMIFS('2추 세입'!N$6:N$100,'2추 세입'!$A$6:$A$100,'1추총괄표(위원회)'!$A27,'2추 세입'!$B$6:$B$100,'1추총괄표(위원회)'!$C27)</f>
        <v>0</v>
      </c>
      <c r="N27" s="137">
        <f>SUMIFS('2추 세입'!O$6:O$100,'2추 세입'!$A$6:$A$100,'1추총괄표(위원회)'!$A27,'2추 세입'!$B$6:$B$100,'1추총괄표(위원회)'!$C27)</f>
        <v>0</v>
      </c>
      <c r="O27" s="149">
        <f>SUMIFS('2추 세입'!AA$6:AA$100,'2추 세입'!$A$6:$A$100,'1추총괄표(위원회)'!$A27,'2추 세입'!$B$6:$B$100,'1추총괄표(위원회)'!$C27)</f>
        <v>0</v>
      </c>
      <c r="P27" s="142">
        <f>SUMIFS('2추 세입'!AB$6:AB$100,'2추 세입'!$A$6:$A$100,'1추총괄표(위원회)'!$A27,'2추 세입'!$B$6:$B$100,'1추총괄표(위원회)'!$C27)</f>
        <v>0</v>
      </c>
      <c r="Q27" s="88"/>
      <c r="R27" s="137">
        <f>SUMIFS('2추 세출'!G$6:G$264,'2추 세출'!$A$6:$A$264,'1추총괄표(위원회)'!$A27,'2추 세출'!$B$6:$B$264,'1추총괄표(위원회)'!$C27)</f>
        <v>0</v>
      </c>
      <c r="S27" s="173">
        <f>SUMIFS('2추 세출'!H$6:H$264,'2추 세출'!$A$6:$A$264,'1추총괄표(위원회)'!$A27,'2추 세출'!$B$6:$B$264,'1추총괄표(위원회)'!$C27)</f>
        <v>0</v>
      </c>
      <c r="T27" s="137">
        <f t="shared" si="31"/>
        <v>0</v>
      </c>
      <c r="U27" s="149">
        <f>SUMIFS('2추 세출'!J$6:J$264,'2추 세출'!$A$6:$A$264,'1추총괄표(위원회)'!$A27,'2추 세출'!$B$6:$B$264,'1추총괄표(위원회)'!$C27)</f>
        <v>0</v>
      </c>
      <c r="V27" s="150">
        <f>SUMIFS('2추 세출'!K$6:K$264,'2추 세출'!$A$6:$A$264,'1추총괄표(위원회)'!$A27,'2추 세출'!$B$6:$B$264,'1추총괄표(위원회)'!$C27)</f>
        <v>27500</v>
      </c>
      <c r="W27" s="137">
        <f>SUMIFS('2추 세출'!L$6:L$264,'2추 세출'!$A$6:$A$264,'1추총괄표(위원회)'!$A27,'2추 세출'!$B$6:$B$264,'1추총괄표(위원회)'!$C27)</f>
        <v>27500</v>
      </c>
      <c r="X27" s="149">
        <f>SUMIFS('2추 세출'!V$6:V$264,'2추 세출'!$A$6:$A$264,'1추총괄표(위원회)'!$A27,'2추 세출'!$B$6:$B$264,'1추총괄표(위원회)'!$C27)</f>
        <v>0</v>
      </c>
      <c r="Y27" s="150">
        <f>SUMIFS('2추 세출'!W$6:W$264,'2추 세출'!$A$6:$A$264,'1추총괄표(위원회)'!$A27,'2추 세출'!$B$6:$B$264,'1추총괄표(위원회)'!$C27)</f>
        <v>0</v>
      </c>
      <c r="Z27" s="153">
        <f>SUMIFS('2추 세출'!M$6:M$264,'2추 세출'!$A$6:$A$264,'1추총괄표(위원회)'!$A27,'2추 세출'!$B$6:$B$264,'1추총괄표(위원회)'!$C27)</f>
        <v>0</v>
      </c>
      <c r="AA27" s="142">
        <f>SUMIFS('2추 세출'!N$6:N$264,'2추 세출'!$A$6:$A$264,'1추총괄표(위원회)'!$A27,'2추 세출'!$B$6:$B$264,'1추총괄표(위원회)'!$C27)</f>
        <v>0</v>
      </c>
      <c r="AB27" s="173">
        <f>SUMIFS('2추 세출'!O$6:O$264,'2추 세출'!$A$6:$A$264,'1추총괄표(위원회)'!$A27,'2추 세출'!$B$6:$B$264,'1추총괄표(위원회)'!$C27)</f>
        <v>0</v>
      </c>
      <c r="AC27" s="153">
        <f>SUMIFS('2추 세출'!AA$6:AA$264,'2추 세출'!$A$6:$A$264,'1추총괄표(위원회)'!$A27,'2추 세출'!$B$6:$B$264,'1추총괄표(위원회)'!C$9)</f>
        <v>0</v>
      </c>
      <c r="AD27" s="142">
        <f>SUMIFS('2추 세출'!AB$6:AB$264,'2추 세출'!$A$6:$A$264,'1추총괄표(위원회)'!$A27,'2추 세출'!$B$6:$B$264,'1추총괄표(위원회)'!D$9)</f>
        <v>0</v>
      </c>
      <c r="AE27" s="83"/>
      <c r="AF27" s="141" t="str">
        <f t="shared" si="26"/>
        <v>OK</v>
      </c>
      <c r="AG27" s="142">
        <f t="shared" si="27"/>
        <v>0</v>
      </c>
      <c r="AH27" s="141" t="str">
        <f t="shared" si="28"/>
        <v>OK</v>
      </c>
      <c r="AI27" s="142">
        <f t="shared" si="29"/>
        <v>0</v>
      </c>
    </row>
    <row r="28" spans="1:35" ht="20.100000000000001" customHeight="1" x14ac:dyDescent="0.3">
      <c r="A28" s="136"/>
      <c r="B28" s="188" t="s">
        <v>793</v>
      </c>
      <c r="C28" s="161"/>
      <c r="D28" s="179">
        <f>SUM(D29)</f>
        <v>8740000</v>
      </c>
      <c r="E28" s="170">
        <f t="shared" ref="E28:P28" si="71">SUM(E29)</f>
        <v>4440000</v>
      </c>
      <c r="F28" s="172">
        <f t="shared" si="71"/>
        <v>4300000</v>
      </c>
      <c r="G28" s="162">
        <f t="shared" si="71"/>
        <v>0</v>
      </c>
      <c r="H28" s="164">
        <f t="shared" si="71"/>
        <v>3925000</v>
      </c>
      <c r="I28" s="172">
        <f t="shared" si="71"/>
        <v>12665000</v>
      </c>
      <c r="J28" s="162">
        <f t="shared" si="71"/>
        <v>3925000</v>
      </c>
      <c r="K28" s="164">
        <f t="shared" si="71"/>
        <v>0</v>
      </c>
      <c r="L28" s="167">
        <f t="shared" si="71"/>
        <v>0</v>
      </c>
      <c r="M28" s="177">
        <f t="shared" si="71"/>
        <v>0</v>
      </c>
      <c r="N28" s="170">
        <f t="shared" si="71"/>
        <v>8740000</v>
      </c>
      <c r="O28" s="167">
        <f t="shared" si="71"/>
        <v>0</v>
      </c>
      <c r="P28" s="164">
        <f t="shared" si="71"/>
        <v>0</v>
      </c>
      <c r="Q28" s="88"/>
      <c r="R28" s="170">
        <f>SUM(R29)</f>
        <v>155161520</v>
      </c>
      <c r="S28" s="172">
        <f t="shared" ref="S28" si="72">SUM(S29)</f>
        <v>124844025</v>
      </c>
      <c r="T28" s="170">
        <f t="shared" ref="T28" si="73">SUM(T29)</f>
        <v>30317495</v>
      </c>
      <c r="U28" s="167">
        <f t="shared" ref="U28" si="74">SUM(U29)</f>
        <v>-2800000</v>
      </c>
      <c r="V28" s="177">
        <f t="shared" ref="V28" si="75">SUM(V29)</f>
        <v>9675000</v>
      </c>
      <c r="W28" s="170">
        <f t="shared" ref="W28" si="76">SUM(W29)</f>
        <v>162036520</v>
      </c>
      <c r="X28" s="167">
        <f t="shared" ref="X28" si="77">SUM(X29)</f>
        <v>0</v>
      </c>
      <c r="Y28" s="177">
        <f t="shared" ref="Y28" si="78">SUM(Y29)</f>
        <v>0</v>
      </c>
      <c r="Z28" s="162">
        <f t="shared" ref="Z28" si="79">SUM(Z29)</f>
        <v>0</v>
      </c>
      <c r="AA28" s="164">
        <f t="shared" ref="AA28" si="80">SUM(AA29)</f>
        <v>0</v>
      </c>
      <c r="AB28" s="172">
        <f t="shared" ref="AB28" si="81">SUM(AB29)</f>
        <v>155161520</v>
      </c>
      <c r="AC28" s="162">
        <f t="shared" ref="AC28" si="82">SUM(AC29)</f>
        <v>0</v>
      </c>
      <c r="AD28" s="164">
        <f t="shared" ref="AD28" si="83">SUM(AD29)</f>
        <v>0</v>
      </c>
      <c r="AE28" s="83"/>
      <c r="AF28" s="163" t="str">
        <f t="shared" si="26"/>
        <v>@@</v>
      </c>
      <c r="AG28" s="164">
        <f t="shared" si="27"/>
        <v>3925000</v>
      </c>
      <c r="AH28" s="163" t="str">
        <f t="shared" si="28"/>
        <v>OK</v>
      </c>
      <c r="AI28" s="164">
        <f t="shared" si="29"/>
        <v>0</v>
      </c>
    </row>
    <row r="29" spans="1:35" ht="20.100000000000001" customHeight="1" x14ac:dyDescent="0.3">
      <c r="A29" s="136" t="s">
        <v>710</v>
      </c>
      <c r="B29" s="159"/>
      <c r="C29" s="157" t="s">
        <v>344</v>
      </c>
      <c r="D29" s="180">
        <f>SUMIFS('2추 세입'!G$6:G$100,'2추 세입'!$A$6:$A$100,'1추총괄표(위원회)'!$A29,'2추 세입'!$B$6:$B$100,'1추총괄표(위원회)'!$C29)</f>
        <v>8740000</v>
      </c>
      <c r="E29" s="137">
        <f>SUMIFS('2추 세입'!H$6:H$100,'2추 세입'!$A$6:$A$100,'1추총괄표(위원회)'!$A29,'2추 세입'!$B$6:$B$100,'1추총괄표(위원회)'!$C29)</f>
        <v>4440000</v>
      </c>
      <c r="F29" s="173">
        <f t="shared" si="30"/>
        <v>4300000</v>
      </c>
      <c r="G29" s="153">
        <f>SUMIFS('2추 세입'!J$6:J$100,'2추 세입'!$A$6:$A$100,'1추총괄표(위원회)'!$A29,'2추 세입'!$B$6:$B$100,'1추총괄표(위원회)'!$C29)</f>
        <v>0</v>
      </c>
      <c r="H29" s="142">
        <f>SUMIFS('2추 세입'!K$6:K$100,'2추 세입'!$A$6:$A$100,'1추총괄표(위원회)'!$A29,'2추 세입'!$B$6:$B$100,'1추총괄표(위원회)'!$C29)</f>
        <v>3925000</v>
      </c>
      <c r="I29" s="173">
        <f>SUMIFS('2추 세입'!L$6:L$100,'2추 세입'!$A$6:$A$100,'1추총괄표(위원회)'!$A29,'2추 세입'!$B$6:$B$100,'1추총괄표(위원회)'!$C29)</f>
        <v>12665000</v>
      </c>
      <c r="J29" s="153">
        <f>SUMIFS('2추 세입'!V$6:V$100,'2추 세입'!$A$6:$A$100,'1추총괄표(위원회)'!$A29,'2추 세입'!$B$6:$B$100,'1추총괄표(위원회)'!$C29)</f>
        <v>3925000</v>
      </c>
      <c r="K29" s="142">
        <f>SUMIFS('2추 세입'!W$6:W$100,'2추 세입'!$A$6:$A$100,'1추총괄표(위원회)'!$A29,'2추 세입'!$B$6:$B$100,'1추총괄표(위원회)'!$C29)</f>
        <v>0</v>
      </c>
      <c r="L29" s="149">
        <f>SUMIFS('2추 세입'!M$6:M$100,'2추 세입'!$A$6:$A$100,'1추총괄표(위원회)'!$A29,'2추 세입'!$B$6:$B$100,'1추총괄표(위원회)'!$C29)</f>
        <v>0</v>
      </c>
      <c r="M29" s="150">
        <f>SUMIFS('2추 세입'!N$6:N$100,'2추 세입'!$A$6:$A$100,'1추총괄표(위원회)'!$A29,'2추 세입'!$B$6:$B$100,'1추총괄표(위원회)'!$C29)</f>
        <v>0</v>
      </c>
      <c r="N29" s="137">
        <f>SUMIFS('2추 세입'!O$6:O$100,'2추 세입'!$A$6:$A$100,'1추총괄표(위원회)'!$A29,'2추 세입'!$B$6:$B$100,'1추총괄표(위원회)'!$C29)</f>
        <v>8740000</v>
      </c>
      <c r="O29" s="149">
        <f>SUMIFS('2추 세입'!AA$6:AA$100,'2추 세입'!$A$6:$A$100,'1추총괄표(위원회)'!$A29,'2추 세입'!$B$6:$B$100,'1추총괄표(위원회)'!$C29)</f>
        <v>0</v>
      </c>
      <c r="P29" s="142">
        <f>SUMIFS('2추 세입'!AB$6:AB$100,'2추 세입'!$A$6:$A$100,'1추총괄표(위원회)'!$A29,'2추 세입'!$B$6:$B$100,'1추총괄표(위원회)'!$C29)</f>
        <v>0</v>
      </c>
      <c r="Q29" s="88"/>
      <c r="R29" s="137">
        <f>SUMIFS('2추 세출'!G$6:G$264,'2추 세출'!$A$6:$A$264,'1추총괄표(위원회)'!$A29,'2추 세출'!$B$6:$B$264,'1추총괄표(위원회)'!$C29)</f>
        <v>155161520</v>
      </c>
      <c r="S29" s="173">
        <f>SUMIFS('2추 세출'!H$6:H$264,'2추 세출'!$A$6:$A$264,'1추총괄표(위원회)'!$A29,'2추 세출'!$B$6:$B$264,'1추총괄표(위원회)'!$C29)</f>
        <v>124844025</v>
      </c>
      <c r="T29" s="137">
        <f t="shared" si="31"/>
        <v>30317495</v>
      </c>
      <c r="U29" s="149">
        <f>SUMIFS('2추 세출'!J$6:J$264,'2추 세출'!$A$6:$A$264,'1추총괄표(위원회)'!$A29,'2추 세출'!$B$6:$B$264,'1추총괄표(위원회)'!$C29)</f>
        <v>-2800000</v>
      </c>
      <c r="V29" s="150">
        <f>SUMIFS('2추 세출'!K$6:K$264,'2추 세출'!$A$6:$A$264,'1추총괄표(위원회)'!$A29,'2추 세출'!$B$6:$B$264,'1추총괄표(위원회)'!$C29)</f>
        <v>9675000</v>
      </c>
      <c r="W29" s="137">
        <f>SUMIFS('2추 세출'!L$6:L$264,'2추 세출'!$A$6:$A$264,'1추총괄표(위원회)'!$A29,'2추 세출'!$B$6:$B$264,'1추총괄표(위원회)'!$C29)</f>
        <v>162036520</v>
      </c>
      <c r="X29" s="149">
        <f>SUMIFS('2추 세출'!V$6:V$264,'2추 세출'!$A$6:$A$264,'1추총괄표(위원회)'!$A29,'2추 세출'!$B$6:$B$264,'1추총괄표(위원회)'!$C29)</f>
        <v>0</v>
      </c>
      <c r="Y29" s="150">
        <f>SUMIFS('2추 세출'!W$6:W$264,'2추 세출'!$A$6:$A$264,'1추총괄표(위원회)'!$A29,'2추 세출'!$B$6:$B$264,'1추총괄표(위원회)'!$C29)</f>
        <v>0</v>
      </c>
      <c r="Z29" s="153">
        <f>SUMIFS('2추 세출'!M$6:M$264,'2추 세출'!$A$6:$A$264,'1추총괄표(위원회)'!$A29,'2추 세출'!$B$6:$B$264,'1추총괄표(위원회)'!$C29)</f>
        <v>0</v>
      </c>
      <c r="AA29" s="142">
        <f>SUMIFS('2추 세출'!N$6:N$264,'2추 세출'!$A$6:$A$264,'1추총괄표(위원회)'!$A29,'2추 세출'!$B$6:$B$264,'1추총괄표(위원회)'!$C29)</f>
        <v>0</v>
      </c>
      <c r="AB29" s="173">
        <f>SUMIFS('2추 세출'!O$6:O$264,'2추 세출'!$A$6:$A$264,'1추총괄표(위원회)'!$A29,'2추 세출'!$B$6:$B$264,'1추총괄표(위원회)'!$C29)</f>
        <v>155161520</v>
      </c>
      <c r="AC29" s="153">
        <f>SUMIFS('2추 세출'!AA$6:AA$264,'2추 세출'!$A$6:$A$264,'1추총괄표(위원회)'!$A29,'2추 세출'!$B$6:$B$264,'1추총괄표(위원회)'!C$9)</f>
        <v>0</v>
      </c>
      <c r="AD29" s="142">
        <f>SUMIFS('2추 세출'!AB$6:AB$264,'2추 세출'!$A$6:$A$264,'1추총괄표(위원회)'!$A29,'2추 세출'!$B$6:$B$264,'1추총괄표(위원회)'!D$9)</f>
        <v>0</v>
      </c>
      <c r="AE29" s="83"/>
      <c r="AF29" s="141" t="str">
        <f t="shared" si="26"/>
        <v>@@</v>
      </c>
      <c r="AG29" s="142">
        <f t="shared" si="27"/>
        <v>3925000</v>
      </c>
      <c r="AH29" s="141" t="str">
        <f t="shared" si="28"/>
        <v>OK</v>
      </c>
      <c r="AI29" s="142">
        <f t="shared" si="29"/>
        <v>0</v>
      </c>
    </row>
    <row r="30" spans="1:35" ht="20.100000000000001" customHeight="1" x14ac:dyDescent="0.3">
      <c r="A30" s="136"/>
      <c r="B30" s="188" t="s">
        <v>711</v>
      </c>
      <c r="C30" s="161"/>
      <c r="D30" s="179">
        <f>SUM(D31:D33)</f>
        <v>11385</v>
      </c>
      <c r="E30" s="170">
        <f t="shared" ref="E30:P30" si="84">SUM(E31:E33)</f>
        <v>240000</v>
      </c>
      <c r="F30" s="172">
        <f t="shared" si="84"/>
        <v>-228615</v>
      </c>
      <c r="G30" s="162">
        <f t="shared" si="84"/>
        <v>-3152</v>
      </c>
      <c r="H30" s="164">
        <f t="shared" si="84"/>
        <v>5828000</v>
      </c>
      <c r="I30" s="172">
        <f t="shared" si="84"/>
        <v>6076233</v>
      </c>
      <c r="J30" s="162">
        <f t="shared" si="84"/>
        <v>5824848</v>
      </c>
      <c r="K30" s="164">
        <f t="shared" si="84"/>
        <v>0</v>
      </c>
      <c r="L30" s="167">
        <f t="shared" si="84"/>
        <v>0</v>
      </c>
      <c r="M30" s="177">
        <f t="shared" si="84"/>
        <v>0</v>
      </c>
      <c r="N30" s="170">
        <f t="shared" si="84"/>
        <v>251385</v>
      </c>
      <c r="O30" s="167">
        <f t="shared" si="84"/>
        <v>0</v>
      </c>
      <c r="P30" s="164">
        <f t="shared" si="84"/>
        <v>0</v>
      </c>
      <c r="Q30" s="88"/>
      <c r="R30" s="170">
        <f>SUM(R31:R33)</f>
        <v>8968133</v>
      </c>
      <c r="S30" s="172">
        <f t="shared" ref="S30" si="85">SUM(S31:S33)</f>
        <v>9010945</v>
      </c>
      <c r="T30" s="170">
        <f t="shared" ref="T30" si="86">SUM(T31:T33)</f>
        <v>-42812</v>
      </c>
      <c r="U30" s="167">
        <f t="shared" ref="U30" si="87">SUM(U31:U33)</f>
        <v>-710219</v>
      </c>
      <c r="V30" s="177">
        <f t="shared" ref="V30" si="88">SUM(V31:V33)</f>
        <v>9848310</v>
      </c>
      <c r="W30" s="170">
        <f t="shared" ref="W30" si="89">SUM(W31:W33)</f>
        <v>21946494</v>
      </c>
      <c r="X30" s="167">
        <f t="shared" ref="X30" si="90">SUM(X31:X33)</f>
        <v>9138091</v>
      </c>
      <c r="Y30" s="177">
        <f t="shared" ref="Y30" si="91">SUM(Y31:Y33)</f>
        <v>0</v>
      </c>
      <c r="Z30" s="162">
        <f t="shared" ref="Z30" si="92">SUM(Z31:Z33)</f>
        <v>0</v>
      </c>
      <c r="AA30" s="164">
        <f t="shared" ref="AA30" si="93">SUM(AA31:AA33)</f>
        <v>0</v>
      </c>
      <c r="AB30" s="172">
        <f t="shared" ref="AB30" si="94">SUM(AB31:AB33)</f>
        <v>12808403</v>
      </c>
      <c r="AC30" s="162">
        <f t="shared" ref="AC30" si="95">SUM(AC31:AC33)</f>
        <v>0</v>
      </c>
      <c r="AD30" s="164">
        <f t="shared" ref="AD30" si="96">SUM(AD31:AD33)</f>
        <v>0</v>
      </c>
      <c r="AE30" s="83"/>
      <c r="AF30" s="163" t="str">
        <f t="shared" si="26"/>
        <v>@@</v>
      </c>
      <c r="AG30" s="164">
        <f t="shared" si="27"/>
        <v>-3313243</v>
      </c>
      <c r="AH30" s="163" t="str">
        <f t="shared" si="28"/>
        <v>OK</v>
      </c>
      <c r="AI30" s="164">
        <f t="shared" si="29"/>
        <v>0</v>
      </c>
    </row>
    <row r="31" spans="1:35" ht="20.100000000000001" customHeight="1" x14ac:dyDescent="0.3">
      <c r="A31" s="136" t="s">
        <v>711</v>
      </c>
      <c r="B31" s="159"/>
      <c r="C31" s="157" t="s">
        <v>367</v>
      </c>
      <c r="D31" s="180">
        <f>SUMIFS('2추 세입'!G$6:G$100,'2추 세입'!$A$6:$A$100,'1추총괄표(위원회)'!$A31,'2추 세입'!$B$6:$B$100,'1추총괄표(위원회)'!$C31)</f>
        <v>0</v>
      </c>
      <c r="E31" s="137">
        <f>SUMIFS('2추 세입'!H$6:H$100,'2추 세입'!$A$6:$A$100,'1추총괄표(위원회)'!$A31,'2추 세입'!$B$6:$B$100,'1추총괄표(위원회)'!$C31)</f>
        <v>240000</v>
      </c>
      <c r="F31" s="173">
        <f t="shared" si="30"/>
        <v>-240000</v>
      </c>
      <c r="G31" s="153">
        <f>SUMIFS('2추 세입'!J$6:J$100,'2추 세입'!$A$6:$A$100,'1추총괄표(위원회)'!$A31,'2추 세입'!$B$6:$B$100,'1추총괄표(위원회)'!$C31)</f>
        <v>0</v>
      </c>
      <c r="H31" s="142">
        <f>SUMIFS('2추 세입'!K$6:K$100,'2추 세입'!$A$6:$A$100,'1추총괄표(위원회)'!$A31,'2추 세입'!$B$6:$B$100,'1추총괄표(위원회)'!$C31)</f>
        <v>5758000</v>
      </c>
      <c r="I31" s="173">
        <f>SUMIFS('2추 세입'!L$6:L$100,'2추 세입'!$A$6:$A$100,'1추총괄표(위원회)'!$A31,'2추 세입'!$B$6:$B$100,'1추총괄표(위원회)'!$C31)</f>
        <v>5998000</v>
      </c>
      <c r="J31" s="153">
        <f>SUMIFS('2추 세입'!V$6:V$100,'2추 세입'!$A$6:$A$100,'1추총괄표(위원회)'!$A31,'2추 세입'!$B$6:$B$100,'1추총괄표(위원회)'!$C31)</f>
        <v>5758000</v>
      </c>
      <c r="K31" s="142">
        <f>SUMIFS('2추 세입'!W$6:W$100,'2추 세입'!$A$6:$A$100,'1추총괄표(위원회)'!$A31,'2추 세입'!$B$6:$B$100,'1추총괄표(위원회)'!$C31)</f>
        <v>0</v>
      </c>
      <c r="L31" s="149">
        <f>SUMIFS('2추 세입'!M$6:M$100,'2추 세입'!$A$6:$A$100,'1추총괄표(위원회)'!$A31,'2추 세입'!$B$6:$B$100,'1추총괄표(위원회)'!$C31)</f>
        <v>0</v>
      </c>
      <c r="M31" s="150">
        <f>SUMIFS('2추 세입'!N$6:N$100,'2추 세입'!$A$6:$A$100,'1추총괄표(위원회)'!$A31,'2추 세입'!$B$6:$B$100,'1추총괄표(위원회)'!$C31)</f>
        <v>0</v>
      </c>
      <c r="N31" s="137">
        <f>SUMIFS('2추 세입'!O$6:O$100,'2추 세입'!$A$6:$A$100,'1추총괄표(위원회)'!$A31,'2추 세입'!$B$6:$B$100,'1추총괄표(위원회)'!$C31)</f>
        <v>240000</v>
      </c>
      <c r="O31" s="149">
        <f>SUMIFS('2추 세입'!AA$6:AA$100,'2추 세입'!$A$6:$A$100,'1추총괄표(위원회)'!$A31,'2추 세입'!$B$6:$B$100,'1추총괄표(위원회)'!$C31)</f>
        <v>0</v>
      </c>
      <c r="P31" s="142">
        <f>SUMIFS('2추 세입'!AB$6:AB$100,'2추 세입'!$A$6:$A$100,'1추총괄표(위원회)'!$A31,'2추 세입'!$B$6:$B$100,'1추총괄표(위원회)'!$C31)</f>
        <v>0</v>
      </c>
      <c r="Q31" s="88"/>
      <c r="R31" s="137">
        <f>SUMIFS('2추 세출'!G$6:G$264,'2추 세출'!$A$6:$A$264,'1추총괄표(위원회)'!$A31,'2추 세출'!$B$6:$B$264,'1추총괄표(위원회)'!$C31)</f>
        <v>5126000</v>
      </c>
      <c r="S31" s="173">
        <f>SUMIFS('2추 세출'!H$6:H$264,'2추 세출'!$A$6:$A$264,'1추총괄표(위원회)'!$A31,'2추 세출'!$B$6:$B$264,'1추총괄표(위원회)'!$C31)</f>
        <v>7908310</v>
      </c>
      <c r="T31" s="137">
        <f t="shared" si="31"/>
        <v>-2782310</v>
      </c>
      <c r="U31" s="149">
        <f>SUMIFS('2추 세출'!J$6:J$264,'2추 세출'!$A$6:$A$264,'1추총괄표(위원회)'!$A31,'2추 세출'!$B$6:$B$264,'1추총괄표(위원회)'!$C31)</f>
        <v>-100000</v>
      </c>
      <c r="V31" s="150">
        <f>SUMIFS('2추 세출'!K$6:K$264,'2추 세출'!$A$6:$A$264,'1추총괄표(위원회)'!$A31,'2추 세출'!$B$6:$B$264,'1추총괄표(위원회)'!$C31)</f>
        <v>7968000</v>
      </c>
      <c r="W31" s="137">
        <f>SUMIFS('2추 세출'!L$6:L$264,'2추 세출'!$A$6:$A$264,'1추총괄표(위원회)'!$A31,'2추 세출'!$B$6:$B$264,'1추총괄표(위원회)'!$C31)</f>
        <v>16576310</v>
      </c>
      <c r="X31" s="149">
        <f>SUMIFS('2추 세출'!V$6:V$264,'2추 세출'!$A$6:$A$264,'1추총괄표(위원회)'!$A31,'2추 세출'!$B$6:$B$264,'1추총괄표(위원회)'!$C31)</f>
        <v>7868000</v>
      </c>
      <c r="Y31" s="150">
        <f>SUMIFS('2추 세출'!W$6:W$264,'2추 세출'!$A$6:$A$264,'1추총괄표(위원회)'!$A31,'2추 세출'!$B$6:$B$264,'1추총괄표(위원회)'!$C31)</f>
        <v>0</v>
      </c>
      <c r="Z31" s="153">
        <f>SUMIFS('2추 세출'!M$6:M$264,'2추 세출'!$A$6:$A$264,'1추총괄표(위원회)'!$A31,'2추 세출'!$B$6:$B$264,'1추총괄표(위원회)'!$C31)</f>
        <v>0</v>
      </c>
      <c r="AA31" s="142">
        <f>SUMIFS('2추 세출'!N$6:N$264,'2추 세출'!$A$6:$A$264,'1추총괄표(위원회)'!$A31,'2추 세출'!$B$6:$B$264,'1추총괄표(위원회)'!$C31)</f>
        <v>0</v>
      </c>
      <c r="AB31" s="173">
        <f>SUMIFS('2추 세출'!O$6:O$264,'2추 세출'!$A$6:$A$264,'1추총괄표(위원회)'!$A31,'2추 세출'!$B$6:$B$264,'1추총괄표(위원회)'!$C31)</f>
        <v>8708310</v>
      </c>
      <c r="AC31" s="153">
        <f>SUMIFS('2추 세출'!AA$6:AA$264,'2추 세출'!$A$6:$A$264,'1추총괄표(위원회)'!$A31,'2추 세출'!$B$6:$B$264,'1추총괄표(위원회)'!C$9)</f>
        <v>0</v>
      </c>
      <c r="AD31" s="142">
        <f>SUMIFS('2추 세출'!AB$6:AB$264,'2추 세출'!$A$6:$A$264,'1추총괄표(위원회)'!$A31,'2추 세출'!$B$6:$B$264,'1추총괄표(위원회)'!D$9)</f>
        <v>0</v>
      </c>
      <c r="AE31" s="83"/>
      <c r="AF31" s="141" t="str">
        <f t="shared" si="26"/>
        <v>@@</v>
      </c>
      <c r="AG31" s="142">
        <f t="shared" si="27"/>
        <v>-2110000</v>
      </c>
      <c r="AH31" s="141" t="str">
        <f t="shared" si="28"/>
        <v>OK</v>
      </c>
      <c r="AI31" s="142">
        <f t="shared" si="29"/>
        <v>0</v>
      </c>
    </row>
    <row r="32" spans="1:35" ht="20.100000000000001" customHeight="1" x14ac:dyDescent="0.3">
      <c r="A32" s="136" t="s">
        <v>711</v>
      </c>
      <c r="B32" s="159"/>
      <c r="C32" s="157" t="s">
        <v>389</v>
      </c>
      <c r="D32" s="180">
        <f>SUMIFS('2추 세입'!G$6:G$100,'2추 세입'!$A$6:$A$100,'1추총괄표(위원회)'!$A32,'2추 세입'!$B$6:$B$100,'1추총괄표(위원회)'!$C32)</f>
        <v>11385</v>
      </c>
      <c r="E32" s="137">
        <f>SUMIFS('2추 세입'!H$6:H$100,'2추 세입'!$A$6:$A$100,'1추총괄표(위원회)'!$A32,'2추 세입'!$B$6:$B$100,'1추총괄표(위원회)'!$C32)</f>
        <v>0</v>
      </c>
      <c r="F32" s="173">
        <f t="shared" si="30"/>
        <v>11385</v>
      </c>
      <c r="G32" s="153">
        <f>SUMIFS('2추 세입'!J$6:J$100,'2추 세입'!$A$6:$A$100,'1추총괄표(위원회)'!$A32,'2추 세입'!$B$6:$B$100,'1추총괄표(위원회)'!$C32)</f>
        <v>-3152</v>
      </c>
      <c r="H32" s="142">
        <f>SUMIFS('2추 세입'!K$6:K$100,'2추 세입'!$A$6:$A$100,'1추총괄표(위원회)'!$A32,'2추 세입'!$B$6:$B$100,'1추총괄표(위원회)'!$C32)</f>
        <v>70000</v>
      </c>
      <c r="I32" s="173">
        <f>SUMIFS('2추 세입'!L$6:L$100,'2추 세입'!$A$6:$A$100,'1추총괄표(위원회)'!$A32,'2추 세입'!$B$6:$B$100,'1추총괄표(위원회)'!$C32)</f>
        <v>78233</v>
      </c>
      <c r="J32" s="153">
        <f>SUMIFS('2추 세입'!V$6:V$100,'2추 세입'!$A$6:$A$100,'1추총괄표(위원회)'!$A32,'2추 세입'!$B$6:$B$100,'1추총괄표(위원회)'!$C32)</f>
        <v>66848</v>
      </c>
      <c r="K32" s="142">
        <f>SUMIFS('2추 세입'!W$6:W$100,'2추 세입'!$A$6:$A$100,'1추총괄표(위원회)'!$A32,'2추 세입'!$B$6:$B$100,'1추총괄표(위원회)'!$C32)</f>
        <v>0</v>
      </c>
      <c r="L32" s="149">
        <f>SUMIFS('2추 세입'!M$6:M$100,'2추 세입'!$A$6:$A$100,'1추총괄표(위원회)'!$A32,'2추 세입'!$B$6:$B$100,'1추총괄표(위원회)'!$C32)</f>
        <v>0</v>
      </c>
      <c r="M32" s="150">
        <f>SUMIFS('2추 세입'!N$6:N$100,'2추 세입'!$A$6:$A$100,'1추총괄표(위원회)'!$A32,'2추 세입'!$B$6:$B$100,'1추총괄표(위원회)'!$C32)</f>
        <v>0</v>
      </c>
      <c r="N32" s="137">
        <f>SUMIFS('2추 세입'!O$6:O$100,'2추 세입'!$A$6:$A$100,'1추총괄표(위원회)'!$A32,'2추 세입'!$B$6:$B$100,'1추총괄표(위원회)'!$C32)</f>
        <v>11385</v>
      </c>
      <c r="O32" s="149">
        <f>SUMIFS('2추 세입'!AA$6:AA$100,'2추 세입'!$A$6:$A$100,'1추총괄표(위원회)'!$A32,'2추 세입'!$B$6:$B$100,'1추총괄표(위원회)'!$C32)</f>
        <v>0</v>
      </c>
      <c r="P32" s="142">
        <f>SUMIFS('2추 세입'!AB$6:AB$100,'2추 세입'!$A$6:$A$100,'1추총괄표(위원회)'!$A32,'2추 세입'!$B$6:$B$100,'1추총괄표(위원회)'!$C32)</f>
        <v>0</v>
      </c>
      <c r="Q32" s="88"/>
      <c r="R32" s="137">
        <f>SUMIFS('2추 세출'!G$6:G$264,'2추 세출'!$A$6:$A$264,'1추총괄표(위원회)'!$A32,'2추 세출'!$B$6:$B$264,'1추총괄표(위원회)'!$C32)</f>
        <v>3382129</v>
      </c>
      <c r="S32" s="173">
        <f>SUMIFS('2추 세출'!H$6:H$264,'2추 세출'!$A$6:$A$264,'1추총괄표(위원회)'!$A32,'2추 세출'!$B$6:$B$264,'1추총괄표(위원회)'!$C32)</f>
        <v>617642</v>
      </c>
      <c r="T32" s="137">
        <f t="shared" si="31"/>
        <v>2764487</v>
      </c>
      <c r="U32" s="149">
        <f>SUMIFS('2추 세출'!J$6:J$264,'2추 세출'!$A$6:$A$264,'1추총괄표(위원회)'!$A32,'2추 세출'!$B$6:$B$264,'1추총괄표(위원회)'!$C32)</f>
        <v>-555168</v>
      </c>
      <c r="V32" s="150">
        <f>SUMIFS('2추 세출'!K$6:K$264,'2추 세출'!$A$6:$A$264,'1추총괄표(위원회)'!$A32,'2추 세출'!$B$6:$B$264,'1추총괄표(위원회)'!$C32)</f>
        <v>1510259</v>
      </c>
      <c r="W32" s="137">
        <f>SUMIFS('2추 세출'!L$6:L$264,'2추 세출'!$A$6:$A$264,'1추총괄표(위원회)'!$A32,'2추 세출'!$B$6:$B$264,'1추총괄표(위원회)'!$C32)</f>
        <v>4437220</v>
      </c>
      <c r="X32" s="149">
        <f>SUMIFS('2추 세출'!V$6:V$264,'2추 세출'!$A$6:$A$264,'1추총괄표(위원회)'!$A32,'2추 세출'!$B$6:$B$264,'1추총괄표(위원회)'!$C32)</f>
        <v>955091</v>
      </c>
      <c r="Y32" s="150">
        <f>SUMIFS('2추 세출'!W$6:W$264,'2추 세출'!$A$6:$A$264,'1추총괄표(위원회)'!$A32,'2추 세출'!$B$6:$B$264,'1추총괄표(위원회)'!$C32)</f>
        <v>0</v>
      </c>
      <c r="Z32" s="153">
        <f>SUMIFS('2추 세출'!M$6:M$264,'2추 세출'!$A$6:$A$264,'1추총괄표(위원회)'!$A32,'2추 세출'!$B$6:$B$264,'1추총괄표(위원회)'!$C32)</f>
        <v>0</v>
      </c>
      <c r="AA32" s="142">
        <f>SUMIFS('2추 세출'!N$6:N$264,'2추 세출'!$A$6:$A$264,'1추총괄표(위원회)'!$A32,'2추 세출'!$B$6:$B$264,'1추총괄표(위원회)'!$C32)</f>
        <v>0</v>
      </c>
      <c r="AB32" s="173">
        <f>SUMIFS('2추 세출'!O$6:O$264,'2추 세출'!$A$6:$A$264,'1추총괄표(위원회)'!$A32,'2추 세출'!$B$6:$B$264,'1추총괄표(위원회)'!$C32)</f>
        <v>3482129</v>
      </c>
      <c r="AC32" s="153">
        <f>SUMIFS('2추 세출'!AA$6:AA$264,'2추 세출'!$A$6:$A$264,'1추총괄표(위원회)'!$A32,'2추 세출'!$B$6:$B$264,'1추총괄표(위원회)'!C$9)</f>
        <v>0</v>
      </c>
      <c r="AD32" s="142">
        <f>SUMIFS('2추 세출'!AB$6:AB$264,'2추 세출'!$A$6:$A$264,'1추총괄표(위원회)'!$A32,'2추 세출'!$B$6:$B$264,'1추총괄표(위원회)'!D$9)</f>
        <v>0</v>
      </c>
      <c r="AE32" s="83"/>
      <c r="AF32" s="141" t="str">
        <f t="shared" si="26"/>
        <v>@@</v>
      </c>
      <c r="AG32" s="142">
        <f t="shared" si="27"/>
        <v>-888243</v>
      </c>
      <c r="AH32" s="141" t="str">
        <f t="shared" si="28"/>
        <v>OK</v>
      </c>
      <c r="AI32" s="142">
        <f t="shared" si="29"/>
        <v>0</v>
      </c>
    </row>
    <row r="33" spans="1:35" ht="20.100000000000001" customHeight="1" x14ac:dyDescent="0.3">
      <c r="A33" s="136" t="s">
        <v>711</v>
      </c>
      <c r="B33" s="159"/>
      <c r="C33" s="157" t="s">
        <v>408</v>
      </c>
      <c r="D33" s="180">
        <f>SUMIFS('2추 세입'!G$6:G$100,'2추 세입'!$A$6:$A$100,'1추총괄표(위원회)'!$A33,'2추 세입'!$B$6:$B$100,'1추총괄표(위원회)'!$C33)</f>
        <v>0</v>
      </c>
      <c r="E33" s="137">
        <f>SUMIFS('2추 세입'!H$6:H$100,'2추 세입'!$A$6:$A$100,'1추총괄표(위원회)'!$A33,'2추 세입'!$B$6:$B$100,'1추총괄표(위원회)'!$C33)</f>
        <v>0</v>
      </c>
      <c r="F33" s="173">
        <f t="shared" si="30"/>
        <v>0</v>
      </c>
      <c r="G33" s="153">
        <f>SUMIFS('2추 세입'!J$6:J$100,'2추 세입'!$A$6:$A$100,'1추총괄표(위원회)'!$A33,'2추 세입'!$B$6:$B$100,'1추총괄표(위원회)'!$C33)</f>
        <v>0</v>
      </c>
      <c r="H33" s="142">
        <f>SUMIFS('2추 세입'!K$6:K$100,'2추 세입'!$A$6:$A$100,'1추총괄표(위원회)'!$A33,'2추 세입'!$B$6:$B$100,'1추총괄표(위원회)'!$C33)</f>
        <v>0</v>
      </c>
      <c r="I33" s="173">
        <f>SUMIFS('2추 세입'!L$6:L$100,'2추 세입'!$A$6:$A$100,'1추총괄표(위원회)'!$A33,'2추 세입'!$B$6:$B$100,'1추총괄표(위원회)'!$C33)</f>
        <v>0</v>
      </c>
      <c r="J33" s="153">
        <f>SUMIFS('2추 세입'!V$6:V$100,'2추 세입'!$A$6:$A$100,'1추총괄표(위원회)'!$A33,'2추 세입'!$B$6:$B$100,'1추총괄표(위원회)'!$C33)</f>
        <v>0</v>
      </c>
      <c r="K33" s="142">
        <f>SUMIFS('2추 세입'!W$6:W$100,'2추 세입'!$A$6:$A$100,'1추총괄표(위원회)'!$A33,'2추 세입'!$B$6:$B$100,'1추총괄표(위원회)'!$C33)</f>
        <v>0</v>
      </c>
      <c r="L33" s="149">
        <f>SUMIFS('2추 세입'!M$6:M$100,'2추 세입'!$A$6:$A$100,'1추총괄표(위원회)'!$A33,'2추 세입'!$B$6:$B$100,'1추총괄표(위원회)'!$C33)</f>
        <v>0</v>
      </c>
      <c r="M33" s="150">
        <f>SUMIFS('2추 세입'!N$6:N$100,'2추 세입'!$A$6:$A$100,'1추총괄표(위원회)'!$A33,'2추 세입'!$B$6:$B$100,'1추총괄표(위원회)'!$C33)</f>
        <v>0</v>
      </c>
      <c r="N33" s="137">
        <f>SUMIFS('2추 세입'!O$6:O$100,'2추 세입'!$A$6:$A$100,'1추총괄표(위원회)'!$A33,'2추 세입'!$B$6:$B$100,'1추총괄표(위원회)'!$C33)</f>
        <v>0</v>
      </c>
      <c r="O33" s="149">
        <f>SUMIFS('2추 세입'!AA$6:AA$100,'2추 세입'!$A$6:$A$100,'1추총괄표(위원회)'!$A33,'2추 세입'!$B$6:$B$100,'1추총괄표(위원회)'!$C33)</f>
        <v>0</v>
      </c>
      <c r="P33" s="142">
        <f>SUMIFS('2추 세입'!AB$6:AB$100,'2추 세입'!$A$6:$A$100,'1추총괄표(위원회)'!$A33,'2추 세입'!$B$6:$B$100,'1추총괄표(위원회)'!$C33)</f>
        <v>0</v>
      </c>
      <c r="Q33" s="88"/>
      <c r="R33" s="137">
        <f>SUMIFS('2추 세출'!G$6:G$264,'2추 세출'!$A$6:$A$264,'1추총괄표(위원회)'!$A33,'2추 세출'!$B$6:$B$264,'1추총괄표(위원회)'!$C33)</f>
        <v>460004</v>
      </c>
      <c r="S33" s="173">
        <f>SUMIFS('2추 세출'!H$6:H$264,'2추 세출'!$A$6:$A$264,'1추총괄표(위원회)'!$A33,'2추 세출'!$B$6:$B$264,'1추총괄표(위원회)'!$C33)</f>
        <v>484993</v>
      </c>
      <c r="T33" s="137">
        <f t="shared" si="31"/>
        <v>-24989</v>
      </c>
      <c r="U33" s="149">
        <f>SUMIFS('2추 세출'!J$6:J$264,'2추 세출'!$A$6:$A$264,'1추총괄표(위원회)'!$A33,'2추 세출'!$B$6:$B$264,'1추총괄표(위원회)'!$C33)</f>
        <v>-55051</v>
      </c>
      <c r="V33" s="150">
        <f>SUMIFS('2추 세출'!K$6:K$264,'2추 세출'!$A$6:$A$264,'1추총괄표(위원회)'!$A33,'2추 세출'!$B$6:$B$264,'1추총괄표(위원회)'!$C33)</f>
        <v>370051</v>
      </c>
      <c r="W33" s="137">
        <f>SUMIFS('2추 세출'!L$6:L$264,'2추 세출'!$A$6:$A$264,'1추총괄표(위원회)'!$A33,'2추 세출'!$B$6:$B$264,'1추총괄표(위원회)'!$C33)</f>
        <v>932964</v>
      </c>
      <c r="X33" s="149">
        <f>SUMIFS('2추 세출'!V$6:V$264,'2추 세출'!$A$6:$A$264,'1추총괄표(위원회)'!$A33,'2추 세출'!$B$6:$B$264,'1추총괄표(위원회)'!$C33)</f>
        <v>315000</v>
      </c>
      <c r="Y33" s="150">
        <f>SUMIFS('2추 세출'!W$6:W$264,'2추 세출'!$A$6:$A$264,'1추총괄표(위원회)'!$A33,'2추 세출'!$B$6:$B$264,'1추총괄표(위원회)'!$C33)</f>
        <v>0</v>
      </c>
      <c r="Z33" s="153">
        <f>SUMIFS('2추 세출'!M$6:M$264,'2추 세출'!$A$6:$A$264,'1추총괄표(위원회)'!$A33,'2추 세출'!$B$6:$B$264,'1추총괄표(위원회)'!$C33)</f>
        <v>0</v>
      </c>
      <c r="AA33" s="142">
        <f>SUMIFS('2추 세출'!N$6:N$264,'2추 세출'!$A$6:$A$264,'1추총괄표(위원회)'!$A33,'2추 세출'!$B$6:$B$264,'1추총괄표(위원회)'!$C33)</f>
        <v>0</v>
      </c>
      <c r="AB33" s="173">
        <f>SUMIFS('2추 세출'!O$6:O$264,'2추 세출'!$A$6:$A$264,'1추총괄표(위원회)'!$A33,'2추 세출'!$B$6:$B$264,'1추총괄표(위원회)'!$C33)</f>
        <v>617964</v>
      </c>
      <c r="AC33" s="153">
        <f>SUMIFS('2추 세출'!AA$6:AA$264,'2추 세출'!$A$6:$A$264,'1추총괄표(위원회)'!$A33,'2추 세출'!$B$6:$B$264,'1추총괄표(위원회)'!C$9)</f>
        <v>0</v>
      </c>
      <c r="AD33" s="142">
        <f>SUMIFS('2추 세출'!AB$6:AB$264,'2추 세출'!$A$6:$A$264,'1추총괄표(위원회)'!$A33,'2추 세출'!$B$6:$B$264,'1추총괄표(위원회)'!D$9)</f>
        <v>0</v>
      </c>
      <c r="AE33" s="83"/>
      <c r="AF33" s="141" t="str">
        <f t="shared" si="26"/>
        <v>@@</v>
      </c>
      <c r="AG33" s="142">
        <f t="shared" si="27"/>
        <v>-315000</v>
      </c>
      <c r="AH33" s="141" t="str">
        <f t="shared" si="28"/>
        <v>OK</v>
      </c>
      <c r="AI33" s="142">
        <f t="shared" si="29"/>
        <v>0</v>
      </c>
    </row>
    <row r="34" spans="1:35" ht="20.100000000000001" customHeight="1" x14ac:dyDescent="0.3">
      <c r="A34" s="136"/>
      <c r="B34" s="188" t="s">
        <v>792</v>
      </c>
      <c r="C34" s="161"/>
      <c r="D34" s="179">
        <f>SUM(D35:D37)</f>
        <v>16869541</v>
      </c>
      <c r="E34" s="170">
        <f t="shared" ref="E34:P34" si="97">SUM(E35:E37)</f>
        <v>132445014</v>
      </c>
      <c r="F34" s="172">
        <f t="shared" si="97"/>
        <v>-115575473</v>
      </c>
      <c r="G34" s="162">
        <f t="shared" si="97"/>
        <v>-3372191</v>
      </c>
      <c r="H34" s="164">
        <f t="shared" si="97"/>
        <v>3003732</v>
      </c>
      <c r="I34" s="172">
        <f t="shared" si="97"/>
        <v>138654528</v>
      </c>
      <c r="J34" s="162">
        <f t="shared" si="97"/>
        <v>-368459</v>
      </c>
      <c r="K34" s="164">
        <f t="shared" si="97"/>
        <v>0</v>
      </c>
      <c r="L34" s="167">
        <f t="shared" si="97"/>
        <v>0</v>
      </c>
      <c r="M34" s="177">
        <f t="shared" si="97"/>
        <v>0</v>
      </c>
      <c r="N34" s="170">
        <f t="shared" si="97"/>
        <v>139022987</v>
      </c>
      <c r="O34" s="167">
        <f t="shared" si="97"/>
        <v>0</v>
      </c>
      <c r="P34" s="164">
        <f t="shared" si="97"/>
        <v>0</v>
      </c>
      <c r="Q34" s="88"/>
      <c r="R34" s="170">
        <f>SUM(R35:R37)</f>
        <v>25820893</v>
      </c>
      <c r="S34" s="172">
        <f t="shared" ref="S34" si="98">SUM(S35:S37)</f>
        <v>144349057</v>
      </c>
      <c r="T34" s="170">
        <f t="shared" ref="T34" si="99">SUM(T35:T37)</f>
        <v>-118528164</v>
      </c>
      <c r="U34" s="167">
        <f t="shared" ref="U34" si="100">SUM(U35:U37)</f>
        <v>-13449634</v>
      </c>
      <c r="V34" s="177">
        <f t="shared" ref="V34" si="101">SUM(V35:V37)</f>
        <v>5892364</v>
      </c>
      <c r="W34" s="170">
        <f t="shared" ref="W34" si="102">SUM(W35:W37)</f>
        <v>152766357</v>
      </c>
      <c r="X34" s="167">
        <f t="shared" ref="X34" si="103">SUM(X35:X37)</f>
        <v>-7557270</v>
      </c>
      <c r="Y34" s="177">
        <f t="shared" ref="Y34" si="104">SUM(Y35:Y37)</f>
        <v>0</v>
      </c>
      <c r="Z34" s="162">
        <f t="shared" ref="Z34" si="105">SUM(Z35:Z37)</f>
        <v>0</v>
      </c>
      <c r="AA34" s="164">
        <f t="shared" ref="AA34" si="106">SUM(AA35:AA37)</f>
        <v>0</v>
      </c>
      <c r="AB34" s="172">
        <f t="shared" ref="AB34" si="107">SUM(AB35:AB37)</f>
        <v>160323627</v>
      </c>
      <c r="AC34" s="162">
        <f t="shared" ref="AC34" si="108">SUM(AC35:AC37)</f>
        <v>0</v>
      </c>
      <c r="AD34" s="164">
        <f t="shared" ref="AD34" si="109">SUM(AD35:AD37)</f>
        <v>0</v>
      </c>
      <c r="AE34" s="83"/>
      <c r="AF34" s="163" t="str">
        <f t="shared" si="26"/>
        <v>@@</v>
      </c>
      <c r="AG34" s="164">
        <f t="shared" si="27"/>
        <v>7188811</v>
      </c>
      <c r="AH34" s="163" t="str">
        <f t="shared" si="28"/>
        <v>OK</v>
      </c>
      <c r="AI34" s="164">
        <f t="shared" si="29"/>
        <v>0</v>
      </c>
    </row>
    <row r="35" spans="1:35" ht="20.100000000000001" customHeight="1" x14ac:dyDescent="0.3">
      <c r="A35" s="136" t="s">
        <v>712</v>
      </c>
      <c r="B35" s="159"/>
      <c r="C35" s="157" t="s">
        <v>440</v>
      </c>
      <c r="D35" s="180">
        <f>SUMIFS('2추 세입'!G$6:G$100,'2추 세입'!$A$6:$A$100,'1추총괄표(위원회)'!$A35,'2추 세입'!$B$6:$B$100,'1추총괄표(위원회)'!$C35)</f>
        <v>16869541</v>
      </c>
      <c r="E35" s="137">
        <f>SUMIFS('2추 세입'!H$6:H$100,'2추 세입'!$A$6:$A$100,'1추총괄표(위원회)'!$A35,'2추 세입'!$B$6:$B$100,'1추총괄표(위원회)'!$C35)</f>
        <v>132445014</v>
      </c>
      <c r="F35" s="173">
        <f t="shared" si="30"/>
        <v>-115575473</v>
      </c>
      <c r="G35" s="153">
        <f>SUMIFS('2추 세입'!J$6:J$100,'2추 세입'!$A$6:$A$100,'1추총괄표(위원회)'!$A35,'2추 세입'!$B$6:$B$100,'1추총괄표(위원회)'!$C35)</f>
        <v>-3372191</v>
      </c>
      <c r="H35" s="142">
        <f>SUMIFS('2추 세입'!K$6:K$100,'2추 세입'!$A$6:$A$100,'1추총괄표(위원회)'!$A35,'2추 세입'!$B$6:$B$100,'1추총괄표(위원회)'!$C35)</f>
        <v>3003732</v>
      </c>
      <c r="I35" s="173">
        <f>SUMIFS('2추 세입'!L$6:L$100,'2추 세입'!$A$6:$A$100,'1추총괄표(위원회)'!$A35,'2추 세입'!$B$6:$B$100,'1추총괄표(위원회)'!$C35)</f>
        <v>138654528</v>
      </c>
      <c r="J35" s="153">
        <f>SUMIFS('2추 세입'!V$6:V$100,'2추 세입'!$A$6:$A$100,'1추총괄표(위원회)'!$A35,'2추 세입'!$B$6:$B$100,'1추총괄표(위원회)'!$C35)</f>
        <v>-368459</v>
      </c>
      <c r="K35" s="142">
        <f>SUMIFS('2추 세입'!W$6:W$100,'2추 세입'!$A$6:$A$100,'1추총괄표(위원회)'!$A35,'2추 세입'!$B$6:$B$100,'1추총괄표(위원회)'!$C35)</f>
        <v>0</v>
      </c>
      <c r="L35" s="149">
        <f>SUMIFS('2추 세입'!M$6:M$100,'2추 세입'!$A$6:$A$100,'1추총괄표(위원회)'!$A35,'2추 세입'!$B$6:$B$100,'1추총괄표(위원회)'!$C35)</f>
        <v>0</v>
      </c>
      <c r="M35" s="150">
        <f>SUMIFS('2추 세입'!N$6:N$100,'2추 세입'!$A$6:$A$100,'1추총괄표(위원회)'!$A35,'2추 세입'!$B$6:$B$100,'1추총괄표(위원회)'!$C35)</f>
        <v>0</v>
      </c>
      <c r="N35" s="137">
        <f>SUMIFS('2추 세입'!O$6:O$100,'2추 세입'!$A$6:$A$100,'1추총괄표(위원회)'!$A35,'2추 세입'!$B$6:$B$100,'1추총괄표(위원회)'!$C35)</f>
        <v>139022987</v>
      </c>
      <c r="O35" s="149">
        <f>SUMIFS('2추 세입'!AA$6:AA$100,'2추 세입'!$A$6:$A$100,'1추총괄표(위원회)'!$A35,'2추 세입'!$B$6:$B$100,'1추총괄표(위원회)'!$C35)</f>
        <v>0</v>
      </c>
      <c r="P35" s="142">
        <f>SUMIFS('2추 세입'!AB$6:AB$100,'2추 세입'!$A$6:$A$100,'1추총괄표(위원회)'!$A35,'2추 세입'!$B$6:$B$100,'1추총괄표(위원회)'!$C35)</f>
        <v>0</v>
      </c>
      <c r="Q35" s="88"/>
      <c r="R35" s="137">
        <f>SUMIFS('2추 세출'!G$6:G$264,'2추 세출'!$A$6:$A$264,'1추총괄표(위원회)'!$A35,'2추 세출'!$B$6:$B$264,'1추총괄표(위원회)'!$C35)</f>
        <v>25344831</v>
      </c>
      <c r="S35" s="173">
        <f>SUMIFS('2추 세출'!H$6:H$264,'2추 세출'!$A$6:$A$264,'1추총괄표(위원회)'!$A35,'2추 세출'!$B$6:$B$264,'1추총괄표(위원회)'!$C35)</f>
        <v>105558561</v>
      </c>
      <c r="T35" s="137">
        <f t="shared" si="31"/>
        <v>-80213730</v>
      </c>
      <c r="U35" s="149">
        <f>SUMIFS('2추 세출'!J$6:J$264,'2추 세출'!$A$6:$A$264,'1추총괄표(위원회)'!$A35,'2추 세출'!$B$6:$B$264,'1추총괄표(위원회)'!$C35)</f>
        <v>-13449634</v>
      </c>
      <c r="V35" s="150">
        <f>SUMIFS('2추 세출'!K$6:K$264,'2추 세출'!$A$6:$A$264,'1추총괄표(위원회)'!$A35,'2추 세출'!$B$6:$B$264,'1추총괄표(위원회)'!$C35)</f>
        <v>3132026</v>
      </c>
      <c r="W35" s="137">
        <f>SUMIFS('2추 세출'!L$6:L$264,'2추 세출'!$A$6:$A$264,'1추총괄표(위원회)'!$A35,'2추 세출'!$B$6:$B$264,'1추총괄표(위원회)'!$C35)</f>
        <v>111015683</v>
      </c>
      <c r="X35" s="149">
        <f>SUMIFS('2추 세출'!V$6:V$264,'2추 세출'!$A$6:$A$264,'1추총괄표(위원회)'!$A35,'2추 세출'!$B$6:$B$264,'1추총괄표(위원회)'!$C35)</f>
        <v>-10317608</v>
      </c>
      <c r="Y35" s="150">
        <f>SUMIFS('2추 세출'!W$6:W$264,'2추 세출'!$A$6:$A$264,'1추총괄표(위원회)'!$A35,'2추 세출'!$B$6:$B$264,'1추총괄표(위원회)'!$C35)</f>
        <v>0</v>
      </c>
      <c r="Z35" s="153">
        <f>SUMIFS('2추 세출'!M$6:M$264,'2추 세출'!$A$6:$A$264,'1추총괄표(위원회)'!$A35,'2추 세출'!$B$6:$B$264,'1추총괄표(위원회)'!$C35)</f>
        <v>0</v>
      </c>
      <c r="AA35" s="142">
        <f>SUMIFS('2추 세출'!N$6:N$264,'2추 세출'!$A$6:$A$264,'1추총괄표(위원회)'!$A35,'2추 세출'!$B$6:$B$264,'1추총괄표(위원회)'!$C35)</f>
        <v>0</v>
      </c>
      <c r="AB35" s="173">
        <f>SUMIFS('2추 세출'!O$6:O$264,'2추 세출'!$A$6:$A$264,'1추총괄표(위원회)'!$A35,'2추 세출'!$B$6:$B$264,'1추총괄표(위원회)'!$C35)</f>
        <v>121333291</v>
      </c>
      <c r="AC35" s="153">
        <f>SUMIFS('2추 세출'!AA$6:AA$264,'2추 세출'!$A$6:$A$264,'1추총괄표(위원회)'!$A35,'2추 세출'!$B$6:$B$264,'1추총괄표(위원회)'!C$9)</f>
        <v>0</v>
      </c>
      <c r="AD35" s="142">
        <f>SUMIFS('2추 세출'!AB$6:AB$264,'2추 세출'!$A$6:$A$264,'1추총괄표(위원회)'!$A35,'2추 세출'!$B$6:$B$264,'1추총괄표(위원회)'!D$9)</f>
        <v>0</v>
      </c>
      <c r="AE35" s="83"/>
      <c r="AF35" s="141" t="str">
        <f t="shared" si="26"/>
        <v>@@</v>
      </c>
      <c r="AG35" s="142">
        <f t="shared" si="27"/>
        <v>9949149</v>
      </c>
      <c r="AH35" s="141" t="str">
        <f t="shared" si="28"/>
        <v>OK</v>
      </c>
      <c r="AI35" s="142">
        <f t="shared" si="29"/>
        <v>0</v>
      </c>
    </row>
    <row r="36" spans="1:35" ht="20.100000000000001" customHeight="1" x14ac:dyDescent="0.3">
      <c r="A36" s="136" t="s">
        <v>712</v>
      </c>
      <c r="B36" s="159"/>
      <c r="C36" s="157" t="s">
        <v>462</v>
      </c>
      <c r="D36" s="180">
        <f>SUMIFS('2추 세입'!G$6:G$100,'2추 세입'!$A$6:$A$100,'1추총괄표(위원회)'!$A36,'2추 세입'!$B$6:$B$100,'1추총괄표(위원회)'!$C36)</f>
        <v>0</v>
      </c>
      <c r="E36" s="137">
        <f>SUMIFS('2추 세입'!H$6:H$100,'2추 세입'!$A$6:$A$100,'1추총괄표(위원회)'!$A36,'2추 세입'!$B$6:$B$100,'1추총괄표(위원회)'!$C36)</f>
        <v>0</v>
      </c>
      <c r="F36" s="173">
        <f t="shared" si="30"/>
        <v>0</v>
      </c>
      <c r="G36" s="153">
        <f>SUMIFS('2추 세입'!J$6:J$100,'2추 세입'!$A$6:$A$100,'1추총괄표(위원회)'!$A36,'2추 세입'!$B$6:$B$100,'1추총괄표(위원회)'!$C36)</f>
        <v>0</v>
      </c>
      <c r="H36" s="142">
        <f>SUMIFS('2추 세입'!K$6:K$100,'2추 세입'!$A$6:$A$100,'1추총괄표(위원회)'!$A36,'2추 세입'!$B$6:$B$100,'1추총괄표(위원회)'!$C36)</f>
        <v>0</v>
      </c>
      <c r="I36" s="173">
        <f>SUMIFS('2추 세입'!L$6:L$100,'2추 세입'!$A$6:$A$100,'1추총괄표(위원회)'!$A36,'2추 세입'!$B$6:$B$100,'1추총괄표(위원회)'!$C36)</f>
        <v>0</v>
      </c>
      <c r="J36" s="153">
        <f>SUMIFS('2추 세입'!V$6:V$100,'2추 세입'!$A$6:$A$100,'1추총괄표(위원회)'!$A36,'2추 세입'!$B$6:$B$100,'1추총괄표(위원회)'!$C36)</f>
        <v>0</v>
      </c>
      <c r="K36" s="142">
        <f>SUMIFS('2추 세입'!W$6:W$100,'2추 세입'!$A$6:$A$100,'1추총괄표(위원회)'!$A36,'2추 세입'!$B$6:$B$100,'1추총괄표(위원회)'!$C36)</f>
        <v>0</v>
      </c>
      <c r="L36" s="149">
        <f>SUMIFS('2추 세입'!M$6:M$100,'2추 세입'!$A$6:$A$100,'1추총괄표(위원회)'!$A36,'2추 세입'!$B$6:$B$100,'1추총괄표(위원회)'!$C36)</f>
        <v>0</v>
      </c>
      <c r="M36" s="150">
        <f>SUMIFS('2추 세입'!N$6:N$100,'2추 세입'!$A$6:$A$100,'1추총괄표(위원회)'!$A36,'2추 세입'!$B$6:$B$100,'1추총괄표(위원회)'!$C36)</f>
        <v>0</v>
      </c>
      <c r="N36" s="137">
        <f>SUMIFS('2추 세입'!O$6:O$100,'2추 세입'!$A$6:$A$100,'1추총괄표(위원회)'!$A36,'2추 세입'!$B$6:$B$100,'1추총괄표(위원회)'!$C36)</f>
        <v>0</v>
      </c>
      <c r="O36" s="149">
        <f>SUMIFS('2추 세입'!AA$6:AA$100,'2추 세입'!$A$6:$A$100,'1추총괄표(위원회)'!$A36,'2추 세입'!$B$6:$B$100,'1추총괄표(위원회)'!$C36)</f>
        <v>0</v>
      </c>
      <c r="P36" s="142">
        <f>SUMIFS('2추 세입'!AB$6:AB$100,'2추 세입'!$A$6:$A$100,'1추총괄표(위원회)'!$A36,'2추 세입'!$B$6:$B$100,'1추총괄표(위원회)'!$C36)</f>
        <v>0</v>
      </c>
      <c r="Q36" s="88"/>
      <c r="R36" s="137">
        <f>SUMIFS('2추 세출'!G$6:G$264,'2추 세출'!$A$6:$A$264,'1추총괄표(위원회)'!$A36,'2추 세출'!$B$6:$B$264,'1추총괄표(위원회)'!$C36)</f>
        <v>476062</v>
      </c>
      <c r="S36" s="173">
        <f>SUMIFS('2추 세출'!H$6:H$264,'2추 세출'!$A$6:$A$264,'1추총괄표(위원회)'!$A36,'2추 세출'!$B$6:$B$264,'1추총괄표(위원회)'!$C36)</f>
        <v>38790496</v>
      </c>
      <c r="T36" s="137">
        <f t="shared" si="31"/>
        <v>-38314434</v>
      </c>
      <c r="U36" s="149">
        <f>SUMIFS('2추 세출'!J$6:J$264,'2추 세출'!$A$6:$A$264,'1추총괄표(위원회)'!$A36,'2추 세출'!$B$6:$B$264,'1추총괄표(위원회)'!$C36)</f>
        <v>0</v>
      </c>
      <c r="V36" s="150">
        <f>SUMIFS('2추 세출'!K$6:K$264,'2추 세출'!$A$6:$A$264,'1추총괄표(위원회)'!$A36,'2추 세출'!$B$6:$B$264,'1추총괄표(위원회)'!$C36)</f>
        <v>2760338</v>
      </c>
      <c r="W36" s="137">
        <f>SUMIFS('2추 세출'!L$6:L$264,'2추 세출'!$A$6:$A$264,'1추총괄표(위원회)'!$A36,'2추 세출'!$B$6:$B$264,'1추총괄표(위원회)'!$C36)</f>
        <v>41750674</v>
      </c>
      <c r="X36" s="149">
        <f>SUMIFS('2추 세출'!V$6:V$264,'2추 세출'!$A$6:$A$264,'1추총괄표(위원회)'!$A36,'2추 세출'!$B$6:$B$264,'1추총괄표(위원회)'!$C36)</f>
        <v>2760338</v>
      </c>
      <c r="Y36" s="150">
        <f>SUMIFS('2추 세출'!W$6:W$264,'2추 세출'!$A$6:$A$264,'1추총괄표(위원회)'!$A36,'2추 세출'!$B$6:$B$264,'1추총괄표(위원회)'!$C36)</f>
        <v>0</v>
      </c>
      <c r="Z36" s="153">
        <f>SUMIFS('2추 세출'!M$6:M$264,'2추 세출'!$A$6:$A$264,'1추총괄표(위원회)'!$A36,'2추 세출'!$B$6:$B$264,'1추총괄표(위원회)'!$C36)</f>
        <v>0</v>
      </c>
      <c r="AA36" s="142">
        <f>SUMIFS('2추 세출'!N$6:N$264,'2추 세출'!$A$6:$A$264,'1추총괄표(위원회)'!$A36,'2추 세출'!$B$6:$B$264,'1추총괄표(위원회)'!$C36)</f>
        <v>0</v>
      </c>
      <c r="AB36" s="173">
        <f>SUMIFS('2추 세출'!O$6:O$264,'2추 세출'!$A$6:$A$264,'1추총괄표(위원회)'!$A36,'2추 세출'!$B$6:$B$264,'1추총괄표(위원회)'!$C36)</f>
        <v>38990336</v>
      </c>
      <c r="AC36" s="153">
        <f>SUMIFS('2추 세출'!AA$6:AA$264,'2추 세출'!$A$6:$A$264,'1추총괄표(위원회)'!$A36,'2추 세출'!$B$6:$B$264,'1추총괄표(위원회)'!C$9)</f>
        <v>0</v>
      </c>
      <c r="AD36" s="142">
        <f>SUMIFS('2추 세출'!AB$6:AB$264,'2추 세출'!$A$6:$A$264,'1추총괄표(위원회)'!$A36,'2추 세출'!$B$6:$B$264,'1추총괄표(위원회)'!D$9)</f>
        <v>0</v>
      </c>
      <c r="AE36" s="83"/>
      <c r="AF36" s="141" t="str">
        <f t="shared" si="26"/>
        <v>@@</v>
      </c>
      <c r="AG36" s="142">
        <f t="shared" si="27"/>
        <v>-2760338</v>
      </c>
      <c r="AH36" s="141" t="str">
        <f t="shared" si="28"/>
        <v>OK</v>
      </c>
      <c r="AI36" s="142">
        <f t="shared" si="29"/>
        <v>0</v>
      </c>
    </row>
    <row r="37" spans="1:35" ht="20.100000000000001" customHeight="1" x14ac:dyDescent="0.3">
      <c r="A37" s="136" t="s">
        <v>712</v>
      </c>
      <c r="B37" s="159"/>
      <c r="C37" s="157" t="s">
        <v>469</v>
      </c>
      <c r="D37" s="180">
        <f>SUMIFS('2추 세입'!G$6:G$100,'2추 세입'!$A$6:$A$100,'1추총괄표(위원회)'!$A37,'2추 세입'!$B$6:$B$100,'1추총괄표(위원회)'!$C37)</f>
        <v>0</v>
      </c>
      <c r="E37" s="137">
        <f>SUMIFS('2추 세입'!H$6:H$100,'2추 세입'!$A$6:$A$100,'1추총괄표(위원회)'!$A37,'2추 세입'!$B$6:$B$100,'1추총괄표(위원회)'!$C37)</f>
        <v>0</v>
      </c>
      <c r="F37" s="173">
        <f t="shared" si="30"/>
        <v>0</v>
      </c>
      <c r="G37" s="153">
        <f>SUMIFS('2추 세입'!J$6:J$100,'2추 세입'!$A$6:$A$100,'1추총괄표(위원회)'!$A37,'2추 세입'!$B$6:$B$100,'1추총괄표(위원회)'!$C37)</f>
        <v>0</v>
      </c>
      <c r="H37" s="142">
        <f>SUMIFS('2추 세입'!K$6:K$100,'2추 세입'!$A$6:$A$100,'1추총괄표(위원회)'!$A37,'2추 세입'!$B$6:$B$100,'1추총괄표(위원회)'!$C37)</f>
        <v>0</v>
      </c>
      <c r="I37" s="173">
        <f>SUMIFS('2추 세입'!L$6:L$100,'2추 세입'!$A$6:$A$100,'1추총괄표(위원회)'!$A37,'2추 세입'!$B$6:$B$100,'1추총괄표(위원회)'!$C37)</f>
        <v>0</v>
      </c>
      <c r="J37" s="153">
        <f>SUMIFS('2추 세입'!V$6:V$100,'2추 세입'!$A$6:$A$100,'1추총괄표(위원회)'!$A37,'2추 세입'!$B$6:$B$100,'1추총괄표(위원회)'!$C37)</f>
        <v>0</v>
      </c>
      <c r="K37" s="142">
        <f>SUMIFS('2추 세입'!W$6:W$100,'2추 세입'!$A$6:$A$100,'1추총괄표(위원회)'!$A37,'2추 세입'!$B$6:$B$100,'1추총괄표(위원회)'!$C37)</f>
        <v>0</v>
      </c>
      <c r="L37" s="149">
        <f>SUMIFS('2추 세입'!M$6:M$100,'2추 세입'!$A$6:$A$100,'1추총괄표(위원회)'!$A37,'2추 세입'!$B$6:$B$100,'1추총괄표(위원회)'!$C37)</f>
        <v>0</v>
      </c>
      <c r="M37" s="150">
        <f>SUMIFS('2추 세입'!N$6:N$100,'2추 세입'!$A$6:$A$100,'1추총괄표(위원회)'!$A37,'2추 세입'!$B$6:$B$100,'1추총괄표(위원회)'!$C37)</f>
        <v>0</v>
      </c>
      <c r="N37" s="137">
        <f>SUMIFS('2추 세입'!O$6:O$100,'2추 세입'!$A$6:$A$100,'1추총괄표(위원회)'!$A37,'2추 세입'!$B$6:$B$100,'1추총괄표(위원회)'!$C37)</f>
        <v>0</v>
      </c>
      <c r="O37" s="149">
        <f>SUMIFS('2추 세입'!AA$6:AA$100,'2추 세입'!$A$6:$A$100,'1추총괄표(위원회)'!$A37,'2추 세입'!$B$6:$B$100,'1추총괄표(위원회)'!$C37)</f>
        <v>0</v>
      </c>
      <c r="P37" s="142">
        <f>SUMIFS('2추 세입'!AB$6:AB$100,'2추 세입'!$A$6:$A$100,'1추총괄표(위원회)'!$A37,'2추 세입'!$B$6:$B$100,'1추총괄표(위원회)'!$C37)</f>
        <v>0</v>
      </c>
      <c r="Q37" s="88"/>
      <c r="R37" s="137">
        <f>SUMIFS('2추 세출'!G$6:G$264,'2추 세출'!$A$6:$A$264,'1추총괄표(위원회)'!$A37,'2추 세출'!$B$6:$B$264,'1추총괄표(위원회)'!$C37)</f>
        <v>0</v>
      </c>
      <c r="S37" s="173">
        <f>SUMIFS('2추 세출'!H$6:H$264,'2추 세출'!$A$6:$A$264,'1추총괄표(위원회)'!$A37,'2추 세출'!$B$6:$B$264,'1추총괄표(위원회)'!$C37)</f>
        <v>0</v>
      </c>
      <c r="T37" s="137">
        <f t="shared" si="31"/>
        <v>0</v>
      </c>
      <c r="U37" s="149">
        <f>SUMIFS('2추 세출'!J$6:J$264,'2추 세출'!$A$6:$A$264,'1추총괄표(위원회)'!$A37,'2추 세출'!$B$6:$B$264,'1추총괄표(위원회)'!$C37)</f>
        <v>0</v>
      </c>
      <c r="V37" s="150">
        <f>SUMIFS('2추 세출'!K$6:K$264,'2추 세출'!$A$6:$A$264,'1추총괄표(위원회)'!$A37,'2추 세출'!$B$6:$B$264,'1추총괄표(위원회)'!$C37)</f>
        <v>0</v>
      </c>
      <c r="W37" s="137">
        <f>SUMIFS('2추 세출'!L$6:L$264,'2추 세출'!$A$6:$A$264,'1추총괄표(위원회)'!$A37,'2추 세출'!$B$6:$B$264,'1추총괄표(위원회)'!$C37)</f>
        <v>0</v>
      </c>
      <c r="X37" s="149">
        <f>SUMIFS('2추 세출'!V$6:V$264,'2추 세출'!$A$6:$A$264,'1추총괄표(위원회)'!$A37,'2추 세출'!$B$6:$B$264,'1추총괄표(위원회)'!$C37)</f>
        <v>0</v>
      </c>
      <c r="Y37" s="150">
        <f>SUMIFS('2추 세출'!W$6:W$264,'2추 세출'!$A$6:$A$264,'1추총괄표(위원회)'!$A37,'2추 세출'!$B$6:$B$264,'1추총괄표(위원회)'!$C37)</f>
        <v>0</v>
      </c>
      <c r="Z37" s="153">
        <f>SUMIFS('2추 세출'!M$6:M$264,'2추 세출'!$A$6:$A$264,'1추총괄표(위원회)'!$A37,'2추 세출'!$B$6:$B$264,'1추총괄표(위원회)'!$C37)</f>
        <v>0</v>
      </c>
      <c r="AA37" s="142">
        <f>SUMIFS('2추 세출'!N$6:N$264,'2추 세출'!$A$6:$A$264,'1추총괄표(위원회)'!$A37,'2추 세출'!$B$6:$B$264,'1추총괄표(위원회)'!$C37)</f>
        <v>0</v>
      </c>
      <c r="AB37" s="173">
        <f>SUMIFS('2추 세출'!O$6:O$264,'2추 세출'!$A$6:$A$264,'1추총괄표(위원회)'!$A37,'2추 세출'!$B$6:$B$264,'1추총괄표(위원회)'!$C37)</f>
        <v>0</v>
      </c>
      <c r="AC37" s="153">
        <f>SUMIFS('2추 세출'!AA$6:AA$264,'2추 세출'!$A$6:$A$264,'1추총괄표(위원회)'!$A37,'2추 세출'!$B$6:$B$264,'1추총괄표(위원회)'!C$9)</f>
        <v>0</v>
      </c>
      <c r="AD37" s="142">
        <f>SUMIFS('2추 세출'!AB$6:AB$264,'2추 세출'!$A$6:$A$264,'1추총괄표(위원회)'!$A37,'2추 세출'!$B$6:$B$264,'1추총괄표(위원회)'!D$9)</f>
        <v>0</v>
      </c>
      <c r="AE37" s="83"/>
      <c r="AF37" s="141" t="str">
        <f t="shared" si="26"/>
        <v>OK</v>
      </c>
      <c r="AG37" s="142">
        <f t="shared" si="27"/>
        <v>0</v>
      </c>
      <c r="AH37" s="141" t="str">
        <f t="shared" si="28"/>
        <v>OK</v>
      </c>
      <c r="AI37" s="142">
        <f t="shared" si="29"/>
        <v>0</v>
      </c>
    </row>
    <row r="38" spans="1:35" ht="20.100000000000001" customHeight="1" x14ac:dyDescent="0.3">
      <c r="A38" s="136"/>
      <c r="B38" s="188" t="s">
        <v>791</v>
      </c>
      <c r="C38" s="161"/>
      <c r="D38" s="179">
        <f>SUM(D39:D42)</f>
        <v>0</v>
      </c>
      <c r="E38" s="170">
        <f t="shared" ref="E38:P38" si="110">SUM(E39:E42)</f>
        <v>0</v>
      </c>
      <c r="F38" s="172">
        <f t="shared" si="110"/>
        <v>0</v>
      </c>
      <c r="G38" s="162">
        <f t="shared" si="110"/>
        <v>0</v>
      </c>
      <c r="H38" s="164">
        <f t="shared" si="110"/>
        <v>0</v>
      </c>
      <c r="I38" s="172">
        <f t="shared" si="110"/>
        <v>0</v>
      </c>
      <c r="J38" s="162">
        <f t="shared" si="110"/>
        <v>0</v>
      </c>
      <c r="K38" s="164">
        <f t="shared" si="110"/>
        <v>0</v>
      </c>
      <c r="L38" s="167">
        <f t="shared" si="110"/>
        <v>0</v>
      </c>
      <c r="M38" s="177">
        <f t="shared" si="110"/>
        <v>0</v>
      </c>
      <c r="N38" s="170">
        <f t="shared" si="110"/>
        <v>0</v>
      </c>
      <c r="O38" s="167">
        <f t="shared" si="110"/>
        <v>0</v>
      </c>
      <c r="P38" s="164">
        <f t="shared" si="110"/>
        <v>0</v>
      </c>
      <c r="Q38" s="88"/>
      <c r="R38" s="170">
        <f>SUM(R39:R42)</f>
        <v>83094401</v>
      </c>
      <c r="S38" s="172">
        <f t="shared" ref="S38" si="111">SUM(S39:S42)</f>
        <v>36440000</v>
      </c>
      <c r="T38" s="170">
        <f t="shared" ref="T38" si="112">SUM(T39:T42)</f>
        <v>46654401</v>
      </c>
      <c r="U38" s="167">
        <f t="shared" ref="U38" si="113">SUM(U39:U42)</f>
        <v>-7000000</v>
      </c>
      <c r="V38" s="177">
        <f t="shared" ref="V38" si="114">SUM(V39:V42)</f>
        <v>11290000</v>
      </c>
      <c r="W38" s="170">
        <f t="shared" ref="W38" si="115">SUM(W39:W42)</f>
        <v>87384401</v>
      </c>
      <c r="X38" s="167">
        <f t="shared" ref="X38" si="116">SUM(X39:X42)</f>
        <v>790000</v>
      </c>
      <c r="Y38" s="177">
        <f t="shared" ref="Y38" si="117">SUM(Y39:Y42)</f>
        <v>0</v>
      </c>
      <c r="Z38" s="162">
        <f t="shared" ref="Z38" si="118">SUM(Z39:Z42)</f>
        <v>0</v>
      </c>
      <c r="AA38" s="164">
        <f t="shared" ref="AA38" si="119">SUM(AA39:AA42)</f>
        <v>0</v>
      </c>
      <c r="AB38" s="172">
        <f t="shared" ref="AB38" si="120">SUM(AB39:AB42)</f>
        <v>83094401</v>
      </c>
      <c r="AC38" s="162">
        <f t="shared" ref="AC38" si="121">SUM(AC39:AC42)</f>
        <v>0</v>
      </c>
      <c r="AD38" s="164">
        <f t="shared" ref="AD38" si="122">SUM(AD39:AD42)</f>
        <v>0</v>
      </c>
      <c r="AE38" s="83"/>
      <c r="AF38" s="163" t="str">
        <f t="shared" si="26"/>
        <v>@@</v>
      </c>
      <c r="AG38" s="164">
        <f t="shared" si="27"/>
        <v>-790000</v>
      </c>
      <c r="AH38" s="163" t="str">
        <f t="shared" si="28"/>
        <v>OK</v>
      </c>
      <c r="AI38" s="164">
        <f t="shared" si="29"/>
        <v>0</v>
      </c>
    </row>
    <row r="39" spans="1:35" ht="20.100000000000001" customHeight="1" x14ac:dyDescent="0.3">
      <c r="A39" s="136" t="s">
        <v>713</v>
      </c>
      <c r="B39" s="159"/>
      <c r="C39" s="157" t="s">
        <v>483</v>
      </c>
      <c r="D39" s="180">
        <f>SUMIFS('2추 세입'!G$6:G$100,'2추 세입'!$A$6:$A$100,'1추총괄표(위원회)'!$A39,'2추 세입'!$B$6:$B$100,'1추총괄표(위원회)'!$C39)</f>
        <v>0</v>
      </c>
      <c r="E39" s="137">
        <f>SUMIFS('2추 세입'!H$6:H$100,'2추 세입'!$A$6:$A$100,'1추총괄표(위원회)'!$A39,'2추 세입'!$B$6:$B$100,'1추총괄표(위원회)'!$C39)</f>
        <v>0</v>
      </c>
      <c r="F39" s="173">
        <f t="shared" si="30"/>
        <v>0</v>
      </c>
      <c r="G39" s="153">
        <f>SUMIFS('2추 세입'!J$6:J$100,'2추 세입'!$A$6:$A$100,'1추총괄표(위원회)'!$A39,'2추 세입'!$B$6:$B$100,'1추총괄표(위원회)'!$C39)</f>
        <v>0</v>
      </c>
      <c r="H39" s="142">
        <f>SUMIFS('2추 세입'!K$6:K$100,'2추 세입'!$A$6:$A$100,'1추총괄표(위원회)'!$A39,'2추 세입'!$B$6:$B$100,'1추총괄표(위원회)'!$C39)</f>
        <v>0</v>
      </c>
      <c r="I39" s="173">
        <f>SUMIFS('2추 세입'!L$6:L$100,'2추 세입'!$A$6:$A$100,'1추총괄표(위원회)'!$A39,'2추 세입'!$B$6:$B$100,'1추총괄표(위원회)'!$C39)</f>
        <v>0</v>
      </c>
      <c r="J39" s="153">
        <f>SUMIFS('2추 세입'!V$6:V$100,'2추 세입'!$A$6:$A$100,'1추총괄표(위원회)'!$A39,'2추 세입'!$B$6:$B$100,'1추총괄표(위원회)'!$C39)</f>
        <v>0</v>
      </c>
      <c r="K39" s="142">
        <f>SUMIFS('2추 세입'!W$6:W$100,'2추 세입'!$A$6:$A$100,'1추총괄표(위원회)'!$A39,'2추 세입'!$B$6:$B$100,'1추총괄표(위원회)'!$C39)</f>
        <v>0</v>
      </c>
      <c r="L39" s="149">
        <f>SUMIFS('2추 세입'!M$6:M$100,'2추 세입'!$A$6:$A$100,'1추총괄표(위원회)'!$A39,'2추 세입'!$B$6:$B$100,'1추총괄표(위원회)'!$C39)</f>
        <v>0</v>
      </c>
      <c r="M39" s="150">
        <f>SUMIFS('2추 세입'!N$6:N$100,'2추 세입'!$A$6:$A$100,'1추총괄표(위원회)'!$A39,'2추 세입'!$B$6:$B$100,'1추총괄표(위원회)'!$C39)</f>
        <v>0</v>
      </c>
      <c r="N39" s="137">
        <f>SUMIFS('2추 세입'!O$6:O$100,'2추 세입'!$A$6:$A$100,'1추총괄표(위원회)'!$A39,'2추 세입'!$B$6:$B$100,'1추총괄표(위원회)'!$C39)</f>
        <v>0</v>
      </c>
      <c r="O39" s="149">
        <f>SUMIFS('2추 세입'!AA$6:AA$100,'2추 세입'!$A$6:$A$100,'1추총괄표(위원회)'!$A39,'2추 세입'!$B$6:$B$100,'1추총괄표(위원회)'!$C39)</f>
        <v>0</v>
      </c>
      <c r="P39" s="142">
        <f>SUMIFS('2추 세입'!AB$6:AB$100,'2추 세입'!$A$6:$A$100,'1추총괄표(위원회)'!$A39,'2추 세입'!$B$6:$B$100,'1추총괄표(위원회)'!$C39)</f>
        <v>0</v>
      </c>
      <c r="Q39" s="88"/>
      <c r="R39" s="137">
        <f>SUMIFS('2추 세출'!G$6:G$264,'2추 세출'!$A$6:$A$264,'1추총괄표(위원회)'!$A39,'2추 세출'!$B$6:$B$264,'1추총괄표(위원회)'!$C39)</f>
        <v>1890000</v>
      </c>
      <c r="S39" s="173">
        <f>SUMIFS('2추 세출'!H$6:H$264,'2추 세출'!$A$6:$A$264,'1추총괄표(위원회)'!$A39,'2추 세출'!$B$6:$B$264,'1추총괄표(위원회)'!$C39)</f>
        <v>1890000</v>
      </c>
      <c r="T39" s="137">
        <f t="shared" si="31"/>
        <v>0</v>
      </c>
      <c r="U39" s="149">
        <f>SUMIFS('2추 세출'!J$6:J$264,'2추 세출'!$A$6:$A$264,'1추총괄표(위원회)'!$A39,'2추 세출'!$B$6:$B$264,'1추총괄표(위원회)'!$C39)</f>
        <v>0</v>
      </c>
      <c r="V39" s="150">
        <f>SUMIFS('2추 세출'!K$6:K$264,'2추 세출'!$A$6:$A$264,'1추총괄표(위원회)'!$A39,'2추 세출'!$B$6:$B$264,'1추총괄표(위원회)'!$C39)</f>
        <v>490000</v>
      </c>
      <c r="W39" s="137">
        <f>SUMIFS('2추 세출'!L$6:L$264,'2추 세출'!$A$6:$A$264,'1추총괄표(위원회)'!$A39,'2추 세출'!$B$6:$B$264,'1추총괄표(위원회)'!$C39)</f>
        <v>2380000</v>
      </c>
      <c r="X39" s="149">
        <f>SUMIFS('2추 세출'!V$6:V$264,'2추 세출'!$A$6:$A$264,'1추총괄표(위원회)'!$A39,'2추 세출'!$B$6:$B$264,'1추총괄표(위원회)'!$C39)</f>
        <v>490000</v>
      </c>
      <c r="Y39" s="150">
        <f>SUMIFS('2추 세출'!W$6:W$264,'2추 세출'!$A$6:$A$264,'1추총괄표(위원회)'!$A39,'2추 세출'!$B$6:$B$264,'1추총괄표(위원회)'!$C39)</f>
        <v>0</v>
      </c>
      <c r="Z39" s="153">
        <f>SUMIFS('2추 세출'!M$6:M$264,'2추 세출'!$A$6:$A$264,'1추총괄표(위원회)'!$A39,'2추 세출'!$B$6:$B$264,'1추총괄표(위원회)'!$C39)</f>
        <v>0</v>
      </c>
      <c r="AA39" s="142">
        <f>SUMIFS('2추 세출'!N$6:N$264,'2추 세출'!$A$6:$A$264,'1추총괄표(위원회)'!$A39,'2추 세출'!$B$6:$B$264,'1추총괄표(위원회)'!$C39)</f>
        <v>0</v>
      </c>
      <c r="AB39" s="173">
        <f>SUMIFS('2추 세출'!O$6:O$264,'2추 세출'!$A$6:$A$264,'1추총괄표(위원회)'!$A39,'2추 세출'!$B$6:$B$264,'1추총괄표(위원회)'!$C39)</f>
        <v>1890000</v>
      </c>
      <c r="AC39" s="153">
        <f>SUMIFS('2추 세출'!AA$6:AA$264,'2추 세출'!$A$6:$A$264,'1추총괄표(위원회)'!$A39,'2추 세출'!$B$6:$B$264,'1추총괄표(위원회)'!C$9)</f>
        <v>0</v>
      </c>
      <c r="AD39" s="142">
        <f>SUMIFS('2추 세출'!AB$6:AB$264,'2추 세출'!$A$6:$A$264,'1추총괄표(위원회)'!$A39,'2추 세출'!$B$6:$B$264,'1추총괄표(위원회)'!D$9)</f>
        <v>0</v>
      </c>
      <c r="AE39" s="83"/>
      <c r="AF39" s="141" t="str">
        <f t="shared" si="26"/>
        <v>@@</v>
      </c>
      <c r="AG39" s="142">
        <f t="shared" si="27"/>
        <v>-490000</v>
      </c>
      <c r="AH39" s="141" t="str">
        <f t="shared" si="28"/>
        <v>OK</v>
      </c>
      <c r="AI39" s="142">
        <f t="shared" si="29"/>
        <v>0</v>
      </c>
    </row>
    <row r="40" spans="1:35" ht="20.100000000000001" customHeight="1" x14ac:dyDescent="0.3">
      <c r="A40" s="136" t="s">
        <v>713</v>
      </c>
      <c r="B40" s="159"/>
      <c r="C40" s="157" t="s">
        <v>493</v>
      </c>
      <c r="D40" s="180">
        <f>SUMIFS('2추 세입'!G$6:G$100,'2추 세입'!$A$6:$A$100,'1추총괄표(위원회)'!$A40,'2추 세입'!$B$6:$B$100,'1추총괄표(위원회)'!$C40)</f>
        <v>0</v>
      </c>
      <c r="E40" s="137">
        <f>SUMIFS('2추 세입'!H$6:H$100,'2추 세입'!$A$6:$A$100,'1추총괄표(위원회)'!$A40,'2추 세입'!$B$6:$B$100,'1추총괄표(위원회)'!$C40)</f>
        <v>0</v>
      </c>
      <c r="F40" s="173">
        <f t="shared" si="30"/>
        <v>0</v>
      </c>
      <c r="G40" s="153">
        <f>SUMIFS('2추 세입'!J$6:J$100,'2추 세입'!$A$6:$A$100,'1추총괄표(위원회)'!$A40,'2추 세입'!$B$6:$B$100,'1추총괄표(위원회)'!$C40)</f>
        <v>0</v>
      </c>
      <c r="H40" s="142">
        <f>SUMIFS('2추 세입'!K$6:K$100,'2추 세입'!$A$6:$A$100,'1추총괄표(위원회)'!$A40,'2추 세입'!$B$6:$B$100,'1추총괄표(위원회)'!$C40)</f>
        <v>0</v>
      </c>
      <c r="I40" s="173">
        <f>SUMIFS('2추 세입'!L$6:L$100,'2추 세입'!$A$6:$A$100,'1추총괄표(위원회)'!$A40,'2추 세입'!$B$6:$B$100,'1추총괄표(위원회)'!$C40)</f>
        <v>0</v>
      </c>
      <c r="J40" s="153">
        <f>SUMIFS('2추 세입'!V$6:V$100,'2추 세입'!$A$6:$A$100,'1추총괄표(위원회)'!$A40,'2추 세입'!$B$6:$B$100,'1추총괄표(위원회)'!$C40)</f>
        <v>0</v>
      </c>
      <c r="K40" s="142">
        <f>SUMIFS('2추 세입'!W$6:W$100,'2추 세입'!$A$6:$A$100,'1추총괄표(위원회)'!$A40,'2추 세입'!$B$6:$B$100,'1추총괄표(위원회)'!$C40)</f>
        <v>0</v>
      </c>
      <c r="L40" s="149">
        <f>SUMIFS('2추 세입'!M$6:M$100,'2추 세입'!$A$6:$A$100,'1추총괄표(위원회)'!$A40,'2추 세입'!$B$6:$B$100,'1추총괄표(위원회)'!$C40)</f>
        <v>0</v>
      </c>
      <c r="M40" s="150">
        <f>SUMIFS('2추 세입'!N$6:N$100,'2추 세입'!$A$6:$A$100,'1추총괄표(위원회)'!$A40,'2추 세입'!$B$6:$B$100,'1추총괄표(위원회)'!$C40)</f>
        <v>0</v>
      </c>
      <c r="N40" s="137">
        <f>SUMIFS('2추 세입'!O$6:O$100,'2추 세입'!$A$6:$A$100,'1추총괄표(위원회)'!$A40,'2추 세입'!$B$6:$B$100,'1추총괄표(위원회)'!$C40)</f>
        <v>0</v>
      </c>
      <c r="O40" s="149">
        <f>SUMIFS('2추 세입'!AA$6:AA$100,'2추 세입'!$A$6:$A$100,'1추총괄표(위원회)'!$A40,'2추 세입'!$B$6:$B$100,'1추총괄표(위원회)'!$C40)</f>
        <v>0</v>
      </c>
      <c r="P40" s="142">
        <f>SUMIFS('2추 세입'!AB$6:AB$100,'2추 세입'!$A$6:$A$100,'1추총괄표(위원회)'!$A40,'2추 세입'!$B$6:$B$100,'1추총괄표(위원회)'!$C40)</f>
        <v>0</v>
      </c>
      <c r="Q40" s="88"/>
      <c r="R40" s="137">
        <f>SUMIFS('2추 세출'!G$6:G$264,'2추 세출'!$A$6:$A$264,'1추총괄표(위원회)'!$A40,'2추 세출'!$B$6:$B$264,'1추총괄표(위원회)'!$C40)</f>
        <v>4104401</v>
      </c>
      <c r="S40" s="173">
        <f>SUMIFS('2추 세출'!H$6:H$264,'2추 세출'!$A$6:$A$264,'1추총괄표(위원회)'!$A40,'2추 세출'!$B$6:$B$264,'1추총괄표(위원회)'!$C40)</f>
        <v>1350000</v>
      </c>
      <c r="T40" s="137">
        <f t="shared" si="31"/>
        <v>2754401</v>
      </c>
      <c r="U40" s="149">
        <f>SUMIFS('2추 세출'!J$6:J$264,'2추 세출'!$A$6:$A$264,'1추총괄표(위원회)'!$A40,'2추 세출'!$B$6:$B$264,'1추총괄표(위원회)'!$C40)</f>
        <v>0</v>
      </c>
      <c r="V40" s="150">
        <f>SUMIFS('2추 세출'!K$6:K$264,'2추 세출'!$A$6:$A$264,'1추총괄표(위원회)'!$A40,'2추 세출'!$B$6:$B$264,'1추총괄표(위원회)'!$C40)</f>
        <v>0</v>
      </c>
      <c r="W40" s="137">
        <f>SUMIFS('2추 세출'!L$6:L$264,'2추 세출'!$A$6:$A$264,'1추총괄표(위원회)'!$A40,'2추 세출'!$B$6:$B$264,'1추총괄표(위원회)'!$C40)</f>
        <v>4104401</v>
      </c>
      <c r="X40" s="149">
        <f>SUMIFS('2추 세출'!V$6:V$264,'2추 세출'!$A$6:$A$264,'1추총괄표(위원회)'!$A40,'2추 세출'!$B$6:$B$264,'1추총괄표(위원회)'!$C40)</f>
        <v>0</v>
      </c>
      <c r="Y40" s="150">
        <f>SUMIFS('2추 세출'!W$6:W$264,'2추 세출'!$A$6:$A$264,'1추총괄표(위원회)'!$A40,'2추 세출'!$B$6:$B$264,'1추총괄표(위원회)'!$C40)</f>
        <v>0</v>
      </c>
      <c r="Z40" s="153">
        <f>SUMIFS('2추 세출'!M$6:M$264,'2추 세출'!$A$6:$A$264,'1추총괄표(위원회)'!$A40,'2추 세출'!$B$6:$B$264,'1추총괄표(위원회)'!$C40)</f>
        <v>0</v>
      </c>
      <c r="AA40" s="142">
        <f>SUMIFS('2추 세출'!N$6:N$264,'2추 세출'!$A$6:$A$264,'1추총괄표(위원회)'!$A40,'2추 세출'!$B$6:$B$264,'1추총괄표(위원회)'!$C40)</f>
        <v>0</v>
      </c>
      <c r="AB40" s="173">
        <f>SUMIFS('2추 세출'!O$6:O$264,'2추 세출'!$A$6:$A$264,'1추총괄표(위원회)'!$A40,'2추 세출'!$B$6:$B$264,'1추총괄표(위원회)'!$C40)</f>
        <v>4104401</v>
      </c>
      <c r="AC40" s="153">
        <f>SUMIFS('2추 세출'!AA$6:AA$264,'2추 세출'!$A$6:$A$264,'1추총괄표(위원회)'!$A40,'2추 세출'!$B$6:$B$264,'1추총괄표(위원회)'!C$9)</f>
        <v>0</v>
      </c>
      <c r="AD40" s="142">
        <f>SUMIFS('2추 세출'!AB$6:AB$264,'2추 세출'!$A$6:$A$264,'1추총괄표(위원회)'!$A40,'2추 세출'!$B$6:$B$264,'1추총괄표(위원회)'!D$9)</f>
        <v>0</v>
      </c>
      <c r="AE40" s="83"/>
      <c r="AF40" s="141" t="str">
        <f t="shared" si="26"/>
        <v>OK</v>
      </c>
      <c r="AG40" s="142">
        <f t="shared" si="27"/>
        <v>0</v>
      </c>
      <c r="AH40" s="141" t="str">
        <f t="shared" si="28"/>
        <v>OK</v>
      </c>
      <c r="AI40" s="142">
        <f t="shared" si="29"/>
        <v>0</v>
      </c>
    </row>
    <row r="41" spans="1:35" ht="20.100000000000001" customHeight="1" x14ac:dyDescent="0.3">
      <c r="A41" s="136" t="s">
        <v>713</v>
      </c>
      <c r="B41" s="159"/>
      <c r="C41" s="157" t="s">
        <v>509</v>
      </c>
      <c r="D41" s="180">
        <f>SUMIFS('2추 세입'!G$6:G$100,'2추 세입'!$A$6:$A$100,'1추총괄표(위원회)'!$A41,'2추 세입'!$B$6:$B$100,'1추총괄표(위원회)'!$C41)</f>
        <v>0</v>
      </c>
      <c r="E41" s="137">
        <f>SUMIFS('2추 세입'!H$6:H$100,'2추 세입'!$A$6:$A$100,'1추총괄표(위원회)'!$A41,'2추 세입'!$B$6:$B$100,'1추총괄표(위원회)'!$C41)</f>
        <v>0</v>
      </c>
      <c r="F41" s="173">
        <f t="shared" si="30"/>
        <v>0</v>
      </c>
      <c r="G41" s="153">
        <f>SUMIFS('2추 세입'!J$6:J$100,'2추 세입'!$A$6:$A$100,'1추총괄표(위원회)'!$A41,'2추 세입'!$B$6:$B$100,'1추총괄표(위원회)'!$C41)</f>
        <v>0</v>
      </c>
      <c r="H41" s="142">
        <f>SUMIFS('2추 세입'!K$6:K$100,'2추 세입'!$A$6:$A$100,'1추총괄표(위원회)'!$A41,'2추 세입'!$B$6:$B$100,'1추총괄표(위원회)'!$C41)</f>
        <v>0</v>
      </c>
      <c r="I41" s="173">
        <f>SUMIFS('2추 세입'!L$6:L$100,'2추 세입'!$A$6:$A$100,'1추총괄표(위원회)'!$A41,'2추 세입'!$B$6:$B$100,'1추총괄표(위원회)'!$C41)</f>
        <v>0</v>
      </c>
      <c r="J41" s="153">
        <f>SUMIFS('2추 세입'!V$6:V$100,'2추 세입'!$A$6:$A$100,'1추총괄표(위원회)'!$A41,'2추 세입'!$B$6:$B$100,'1추총괄표(위원회)'!$C41)</f>
        <v>0</v>
      </c>
      <c r="K41" s="142">
        <f>SUMIFS('2추 세입'!W$6:W$100,'2추 세입'!$A$6:$A$100,'1추총괄표(위원회)'!$A41,'2추 세입'!$B$6:$B$100,'1추총괄표(위원회)'!$C41)</f>
        <v>0</v>
      </c>
      <c r="L41" s="149">
        <f>SUMIFS('2추 세입'!M$6:M$100,'2추 세입'!$A$6:$A$100,'1추총괄표(위원회)'!$A41,'2추 세입'!$B$6:$B$100,'1추총괄표(위원회)'!$C41)</f>
        <v>0</v>
      </c>
      <c r="M41" s="150">
        <f>SUMIFS('2추 세입'!N$6:N$100,'2추 세입'!$A$6:$A$100,'1추총괄표(위원회)'!$A41,'2추 세입'!$B$6:$B$100,'1추총괄표(위원회)'!$C41)</f>
        <v>0</v>
      </c>
      <c r="N41" s="137">
        <f>SUMIFS('2추 세입'!O$6:O$100,'2추 세입'!$A$6:$A$100,'1추총괄표(위원회)'!$A41,'2추 세입'!$B$6:$B$100,'1추총괄표(위원회)'!$C41)</f>
        <v>0</v>
      </c>
      <c r="O41" s="149">
        <f>SUMIFS('2추 세입'!AA$6:AA$100,'2추 세입'!$A$6:$A$100,'1추총괄표(위원회)'!$A41,'2추 세입'!$B$6:$B$100,'1추총괄표(위원회)'!$C41)</f>
        <v>0</v>
      </c>
      <c r="P41" s="142">
        <f>SUMIFS('2추 세입'!AB$6:AB$100,'2추 세입'!$A$6:$A$100,'1추총괄표(위원회)'!$A41,'2추 세입'!$B$6:$B$100,'1추총괄표(위원회)'!$C41)</f>
        <v>0</v>
      </c>
      <c r="Q41" s="88"/>
      <c r="R41" s="137">
        <f>SUMIFS('2추 세출'!G$6:G$264,'2추 세출'!$A$6:$A$264,'1추총괄표(위원회)'!$A41,'2추 세출'!$B$6:$B$264,'1추총괄표(위원회)'!$C41)</f>
        <v>33360000</v>
      </c>
      <c r="S41" s="173">
        <f>SUMIFS('2추 세출'!H$6:H$264,'2추 세출'!$A$6:$A$264,'1추총괄표(위원회)'!$A41,'2추 세출'!$B$6:$B$264,'1추총괄표(위원회)'!$C41)</f>
        <v>19460000</v>
      </c>
      <c r="T41" s="137">
        <f t="shared" si="31"/>
        <v>13900000</v>
      </c>
      <c r="U41" s="149">
        <f>SUMIFS('2추 세출'!J$6:J$264,'2추 세출'!$A$6:$A$264,'1추총괄표(위원회)'!$A41,'2추 세출'!$B$6:$B$264,'1추총괄표(위원회)'!$C41)</f>
        <v>-7000000</v>
      </c>
      <c r="V41" s="150">
        <f>SUMIFS('2추 세출'!K$6:K$264,'2추 세출'!$A$6:$A$264,'1추총괄표(위원회)'!$A41,'2추 세출'!$B$6:$B$264,'1추총괄표(위원회)'!$C41)</f>
        <v>10000000</v>
      </c>
      <c r="W41" s="137">
        <f>SUMIFS('2추 세출'!L$6:L$264,'2추 세출'!$A$6:$A$264,'1추총괄표(위원회)'!$A41,'2추 세출'!$B$6:$B$264,'1추총괄표(위원회)'!$C41)</f>
        <v>36360000</v>
      </c>
      <c r="X41" s="149">
        <f>SUMIFS('2추 세출'!V$6:V$264,'2추 세출'!$A$6:$A$264,'1추총괄표(위원회)'!$A41,'2추 세출'!$B$6:$B$264,'1추총괄표(위원회)'!$C41)</f>
        <v>0</v>
      </c>
      <c r="Y41" s="150">
        <f>SUMIFS('2추 세출'!W$6:W$264,'2추 세출'!$A$6:$A$264,'1추총괄표(위원회)'!$A41,'2추 세출'!$B$6:$B$264,'1추총괄표(위원회)'!$C41)</f>
        <v>0</v>
      </c>
      <c r="Z41" s="153">
        <f>SUMIFS('2추 세출'!M$6:M$264,'2추 세출'!$A$6:$A$264,'1추총괄표(위원회)'!$A41,'2추 세출'!$B$6:$B$264,'1추총괄표(위원회)'!$C41)</f>
        <v>0</v>
      </c>
      <c r="AA41" s="142">
        <f>SUMIFS('2추 세출'!N$6:N$264,'2추 세출'!$A$6:$A$264,'1추총괄표(위원회)'!$A41,'2추 세출'!$B$6:$B$264,'1추총괄표(위원회)'!$C41)</f>
        <v>0</v>
      </c>
      <c r="AB41" s="173">
        <f>SUMIFS('2추 세출'!O$6:O$264,'2추 세출'!$A$6:$A$264,'1추총괄표(위원회)'!$A41,'2추 세출'!$B$6:$B$264,'1추총괄표(위원회)'!$C41)</f>
        <v>33360000</v>
      </c>
      <c r="AC41" s="153">
        <f>SUMIFS('2추 세출'!AA$6:AA$264,'2추 세출'!$A$6:$A$264,'1추총괄표(위원회)'!$A41,'2추 세출'!$B$6:$B$264,'1추총괄표(위원회)'!C$9)</f>
        <v>0</v>
      </c>
      <c r="AD41" s="142">
        <f>SUMIFS('2추 세출'!AB$6:AB$264,'2추 세출'!$A$6:$A$264,'1추총괄표(위원회)'!$A41,'2추 세출'!$B$6:$B$264,'1추총괄표(위원회)'!D$9)</f>
        <v>0</v>
      </c>
      <c r="AE41" s="83"/>
      <c r="AF41" s="141" t="str">
        <f t="shared" si="26"/>
        <v>OK</v>
      </c>
      <c r="AG41" s="142">
        <f t="shared" si="27"/>
        <v>0</v>
      </c>
      <c r="AH41" s="141" t="str">
        <f t="shared" si="28"/>
        <v>OK</v>
      </c>
      <c r="AI41" s="142">
        <f t="shared" si="29"/>
        <v>0</v>
      </c>
    </row>
    <row r="42" spans="1:35" ht="20.100000000000001" customHeight="1" x14ac:dyDescent="0.3">
      <c r="A42" s="136" t="s">
        <v>713</v>
      </c>
      <c r="B42" s="159"/>
      <c r="C42" s="157" t="s">
        <v>522</v>
      </c>
      <c r="D42" s="180">
        <f>SUMIFS('2추 세입'!G$6:G$100,'2추 세입'!$A$6:$A$100,'1추총괄표(위원회)'!$A42,'2추 세입'!$B$6:$B$100,'1추총괄표(위원회)'!$C42)</f>
        <v>0</v>
      </c>
      <c r="E42" s="137">
        <f>SUMIFS('2추 세입'!H$6:H$100,'2추 세입'!$A$6:$A$100,'1추총괄표(위원회)'!$A42,'2추 세입'!$B$6:$B$100,'1추총괄표(위원회)'!$C42)</f>
        <v>0</v>
      </c>
      <c r="F42" s="173">
        <f t="shared" si="30"/>
        <v>0</v>
      </c>
      <c r="G42" s="153">
        <f>SUMIFS('2추 세입'!J$6:J$100,'2추 세입'!$A$6:$A$100,'1추총괄표(위원회)'!$A42,'2추 세입'!$B$6:$B$100,'1추총괄표(위원회)'!$C42)</f>
        <v>0</v>
      </c>
      <c r="H42" s="142">
        <f>SUMIFS('2추 세입'!K$6:K$100,'2추 세입'!$A$6:$A$100,'1추총괄표(위원회)'!$A42,'2추 세입'!$B$6:$B$100,'1추총괄표(위원회)'!$C42)</f>
        <v>0</v>
      </c>
      <c r="I42" s="173">
        <f>SUMIFS('2추 세입'!L$6:L$100,'2추 세입'!$A$6:$A$100,'1추총괄표(위원회)'!$A42,'2추 세입'!$B$6:$B$100,'1추총괄표(위원회)'!$C42)</f>
        <v>0</v>
      </c>
      <c r="J42" s="153">
        <f>SUMIFS('2추 세입'!V$6:V$100,'2추 세입'!$A$6:$A$100,'1추총괄표(위원회)'!$A42,'2추 세입'!$B$6:$B$100,'1추총괄표(위원회)'!$C42)</f>
        <v>0</v>
      </c>
      <c r="K42" s="142">
        <f>SUMIFS('2추 세입'!W$6:W$100,'2추 세입'!$A$6:$A$100,'1추총괄표(위원회)'!$A42,'2추 세입'!$B$6:$B$100,'1추총괄표(위원회)'!$C42)</f>
        <v>0</v>
      </c>
      <c r="L42" s="149">
        <f>SUMIFS('2추 세입'!M$6:M$100,'2추 세입'!$A$6:$A$100,'1추총괄표(위원회)'!$A42,'2추 세입'!$B$6:$B$100,'1추총괄표(위원회)'!$C42)</f>
        <v>0</v>
      </c>
      <c r="M42" s="150">
        <f>SUMIFS('2추 세입'!N$6:N$100,'2추 세입'!$A$6:$A$100,'1추총괄표(위원회)'!$A42,'2추 세입'!$B$6:$B$100,'1추총괄표(위원회)'!$C42)</f>
        <v>0</v>
      </c>
      <c r="N42" s="137">
        <f>SUMIFS('2추 세입'!O$6:O$100,'2추 세입'!$A$6:$A$100,'1추총괄표(위원회)'!$A42,'2추 세입'!$B$6:$B$100,'1추총괄표(위원회)'!$C42)</f>
        <v>0</v>
      </c>
      <c r="O42" s="149">
        <f>SUMIFS('2추 세입'!AA$6:AA$100,'2추 세입'!$A$6:$A$100,'1추총괄표(위원회)'!$A42,'2추 세입'!$B$6:$B$100,'1추총괄표(위원회)'!$C42)</f>
        <v>0</v>
      </c>
      <c r="P42" s="142">
        <f>SUMIFS('2추 세입'!AB$6:AB$100,'2추 세입'!$A$6:$A$100,'1추총괄표(위원회)'!$A42,'2추 세입'!$B$6:$B$100,'1추총괄표(위원회)'!$C42)</f>
        <v>0</v>
      </c>
      <c r="Q42" s="88"/>
      <c r="R42" s="137">
        <f>SUMIFS('2추 세출'!G$6:G$264,'2추 세출'!$A$6:$A$264,'1추총괄표(위원회)'!$A42,'2추 세출'!$B$6:$B$264,'1추총괄표(위원회)'!$C42)</f>
        <v>43740000</v>
      </c>
      <c r="S42" s="173">
        <f>SUMIFS('2추 세출'!H$6:H$264,'2추 세출'!$A$6:$A$264,'1추총괄표(위원회)'!$A42,'2추 세출'!$B$6:$B$264,'1추총괄표(위원회)'!$C42)</f>
        <v>13740000</v>
      </c>
      <c r="T42" s="137">
        <f t="shared" si="31"/>
        <v>30000000</v>
      </c>
      <c r="U42" s="149">
        <f>SUMIFS('2추 세출'!J$6:J$264,'2추 세출'!$A$6:$A$264,'1추총괄표(위원회)'!$A42,'2추 세출'!$B$6:$B$264,'1추총괄표(위원회)'!$C42)</f>
        <v>0</v>
      </c>
      <c r="V42" s="150">
        <f>SUMIFS('2추 세출'!K$6:K$264,'2추 세출'!$A$6:$A$264,'1추총괄표(위원회)'!$A42,'2추 세출'!$B$6:$B$264,'1추총괄표(위원회)'!$C42)</f>
        <v>800000</v>
      </c>
      <c r="W42" s="137">
        <f>SUMIFS('2추 세출'!L$6:L$264,'2추 세출'!$A$6:$A$264,'1추총괄표(위원회)'!$A42,'2추 세출'!$B$6:$B$264,'1추총괄표(위원회)'!$C42)</f>
        <v>44540000</v>
      </c>
      <c r="X42" s="149">
        <f>SUMIFS('2추 세출'!V$6:V$264,'2추 세출'!$A$6:$A$264,'1추총괄표(위원회)'!$A42,'2추 세출'!$B$6:$B$264,'1추총괄표(위원회)'!$C42)</f>
        <v>300000</v>
      </c>
      <c r="Y42" s="150">
        <f>SUMIFS('2추 세출'!W$6:W$264,'2추 세출'!$A$6:$A$264,'1추총괄표(위원회)'!$A42,'2추 세출'!$B$6:$B$264,'1추총괄표(위원회)'!$C42)</f>
        <v>0</v>
      </c>
      <c r="Z42" s="153">
        <f>SUMIFS('2추 세출'!M$6:M$264,'2추 세출'!$A$6:$A$264,'1추총괄표(위원회)'!$A42,'2추 세출'!$B$6:$B$264,'1추총괄표(위원회)'!$C42)</f>
        <v>0</v>
      </c>
      <c r="AA42" s="142">
        <f>SUMIFS('2추 세출'!N$6:N$264,'2추 세출'!$A$6:$A$264,'1추총괄표(위원회)'!$A42,'2추 세출'!$B$6:$B$264,'1추총괄표(위원회)'!$C42)</f>
        <v>0</v>
      </c>
      <c r="AB42" s="173">
        <f>SUMIFS('2추 세출'!O$6:O$264,'2추 세출'!$A$6:$A$264,'1추총괄표(위원회)'!$A42,'2추 세출'!$B$6:$B$264,'1추총괄표(위원회)'!$C42)</f>
        <v>43740000</v>
      </c>
      <c r="AC42" s="153">
        <f>SUMIFS('2추 세출'!AA$6:AA$264,'2추 세출'!$A$6:$A$264,'1추총괄표(위원회)'!$A42,'2추 세출'!$B$6:$B$264,'1추총괄표(위원회)'!C$9)</f>
        <v>0</v>
      </c>
      <c r="AD42" s="142">
        <f>SUMIFS('2추 세출'!AB$6:AB$264,'2추 세출'!$A$6:$A$264,'1추총괄표(위원회)'!$A42,'2추 세출'!$B$6:$B$264,'1추총괄표(위원회)'!D$9)</f>
        <v>0</v>
      </c>
      <c r="AE42" s="83"/>
      <c r="AF42" s="141" t="str">
        <f t="shared" si="26"/>
        <v>@@</v>
      </c>
      <c r="AG42" s="142">
        <f t="shared" si="27"/>
        <v>-300000</v>
      </c>
      <c r="AH42" s="141" t="str">
        <f t="shared" si="28"/>
        <v>OK</v>
      </c>
      <c r="AI42" s="142">
        <f t="shared" si="29"/>
        <v>0</v>
      </c>
    </row>
    <row r="43" spans="1:35" ht="20.100000000000001" customHeight="1" x14ac:dyDescent="0.3">
      <c r="A43" s="136"/>
      <c r="B43" s="188" t="s">
        <v>790</v>
      </c>
      <c r="C43" s="161"/>
      <c r="D43" s="179">
        <f>SUM(D44:D48)</f>
        <v>354952000</v>
      </c>
      <c r="E43" s="170">
        <f t="shared" ref="E43:P43" si="123">SUM(E44:E48)</f>
        <v>362748000</v>
      </c>
      <c r="F43" s="172">
        <f t="shared" si="123"/>
        <v>-7796000</v>
      </c>
      <c r="G43" s="162">
        <f t="shared" si="123"/>
        <v>-6902000</v>
      </c>
      <c r="H43" s="164">
        <f t="shared" si="123"/>
        <v>16673000</v>
      </c>
      <c r="I43" s="172">
        <f t="shared" si="123"/>
        <v>364792000</v>
      </c>
      <c r="J43" s="162">
        <f t="shared" si="123"/>
        <v>9771000</v>
      </c>
      <c r="K43" s="164">
        <f t="shared" si="123"/>
        <v>0</v>
      </c>
      <c r="L43" s="167">
        <f t="shared" si="123"/>
        <v>0</v>
      </c>
      <c r="M43" s="177">
        <f t="shared" si="123"/>
        <v>0</v>
      </c>
      <c r="N43" s="170">
        <f t="shared" si="123"/>
        <v>355021000</v>
      </c>
      <c r="O43" s="167">
        <f t="shared" si="123"/>
        <v>0</v>
      </c>
      <c r="P43" s="164">
        <f t="shared" si="123"/>
        <v>0</v>
      </c>
      <c r="Q43" s="88"/>
      <c r="R43" s="170">
        <f>SUM(R44:R48)</f>
        <v>694506</v>
      </c>
      <c r="S43" s="172">
        <f t="shared" ref="S43" si="124">SUM(S44:S48)</f>
        <v>360650</v>
      </c>
      <c r="T43" s="170">
        <f t="shared" ref="T43" si="125">SUM(T44:T48)</f>
        <v>333856</v>
      </c>
      <c r="U43" s="167">
        <f t="shared" ref="U43" si="126">SUM(U44:U48)</f>
        <v>-350000</v>
      </c>
      <c r="V43" s="177">
        <f t="shared" ref="V43" si="127">SUM(V44:V48)</f>
        <v>966600</v>
      </c>
      <c r="W43" s="170">
        <f t="shared" ref="W43" si="128">SUM(W44:W48)</f>
        <v>1432106</v>
      </c>
      <c r="X43" s="167">
        <f t="shared" ref="X43" si="129">SUM(X44:X48)</f>
        <v>200000</v>
      </c>
      <c r="Y43" s="177">
        <f t="shared" ref="Y43" si="130">SUM(Y44:Y48)</f>
        <v>0</v>
      </c>
      <c r="Z43" s="162">
        <f t="shared" ref="Z43" si="131">SUM(Z44:Z48)</f>
        <v>0</v>
      </c>
      <c r="AA43" s="164">
        <f t="shared" ref="AA43" si="132">SUM(AA44:AA48)</f>
        <v>0</v>
      </c>
      <c r="AB43" s="172">
        <f t="shared" ref="AB43" si="133">SUM(AB44:AB48)</f>
        <v>815506</v>
      </c>
      <c r="AC43" s="162">
        <f t="shared" ref="AC43" si="134">SUM(AC44:AC48)</f>
        <v>0</v>
      </c>
      <c r="AD43" s="164">
        <f t="shared" ref="AD43" si="135">SUM(AD44:AD48)</f>
        <v>0</v>
      </c>
      <c r="AE43" s="83"/>
      <c r="AF43" s="163" t="str">
        <f t="shared" si="26"/>
        <v>@@</v>
      </c>
      <c r="AG43" s="164">
        <f t="shared" si="27"/>
        <v>9571000</v>
      </c>
      <c r="AH43" s="163" t="str">
        <f t="shared" si="28"/>
        <v>OK</v>
      </c>
      <c r="AI43" s="164">
        <f t="shared" si="29"/>
        <v>0</v>
      </c>
    </row>
    <row r="44" spans="1:35" ht="20.100000000000001" customHeight="1" x14ac:dyDescent="0.3">
      <c r="A44" s="136" t="s">
        <v>770</v>
      </c>
      <c r="B44" s="159"/>
      <c r="C44" s="157" t="s">
        <v>539</v>
      </c>
      <c r="D44" s="180">
        <f>SUMIFS('2추 세입'!G$6:G$100,'2추 세입'!$A$6:$A$100,'1추총괄표(위원회)'!$A44,'2추 세입'!$B$6:$B$100,'1추총괄표(위원회)'!$C44)</f>
        <v>0</v>
      </c>
      <c r="E44" s="137">
        <f>SUMIFS('2추 세입'!H$6:H$100,'2추 세입'!$A$6:$A$100,'1추총괄표(위원회)'!$A44,'2추 세입'!$B$6:$B$100,'1추총괄표(위원회)'!$C44)</f>
        <v>0</v>
      </c>
      <c r="F44" s="173">
        <f t="shared" si="30"/>
        <v>0</v>
      </c>
      <c r="G44" s="153">
        <f>SUMIFS('2추 세입'!J$6:J$100,'2추 세입'!$A$6:$A$100,'1추총괄표(위원회)'!$A44,'2추 세입'!$B$6:$B$100,'1추총괄표(위원회)'!$C44)</f>
        <v>0</v>
      </c>
      <c r="H44" s="142">
        <f>SUMIFS('2추 세입'!K$6:K$100,'2추 세입'!$A$6:$A$100,'1추총괄표(위원회)'!$A44,'2추 세입'!$B$6:$B$100,'1추총괄표(위원회)'!$C44)</f>
        <v>0</v>
      </c>
      <c r="I44" s="173">
        <f>SUMIFS('2추 세입'!L$6:L$100,'2추 세입'!$A$6:$A$100,'1추총괄표(위원회)'!$A44,'2추 세입'!$B$6:$B$100,'1추총괄표(위원회)'!$C44)</f>
        <v>0</v>
      </c>
      <c r="J44" s="153">
        <f>SUMIFS('2추 세입'!V$6:V$100,'2추 세입'!$A$6:$A$100,'1추총괄표(위원회)'!$A44,'2추 세입'!$B$6:$B$100,'1추총괄표(위원회)'!$C44)</f>
        <v>0</v>
      </c>
      <c r="K44" s="142">
        <f>SUMIFS('2추 세입'!W$6:W$100,'2추 세입'!$A$6:$A$100,'1추총괄표(위원회)'!$A44,'2추 세입'!$B$6:$B$100,'1추총괄표(위원회)'!$C44)</f>
        <v>0</v>
      </c>
      <c r="L44" s="149">
        <f>SUMIFS('2추 세입'!M$6:M$100,'2추 세입'!$A$6:$A$100,'1추총괄표(위원회)'!$A44,'2추 세입'!$B$6:$B$100,'1추총괄표(위원회)'!$C44)</f>
        <v>0</v>
      </c>
      <c r="M44" s="150">
        <f>SUMIFS('2추 세입'!N$6:N$100,'2추 세입'!$A$6:$A$100,'1추총괄표(위원회)'!$A44,'2추 세입'!$B$6:$B$100,'1추총괄표(위원회)'!$C44)</f>
        <v>0</v>
      </c>
      <c r="N44" s="137">
        <f>SUMIFS('2추 세입'!O$6:O$100,'2추 세입'!$A$6:$A$100,'1추총괄표(위원회)'!$A44,'2추 세입'!$B$6:$B$100,'1추총괄표(위원회)'!$C44)</f>
        <v>0</v>
      </c>
      <c r="O44" s="149">
        <f>SUMIFS('2추 세입'!AA$6:AA$100,'2추 세입'!$A$6:$A$100,'1추총괄표(위원회)'!$A44,'2추 세입'!$B$6:$B$100,'1추총괄표(위원회)'!$C44)</f>
        <v>0</v>
      </c>
      <c r="P44" s="142">
        <f>SUMIFS('2추 세입'!AB$6:AB$100,'2추 세입'!$A$6:$A$100,'1추총괄표(위원회)'!$A44,'2추 세입'!$B$6:$B$100,'1추총괄표(위원회)'!$C44)</f>
        <v>0</v>
      </c>
      <c r="Q44" s="88"/>
      <c r="R44" s="137">
        <f>SUMIFS('2추 세출'!G$6:G$264,'2추 세출'!$A$6:$A$264,'1추총괄표(위원회)'!$A44,'2추 세출'!$B$6:$B$264,'1추총괄표(위원회)'!$C44)</f>
        <v>0</v>
      </c>
      <c r="S44" s="173">
        <f>SUMIFS('2추 세출'!H$6:H$264,'2추 세출'!$A$6:$A$264,'1추총괄표(위원회)'!$A44,'2추 세출'!$B$6:$B$264,'1추총괄표(위원회)'!$C44)</f>
        <v>0</v>
      </c>
      <c r="T44" s="137">
        <f t="shared" si="31"/>
        <v>0</v>
      </c>
      <c r="U44" s="149">
        <f>SUMIFS('2추 세출'!J$6:J$264,'2추 세출'!$A$6:$A$264,'1추총괄표(위원회)'!$A44,'2추 세출'!$B$6:$B$264,'1추총괄표(위원회)'!$C44)</f>
        <v>0</v>
      </c>
      <c r="V44" s="150">
        <f>SUMIFS('2추 세출'!K$6:K$264,'2추 세출'!$A$6:$A$264,'1추총괄표(위원회)'!$A44,'2추 세출'!$B$6:$B$264,'1추총괄표(위원회)'!$C44)</f>
        <v>200000</v>
      </c>
      <c r="W44" s="137">
        <f>SUMIFS('2추 세출'!L$6:L$264,'2추 세출'!$A$6:$A$264,'1추총괄표(위원회)'!$A44,'2추 세출'!$B$6:$B$264,'1추총괄표(위원회)'!$C44)</f>
        <v>200000</v>
      </c>
      <c r="X44" s="149">
        <f>SUMIFS('2추 세출'!V$6:V$264,'2추 세출'!$A$6:$A$264,'1추총괄표(위원회)'!$A44,'2추 세출'!$B$6:$B$264,'1추총괄표(위원회)'!$C44)</f>
        <v>200000</v>
      </c>
      <c r="Y44" s="150">
        <f>SUMIFS('2추 세출'!W$6:W$264,'2추 세출'!$A$6:$A$264,'1추총괄표(위원회)'!$A44,'2추 세출'!$B$6:$B$264,'1추총괄표(위원회)'!$C44)</f>
        <v>0</v>
      </c>
      <c r="Z44" s="153">
        <f>SUMIFS('2추 세출'!M$6:M$264,'2추 세출'!$A$6:$A$264,'1추총괄표(위원회)'!$A44,'2추 세출'!$B$6:$B$264,'1추총괄표(위원회)'!$C44)</f>
        <v>0</v>
      </c>
      <c r="AA44" s="142">
        <f>SUMIFS('2추 세출'!N$6:N$264,'2추 세출'!$A$6:$A$264,'1추총괄표(위원회)'!$A44,'2추 세출'!$B$6:$B$264,'1추총괄표(위원회)'!$C44)</f>
        <v>0</v>
      </c>
      <c r="AB44" s="173">
        <f>SUMIFS('2추 세출'!O$6:O$264,'2추 세출'!$A$6:$A$264,'1추총괄표(위원회)'!$A44,'2추 세출'!$B$6:$B$264,'1추총괄표(위원회)'!$C44)</f>
        <v>0</v>
      </c>
      <c r="AC44" s="153">
        <f>SUMIFS('2추 세출'!AA$6:AA$264,'2추 세출'!$A$6:$A$264,'1추총괄표(위원회)'!$A44,'2추 세출'!$B$6:$B$264,'1추총괄표(위원회)'!C$9)</f>
        <v>0</v>
      </c>
      <c r="AD44" s="142">
        <f>SUMIFS('2추 세출'!AB$6:AB$264,'2추 세출'!$A$6:$A$264,'1추총괄표(위원회)'!$A44,'2추 세출'!$B$6:$B$264,'1추총괄표(위원회)'!D$9)</f>
        <v>0</v>
      </c>
      <c r="AE44" s="83"/>
      <c r="AF44" s="141" t="str">
        <f t="shared" si="26"/>
        <v>@@</v>
      </c>
      <c r="AG44" s="142">
        <f t="shared" si="27"/>
        <v>-200000</v>
      </c>
      <c r="AH44" s="141" t="str">
        <f t="shared" si="28"/>
        <v>OK</v>
      </c>
      <c r="AI44" s="142">
        <f t="shared" si="29"/>
        <v>0</v>
      </c>
    </row>
    <row r="45" spans="1:35" ht="20.100000000000001" customHeight="1" x14ac:dyDescent="0.3">
      <c r="A45" s="136" t="s">
        <v>770</v>
      </c>
      <c r="B45" s="159"/>
      <c r="C45" s="157" t="s">
        <v>570</v>
      </c>
      <c r="D45" s="180">
        <f>SUMIFS('2추 세입'!G$6:G$100,'2추 세입'!$A$6:$A$100,'1추총괄표(위원회)'!$A45,'2추 세입'!$B$6:$B$100,'1추총괄표(위원회)'!$C45)</f>
        <v>0</v>
      </c>
      <c r="E45" s="137">
        <f>SUMIFS('2추 세입'!H$6:H$100,'2추 세입'!$A$6:$A$100,'1추총괄표(위원회)'!$A45,'2추 세입'!$B$6:$B$100,'1추총괄표(위원회)'!$C45)</f>
        <v>0</v>
      </c>
      <c r="F45" s="173">
        <f t="shared" si="30"/>
        <v>0</v>
      </c>
      <c r="G45" s="153">
        <f>SUMIFS('2추 세입'!J$6:J$100,'2추 세입'!$A$6:$A$100,'1추총괄표(위원회)'!$A45,'2추 세입'!$B$6:$B$100,'1추총괄표(위원회)'!$C45)</f>
        <v>0</v>
      </c>
      <c r="H45" s="142">
        <f>SUMIFS('2추 세입'!K$6:K$100,'2추 세입'!$A$6:$A$100,'1추총괄표(위원회)'!$A45,'2추 세입'!$B$6:$B$100,'1추총괄표(위원회)'!$C45)</f>
        <v>110000</v>
      </c>
      <c r="I45" s="173">
        <f>SUMIFS('2추 세입'!L$6:L$100,'2추 세입'!$A$6:$A$100,'1추총괄표(위원회)'!$A45,'2추 세입'!$B$6:$B$100,'1추총괄표(위원회)'!$C45)</f>
        <v>110000</v>
      </c>
      <c r="J45" s="153">
        <f>SUMIFS('2추 세입'!V$6:V$100,'2추 세입'!$A$6:$A$100,'1추총괄표(위원회)'!$A45,'2추 세입'!$B$6:$B$100,'1추총괄표(위원회)'!$C45)</f>
        <v>110000</v>
      </c>
      <c r="K45" s="142">
        <f>SUMIFS('2추 세입'!W$6:W$100,'2추 세입'!$A$6:$A$100,'1추총괄표(위원회)'!$A45,'2추 세입'!$B$6:$B$100,'1추총괄표(위원회)'!$C45)</f>
        <v>0</v>
      </c>
      <c r="L45" s="149">
        <f>SUMIFS('2추 세입'!M$6:M$100,'2추 세입'!$A$6:$A$100,'1추총괄표(위원회)'!$A45,'2추 세입'!$B$6:$B$100,'1추총괄표(위원회)'!$C45)</f>
        <v>0</v>
      </c>
      <c r="M45" s="150">
        <f>SUMIFS('2추 세입'!N$6:N$100,'2추 세입'!$A$6:$A$100,'1추총괄표(위원회)'!$A45,'2추 세입'!$B$6:$B$100,'1추총괄표(위원회)'!$C45)</f>
        <v>0</v>
      </c>
      <c r="N45" s="137">
        <f>SUMIFS('2추 세입'!O$6:O$100,'2추 세입'!$A$6:$A$100,'1추총괄표(위원회)'!$A45,'2추 세입'!$B$6:$B$100,'1추총괄표(위원회)'!$C45)</f>
        <v>0</v>
      </c>
      <c r="O45" s="149">
        <f>SUMIFS('2추 세입'!AA$6:AA$100,'2추 세입'!$A$6:$A$100,'1추총괄표(위원회)'!$A45,'2추 세입'!$B$6:$B$100,'1추총괄표(위원회)'!$C45)</f>
        <v>0</v>
      </c>
      <c r="P45" s="142">
        <f>SUMIFS('2추 세입'!AB$6:AB$100,'2추 세입'!$A$6:$A$100,'1추총괄표(위원회)'!$A45,'2추 세입'!$B$6:$B$100,'1추총괄표(위원회)'!$C45)</f>
        <v>0</v>
      </c>
      <c r="Q45" s="88"/>
      <c r="R45" s="137">
        <f>SUMIFS('2추 세출'!G$6:G$264,'2추 세출'!$A$6:$A$264,'1추총괄표(위원회)'!$A45,'2추 세출'!$B$6:$B$264,'1추총괄표(위원회)'!$C45)</f>
        <v>644506</v>
      </c>
      <c r="S45" s="173">
        <f>SUMIFS('2추 세출'!H$6:H$264,'2추 세출'!$A$6:$A$264,'1추총괄표(위원회)'!$A45,'2추 세출'!$B$6:$B$264,'1추총괄표(위원회)'!$C45)</f>
        <v>360650</v>
      </c>
      <c r="T45" s="137">
        <f t="shared" si="31"/>
        <v>283856</v>
      </c>
      <c r="U45" s="149">
        <f>SUMIFS('2추 세출'!J$6:J$264,'2추 세출'!$A$6:$A$264,'1추총괄표(위원회)'!$A45,'2추 세출'!$B$6:$B$264,'1추총괄표(위원회)'!$C45)</f>
        <v>-300000</v>
      </c>
      <c r="V45" s="150">
        <f>SUMIFS('2추 세출'!K$6:K$264,'2추 세출'!$A$6:$A$264,'1추총괄표(위원회)'!$A45,'2추 세출'!$B$6:$B$264,'1추총괄표(위원회)'!$C45)</f>
        <v>566600</v>
      </c>
      <c r="W45" s="137">
        <f>SUMIFS('2추 세출'!L$6:L$264,'2추 세출'!$A$6:$A$264,'1추총괄표(위원회)'!$A45,'2추 세출'!$B$6:$B$264,'1추총괄표(위원회)'!$C45)</f>
        <v>1032106</v>
      </c>
      <c r="X45" s="149">
        <f>SUMIFS('2추 세출'!V$6:V$264,'2추 세출'!$A$6:$A$264,'1추총괄표(위원회)'!$A45,'2추 세출'!$B$6:$B$264,'1추총괄표(위원회)'!$C45)</f>
        <v>0</v>
      </c>
      <c r="Y45" s="150">
        <f>SUMIFS('2추 세출'!W$6:W$264,'2추 세출'!$A$6:$A$264,'1추총괄표(위원회)'!$A45,'2추 세출'!$B$6:$B$264,'1추총괄표(위원회)'!$C45)</f>
        <v>0</v>
      </c>
      <c r="Z45" s="153">
        <f>SUMIFS('2추 세출'!M$6:M$264,'2추 세출'!$A$6:$A$264,'1추총괄표(위원회)'!$A45,'2추 세출'!$B$6:$B$264,'1추총괄표(위원회)'!$C45)</f>
        <v>0</v>
      </c>
      <c r="AA45" s="142">
        <f>SUMIFS('2추 세출'!N$6:N$264,'2추 세출'!$A$6:$A$264,'1추총괄표(위원회)'!$A45,'2추 세출'!$B$6:$B$264,'1추총괄표(위원회)'!$C45)</f>
        <v>0</v>
      </c>
      <c r="AB45" s="173">
        <f>SUMIFS('2추 세출'!O$6:O$264,'2추 세출'!$A$6:$A$264,'1추총괄표(위원회)'!$A45,'2추 세출'!$B$6:$B$264,'1추총괄표(위원회)'!$C45)</f>
        <v>765506</v>
      </c>
      <c r="AC45" s="153">
        <f>SUMIFS('2추 세출'!AA$6:AA$264,'2추 세출'!$A$6:$A$264,'1추총괄표(위원회)'!$A45,'2추 세출'!$B$6:$B$264,'1추총괄표(위원회)'!C$9)</f>
        <v>0</v>
      </c>
      <c r="AD45" s="142">
        <f>SUMIFS('2추 세출'!AB$6:AB$264,'2추 세출'!$A$6:$A$264,'1추총괄표(위원회)'!$A45,'2추 세출'!$B$6:$B$264,'1추총괄표(위원회)'!D$9)</f>
        <v>0</v>
      </c>
      <c r="AE45" s="83"/>
      <c r="AF45" s="141" t="str">
        <f t="shared" si="26"/>
        <v>@@</v>
      </c>
      <c r="AG45" s="142">
        <f t="shared" si="27"/>
        <v>110000</v>
      </c>
      <c r="AH45" s="141" t="str">
        <f t="shared" si="28"/>
        <v>OK</v>
      </c>
      <c r="AI45" s="142">
        <f t="shared" si="29"/>
        <v>0</v>
      </c>
    </row>
    <row r="46" spans="1:35" ht="20.100000000000001" customHeight="1" x14ac:dyDescent="0.3">
      <c r="A46" s="136" t="s">
        <v>770</v>
      </c>
      <c r="B46" s="159"/>
      <c r="C46" s="157" t="s">
        <v>389</v>
      </c>
      <c r="D46" s="180">
        <f>SUMIFS('2추 세입'!G$6:G$100,'2추 세입'!$A$6:$A$100,'1추총괄표(위원회)'!$A46,'2추 세입'!$B$6:$B$100,'1추총괄표(위원회)'!$C46)</f>
        <v>0</v>
      </c>
      <c r="E46" s="137">
        <f>SUMIFS('2추 세입'!H$6:H$100,'2추 세입'!$A$6:$A$100,'1추총괄표(위원회)'!$A46,'2추 세입'!$B$6:$B$100,'1추총괄표(위원회)'!$C46)</f>
        <v>0</v>
      </c>
      <c r="F46" s="173">
        <f t="shared" si="30"/>
        <v>0</v>
      </c>
      <c r="G46" s="153">
        <f>SUMIFS('2추 세입'!J$6:J$100,'2추 세입'!$A$6:$A$100,'1추총괄표(위원회)'!$A46,'2추 세입'!$B$6:$B$100,'1추총괄표(위원회)'!$C46)</f>
        <v>0</v>
      </c>
      <c r="H46" s="142">
        <f>SUMIFS('2추 세입'!K$6:K$100,'2추 세입'!$A$6:$A$100,'1추총괄표(위원회)'!$A46,'2추 세입'!$B$6:$B$100,'1추총괄표(위원회)'!$C46)</f>
        <v>0</v>
      </c>
      <c r="I46" s="173">
        <f>SUMIFS('2추 세입'!L$6:L$100,'2추 세입'!$A$6:$A$100,'1추총괄표(위원회)'!$A46,'2추 세입'!$B$6:$B$100,'1추총괄표(위원회)'!$C46)</f>
        <v>0</v>
      </c>
      <c r="J46" s="153">
        <f>SUMIFS('2추 세입'!V$6:V$100,'2추 세입'!$A$6:$A$100,'1추총괄표(위원회)'!$A46,'2추 세입'!$B$6:$B$100,'1추총괄표(위원회)'!$C46)</f>
        <v>0</v>
      </c>
      <c r="K46" s="142">
        <f>SUMIFS('2추 세입'!W$6:W$100,'2추 세입'!$A$6:$A$100,'1추총괄표(위원회)'!$A46,'2추 세입'!$B$6:$B$100,'1추총괄표(위원회)'!$C46)</f>
        <v>0</v>
      </c>
      <c r="L46" s="149">
        <f>SUMIFS('2추 세입'!M$6:M$100,'2추 세입'!$A$6:$A$100,'1추총괄표(위원회)'!$A46,'2추 세입'!$B$6:$B$100,'1추총괄표(위원회)'!$C46)</f>
        <v>0</v>
      </c>
      <c r="M46" s="150">
        <f>SUMIFS('2추 세입'!N$6:N$100,'2추 세입'!$A$6:$A$100,'1추총괄표(위원회)'!$A46,'2추 세입'!$B$6:$B$100,'1추총괄표(위원회)'!$C46)</f>
        <v>0</v>
      </c>
      <c r="N46" s="137">
        <f>SUMIFS('2추 세입'!O$6:O$100,'2추 세입'!$A$6:$A$100,'1추총괄표(위원회)'!$A46,'2추 세입'!$B$6:$B$100,'1추총괄표(위원회)'!$C46)</f>
        <v>0</v>
      </c>
      <c r="O46" s="149">
        <f>SUMIFS('2추 세입'!AA$6:AA$100,'2추 세입'!$A$6:$A$100,'1추총괄표(위원회)'!$A46,'2추 세입'!$B$6:$B$100,'1추총괄표(위원회)'!$C46)</f>
        <v>0</v>
      </c>
      <c r="P46" s="142">
        <f>SUMIFS('2추 세입'!AB$6:AB$100,'2추 세입'!$A$6:$A$100,'1추총괄표(위원회)'!$A46,'2추 세입'!$B$6:$B$100,'1추총괄표(위원회)'!$C46)</f>
        <v>0</v>
      </c>
      <c r="Q46" s="88"/>
      <c r="R46" s="137">
        <f>SUMIFS('2추 세출'!G$6:G$264,'2추 세출'!$A$6:$A$264,'1추총괄표(위원회)'!$A46,'2추 세출'!$B$6:$B$264,'1추총괄표(위원회)'!$C46)</f>
        <v>50000</v>
      </c>
      <c r="S46" s="173">
        <f>SUMIFS('2추 세출'!H$6:H$264,'2추 세출'!$A$6:$A$264,'1추총괄표(위원회)'!$A46,'2추 세출'!$B$6:$B$264,'1추총괄표(위원회)'!$C46)</f>
        <v>0</v>
      </c>
      <c r="T46" s="137">
        <f t="shared" si="31"/>
        <v>50000</v>
      </c>
      <c r="U46" s="149">
        <f>SUMIFS('2추 세출'!J$6:J$264,'2추 세출'!$A$6:$A$264,'1추총괄표(위원회)'!$A46,'2추 세출'!$B$6:$B$264,'1추총괄표(위원회)'!$C46)</f>
        <v>-50000</v>
      </c>
      <c r="V46" s="150">
        <f>SUMIFS('2추 세출'!K$6:K$264,'2추 세출'!$A$6:$A$264,'1추총괄표(위원회)'!$A46,'2추 세출'!$B$6:$B$264,'1추총괄표(위원회)'!$C46)</f>
        <v>200000</v>
      </c>
      <c r="W46" s="137">
        <f>SUMIFS('2추 세출'!L$6:L$264,'2추 세출'!$A$6:$A$264,'1추총괄표(위원회)'!$A46,'2추 세출'!$B$6:$B$264,'1추총괄표(위원회)'!$C46)</f>
        <v>200000</v>
      </c>
      <c r="X46" s="149">
        <f>SUMIFS('2추 세출'!V$6:V$264,'2추 세출'!$A$6:$A$264,'1추총괄표(위원회)'!$A46,'2추 세출'!$B$6:$B$264,'1추총괄표(위원회)'!$C46)</f>
        <v>0</v>
      </c>
      <c r="Y46" s="150">
        <f>SUMIFS('2추 세출'!W$6:W$264,'2추 세출'!$A$6:$A$264,'1추총괄표(위원회)'!$A46,'2추 세출'!$B$6:$B$264,'1추총괄표(위원회)'!$C46)</f>
        <v>0</v>
      </c>
      <c r="Z46" s="153">
        <f>SUMIFS('2추 세출'!M$6:M$264,'2추 세출'!$A$6:$A$264,'1추총괄표(위원회)'!$A46,'2추 세출'!$B$6:$B$264,'1추총괄표(위원회)'!$C46)</f>
        <v>0</v>
      </c>
      <c r="AA46" s="142">
        <f>SUMIFS('2추 세출'!N$6:N$264,'2추 세출'!$A$6:$A$264,'1추총괄표(위원회)'!$A46,'2추 세출'!$B$6:$B$264,'1추총괄표(위원회)'!$C46)</f>
        <v>0</v>
      </c>
      <c r="AB46" s="173">
        <f>SUMIFS('2추 세출'!O$6:O$264,'2추 세출'!$A$6:$A$264,'1추총괄표(위원회)'!$A46,'2추 세출'!$B$6:$B$264,'1추총괄표(위원회)'!$C46)</f>
        <v>50000</v>
      </c>
      <c r="AC46" s="153">
        <f>SUMIFS('2추 세출'!AA$6:AA$264,'2추 세출'!$A$6:$A$264,'1추총괄표(위원회)'!$A46,'2추 세출'!$B$6:$B$264,'1추총괄표(위원회)'!C$9)</f>
        <v>0</v>
      </c>
      <c r="AD46" s="142">
        <f>SUMIFS('2추 세출'!AB$6:AB$264,'2추 세출'!$A$6:$A$264,'1추총괄표(위원회)'!$A46,'2추 세출'!$B$6:$B$264,'1추총괄표(위원회)'!D$9)</f>
        <v>0</v>
      </c>
      <c r="AE46" s="83"/>
      <c r="AF46" s="141" t="str">
        <f t="shared" si="26"/>
        <v>OK</v>
      </c>
      <c r="AG46" s="142">
        <f t="shared" si="27"/>
        <v>0</v>
      </c>
      <c r="AH46" s="141" t="str">
        <f t="shared" si="28"/>
        <v>OK</v>
      </c>
      <c r="AI46" s="142">
        <f t="shared" si="29"/>
        <v>0</v>
      </c>
    </row>
    <row r="47" spans="1:35" ht="20.100000000000001" customHeight="1" x14ac:dyDescent="0.3">
      <c r="A47" s="136" t="s">
        <v>770</v>
      </c>
      <c r="B47" s="159"/>
      <c r="C47" s="157" t="s">
        <v>469</v>
      </c>
      <c r="D47" s="180">
        <f>SUMIFS('2추 세입'!G$6:G$100,'2추 세입'!$A$6:$A$100,'1추총괄표(위원회)'!$A47,'2추 세입'!$B$6:$B$100,'1추총괄표(위원회)'!$C47)</f>
        <v>0</v>
      </c>
      <c r="E47" s="137">
        <f>SUMIFS('2추 세입'!H$6:H$100,'2추 세입'!$A$6:$A$100,'1추총괄표(위원회)'!$A47,'2추 세입'!$B$6:$B$100,'1추총괄표(위원회)'!$C47)</f>
        <v>0</v>
      </c>
      <c r="F47" s="173">
        <f t="shared" si="30"/>
        <v>0</v>
      </c>
      <c r="G47" s="153">
        <f>SUMIFS('2추 세입'!J$6:J$100,'2추 세입'!$A$6:$A$100,'1추총괄표(위원회)'!$A47,'2추 세입'!$B$6:$B$100,'1추총괄표(위원회)'!$C47)</f>
        <v>0</v>
      </c>
      <c r="H47" s="142">
        <f>SUMIFS('2추 세입'!K$6:K$100,'2추 세입'!$A$6:$A$100,'1추총괄표(위원회)'!$A47,'2추 세입'!$B$6:$B$100,'1추총괄표(위원회)'!$C47)</f>
        <v>0</v>
      </c>
      <c r="I47" s="173">
        <f>SUMIFS('2추 세입'!L$6:L$100,'2추 세입'!$A$6:$A$100,'1추총괄표(위원회)'!$A47,'2추 세입'!$B$6:$B$100,'1추총괄표(위원회)'!$C47)</f>
        <v>0</v>
      </c>
      <c r="J47" s="153">
        <f>SUMIFS('2추 세입'!V$6:V$100,'2추 세입'!$A$6:$A$100,'1추총괄표(위원회)'!$A47,'2추 세입'!$B$6:$B$100,'1추총괄표(위원회)'!$C47)</f>
        <v>0</v>
      </c>
      <c r="K47" s="142">
        <f>SUMIFS('2추 세입'!W$6:W$100,'2추 세입'!$A$6:$A$100,'1추총괄표(위원회)'!$A47,'2추 세입'!$B$6:$B$100,'1추총괄표(위원회)'!$C47)</f>
        <v>0</v>
      </c>
      <c r="L47" s="149">
        <f>SUMIFS('2추 세입'!M$6:M$100,'2추 세입'!$A$6:$A$100,'1추총괄표(위원회)'!$A47,'2추 세입'!$B$6:$B$100,'1추총괄표(위원회)'!$C47)</f>
        <v>0</v>
      </c>
      <c r="M47" s="150">
        <f>SUMIFS('2추 세입'!N$6:N$100,'2추 세입'!$A$6:$A$100,'1추총괄표(위원회)'!$A47,'2추 세입'!$B$6:$B$100,'1추총괄표(위원회)'!$C47)</f>
        <v>0</v>
      </c>
      <c r="N47" s="137">
        <f>SUMIFS('2추 세입'!O$6:O$100,'2추 세입'!$A$6:$A$100,'1추총괄표(위원회)'!$A47,'2추 세입'!$B$6:$B$100,'1추총괄표(위원회)'!$C47)</f>
        <v>0</v>
      </c>
      <c r="O47" s="149">
        <f>SUMIFS('2추 세입'!AA$6:AA$100,'2추 세입'!$A$6:$A$100,'1추총괄표(위원회)'!$A47,'2추 세입'!$B$6:$B$100,'1추총괄표(위원회)'!$C47)</f>
        <v>0</v>
      </c>
      <c r="P47" s="142">
        <f>SUMIFS('2추 세입'!AB$6:AB$100,'2추 세입'!$A$6:$A$100,'1추총괄표(위원회)'!$A47,'2추 세입'!$B$6:$B$100,'1추총괄표(위원회)'!$C47)</f>
        <v>0</v>
      </c>
      <c r="Q47" s="88"/>
      <c r="R47" s="137">
        <f>SUMIFS('2추 세출'!G$6:G$264,'2추 세출'!$A$6:$A$264,'1추총괄표(위원회)'!$A47,'2추 세출'!$B$6:$B$264,'1추총괄표(위원회)'!$C47)</f>
        <v>0</v>
      </c>
      <c r="S47" s="173">
        <f>SUMIFS('2추 세출'!H$6:H$264,'2추 세출'!$A$6:$A$264,'1추총괄표(위원회)'!$A47,'2추 세출'!$B$6:$B$264,'1추총괄표(위원회)'!$C47)</f>
        <v>0</v>
      </c>
      <c r="T47" s="137">
        <f t="shared" si="31"/>
        <v>0</v>
      </c>
      <c r="U47" s="149">
        <f>SUMIFS('2추 세출'!J$6:J$264,'2추 세출'!$A$6:$A$264,'1추총괄표(위원회)'!$A47,'2추 세출'!$B$6:$B$264,'1추총괄표(위원회)'!$C47)</f>
        <v>0</v>
      </c>
      <c r="V47" s="150">
        <f>SUMIFS('2추 세출'!K$6:K$264,'2추 세출'!$A$6:$A$264,'1추총괄표(위원회)'!$A47,'2추 세출'!$B$6:$B$264,'1추총괄표(위원회)'!$C47)</f>
        <v>0</v>
      </c>
      <c r="W47" s="137">
        <f>SUMIFS('2추 세출'!L$6:L$264,'2추 세출'!$A$6:$A$264,'1추총괄표(위원회)'!$A47,'2추 세출'!$B$6:$B$264,'1추총괄표(위원회)'!$C47)</f>
        <v>0</v>
      </c>
      <c r="X47" s="149">
        <f>SUMIFS('2추 세출'!V$6:V$264,'2추 세출'!$A$6:$A$264,'1추총괄표(위원회)'!$A47,'2추 세출'!$B$6:$B$264,'1추총괄표(위원회)'!$C47)</f>
        <v>0</v>
      </c>
      <c r="Y47" s="150">
        <f>SUMIFS('2추 세출'!W$6:W$264,'2추 세출'!$A$6:$A$264,'1추총괄표(위원회)'!$A47,'2추 세출'!$B$6:$B$264,'1추총괄표(위원회)'!$C47)</f>
        <v>0</v>
      </c>
      <c r="Z47" s="153">
        <f>SUMIFS('2추 세출'!M$6:M$264,'2추 세출'!$A$6:$A$264,'1추총괄표(위원회)'!$A47,'2추 세출'!$B$6:$B$264,'1추총괄표(위원회)'!$C47)</f>
        <v>0</v>
      </c>
      <c r="AA47" s="142">
        <f>SUMIFS('2추 세출'!N$6:N$264,'2추 세출'!$A$6:$A$264,'1추총괄표(위원회)'!$A47,'2추 세출'!$B$6:$B$264,'1추총괄표(위원회)'!$C47)</f>
        <v>0</v>
      </c>
      <c r="AB47" s="173">
        <f>SUMIFS('2추 세출'!O$6:O$264,'2추 세출'!$A$6:$A$264,'1추총괄표(위원회)'!$A47,'2추 세출'!$B$6:$B$264,'1추총괄표(위원회)'!$C47)</f>
        <v>0</v>
      </c>
      <c r="AC47" s="153">
        <f>SUMIFS('2추 세출'!AA$6:AA$264,'2추 세출'!$A$6:$A$264,'1추총괄표(위원회)'!$A47,'2추 세출'!$B$6:$B$264,'1추총괄표(위원회)'!C$9)</f>
        <v>0</v>
      </c>
      <c r="AD47" s="142">
        <f>SUMIFS('2추 세출'!AB$6:AB$264,'2추 세출'!$A$6:$A$264,'1추총괄표(위원회)'!$A47,'2추 세출'!$B$6:$B$264,'1추총괄표(위원회)'!D$9)</f>
        <v>0</v>
      </c>
      <c r="AE47" s="83"/>
      <c r="AF47" s="141" t="str">
        <f t="shared" si="26"/>
        <v>OK</v>
      </c>
      <c r="AG47" s="142">
        <f t="shared" si="27"/>
        <v>0</v>
      </c>
      <c r="AH47" s="141" t="str">
        <f t="shared" si="28"/>
        <v>OK</v>
      </c>
      <c r="AI47" s="142">
        <f t="shared" si="29"/>
        <v>0</v>
      </c>
    </row>
    <row r="48" spans="1:35" ht="20.100000000000001" customHeight="1" x14ac:dyDescent="0.3">
      <c r="A48" s="136" t="s">
        <v>770</v>
      </c>
      <c r="B48" s="159"/>
      <c r="C48" s="157" t="s">
        <v>599</v>
      </c>
      <c r="D48" s="180">
        <f>SUMIFS('2추 세입'!G$6:G$100,'2추 세입'!$A$6:$A$100,'1추총괄표(위원회)'!$A48,'2추 세입'!$B$6:$B$100,'1추총괄표(위원회)'!$C48)</f>
        <v>354952000</v>
      </c>
      <c r="E48" s="137">
        <f>SUMIFS('2추 세입'!H$6:H$100,'2추 세입'!$A$6:$A$100,'1추총괄표(위원회)'!$A48,'2추 세입'!$B$6:$B$100,'1추총괄표(위원회)'!$C48)</f>
        <v>362748000</v>
      </c>
      <c r="F48" s="173">
        <f t="shared" si="30"/>
        <v>-7796000</v>
      </c>
      <c r="G48" s="153">
        <f>SUMIFS('2추 세입'!J$6:J$100,'2추 세입'!$A$6:$A$100,'1추총괄표(위원회)'!$A48,'2추 세입'!$B$6:$B$100,'1추총괄표(위원회)'!$C48)</f>
        <v>-6902000</v>
      </c>
      <c r="H48" s="142">
        <f>SUMIFS('2추 세입'!K$6:K$100,'2추 세입'!$A$6:$A$100,'1추총괄표(위원회)'!$A48,'2추 세입'!$B$6:$B$100,'1추총괄표(위원회)'!$C48)</f>
        <v>16563000</v>
      </c>
      <c r="I48" s="173">
        <f>SUMIFS('2추 세입'!L$6:L$100,'2추 세입'!$A$6:$A$100,'1추총괄표(위원회)'!$A48,'2추 세입'!$B$6:$B$100,'1추총괄표(위원회)'!$C48)</f>
        <v>364682000</v>
      </c>
      <c r="J48" s="153">
        <f>SUMIFS('2추 세입'!V$6:V$100,'2추 세입'!$A$6:$A$100,'1추총괄표(위원회)'!$A48,'2추 세입'!$B$6:$B$100,'1추총괄표(위원회)'!$C48)</f>
        <v>9661000</v>
      </c>
      <c r="K48" s="142">
        <f>SUMIFS('2추 세입'!W$6:W$100,'2추 세입'!$A$6:$A$100,'1추총괄표(위원회)'!$A48,'2추 세입'!$B$6:$B$100,'1추총괄표(위원회)'!$C48)</f>
        <v>0</v>
      </c>
      <c r="L48" s="149">
        <f>SUMIFS('2추 세입'!M$6:M$100,'2추 세입'!$A$6:$A$100,'1추총괄표(위원회)'!$A48,'2추 세입'!$B$6:$B$100,'1추총괄표(위원회)'!$C48)</f>
        <v>0</v>
      </c>
      <c r="M48" s="150">
        <f>SUMIFS('2추 세입'!N$6:N$100,'2추 세입'!$A$6:$A$100,'1추총괄표(위원회)'!$A48,'2추 세입'!$B$6:$B$100,'1추총괄표(위원회)'!$C48)</f>
        <v>0</v>
      </c>
      <c r="N48" s="137">
        <f>SUMIFS('2추 세입'!O$6:O$100,'2추 세입'!$A$6:$A$100,'1추총괄표(위원회)'!$A48,'2추 세입'!$B$6:$B$100,'1추총괄표(위원회)'!$C48)</f>
        <v>355021000</v>
      </c>
      <c r="O48" s="149">
        <f>SUMIFS('2추 세입'!AA$6:AA$100,'2추 세입'!$A$6:$A$100,'1추총괄표(위원회)'!$A48,'2추 세입'!$B$6:$B$100,'1추총괄표(위원회)'!$C48)</f>
        <v>0</v>
      </c>
      <c r="P48" s="142">
        <f>SUMIFS('2추 세입'!AB$6:AB$100,'2추 세입'!$A$6:$A$100,'1추총괄표(위원회)'!$A48,'2추 세입'!$B$6:$B$100,'1추총괄표(위원회)'!$C48)</f>
        <v>0</v>
      </c>
      <c r="Q48" s="88"/>
      <c r="R48" s="137">
        <f>SUMIFS('2추 세출'!G$6:G$264,'2추 세출'!$A$6:$A$264,'1추총괄표(위원회)'!$A48,'2추 세출'!$B$6:$B$264,'1추총괄표(위원회)'!$C48)</f>
        <v>0</v>
      </c>
      <c r="S48" s="173">
        <f>SUMIFS('2추 세출'!H$6:H$264,'2추 세출'!$A$6:$A$264,'1추총괄표(위원회)'!$A48,'2추 세출'!$B$6:$B$264,'1추총괄표(위원회)'!$C48)</f>
        <v>0</v>
      </c>
      <c r="T48" s="137">
        <f t="shared" si="31"/>
        <v>0</v>
      </c>
      <c r="U48" s="149">
        <f>SUMIFS('2추 세출'!J$6:J$264,'2추 세출'!$A$6:$A$264,'1추총괄표(위원회)'!$A48,'2추 세출'!$B$6:$B$264,'1추총괄표(위원회)'!$C48)</f>
        <v>0</v>
      </c>
      <c r="V48" s="150">
        <f>SUMIFS('2추 세출'!K$6:K$264,'2추 세출'!$A$6:$A$264,'1추총괄표(위원회)'!$A48,'2추 세출'!$B$6:$B$264,'1추총괄표(위원회)'!$C48)</f>
        <v>0</v>
      </c>
      <c r="W48" s="137">
        <f>SUMIFS('2추 세출'!L$6:L$264,'2추 세출'!$A$6:$A$264,'1추총괄표(위원회)'!$A48,'2추 세출'!$B$6:$B$264,'1추총괄표(위원회)'!$C48)</f>
        <v>0</v>
      </c>
      <c r="X48" s="149">
        <f>SUMIFS('2추 세출'!V$6:V$264,'2추 세출'!$A$6:$A$264,'1추총괄표(위원회)'!$A48,'2추 세출'!$B$6:$B$264,'1추총괄표(위원회)'!$C48)</f>
        <v>0</v>
      </c>
      <c r="Y48" s="150">
        <f>SUMIFS('2추 세출'!W$6:W$264,'2추 세출'!$A$6:$A$264,'1추총괄표(위원회)'!$A48,'2추 세출'!$B$6:$B$264,'1추총괄표(위원회)'!$C48)</f>
        <v>0</v>
      </c>
      <c r="Z48" s="153">
        <f>SUMIFS('2추 세출'!M$6:M$264,'2추 세출'!$A$6:$A$264,'1추총괄표(위원회)'!$A48,'2추 세출'!$B$6:$B$264,'1추총괄표(위원회)'!$C48)</f>
        <v>0</v>
      </c>
      <c r="AA48" s="142">
        <f>SUMIFS('2추 세출'!N$6:N$264,'2추 세출'!$A$6:$A$264,'1추총괄표(위원회)'!$A48,'2추 세출'!$B$6:$B$264,'1추총괄표(위원회)'!$C48)</f>
        <v>0</v>
      </c>
      <c r="AB48" s="173">
        <f>SUMIFS('2추 세출'!O$6:O$264,'2추 세출'!$A$6:$A$264,'1추총괄표(위원회)'!$A48,'2추 세출'!$B$6:$B$264,'1추총괄표(위원회)'!$C48)</f>
        <v>0</v>
      </c>
      <c r="AC48" s="153">
        <f>SUMIFS('2추 세출'!AA$6:AA$264,'2추 세출'!$A$6:$A$264,'1추총괄표(위원회)'!$A48,'2추 세출'!$B$6:$B$264,'1추총괄표(위원회)'!C$9)</f>
        <v>0</v>
      </c>
      <c r="AD48" s="142">
        <f>SUMIFS('2추 세출'!AB$6:AB$264,'2추 세출'!$A$6:$A$264,'1추총괄표(위원회)'!$A48,'2추 세출'!$B$6:$B$264,'1추총괄표(위원회)'!D$9)</f>
        <v>0</v>
      </c>
      <c r="AE48" s="83"/>
      <c r="AF48" s="141" t="str">
        <f t="shared" si="26"/>
        <v>@@</v>
      </c>
      <c r="AG48" s="142">
        <f t="shared" si="27"/>
        <v>9661000</v>
      </c>
      <c r="AH48" s="141" t="str">
        <f t="shared" si="28"/>
        <v>OK</v>
      </c>
      <c r="AI48" s="142">
        <f t="shared" si="29"/>
        <v>0</v>
      </c>
    </row>
    <row r="49" spans="1:35" ht="20.100000000000001" customHeight="1" x14ac:dyDescent="0.3">
      <c r="A49" s="136"/>
      <c r="B49" s="188" t="s">
        <v>798</v>
      </c>
      <c r="C49" s="161"/>
      <c r="D49" s="179">
        <f>SUM(D50:D52)</f>
        <v>18267149</v>
      </c>
      <c r="E49" s="170">
        <f t="shared" ref="E49:P49" si="136">SUM(E50:E52)</f>
        <v>18041720</v>
      </c>
      <c r="F49" s="172">
        <f t="shared" si="136"/>
        <v>225429</v>
      </c>
      <c r="G49" s="162">
        <f t="shared" si="136"/>
        <v>-72160</v>
      </c>
      <c r="H49" s="164">
        <f t="shared" si="136"/>
        <v>664847</v>
      </c>
      <c r="I49" s="172">
        <f t="shared" si="136"/>
        <v>18859836</v>
      </c>
      <c r="J49" s="162">
        <f t="shared" si="136"/>
        <v>0</v>
      </c>
      <c r="K49" s="164">
        <f t="shared" si="136"/>
        <v>2</v>
      </c>
      <c r="L49" s="167">
        <f t="shared" si="136"/>
        <v>0</v>
      </c>
      <c r="M49" s="177">
        <f t="shared" si="136"/>
        <v>0</v>
      </c>
      <c r="N49" s="170">
        <f t="shared" si="136"/>
        <v>18267149</v>
      </c>
      <c r="O49" s="167">
        <f t="shared" si="136"/>
        <v>0</v>
      </c>
      <c r="P49" s="164">
        <f t="shared" si="136"/>
        <v>0</v>
      </c>
      <c r="Q49" s="88"/>
      <c r="R49" s="170">
        <f>SUM(R50:R52)</f>
        <v>18561569</v>
      </c>
      <c r="S49" s="172">
        <f t="shared" ref="S49:AD49" si="137">SUM(S50:S52)</f>
        <v>17267578</v>
      </c>
      <c r="T49" s="170">
        <f t="shared" si="137"/>
        <v>1293991</v>
      </c>
      <c r="U49" s="167">
        <f t="shared" si="137"/>
        <v>-1076065</v>
      </c>
      <c r="V49" s="177">
        <f t="shared" si="137"/>
        <v>3675957</v>
      </c>
      <c r="W49" s="170">
        <f t="shared" si="137"/>
        <v>21161461</v>
      </c>
      <c r="X49" s="167">
        <f t="shared" si="137"/>
        <v>2599892</v>
      </c>
      <c r="Y49" s="177">
        <f t="shared" si="137"/>
        <v>0</v>
      </c>
      <c r="Z49" s="162">
        <f t="shared" si="137"/>
        <v>0</v>
      </c>
      <c r="AA49" s="164">
        <f t="shared" si="137"/>
        <v>0</v>
      </c>
      <c r="AB49" s="172">
        <f t="shared" si="137"/>
        <v>18561569</v>
      </c>
      <c r="AC49" s="162">
        <f t="shared" si="137"/>
        <v>0</v>
      </c>
      <c r="AD49" s="164">
        <f t="shared" si="137"/>
        <v>0</v>
      </c>
      <c r="AE49" s="83"/>
      <c r="AF49" s="163" t="str">
        <f t="shared" si="26"/>
        <v>@@</v>
      </c>
      <c r="AG49" s="164">
        <f t="shared" si="27"/>
        <v>-2599892</v>
      </c>
      <c r="AH49" s="163" t="str">
        <f t="shared" si="28"/>
        <v>OK</v>
      </c>
      <c r="AI49" s="164">
        <f t="shared" si="29"/>
        <v>0</v>
      </c>
    </row>
    <row r="50" spans="1:35" ht="20.100000000000001" customHeight="1" x14ac:dyDescent="0.3">
      <c r="A50" s="136" t="s">
        <v>798</v>
      </c>
      <c r="B50" s="159"/>
      <c r="C50" s="157" t="s">
        <v>604</v>
      </c>
      <c r="D50" s="180">
        <f>SUMIFS('2추 세입'!G$6:G$100,'2추 세입'!$A$6:$A$100,'1추총괄표(위원회)'!$A50,'2추 세입'!$B$6:$B$100,'1추총괄표(위원회)'!$C50)</f>
        <v>18267149</v>
      </c>
      <c r="E50" s="137">
        <f>SUMIFS('2추 세입'!H$6:H$100,'2추 세입'!$A$6:$A$100,'1추총괄표(위원회)'!$A50,'2추 세입'!$B$6:$B$100,'1추총괄표(위원회)'!$C50)</f>
        <v>18041720</v>
      </c>
      <c r="F50" s="173">
        <f t="shared" si="30"/>
        <v>225429</v>
      </c>
      <c r="G50" s="153">
        <f>SUMIFS('2추 세입'!J$6:J$100,'2추 세입'!$A$6:$A$100,'1추총괄표(위원회)'!$A50,'2추 세입'!$B$6:$B$100,'1추총괄표(위원회)'!$C50)</f>
        <v>-72160</v>
      </c>
      <c r="H50" s="142">
        <f>SUMIFS('2추 세입'!K$6:K$100,'2추 세입'!$A$6:$A$100,'1추총괄표(위원회)'!$A50,'2추 세입'!$B$6:$B$100,'1추총괄표(위원회)'!$C50)</f>
        <v>664847</v>
      </c>
      <c r="I50" s="173">
        <f>SUMIFS('2추 세입'!L$6:L$100,'2추 세입'!$A$6:$A$100,'1추총괄표(위원회)'!$A50,'2추 세입'!$B$6:$B$100,'1추총괄표(위원회)'!$C50)</f>
        <v>18859836</v>
      </c>
      <c r="J50" s="153">
        <f>SUMIFS('2추 세입'!V$6:V$100,'2추 세입'!$A$6:$A$100,'1추총괄표(위원회)'!$A50,'2추 세입'!$B$6:$B$100,'1추총괄표(위원회)'!$C50)</f>
        <v>0</v>
      </c>
      <c r="K50" s="142">
        <f>SUMIFS('2추 세입'!W$6:W$100,'2추 세입'!$A$6:$A$100,'1추총괄표(위원회)'!$A50,'2추 세입'!$B$6:$B$100,'1추총괄표(위원회)'!$C50)</f>
        <v>2</v>
      </c>
      <c r="L50" s="149">
        <f>SUMIFS('2추 세입'!M$6:M$100,'2추 세입'!$A$6:$A$100,'1추총괄표(위원회)'!$A50,'2추 세입'!$B$6:$B$100,'1추총괄표(위원회)'!$C50)</f>
        <v>0</v>
      </c>
      <c r="M50" s="150">
        <f>SUMIFS('2추 세입'!N$6:N$100,'2추 세입'!$A$6:$A$100,'1추총괄표(위원회)'!$A50,'2추 세입'!$B$6:$B$100,'1추총괄표(위원회)'!$C50)</f>
        <v>0</v>
      </c>
      <c r="N50" s="137">
        <f>SUMIFS('2추 세입'!O$6:O$100,'2추 세입'!$A$6:$A$100,'1추총괄표(위원회)'!$A50,'2추 세입'!$B$6:$B$100,'1추총괄표(위원회)'!$C50)</f>
        <v>18267149</v>
      </c>
      <c r="O50" s="149">
        <f>SUMIFS('2추 세입'!AA$6:AA$100,'2추 세입'!$A$6:$A$100,'1추총괄표(위원회)'!$A50,'2추 세입'!$B$6:$B$100,'1추총괄표(위원회)'!$C50)</f>
        <v>0</v>
      </c>
      <c r="P50" s="142">
        <f>SUMIFS('2추 세입'!AB$6:AB$100,'2추 세입'!$A$6:$A$100,'1추총괄표(위원회)'!$A50,'2추 세입'!$B$6:$B$100,'1추총괄표(위원회)'!$C50)</f>
        <v>0</v>
      </c>
      <c r="Q50" s="88"/>
      <c r="R50" s="137">
        <f>SUMIFS('2추 세출'!G$6:G$264,'2추 세출'!$A$6:$A$264,'1추총괄표(위원회)'!$A50,'2추 세출'!$B$6:$B$264,'1추총괄표(위원회)'!$C50)</f>
        <v>12179582</v>
      </c>
      <c r="S50" s="173">
        <f>SUMIFS('2추 세출'!H$6:H$264,'2추 세출'!$A$6:$A$264,'1추총괄표(위원회)'!$A50,'2추 세출'!$B$6:$B$264,'1추총괄표(위원회)'!$C50)</f>
        <v>11495591</v>
      </c>
      <c r="T50" s="137">
        <f t="shared" si="31"/>
        <v>683991</v>
      </c>
      <c r="U50" s="149">
        <f>SUMIFS('2추 세출'!J$6:J$264,'2추 세출'!$A$6:$A$264,'1추총괄표(위원회)'!$A50,'2추 세출'!$B$6:$B$264,'1추총괄표(위원회)'!$C50)</f>
        <v>-826065</v>
      </c>
      <c r="V50" s="150">
        <f>SUMIFS('2추 세출'!K$6:K$264,'2추 세출'!$A$6:$A$264,'1추총괄표(위원회)'!$A50,'2추 세출'!$B$6:$B$264,'1추총괄표(위원회)'!$C50)</f>
        <v>2551874</v>
      </c>
      <c r="W50" s="137">
        <f>SUMIFS('2추 세출'!L$6:L$264,'2추 세출'!$A$6:$A$264,'1추총괄표(위원회)'!$A50,'2추 세출'!$B$6:$B$264,'1추총괄표(위원회)'!$C50)</f>
        <v>13905391</v>
      </c>
      <c r="X50" s="149">
        <f>SUMIFS('2추 세출'!V$6:V$264,'2추 세출'!$A$6:$A$264,'1추총괄표(위원회)'!$A50,'2추 세출'!$B$6:$B$264,'1추총괄표(위원회)'!$C50)</f>
        <v>1725809</v>
      </c>
      <c r="Y50" s="150">
        <f>SUMIFS('2추 세출'!W$6:W$264,'2추 세출'!$A$6:$A$264,'1추총괄표(위원회)'!$A50,'2추 세출'!$B$6:$B$264,'1추총괄표(위원회)'!$C50)</f>
        <v>0</v>
      </c>
      <c r="Z50" s="153">
        <f>SUMIFS('2추 세출'!M$6:M$264,'2추 세출'!$A$6:$A$264,'1추총괄표(위원회)'!$A50,'2추 세출'!$B$6:$B$264,'1추총괄표(위원회)'!$C50)</f>
        <v>0</v>
      </c>
      <c r="AA50" s="142">
        <f>SUMIFS('2추 세출'!N$6:N$264,'2추 세출'!$A$6:$A$264,'1추총괄표(위원회)'!$A50,'2추 세출'!$B$6:$B$264,'1추총괄표(위원회)'!$C50)</f>
        <v>0</v>
      </c>
      <c r="AB50" s="173">
        <f>SUMIFS('2추 세출'!O$6:O$264,'2추 세출'!$A$6:$A$264,'1추총괄표(위원회)'!$A50,'2추 세출'!$B$6:$B$264,'1추총괄표(위원회)'!$C50)</f>
        <v>12179582</v>
      </c>
      <c r="AC50" s="153">
        <f>SUMIFS('2추 세출'!AA$6:AA$264,'2추 세출'!$A$6:$A$264,'1추총괄표(위원회)'!$A50,'2추 세출'!$B$6:$B$264,'1추총괄표(위원회)'!C$9)</f>
        <v>0</v>
      </c>
      <c r="AD50" s="142">
        <f>SUMIFS('2추 세출'!AB$6:AB$264,'2추 세출'!$A$6:$A$264,'1추총괄표(위원회)'!$A50,'2추 세출'!$B$6:$B$264,'1추총괄표(위원회)'!D$9)</f>
        <v>0</v>
      </c>
      <c r="AE50" s="83"/>
      <c r="AF50" s="141" t="str">
        <f t="shared" si="26"/>
        <v>@@</v>
      </c>
      <c r="AG50" s="142">
        <f t="shared" si="27"/>
        <v>-1725809</v>
      </c>
      <c r="AH50" s="141" t="str">
        <f t="shared" si="28"/>
        <v>OK</v>
      </c>
      <c r="AI50" s="142">
        <f t="shared" si="29"/>
        <v>0</v>
      </c>
    </row>
    <row r="51" spans="1:35" ht="20.100000000000001" customHeight="1" x14ac:dyDescent="0.3">
      <c r="A51" s="136" t="s">
        <v>798</v>
      </c>
      <c r="B51" s="159"/>
      <c r="C51" s="157" t="s">
        <v>462</v>
      </c>
      <c r="D51" s="180">
        <f>SUMIFS('2추 세입'!G$6:G$100,'2추 세입'!$A$6:$A$100,'1추총괄표(위원회)'!$A51,'2추 세입'!$B$6:$B$100,'1추총괄표(위원회)'!$C51)</f>
        <v>0</v>
      </c>
      <c r="E51" s="137">
        <f>SUMIFS('2추 세입'!H$6:H$100,'2추 세입'!$A$6:$A$100,'1추총괄표(위원회)'!$A51,'2추 세입'!$B$6:$B$100,'1추총괄표(위원회)'!$C51)</f>
        <v>0</v>
      </c>
      <c r="F51" s="173">
        <f t="shared" si="30"/>
        <v>0</v>
      </c>
      <c r="G51" s="153">
        <f>SUMIFS('2추 세입'!J$6:J$100,'2추 세입'!$A$6:$A$100,'1추총괄표(위원회)'!$A51,'2추 세입'!$B$6:$B$100,'1추총괄표(위원회)'!$C51)</f>
        <v>0</v>
      </c>
      <c r="H51" s="142">
        <f>SUMIFS('2추 세입'!K$6:K$100,'2추 세입'!$A$6:$A$100,'1추총괄표(위원회)'!$A51,'2추 세입'!$B$6:$B$100,'1추총괄표(위원회)'!$C51)</f>
        <v>0</v>
      </c>
      <c r="I51" s="173">
        <f>SUMIFS('2추 세입'!L$6:L$100,'2추 세입'!$A$6:$A$100,'1추총괄표(위원회)'!$A51,'2추 세입'!$B$6:$B$100,'1추총괄표(위원회)'!$C51)</f>
        <v>0</v>
      </c>
      <c r="J51" s="153">
        <f>SUMIFS('2추 세입'!V$6:V$100,'2추 세입'!$A$6:$A$100,'1추총괄표(위원회)'!$A51,'2추 세입'!$B$6:$B$100,'1추총괄표(위원회)'!$C51)</f>
        <v>0</v>
      </c>
      <c r="K51" s="142">
        <f>SUMIFS('2추 세입'!W$6:W$100,'2추 세입'!$A$6:$A$100,'1추총괄표(위원회)'!$A51,'2추 세입'!$B$6:$B$100,'1추총괄표(위원회)'!$C51)</f>
        <v>0</v>
      </c>
      <c r="L51" s="149">
        <f>SUMIFS('2추 세입'!M$6:M$100,'2추 세입'!$A$6:$A$100,'1추총괄표(위원회)'!$A51,'2추 세입'!$B$6:$B$100,'1추총괄표(위원회)'!$C51)</f>
        <v>0</v>
      </c>
      <c r="M51" s="150">
        <f>SUMIFS('2추 세입'!N$6:N$100,'2추 세입'!$A$6:$A$100,'1추총괄표(위원회)'!$A51,'2추 세입'!$B$6:$B$100,'1추총괄표(위원회)'!$C51)</f>
        <v>0</v>
      </c>
      <c r="N51" s="137">
        <f>SUMIFS('2추 세입'!O$6:O$100,'2추 세입'!$A$6:$A$100,'1추총괄표(위원회)'!$A51,'2추 세입'!$B$6:$B$100,'1추총괄표(위원회)'!$C51)</f>
        <v>0</v>
      </c>
      <c r="O51" s="149">
        <f>SUMIFS('2추 세입'!AA$6:AA$100,'2추 세입'!$A$6:$A$100,'1추총괄표(위원회)'!$A51,'2추 세입'!$B$6:$B$100,'1추총괄표(위원회)'!$C51)</f>
        <v>0</v>
      </c>
      <c r="P51" s="142">
        <f>SUMIFS('2추 세입'!AB$6:AB$100,'2추 세입'!$A$6:$A$100,'1추총괄표(위원회)'!$A51,'2추 세입'!$B$6:$B$100,'1추총괄표(위원회)'!$C51)</f>
        <v>0</v>
      </c>
      <c r="Q51" s="88"/>
      <c r="R51" s="137">
        <f>SUMIFS('2추 세출'!G$6:G$264,'2추 세출'!$A$6:$A$264,'1추총괄표(위원회)'!$A51,'2추 세출'!$B$6:$B$264,'1추총괄표(위원회)'!$C51)</f>
        <v>3287987</v>
      </c>
      <c r="S51" s="173">
        <f>SUMIFS('2추 세출'!H$6:H$264,'2추 세출'!$A$6:$A$264,'1추총괄표(위원회)'!$A51,'2추 세출'!$B$6:$B$264,'1추총괄표(위원회)'!$C51)</f>
        <v>3177987</v>
      </c>
      <c r="T51" s="137">
        <f t="shared" si="31"/>
        <v>110000</v>
      </c>
      <c r="U51" s="149">
        <f>SUMIFS('2추 세출'!J$6:J$264,'2추 세출'!$A$6:$A$264,'1추총괄표(위원회)'!$A51,'2추 세출'!$B$6:$B$264,'1추총괄표(위원회)'!$C51)</f>
        <v>0</v>
      </c>
      <c r="V51" s="150">
        <f>SUMIFS('2추 세출'!K$6:K$264,'2추 세출'!$A$6:$A$264,'1추총괄표(위원회)'!$A51,'2추 세출'!$B$6:$B$264,'1추총괄표(위원회)'!$C51)</f>
        <v>182083</v>
      </c>
      <c r="W51" s="137">
        <f>SUMIFS('2추 세출'!L$6:L$264,'2추 세출'!$A$6:$A$264,'1추총괄표(위원회)'!$A51,'2추 세출'!$B$6:$B$264,'1추총괄표(위원회)'!$C51)</f>
        <v>3470070</v>
      </c>
      <c r="X51" s="149">
        <f>SUMIFS('2추 세출'!V$6:V$264,'2추 세출'!$A$6:$A$264,'1추총괄표(위원회)'!$A51,'2추 세출'!$B$6:$B$264,'1추총괄표(위원회)'!$C51)</f>
        <v>182083</v>
      </c>
      <c r="Y51" s="150">
        <f>SUMIFS('2추 세출'!W$6:W$264,'2추 세출'!$A$6:$A$264,'1추총괄표(위원회)'!$A51,'2추 세출'!$B$6:$B$264,'1추총괄표(위원회)'!$C51)</f>
        <v>0</v>
      </c>
      <c r="Z51" s="153">
        <f>SUMIFS('2추 세출'!M$6:M$264,'2추 세출'!$A$6:$A$264,'1추총괄표(위원회)'!$A51,'2추 세출'!$B$6:$B$264,'1추총괄표(위원회)'!$C51)</f>
        <v>0</v>
      </c>
      <c r="AA51" s="142">
        <f>SUMIFS('2추 세출'!N$6:N$264,'2추 세출'!$A$6:$A$264,'1추총괄표(위원회)'!$A51,'2추 세출'!$B$6:$B$264,'1추총괄표(위원회)'!$C51)</f>
        <v>0</v>
      </c>
      <c r="AB51" s="173">
        <f>SUMIFS('2추 세출'!O$6:O$264,'2추 세출'!$A$6:$A$264,'1추총괄표(위원회)'!$A51,'2추 세출'!$B$6:$B$264,'1추총괄표(위원회)'!$C51)</f>
        <v>3287987</v>
      </c>
      <c r="AC51" s="153">
        <f>SUMIFS('2추 세출'!AA$6:AA$264,'2추 세출'!$A$6:$A$264,'1추총괄표(위원회)'!$A51,'2추 세출'!$B$6:$B$264,'1추총괄표(위원회)'!C$9)</f>
        <v>0</v>
      </c>
      <c r="AD51" s="142">
        <f>SUMIFS('2추 세출'!AB$6:AB$264,'2추 세출'!$A$6:$A$264,'1추총괄표(위원회)'!$A51,'2추 세출'!$B$6:$B$264,'1추총괄표(위원회)'!D$9)</f>
        <v>0</v>
      </c>
      <c r="AE51" s="83"/>
      <c r="AF51" s="141" t="str">
        <f t="shared" ref="AF51:AF52" si="138">IF(J51=X51,"OK","@@")</f>
        <v>@@</v>
      </c>
      <c r="AG51" s="142">
        <f t="shared" ref="AG51:AG52" si="139">J51-X51</f>
        <v>-182083</v>
      </c>
      <c r="AH51" s="141" t="str">
        <f t="shared" ref="AH51:AH52" si="140">IF(O51=AC51,"OK","@@")</f>
        <v>OK</v>
      </c>
      <c r="AI51" s="142">
        <f t="shared" ref="AI51:AI52" si="141">O51-AC51</f>
        <v>0</v>
      </c>
    </row>
    <row r="52" spans="1:35" ht="20.100000000000001" customHeight="1" x14ac:dyDescent="0.3">
      <c r="A52" s="136" t="s">
        <v>798</v>
      </c>
      <c r="B52" s="160"/>
      <c r="C52" s="158" t="s">
        <v>632</v>
      </c>
      <c r="D52" s="181">
        <f>SUMIFS('2추 세입'!G$6:G$100,'2추 세입'!$A$6:$A$100,'1추총괄표(위원회)'!$A52,'2추 세입'!$B$6:$B$100,'1추총괄표(위원회)'!$C52)</f>
        <v>0</v>
      </c>
      <c r="E52" s="138">
        <f>SUMIFS('2추 세입'!H$6:H$100,'2추 세입'!$A$6:$A$100,'1추총괄표(위원회)'!$A52,'2추 세입'!$B$6:$B$100,'1추총괄표(위원회)'!$C52)</f>
        <v>0</v>
      </c>
      <c r="F52" s="174">
        <f t="shared" si="30"/>
        <v>0</v>
      </c>
      <c r="G52" s="154">
        <f>SUMIFS('2추 세입'!J$6:J$100,'2추 세입'!$A$6:$A$100,'1추총괄표(위원회)'!$A52,'2추 세입'!$B$6:$B$100,'1추총괄표(위원회)'!$C52)</f>
        <v>0</v>
      </c>
      <c r="H52" s="144">
        <f>SUMIFS('2추 세입'!K$6:K$100,'2추 세입'!$A$6:$A$100,'1추총괄표(위원회)'!$A52,'2추 세입'!$B$6:$B$100,'1추총괄표(위원회)'!$C52)</f>
        <v>0</v>
      </c>
      <c r="I52" s="174">
        <f>SUMIFS('2추 세입'!L$6:L$100,'2추 세입'!$A$6:$A$100,'1추총괄표(위원회)'!$A52,'2추 세입'!$B$6:$B$100,'1추총괄표(위원회)'!$C52)</f>
        <v>0</v>
      </c>
      <c r="J52" s="154">
        <f>SUMIFS('2추 세입'!V$6:V$100,'2추 세입'!$A$6:$A$100,'1추총괄표(위원회)'!$A52,'2추 세입'!$B$6:$B$100,'1추총괄표(위원회)'!$C52)</f>
        <v>0</v>
      </c>
      <c r="K52" s="144">
        <f>SUMIFS('2추 세입'!W$6:W$100,'2추 세입'!$A$6:$A$100,'1추총괄표(위원회)'!$A52,'2추 세입'!$B$6:$B$100,'1추총괄표(위원회)'!$C52)</f>
        <v>0</v>
      </c>
      <c r="L52" s="168">
        <f>SUMIFS('2추 세입'!M$6:M$100,'2추 세입'!$A$6:$A$100,'1추총괄표(위원회)'!$A52,'2추 세입'!$B$6:$B$100,'1추총괄표(위원회)'!$C52)</f>
        <v>0</v>
      </c>
      <c r="M52" s="155">
        <f>SUMIFS('2추 세입'!N$6:N$100,'2추 세입'!$A$6:$A$100,'1추총괄표(위원회)'!$A52,'2추 세입'!$B$6:$B$100,'1추총괄표(위원회)'!$C52)</f>
        <v>0</v>
      </c>
      <c r="N52" s="138">
        <f>SUMIFS('2추 세입'!O$6:O$100,'2추 세입'!$A$6:$A$100,'1추총괄표(위원회)'!$A52,'2추 세입'!$B$6:$B$100,'1추총괄표(위원회)'!$C52)</f>
        <v>0</v>
      </c>
      <c r="O52" s="168">
        <f>SUMIFS('2추 세입'!AA$6:AA$100,'2추 세입'!$A$6:$A$100,'1추총괄표(위원회)'!$A52,'2추 세입'!$B$6:$B$100,'1추총괄표(위원회)'!$C52)</f>
        <v>0</v>
      </c>
      <c r="P52" s="144">
        <f>SUMIFS('2추 세입'!AB$6:AB$100,'2추 세입'!$A$6:$A$100,'1추총괄표(위원회)'!$A52,'2추 세입'!$B$6:$B$100,'1추총괄표(위원회)'!$C52)</f>
        <v>0</v>
      </c>
      <c r="Q52" s="88"/>
      <c r="R52" s="138">
        <f>SUMIFS('2추 세출'!G$6:G$264,'2추 세출'!$A$6:$A$264,'1추총괄표(위원회)'!$A52,'2추 세출'!$B$6:$B$264,'1추총괄표(위원회)'!$C52)</f>
        <v>3094000</v>
      </c>
      <c r="S52" s="174">
        <f>SUMIFS('2추 세출'!H$6:H$264,'2추 세출'!$A$6:$A$264,'1추총괄표(위원회)'!$A52,'2추 세출'!$B$6:$B$264,'1추총괄표(위원회)'!$C52)</f>
        <v>2594000</v>
      </c>
      <c r="T52" s="138">
        <f t="shared" si="31"/>
        <v>500000</v>
      </c>
      <c r="U52" s="168">
        <f>SUMIFS('2추 세출'!J$6:J$264,'2추 세출'!$A$6:$A$264,'1추총괄표(위원회)'!$A52,'2추 세출'!$B$6:$B$264,'1추총괄표(위원회)'!$C52)</f>
        <v>-250000</v>
      </c>
      <c r="V52" s="155">
        <f>SUMIFS('2추 세출'!K$6:K$264,'2추 세출'!$A$6:$A$264,'1추총괄표(위원회)'!$A52,'2추 세출'!$B$6:$B$264,'1추총괄표(위원회)'!$C52)</f>
        <v>942000</v>
      </c>
      <c r="W52" s="138">
        <f>SUMIFS('2추 세출'!L$6:L$264,'2추 세출'!$A$6:$A$264,'1추총괄표(위원회)'!$A52,'2추 세출'!$B$6:$B$264,'1추총괄표(위원회)'!$C52)</f>
        <v>3786000</v>
      </c>
      <c r="X52" s="168">
        <f>SUMIFS('2추 세출'!V$6:V$264,'2추 세출'!$A$6:$A$264,'1추총괄표(위원회)'!$A52,'2추 세출'!$B$6:$B$264,'1추총괄표(위원회)'!$C52)</f>
        <v>692000</v>
      </c>
      <c r="Y52" s="155">
        <f>SUMIFS('2추 세출'!W$6:W$264,'2추 세출'!$A$6:$A$264,'1추총괄표(위원회)'!$A52,'2추 세출'!$B$6:$B$264,'1추총괄표(위원회)'!$C52)</f>
        <v>0</v>
      </c>
      <c r="Z52" s="154">
        <f>SUMIFS('2추 세출'!M$6:M$264,'2추 세출'!$A$6:$A$264,'1추총괄표(위원회)'!$A52,'2추 세출'!$B$6:$B$264,'1추총괄표(위원회)'!$C52)</f>
        <v>0</v>
      </c>
      <c r="AA52" s="144">
        <f>SUMIFS('2추 세출'!N$6:N$264,'2추 세출'!$A$6:$A$264,'1추총괄표(위원회)'!$A52,'2추 세출'!$B$6:$B$264,'1추총괄표(위원회)'!$C52)</f>
        <v>0</v>
      </c>
      <c r="AB52" s="174">
        <f>SUMIFS('2추 세출'!O$6:O$264,'2추 세출'!$A$6:$A$264,'1추총괄표(위원회)'!$A52,'2추 세출'!$B$6:$B$264,'1추총괄표(위원회)'!$C52)</f>
        <v>3094000</v>
      </c>
      <c r="AC52" s="154">
        <f>SUMIFS('2추 세출'!AA$6:AA$264,'2추 세출'!$A$6:$A$264,'1추총괄표(위원회)'!$A52,'2추 세출'!$B$6:$B$264,'1추총괄표(위원회)'!C$9)</f>
        <v>0</v>
      </c>
      <c r="AD52" s="144">
        <f>SUMIFS('2추 세출'!AB$6:AB$264,'2추 세출'!$A$6:$A$264,'1추총괄표(위원회)'!$A52,'2추 세출'!$B$6:$B$264,'1추총괄표(위원회)'!D$9)</f>
        <v>0</v>
      </c>
      <c r="AE52" s="83"/>
      <c r="AF52" s="143" t="str">
        <f t="shared" si="138"/>
        <v>@@</v>
      </c>
      <c r="AG52" s="144">
        <f t="shared" si="139"/>
        <v>-692000</v>
      </c>
      <c r="AH52" s="143" t="str">
        <f t="shared" si="140"/>
        <v>OK</v>
      </c>
      <c r="AI52" s="144">
        <f t="shared" si="141"/>
        <v>0</v>
      </c>
    </row>
  </sheetData>
  <mergeCells count="24">
    <mergeCell ref="J5:K5"/>
    <mergeCell ref="L5:M5"/>
    <mergeCell ref="N5:N6"/>
    <mergeCell ref="O5:P5"/>
    <mergeCell ref="D4:P4"/>
    <mergeCell ref="B4:C6"/>
    <mergeCell ref="D5:D6"/>
    <mergeCell ref="E5:E6"/>
    <mergeCell ref="F5:F6"/>
    <mergeCell ref="I5:I6"/>
    <mergeCell ref="G5:H5"/>
    <mergeCell ref="AF5:AG5"/>
    <mergeCell ref="AH5:AI5"/>
    <mergeCell ref="AF4:AI4"/>
    <mergeCell ref="R4:AD4"/>
    <mergeCell ref="R5:R6"/>
    <mergeCell ref="S5:S6"/>
    <mergeCell ref="T5:T6"/>
    <mergeCell ref="U5:V5"/>
    <mergeCell ref="W5:W6"/>
    <mergeCell ref="X5:Y5"/>
    <mergeCell ref="Z5:AA5"/>
    <mergeCell ref="AB5:AB6"/>
    <mergeCell ref="AC5:AD5"/>
  </mergeCells>
  <phoneticPr fontId="1" type="noConversion"/>
  <pageMargins left="0.31496062992125984" right="0.31496062992125984" top="0.35433070866141736" bottom="0.35433070866141736" header="0.31496062992125984" footer="0.31496062992125984"/>
  <pageSetup paperSize="9" scale="5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AQ100"/>
  <sheetViews>
    <sheetView view="pageBreakPreview" zoomScale="80" zoomScaleNormal="80" zoomScaleSheetLayoutView="80" workbookViewId="0">
      <pane xSplit="4" ySplit="6" topLeftCell="E7" activePane="bottomRight" state="frozen"/>
      <selection pane="topRight" activeCell="E1" sqref="E1"/>
      <selection pane="bottomLeft" activeCell="A7" sqref="A7"/>
      <selection pane="bottomRight"/>
    </sheetView>
  </sheetViews>
  <sheetFormatPr defaultRowHeight="50.1" customHeight="1" x14ac:dyDescent="0.3"/>
  <cols>
    <col min="1" max="1" width="12.625" style="1" customWidth="1"/>
    <col min="2" max="3" width="12.125" style="1" customWidth="1"/>
    <col min="4" max="5" width="7.125" style="1" customWidth="1"/>
    <col min="6" max="6" width="41.625" style="1" customWidth="1"/>
    <col min="7" max="15" width="11.625" style="1" customWidth="1"/>
    <col min="16" max="16" width="7.625" style="1" customWidth="1"/>
    <col min="17" max="17" width="38.625" style="1" customWidth="1"/>
    <col min="18" max="18" width="3.625" style="1" customWidth="1"/>
    <col min="19" max="19" width="6.625" style="1" customWidth="1"/>
    <col min="20" max="20" width="2.625" style="1" customWidth="1"/>
    <col min="21" max="21" width="6.625" style="1" customWidth="1"/>
    <col min="22" max="23" width="11.625" style="1" customWidth="1"/>
    <col min="24" max="24" width="6.625" style="1" customWidth="1"/>
    <col min="25" max="25" width="2.625" style="1" customWidth="1"/>
    <col min="26" max="26" width="6.625" style="1" customWidth="1"/>
    <col min="27" max="28" width="11.625" style="1" customWidth="1"/>
    <col min="29" max="29" width="6.625" style="1" customWidth="1"/>
    <col min="30" max="30" width="2.625" style="1" customWidth="1"/>
    <col min="31" max="31" width="10.625" style="1" customWidth="1"/>
    <col min="32" max="32" width="2.625" style="1" customWidth="1"/>
    <col min="33" max="33" width="10.625" style="1" customWidth="1"/>
    <col min="34" max="34" width="2.625" style="1" customWidth="1"/>
    <col min="35" max="35" width="6.625" style="1" customWidth="1"/>
    <col min="36" max="36" width="2.625" style="1" customWidth="1"/>
    <col min="37" max="37" width="11.625" style="1" customWidth="1"/>
    <col min="38" max="39" width="5.625" style="1" customWidth="1"/>
    <col min="40" max="40" width="2.625" style="1" customWidth="1"/>
    <col min="41" max="41" width="11.625" style="1" customWidth="1"/>
    <col min="42" max="43" width="5.625" style="1" customWidth="1"/>
    <col min="44" max="16384" width="9" style="1"/>
  </cols>
  <sheetData>
    <row r="1" spans="1:43" ht="35.1" customHeight="1" x14ac:dyDescent="0.3">
      <c r="A1" s="16" t="s">
        <v>807</v>
      </c>
      <c r="B1" s="17"/>
      <c r="C1" s="17"/>
      <c r="D1" s="17"/>
      <c r="E1" s="17"/>
      <c r="F1" s="17"/>
      <c r="G1" s="17"/>
      <c r="H1" s="17"/>
      <c r="I1" s="17"/>
      <c r="J1" s="17"/>
      <c r="K1" s="17"/>
      <c r="L1" s="17"/>
      <c r="M1" s="17"/>
      <c r="N1" s="17"/>
      <c r="O1" s="17"/>
      <c r="P1" s="17"/>
      <c r="Q1" s="17"/>
      <c r="R1" s="17"/>
    </row>
    <row r="2" spans="1:43" ht="20.25" customHeight="1" x14ac:dyDescent="0.3">
      <c r="A2" s="19" t="s">
        <v>695</v>
      </c>
      <c r="V2" s="56" t="s">
        <v>690</v>
      </c>
      <c r="AA2" s="56" t="s">
        <v>690</v>
      </c>
    </row>
    <row r="3" spans="1:43" ht="20.25" customHeight="1" x14ac:dyDescent="0.3">
      <c r="J3" s="49">
        <f>COUNTA(J7:J100)</f>
        <v>6</v>
      </c>
      <c r="K3" s="49">
        <f>COUNTA(K7:K100)</f>
        <v>26</v>
      </c>
      <c r="M3" s="49">
        <f>COUNTA(M7:M100)</f>
        <v>0</v>
      </c>
      <c r="N3" s="49">
        <f>COUNTA(N7:N100)</f>
        <v>0</v>
      </c>
      <c r="Q3" s="20" t="s">
        <v>660</v>
      </c>
      <c r="V3" s="63" t="str">
        <f>IF(V6='2추 세출'!V6,"OK","@@")</f>
        <v>@@</v>
      </c>
      <c r="W3" s="64"/>
      <c r="X3" s="63" t="str">
        <f>IF(COUNTIF(X6:X100,"검토")&gt;0,"@@","OK")</f>
        <v>@@</v>
      </c>
      <c r="AA3" s="63" t="str">
        <f>IF(AA6='2추 세출'!AA6,"OK","@@")</f>
        <v>OK</v>
      </c>
      <c r="AC3" s="63" t="str">
        <f>IF(COUNTIF(AC6:AC100,"검토")&gt;0,"@@","OK")</f>
        <v>@@</v>
      </c>
    </row>
    <row r="4" spans="1:43" s="18" customFormat="1" ht="30" customHeight="1" x14ac:dyDescent="0.3">
      <c r="A4" s="363" t="s">
        <v>645</v>
      </c>
      <c r="B4" s="365" t="s">
        <v>646</v>
      </c>
      <c r="C4" s="367" t="s">
        <v>647</v>
      </c>
      <c r="D4" s="366" t="s">
        <v>659</v>
      </c>
      <c r="E4" s="364" t="s">
        <v>648</v>
      </c>
      <c r="F4" s="365" t="s">
        <v>649</v>
      </c>
      <c r="G4" s="364" t="s">
        <v>803</v>
      </c>
      <c r="H4" s="366" t="s">
        <v>655</v>
      </c>
      <c r="I4" s="364" t="s">
        <v>804</v>
      </c>
      <c r="J4" s="368" t="s">
        <v>805</v>
      </c>
      <c r="K4" s="369"/>
      <c r="L4" s="370" t="s">
        <v>653</v>
      </c>
      <c r="M4" s="372" t="s">
        <v>806</v>
      </c>
      <c r="N4" s="373"/>
      <c r="O4" s="361" t="s">
        <v>661</v>
      </c>
      <c r="P4" s="366" t="s">
        <v>658</v>
      </c>
      <c r="Q4" s="375" t="s">
        <v>657</v>
      </c>
      <c r="S4" s="376" t="s">
        <v>663</v>
      </c>
      <c r="U4" s="377" t="s">
        <v>664</v>
      </c>
      <c r="V4" s="378" t="s">
        <v>665</v>
      </c>
      <c r="W4" s="378"/>
      <c r="X4" s="378"/>
      <c r="Z4" s="377" t="s">
        <v>664</v>
      </c>
      <c r="AA4" s="374" t="s">
        <v>669</v>
      </c>
      <c r="AB4" s="374"/>
      <c r="AC4" s="374"/>
      <c r="AE4" s="377" t="s">
        <v>670</v>
      </c>
      <c r="AG4" s="376" t="s">
        <v>671</v>
      </c>
      <c r="AI4" s="376" t="s">
        <v>672</v>
      </c>
      <c r="AK4" s="378" t="s">
        <v>673</v>
      </c>
      <c r="AL4" s="378"/>
      <c r="AM4" s="378"/>
      <c r="AO4" s="374" t="s">
        <v>676</v>
      </c>
      <c r="AP4" s="374"/>
      <c r="AQ4" s="374"/>
    </row>
    <row r="5" spans="1:43" s="18" customFormat="1" ht="18" customHeight="1" x14ac:dyDescent="0.3">
      <c r="A5" s="363"/>
      <c r="B5" s="365"/>
      <c r="C5" s="367"/>
      <c r="D5" s="365"/>
      <c r="E5" s="364"/>
      <c r="F5" s="365"/>
      <c r="G5" s="364"/>
      <c r="H5" s="365"/>
      <c r="I5" s="367"/>
      <c r="J5" s="21" t="s">
        <v>650</v>
      </c>
      <c r="K5" s="40" t="s">
        <v>651</v>
      </c>
      <c r="L5" s="371"/>
      <c r="M5" s="22" t="s">
        <v>650</v>
      </c>
      <c r="N5" s="39" t="s">
        <v>651</v>
      </c>
      <c r="O5" s="362"/>
      <c r="P5" s="366"/>
      <c r="Q5" s="375"/>
      <c r="S5" s="377"/>
      <c r="U5" s="377"/>
      <c r="V5" s="67" t="s">
        <v>666</v>
      </c>
      <c r="W5" s="67" t="s">
        <v>667</v>
      </c>
      <c r="X5" s="67" t="s">
        <v>668</v>
      </c>
      <c r="Z5" s="377"/>
      <c r="AA5" s="67" t="s">
        <v>666</v>
      </c>
      <c r="AB5" s="67" t="s">
        <v>667</v>
      </c>
      <c r="AC5" s="67" t="s">
        <v>668</v>
      </c>
      <c r="AE5" s="377"/>
      <c r="AG5" s="377"/>
      <c r="AI5" s="377"/>
      <c r="AK5" s="67" t="s">
        <v>674</v>
      </c>
      <c r="AL5" s="67" t="s">
        <v>675</v>
      </c>
      <c r="AM5" s="67" t="s">
        <v>668</v>
      </c>
      <c r="AO5" s="67" t="s">
        <v>674</v>
      </c>
      <c r="AP5" s="67" t="s">
        <v>675</v>
      </c>
      <c r="AQ5" s="67" t="s">
        <v>668</v>
      </c>
    </row>
    <row r="6" spans="1:43" ht="50.1" customHeight="1" x14ac:dyDescent="0.3">
      <c r="A6" s="48" t="s">
        <v>677</v>
      </c>
      <c r="B6" s="23"/>
      <c r="C6" s="23"/>
      <c r="D6" s="23"/>
      <c r="E6" s="23"/>
      <c r="F6" s="23"/>
      <c r="G6" s="41">
        <f>SUBTOTAL(9,G7:G100)</f>
        <v>399544075</v>
      </c>
      <c r="H6" s="41">
        <f t="shared" ref="H6:O6" si="0">SUBTOTAL(9,H7:H100)</f>
        <v>517914734</v>
      </c>
      <c r="I6" s="41">
        <f t="shared" si="0"/>
        <v>-124948632</v>
      </c>
      <c r="J6" s="41">
        <f t="shared" si="0"/>
        <v>-10349503</v>
      </c>
      <c r="K6" s="41">
        <f t="shared" si="0"/>
        <v>30694579</v>
      </c>
      <c r="L6" s="41">
        <f t="shared" si="0"/>
        <v>542351597</v>
      </c>
      <c r="M6" s="41">
        <f t="shared" si="0"/>
        <v>0</v>
      </c>
      <c r="N6" s="41">
        <f t="shared" si="0"/>
        <v>0</v>
      </c>
      <c r="O6" s="41">
        <f t="shared" si="0"/>
        <v>522006521</v>
      </c>
      <c r="P6" s="26"/>
      <c r="Q6" s="23"/>
      <c r="S6" s="26"/>
      <c r="U6" s="26"/>
      <c r="V6" s="41">
        <f>SUBTOTAL(9,V7:V100)</f>
        <v>19752389</v>
      </c>
      <c r="W6" s="41">
        <f>SUBTOTAL(9,W7:W100)</f>
        <v>2</v>
      </c>
      <c r="X6" s="68" t="str">
        <f t="shared" ref="X6" si="1">IF(SUM($J6:$K6)=SUM($V6:$W6),"OK","검토")</f>
        <v>검토</v>
      </c>
      <c r="Z6" s="26"/>
      <c r="AA6" s="41">
        <f>SUBTOTAL(9,AA7:AA100)</f>
        <v>0</v>
      </c>
      <c r="AB6" s="41">
        <f>SUBTOTAL(9,AB7:AB100)</f>
        <v>0</v>
      </c>
      <c r="AC6" s="68" t="str">
        <f t="shared" ref="AC6" si="2">IF(SUM($J6:$K6)=SUM($V6:$W6),"OK","검토")</f>
        <v>검토</v>
      </c>
      <c r="AE6" s="26"/>
      <c r="AG6" s="26"/>
      <c r="AI6" s="26"/>
      <c r="AK6" s="41" t="e">
        <f ca="1">SUBTOTAL(9,AK7:AK100)</f>
        <v>#NAME?</v>
      </c>
      <c r="AL6" s="41" t="e">
        <f ca="1">SUBTOTAL(9,AL7:AL100)</f>
        <v>#NAME?</v>
      </c>
      <c r="AM6" s="48" t="str">
        <f ca="1">IF(COUNTIF(AM7:AM100,"@@")&gt;0,"@@","OK")</f>
        <v>OK</v>
      </c>
      <c r="AO6" s="41" t="e">
        <f ca="1">SUBTOTAL(9,AO7:AO100)</f>
        <v>#NAME?</v>
      </c>
      <c r="AP6" s="41" t="e">
        <f ca="1">SUBTOTAL(9,AP7:AP100)</f>
        <v>#NAME?</v>
      </c>
      <c r="AQ6" s="48" t="str">
        <f ca="1">IF(COUNTIF(AQ7:AQ100,"@@")&gt;0,"@@","OK")</f>
        <v>OK</v>
      </c>
    </row>
    <row r="7" spans="1:43" ht="50.1" customHeight="1" x14ac:dyDescent="0.3">
      <c r="A7" s="285" t="str">
        <f>IFERROR(VLOOKUP($C7,구분표!$A$2:$C$300,2,FALSE),"")</f>
        <v>경제과학기술위원회</v>
      </c>
      <c r="B7" s="195" t="s">
        <v>114</v>
      </c>
      <c r="C7" s="195" t="s">
        <v>132</v>
      </c>
      <c r="D7" s="196" t="s">
        <v>809</v>
      </c>
      <c r="E7" s="227"/>
      <c r="F7" s="204" t="s">
        <v>810</v>
      </c>
      <c r="G7" s="197"/>
      <c r="H7" s="198"/>
      <c r="I7" s="199">
        <f>IF(D7="","",G7-H7)</f>
        <v>0</v>
      </c>
      <c r="J7" s="198"/>
      <c r="K7" s="200">
        <v>600000</v>
      </c>
      <c r="L7" s="50">
        <f>IF(G7=0,H7+J7+K7,G7+J7+K7)</f>
        <v>600000</v>
      </c>
      <c r="M7" s="42"/>
      <c r="N7" s="45"/>
      <c r="O7" s="52">
        <f>IF(G7=0,H7+M7+N7,G7+M7+N7)</f>
        <v>0</v>
      </c>
      <c r="P7" s="27" t="str">
        <f>IF(AND((L7=0),(O7&gt;0)),"O",IF(AND((J7&lt;0),(L7-O7&lt;0)),"O","X"))</f>
        <v>X</v>
      </c>
      <c r="Q7" s="29" t="s">
        <v>811</v>
      </c>
      <c r="S7" s="27"/>
      <c r="U7" s="27"/>
      <c r="V7" s="42">
        <f>IF($U7&lt;&gt;"도비",IF($S7="국도비","직접입력",SUM($J7:$K7)),)</f>
        <v>600000</v>
      </c>
      <c r="W7" s="42">
        <f>IF($U7="도비",SUM($J7:$K7),IF($S7="국도비","직접입력",SUM($J7:$K7)-$V7))</f>
        <v>0</v>
      </c>
      <c r="X7" s="27" t="str">
        <f>IF(SUM($J7:$K7)=SUM($V7:$W7),"OK","검토")</f>
        <v>OK</v>
      </c>
      <c r="Z7" s="27"/>
      <c r="AA7" s="42">
        <f>IF($U7&lt;&gt;"도비",IF($S7="국도비","직접입력",SUM($M7:$N7)),)</f>
        <v>0</v>
      </c>
      <c r="AB7" s="42">
        <f>IF($U7="도비",SUM(M7:N7),IF($S7="국도비","직접입력",SUM(M7:N7)-AA7))</f>
        <v>0</v>
      </c>
      <c r="AC7" s="27" t="str">
        <f>IF(SUM(M7:N7)=SUM(AA7:AB7),"OK","검토")</f>
        <v>OK</v>
      </c>
      <c r="AE7" s="27" t="e">
        <f ca="1">IF(AG7="","",IF(U7="도비","세입없음",AG7&amp;"-"&amp;test(COUNTIF($AG$7:AG7,AG7),"00")))</f>
        <v>#NAME?</v>
      </c>
      <c r="AG7" s="27" t="str">
        <f t="array" ref="AG7">IF(C7="","",INDEX(구분표!$I$2:$I$300, MATCH(1,(구분표!$E$2:$E$300='2추 세입'!B7)*(구분표!$F$2:$F$300='2추 세입'!C7)*(구분표!$G$2:$G$300='2추 세입'!A7),0)))</f>
        <v>0307</v>
      </c>
      <c r="AI7" s="27"/>
      <c r="AK7" s="42" t="e">
        <f ca="1">IF(AE7="",0,SUMIFS('2추 세출'!$V$6:$V$264,'2추 세출'!$AE$6:$AE$264,'2추 세입'!$AE7))</f>
        <v>#NAME?</v>
      </c>
      <c r="AL7" s="42" t="e">
        <f ca="1">IF(AE7="","",COUNTIFS('2추 세출'!$AE$6:$AE$264,'2추 세입'!AE7))</f>
        <v>#NAME?</v>
      </c>
      <c r="AM7" s="27" t="e">
        <f ca="1">IF(V7=AK7,"OK","@@")</f>
        <v>#NAME?</v>
      </c>
      <c r="AO7" s="42" t="e">
        <f ca="1">IF(AE7="",0,SUMIFS('2추 세출'!$AA$6:$AA$264,'2추 세출'!$AE$6:$AE$264,'2추 세입'!$AE7))</f>
        <v>#NAME?</v>
      </c>
      <c r="AP7" s="42" t="e">
        <f ca="1">IF(AE7="","",COUNTIFS('2추 세출'!$AE$6:$AE$264,AE7))</f>
        <v>#NAME?</v>
      </c>
      <c r="AQ7" s="27" t="e">
        <f ca="1">IF(AA7=AO7,"OK","@@")</f>
        <v>#NAME?</v>
      </c>
    </row>
    <row r="8" spans="1:43" ht="50.1" customHeight="1" x14ac:dyDescent="0.3">
      <c r="A8" s="285" t="str">
        <f>IFERROR(VLOOKUP($C8,구분표!$A$2:$C$300,2,FALSE),"")</f>
        <v>농정해양위원회</v>
      </c>
      <c r="B8" s="253" t="str">
        <f>IFERROR(VLOOKUP($C8,[1]구분표!$A$2:$C$300,3,FALSE),"")</f>
        <v>농정해양국</v>
      </c>
      <c r="C8" s="202" t="s">
        <v>831</v>
      </c>
      <c r="D8" s="266" t="s">
        <v>832</v>
      </c>
      <c r="E8" s="266" t="s">
        <v>832</v>
      </c>
      <c r="F8" s="204" t="s">
        <v>833</v>
      </c>
      <c r="G8" s="42"/>
      <c r="H8" s="42">
        <v>240000</v>
      </c>
      <c r="I8" s="54">
        <f t="shared" ref="I8:I71" si="3">IF(D8="","",G8-H8)</f>
        <v>-240000</v>
      </c>
      <c r="J8" s="42"/>
      <c r="K8" s="42">
        <v>5752000</v>
      </c>
      <c r="L8" s="50">
        <f t="shared" ref="L8:L71" si="4">IF(G8=0,H8+J8+K8,G8+J8+K8)</f>
        <v>5992000</v>
      </c>
      <c r="M8" s="42"/>
      <c r="N8" s="45"/>
      <c r="O8" s="52">
        <f t="shared" ref="O8:O71" si="5">IF(G8=0,H8+M8+N8,G8+M8+N8)</f>
        <v>240000</v>
      </c>
      <c r="P8" s="27"/>
      <c r="Q8" s="194" t="s">
        <v>841</v>
      </c>
      <c r="S8" s="27"/>
      <c r="U8" s="27"/>
      <c r="V8" s="42">
        <f t="shared" ref="V8:V71" si="6">IF($U8&lt;&gt;"도비",IF($S8="국도비","직접입력",SUM($J8:$K8)),)</f>
        <v>5752000</v>
      </c>
      <c r="W8" s="42">
        <f t="shared" ref="W8:W71" si="7">IF($U8="도비",SUM($J8:$K8),IF($S8="국도비","직접입력",SUM($J8:$K8)-$V8))</f>
        <v>0</v>
      </c>
      <c r="X8" s="27" t="str">
        <f t="shared" ref="X8:X71" si="8">IF(SUM($J8:$K8)=SUM($V8:$W8),"OK","검토")</f>
        <v>OK</v>
      </c>
      <c r="Z8" s="27"/>
      <c r="AA8" s="42">
        <f t="shared" ref="AA8:AA71" si="9">IF($U8&lt;&gt;"도비",IF($S8="국도비","직접입력",SUM($M8:$N8)),)</f>
        <v>0</v>
      </c>
      <c r="AB8" s="42">
        <f t="shared" ref="AB8:AB71" si="10">IF($U8="도비",SUM(M8:N8),IF($S8="국도비","직접입력",SUM(M8:N8)-AA8))</f>
        <v>0</v>
      </c>
      <c r="AC8" s="27" t="str">
        <f t="shared" ref="AC8:AC71" si="11">IF(SUM(M8:N8)=SUM(AA8:AB8),"OK","검토")</f>
        <v>OK</v>
      </c>
      <c r="AE8" s="27" t="e">
        <f ca="1">IF(AG8="","",IF(U8="도비","세입없음",AG8&amp;"-"&amp;test(COUNTIF($AG$7:AG8,AG8),"00")))</f>
        <v>#NAME?</v>
      </c>
      <c r="AG8" s="27" t="str">
        <f t="array" ref="AG8">IF(C8="","",INDEX(구분표!$I$2:$I$300, MATCH(1,(구분표!$E$2:$E$300='2추 세입'!B8)*(구분표!$F$2:$F$300='2추 세입'!C8)*(구분표!$G$2:$G$300='2추 세입'!A8),0)))</f>
        <v>0604</v>
      </c>
      <c r="AI8" s="27"/>
      <c r="AK8" s="42" t="e">
        <f ca="1">IF(AE8="",0,SUMIFS('2추 세출'!$V$6:$V$264,'2추 세출'!$AE$6:$AE$264,'2추 세입'!$AE8))</f>
        <v>#NAME?</v>
      </c>
      <c r="AL8" s="42" t="e">
        <f ca="1">IF(AE8="","",COUNTIFS('2추 세출'!$AE$6:$AE$264,'2추 세입'!AE8))</f>
        <v>#NAME?</v>
      </c>
      <c r="AM8" s="27" t="e">
        <f t="shared" ref="AM8:AM71" ca="1" si="12">IF(V8=AK8,"OK","@@")</f>
        <v>#NAME?</v>
      </c>
      <c r="AO8" s="42" t="e">
        <f ca="1">IF(AE8="",0,SUMIFS('2추 세출'!$AA$6:$AA$264,'2추 세출'!$AE$6:$AE$264,'2추 세입'!$AE8))</f>
        <v>#NAME?</v>
      </c>
      <c r="AP8" s="42" t="e">
        <f ca="1">IF(AE8="","",COUNTIFS('2추 세출'!$AE$6:$AE$264,AE8))</f>
        <v>#NAME?</v>
      </c>
      <c r="AQ8" s="27" t="e">
        <f t="shared" ref="AQ8:AQ71" ca="1" si="13">IF(AA8=AO8,"OK","@@")</f>
        <v>#NAME?</v>
      </c>
    </row>
    <row r="9" spans="1:43" ht="50.1" customHeight="1" x14ac:dyDescent="0.3">
      <c r="A9" s="285" t="str">
        <f>IFERROR(VLOOKUP($C9,구분표!$A$2:$C$300,2,FALSE),"")</f>
        <v>농정해양위원회</v>
      </c>
      <c r="B9" s="253" t="str">
        <f>IFERROR(VLOOKUP($C9,[1]구분표!$A$2:$C$300,3,FALSE),"")</f>
        <v>농정해양국</v>
      </c>
      <c r="C9" s="202" t="s">
        <v>834</v>
      </c>
      <c r="D9" s="266" t="s">
        <v>832</v>
      </c>
      <c r="E9" s="266" t="s">
        <v>832</v>
      </c>
      <c r="F9" s="204" t="s">
        <v>835</v>
      </c>
      <c r="G9" s="42"/>
      <c r="H9" s="42"/>
      <c r="I9" s="54">
        <f t="shared" si="3"/>
        <v>0</v>
      </c>
      <c r="J9" s="42"/>
      <c r="K9" s="42">
        <v>6000</v>
      </c>
      <c r="L9" s="50">
        <f t="shared" si="4"/>
        <v>6000</v>
      </c>
      <c r="M9" s="42"/>
      <c r="N9" s="45"/>
      <c r="O9" s="52">
        <f t="shared" si="5"/>
        <v>0</v>
      </c>
      <c r="P9" s="27"/>
      <c r="Q9" s="194" t="s">
        <v>842</v>
      </c>
      <c r="S9" s="27"/>
      <c r="U9" s="27"/>
      <c r="V9" s="42">
        <f t="shared" si="6"/>
        <v>6000</v>
      </c>
      <c r="W9" s="42">
        <f t="shared" si="7"/>
        <v>0</v>
      </c>
      <c r="X9" s="27" t="str">
        <f t="shared" si="8"/>
        <v>OK</v>
      </c>
      <c r="Z9" s="27"/>
      <c r="AA9" s="42">
        <f t="shared" si="9"/>
        <v>0</v>
      </c>
      <c r="AB9" s="42">
        <f t="shared" si="10"/>
        <v>0</v>
      </c>
      <c r="AC9" s="27" t="str">
        <f t="shared" si="11"/>
        <v>OK</v>
      </c>
      <c r="AE9" s="27" t="e">
        <f ca="1">IF(AG9="","",IF(U9="도비","세입없음",AG9&amp;"-"&amp;test(COUNTIF($AG$7:AG9,AG9),"00")))</f>
        <v>#NAME?</v>
      </c>
      <c r="AG9" s="27" t="str">
        <f t="array" ref="AG9">IF(C9="","",INDEX(구분표!$I$2:$I$300, MATCH(1,(구분표!$E$2:$E$300='2추 세입'!B9)*(구분표!$F$2:$F$300='2추 세입'!C9)*(구분표!$G$2:$G$300='2추 세입'!A9),0)))</f>
        <v>0605</v>
      </c>
      <c r="AI9" s="27"/>
      <c r="AK9" s="42" t="e">
        <f ca="1">IF(AE9="",0,SUMIFS('2추 세출'!$V$6:$V$264,'2추 세출'!$AE$6:$AE$264,'2추 세입'!$AE9))</f>
        <v>#NAME?</v>
      </c>
      <c r="AL9" s="42" t="e">
        <f ca="1">IF(AE9="","",COUNTIFS('2추 세출'!$AE$6:$AE$264,'2추 세입'!AE9))</f>
        <v>#NAME?</v>
      </c>
      <c r="AM9" s="27" t="e">
        <f t="shared" ca="1" si="12"/>
        <v>#NAME?</v>
      </c>
      <c r="AO9" s="42" t="e">
        <f ca="1">IF(AE9="",0,SUMIFS('2추 세출'!$AA$6:$AA$264,'2추 세출'!$AE$6:$AE$264,'2추 세입'!$AE9))</f>
        <v>#NAME?</v>
      </c>
      <c r="AP9" s="42" t="e">
        <f ca="1">IF(AE9="","",COUNTIFS('2추 세출'!$AE$6:$AE$264,AE9))</f>
        <v>#NAME?</v>
      </c>
      <c r="AQ9" s="27" t="e">
        <f t="shared" ca="1" si="13"/>
        <v>#NAME?</v>
      </c>
    </row>
    <row r="10" spans="1:43" ht="50.1" customHeight="1" x14ac:dyDescent="0.3">
      <c r="A10" s="285" t="str">
        <f>IFERROR(VLOOKUP($C10,구분표!$A$2:$C$300,2,FALSE),"")</f>
        <v>농정해양위원회</v>
      </c>
      <c r="B10" s="253" t="str">
        <f>IFERROR(VLOOKUP($C10,[1]구분표!$A$2:$C$300,3,FALSE),"")</f>
        <v>축산산림국</v>
      </c>
      <c r="C10" s="202" t="s">
        <v>836</v>
      </c>
      <c r="D10" s="266" t="s">
        <v>832</v>
      </c>
      <c r="E10" s="266" t="s">
        <v>832</v>
      </c>
      <c r="F10" s="204" t="s">
        <v>837</v>
      </c>
      <c r="G10" s="42"/>
      <c r="H10" s="42"/>
      <c r="I10" s="54">
        <f t="shared" si="3"/>
        <v>0</v>
      </c>
      <c r="J10" s="42"/>
      <c r="K10" s="42">
        <v>70000</v>
      </c>
      <c r="L10" s="50">
        <f t="shared" si="4"/>
        <v>70000</v>
      </c>
      <c r="M10" s="42"/>
      <c r="N10" s="45"/>
      <c r="O10" s="52">
        <f t="shared" si="5"/>
        <v>0</v>
      </c>
      <c r="P10" s="27"/>
      <c r="Q10" s="194" t="s">
        <v>843</v>
      </c>
      <c r="S10" s="27"/>
      <c r="U10" s="27"/>
      <c r="V10" s="42">
        <f t="shared" si="6"/>
        <v>70000</v>
      </c>
      <c r="W10" s="42">
        <f t="shared" si="7"/>
        <v>0</v>
      </c>
      <c r="X10" s="27" t="str">
        <f t="shared" si="8"/>
        <v>OK</v>
      </c>
      <c r="Z10" s="27"/>
      <c r="AA10" s="42">
        <f t="shared" si="9"/>
        <v>0</v>
      </c>
      <c r="AB10" s="42">
        <f t="shared" si="10"/>
        <v>0</v>
      </c>
      <c r="AC10" s="27" t="str">
        <f t="shared" si="11"/>
        <v>OK</v>
      </c>
      <c r="AE10" s="27" t="e">
        <f ca="1">IF(AG10="","",IF(U10="도비","세입없음",AG10&amp;"-"&amp;test(COUNTIF($AG$7:AG10,AG10),"00")))</f>
        <v>#NAME?</v>
      </c>
      <c r="AG10" s="27" t="str">
        <f t="array" ref="AG10">IF(C10="","",INDEX(구분표!$I$2:$I$300, MATCH(1,(구분표!$E$2:$E$300='2추 세입'!B10)*(구분표!$F$2:$F$300='2추 세입'!C10)*(구분표!$G$2:$G$300='2추 세입'!A10),0)))</f>
        <v>0608</v>
      </c>
      <c r="AI10" s="27"/>
      <c r="AK10" s="42" t="e">
        <f ca="1">IF(AE10="",0,SUMIFS('2추 세출'!$V$6:$V$264,'2추 세출'!$AE$6:$AE$264,'2추 세입'!$AE10))</f>
        <v>#NAME?</v>
      </c>
      <c r="AL10" s="42" t="e">
        <f ca="1">IF(AE10="","",COUNTIFS('2추 세출'!$AE$6:$AE$264,'2추 세입'!AE10))</f>
        <v>#NAME?</v>
      </c>
      <c r="AM10" s="27" t="e">
        <f t="shared" ca="1" si="12"/>
        <v>#NAME?</v>
      </c>
      <c r="AO10" s="42" t="e">
        <f ca="1">IF(AE10="",0,SUMIFS('2추 세출'!$AA$6:$AA$264,'2추 세출'!$AE$6:$AE$264,'2추 세입'!$AE10))</f>
        <v>#NAME?</v>
      </c>
      <c r="AP10" s="42" t="e">
        <f ca="1">IF(AE10="","",COUNTIFS('2추 세출'!$AE$6:$AE$264,AE10))</f>
        <v>#NAME?</v>
      </c>
      <c r="AQ10" s="27" t="e">
        <f t="shared" ca="1" si="13"/>
        <v>#NAME?</v>
      </c>
    </row>
    <row r="11" spans="1:43" ht="50.1" customHeight="1" x14ac:dyDescent="0.3">
      <c r="A11" s="285" t="str">
        <f>IFERROR(VLOOKUP($C11,구분표!$A$2:$C$300,2,FALSE),"")</f>
        <v>농정해양위원회</v>
      </c>
      <c r="B11" s="253" t="str">
        <f>IFERROR(VLOOKUP($C11,[1]구분표!$A$2:$C$300,3,FALSE),"")</f>
        <v>축산산림국</v>
      </c>
      <c r="C11" s="202" t="s">
        <v>838</v>
      </c>
      <c r="D11" s="266" t="s">
        <v>839</v>
      </c>
      <c r="E11" s="266">
        <v>506</v>
      </c>
      <c r="F11" s="204" t="s">
        <v>840</v>
      </c>
      <c r="G11" s="205">
        <v>11385</v>
      </c>
      <c r="H11" s="205"/>
      <c r="I11" s="54">
        <f t="shared" si="3"/>
        <v>11385</v>
      </c>
      <c r="J11" s="42">
        <v>-3152</v>
      </c>
      <c r="K11" s="42"/>
      <c r="L11" s="50">
        <f t="shared" si="4"/>
        <v>8233</v>
      </c>
      <c r="M11" s="42"/>
      <c r="N11" s="45"/>
      <c r="O11" s="52">
        <f t="shared" si="5"/>
        <v>11385</v>
      </c>
      <c r="P11" s="27" t="str">
        <f t="shared" ref="P11:P71" si="14">IF(AND((L11=0),(O11&gt;0)),"O",IF(AND((J11&lt;0),(L11-O11&lt;0)),"O","X"))</f>
        <v>O</v>
      </c>
      <c r="Q11" s="99"/>
      <c r="S11" s="27"/>
      <c r="U11" s="27"/>
      <c r="V11" s="42">
        <f t="shared" si="6"/>
        <v>-3152</v>
      </c>
      <c r="W11" s="42">
        <f t="shared" si="7"/>
        <v>0</v>
      </c>
      <c r="X11" s="27" t="str">
        <f t="shared" si="8"/>
        <v>OK</v>
      </c>
      <c r="Z11" s="27"/>
      <c r="AA11" s="42">
        <f t="shared" si="9"/>
        <v>0</v>
      </c>
      <c r="AB11" s="42">
        <f t="shared" si="10"/>
        <v>0</v>
      </c>
      <c r="AC11" s="27" t="str">
        <f t="shared" si="11"/>
        <v>OK</v>
      </c>
      <c r="AE11" s="27" t="e">
        <f ca="1">IF(AG11="","",IF(U11="도비","세입없음",AG11&amp;"-"&amp;test(COUNTIF($AG$7:AG11,AG11),"00")))</f>
        <v>#NAME?</v>
      </c>
      <c r="AG11" s="27" t="str">
        <f t="array" ref="AG11">IF(C11="","",INDEX(구분표!$I$2:$I$300, MATCH(1,(구분표!$E$2:$E$300='2추 세입'!B11)*(구분표!$F$2:$F$300='2추 세입'!C11)*(구분표!$G$2:$G$300='2추 세입'!A11),0)))</f>
        <v>0611</v>
      </c>
      <c r="AI11" s="27"/>
      <c r="AK11" s="42" t="e">
        <f ca="1">IF(AE11="",0,SUMIFS('2추 세출'!$V$6:$V$264,'2추 세출'!$AE$6:$AE$264,'2추 세입'!$AE11))</f>
        <v>#NAME?</v>
      </c>
      <c r="AL11" s="42" t="e">
        <f ca="1">IF(AE11="","",COUNTIFS('2추 세출'!$AE$6:$AE$264,'2추 세입'!AE11))</f>
        <v>#NAME?</v>
      </c>
      <c r="AM11" s="27" t="e">
        <f t="shared" ca="1" si="12"/>
        <v>#NAME?</v>
      </c>
      <c r="AO11" s="42" t="e">
        <f ca="1">IF(AE11="",0,SUMIFS('2추 세출'!$AA$6:$AA$264,'2추 세출'!$AE$6:$AE$264,'2추 세입'!$AE11))</f>
        <v>#NAME?</v>
      </c>
      <c r="AP11" s="42" t="e">
        <f ca="1">IF(AE11="","",COUNTIFS('2추 세출'!$AE$6:$AE$264,AE11))</f>
        <v>#NAME?</v>
      </c>
      <c r="AQ11" s="27" t="e">
        <f t="shared" ca="1" si="13"/>
        <v>#NAME?</v>
      </c>
    </row>
    <row r="12" spans="1:43" ht="50.1" customHeight="1" x14ac:dyDescent="0.3">
      <c r="A12" s="285" t="str">
        <f>IFERROR(VLOOKUP($C12,구분표!$A$2:$C$300,2,FALSE),"")</f>
        <v>보건복지위원회</v>
      </c>
      <c r="B12" s="314" t="str">
        <f>IFERROR(VLOOKUP($C12,[2]구분표!$A$2:$C$300,3,FALSE),"")</f>
        <v>보건복지국</v>
      </c>
      <c r="C12" s="310" t="s">
        <v>847</v>
      </c>
      <c r="D12" s="228"/>
      <c r="E12" s="229">
        <v>566</v>
      </c>
      <c r="F12" s="232" t="s">
        <v>848</v>
      </c>
      <c r="G12" s="219">
        <v>2429241</v>
      </c>
      <c r="H12" s="220">
        <v>2200246</v>
      </c>
      <c r="I12" s="201" t="str">
        <f t="shared" si="3"/>
        <v/>
      </c>
      <c r="J12" s="220"/>
      <c r="K12" s="222">
        <v>92715</v>
      </c>
      <c r="L12" s="50">
        <f t="shared" si="4"/>
        <v>2521956</v>
      </c>
      <c r="M12" s="42"/>
      <c r="N12" s="45"/>
      <c r="O12" s="52">
        <f t="shared" si="5"/>
        <v>2429241</v>
      </c>
      <c r="P12" s="27" t="str">
        <f t="shared" si="14"/>
        <v>X</v>
      </c>
      <c r="Q12" s="224" t="s">
        <v>866</v>
      </c>
      <c r="S12" s="27"/>
      <c r="U12" s="27"/>
      <c r="V12" s="42">
        <f t="shared" si="6"/>
        <v>92715</v>
      </c>
      <c r="W12" s="42">
        <f t="shared" si="7"/>
        <v>0</v>
      </c>
      <c r="X12" s="27" t="str">
        <f t="shared" si="8"/>
        <v>OK</v>
      </c>
      <c r="Z12" s="27"/>
      <c r="AA12" s="42">
        <f t="shared" si="9"/>
        <v>0</v>
      </c>
      <c r="AB12" s="42">
        <f t="shared" si="10"/>
        <v>0</v>
      </c>
      <c r="AC12" s="27" t="str">
        <f t="shared" si="11"/>
        <v>OK</v>
      </c>
      <c r="AE12" s="27" t="e">
        <f ca="1">IF(AG12="","",IF(U12="도비","세입없음",AG12&amp;"-"&amp;test(COUNTIF($AG$7:AG12,AG12),"00")))</f>
        <v>#NAME?</v>
      </c>
      <c r="AG12" s="27" t="str">
        <f t="array" ref="AG12">IF(C12="","",INDEX(구분표!$I$2:$I$300, MATCH(1,(구분표!$E$2:$E$300='2추 세입'!B12)*(구분표!$F$2:$F$300='2추 세입'!C12)*(구분표!$G$2:$G$300='2추 세입'!A12),0)))</f>
        <v>0703</v>
      </c>
      <c r="AI12" s="27"/>
      <c r="AK12" s="42" t="e">
        <f ca="1">IF(AE12="",0,SUMIFS('2추 세출'!$V$6:$V$264,'2추 세출'!$AE$6:$AE$264,'2추 세입'!$AE12))</f>
        <v>#NAME?</v>
      </c>
      <c r="AL12" s="42" t="e">
        <f ca="1">IF(AE12="","",COUNTIFS('2추 세출'!$AE$6:$AE$264,'2추 세입'!AE12))</f>
        <v>#NAME?</v>
      </c>
      <c r="AM12" s="27" t="e">
        <f t="shared" ca="1" si="12"/>
        <v>#NAME?</v>
      </c>
      <c r="AO12" s="42" t="e">
        <f ca="1">IF(AE12="",0,SUMIFS('2추 세출'!$AA$6:$AA$264,'2추 세출'!$AE$6:$AE$264,'2추 세입'!$AE12))</f>
        <v>#NAME?</v>
      </c>
      <c r="AP12" s="42" t="e">
        <f ca="1">IF(AE12="","",COUNTIFS('2추 세출'!$AE$6:$AE$264,AE12))</f>
        <v>#NAME?</v>
      </c>
      <c r="AQ12" s="27" t="e">
        <f t="shared" ca="1" si="13"/>
        <v>#NAME?</v>
      </c>
    </row>
    <row r="13" spans="1:43" ht="50.1" customHeight="1" x14ac:dyDescent="0.3">
      <c r="A13" s="285" t="str">
        <f>IFERROR(VLOOKUP($C13,구분표!$A$2:$C$300,2,FALSE),"")</f>
        <v>보건복지위원회</v>
      </c>
      <c r="B13" s="253" t="str">
        <f>IFERROR(VLOOKUP($C13,[2]구분표!$A$2:$C$300,3,FALSE),"")</f>
        <v>보건복지국</v>
      </c>
      <c r="C13" s="311" t="s">
        <v>849</v>
      </c>
      <c r="D13" s="266" t="s">
        <v>846</v>
      </c>
      <c r="E13" s="193">
        <v>56</v>
      </c>
      <c r="F13" s="233" t="s">
        <v>850</v>
      </c>
      <c r="G13" s="44"/>
      <c r="H13" s="42">
        <v>5375188</v>
      </c>
      <c r="I13" s="54">
        <f t="shared" si="3"/>
        <v>-5375188</v>
      </c>
      <c r="J13" s="42">
        <v>-401109</v>
      </c>
      <c r="K13" s="45"/>
      <c r="L13" s="50">
        <f t="shared" si="4"/>
        <v>4974079</v>
      </c>
      <c r="M13" s="42"/>
      <c r="N13" s="45"/>
      <c r="O13" s="52">
        <f t="shared" si="5"/>
        <v>5375188</v>
      </c>
      <c r="P13" s="27" t="str">
        <f t="shared" si="14"/>
        <v>O</v>
      </c>
      <c r="Q13" s="225" t="s">
        <v>867</v>
      </c>
      <c r="S13" s="27"/>
      <c r="U13" s="27"/>
      <c r="V13" s="42">
        <f t="shared" si="6"/>
        <v>-401109</v>
      </c>
      <c r="W13" s="42">
        <f t="shared" si="7"/>
        <v>0</v>
      </c>
      <c r="X13" s="27" t="str">
        <f t="shared" si="8"/>
        <v>OK</v>
      </c>
      <c r="Z13" s="27"/>
      <c r="AA13" s="42">
        <f t="shared" si="9"/>
        <v>0</v>
      </c>
      <c r="AB13" s="42">
        <f t="shared" si="10"/>
        <v>0</v>
      </c>
      <c r="AC13" s="27" t="str">
        <f t="shared" si="11"/>
        <v>OK</v>
      </c>
      <c r="AE13" s="27" t="e">
        <f ca="1">IF(AG13="","",IF(U13="도비","세입없음",AG13&amp;"-"&amp;test(COUNTIF($AG$7:AG13,AG13),"00")))</f>
        <v>#NAME?</v>
      </c>
      <c r="AG13" s="27" t="str">
        <f t="array" ref="AG13">IF(C13="","",INDEX(구분표!$I$2:$I$300, MATCH(1,(구분표!$E$2:$E$300='2추 세입'!B13)*(구분표!$F$2:$F$300='2추 세입'!C13)*(구분표!$G$2:$G$300='2추 세입'!A13),0)))</f>
        <v>0703</v>
      </c>
      <c r="AI13" s="27"/>
      <c r="AK13" s="42" t="e">
        <f ca="1">IF(AE13="",0,SUMIFS('2추 세출'!$V$6:$V$264,'2추 세출'!$AE$6:$AE$264,'2추 세입'!$AE13))</f>
        <v>#NAME?</v>
      </c>
      <c r="AL13" s="42" t="e">
        <f ca="1">IF(AE13="","",COUNTIFS('2추 세출'!$AE$6:$AE$264,'2추 세입'!AE13))</f>
        <v>#NAME?</v>
      </c>
      <c r="AM13" s="27" t="e">
        <f t="shared" ca="1" si="12"/>
        <v>#NAME?</v>
      </c>
      <c r="AO13" s="42" t="e">
        <f ca="1">IF(AE13="",0,SUMIFS('2추 세출'!$AA$6:$AA$264,'2추 세출'!$AE$6:$AE$264,'2추 세입'!$AE13))</f>
        <v>#NAME?</v>
      </c>
      <c r="AP13" s="42" t="e">
        <f ca="1">IF(AE13="","",COUNTIFS('2추 세출'!$AE$6:$AE$264,AE13))</f>
        <v>#NAME?</v>
      </c>
      <c r="AQ13" s="27" t="e">
        <f t="shared" ca="1" si="13"/>
        <v>#NAME?</v>
      </c>
    </row>
    <row r="14" spans="1:43" ht="50.1" customHeight="1" x14ac:dyDescent="0.3">
      <c r="A14" s="285" t="str">
        <f>IFERROR(VLOOKUP($C14,구분표!$A$2:$C$300,2,FALSE),"")</f>
        <v>보건복지위원회</v>
      </c>
      <c r="B14" s="253" t="str">
        <f>IFERROR(VLOOKUP($C14,[2]구분표!$A$2:$C$300,3,FALSE),"")</f>
        <v>보건복지국</v>
      </c>
      <c r="C14" s="311" t="s">
        <v>847</v>
      </c>
      <c r="D14" s="266" t="s">
        <v>851</v>
      </c>
      <c r="E14" s="193">
        <v>24</v>
      </c>
      <c r="F14" s="233" t="s">
        <v>852</v>
      </c>
      <c r="G14" s="44"/>
      <c r="H14" s="42">
        <v>70947</v>
      </c>
      <c r="I14" s="54">
        <f t="shared" si="3"/>
        <v>-70947</v>
      </c>
      <c r="J14" s="42"/>
      <c r="K14" s="45">
        <v>25781</v>
      </c>
      <c r="L14" s="50">
        <f t="shared" si="4"/>
        <v>96728</v>
      </c>
      <c r="M14" s="42"/>
      <c r="N14" s="45"/>
      <c r="O14" s="52">
        <f t="shared" si="5"/>
        <v>70947</v>
      </c>
      <c r="P14" s="27" t="str">
        <f t="shared" si="14"/>
        <v>X</v>
      </c>
      <c r="Q14" s="225" t="s">
        <v>868</v>
      </c>
      <c r="S14" s="27"/>
      <c r="U14" s="27"/>
      <c r="V14" s="42">
        <f t="shared" si="6"/>
        <v>25781</v>
      </c>
      <c r="W14" s="42">
        <f t="shared" si="7"/>
        <v>0</v>
      </c>
      <c r="X14" s="27" t="str">
        <f t="shared" si="8"/>
        <v>OK</v>
      </c>
      <c r="Z14" s="27"/>
      <c r="AA14" s="42">
        <f t="shared" si="9"/>
        <v>0</v>
      </c>
      <c r="AB14" s="42">
        <f t="shared" si="10"/>
        <v>0</v>
      </c>
      <c r="AC14" s="27" t="str">
        <f t="shared" si="11"/>
        <v>OK</v>
      </c>
      <c r="AE14" s="27" t="e">
        <f ca="1">IF(AG14="","",IF(U14="도비","세입없음",AG14&amp;"-"&amp;test(COUNTIF($AG$7:AG14,AG14),"00")))</f>
        <v>#NAME?</v>
      </c>
      <c r="AG14" s="27" t="str">
        <f t="array" ref="AG14">IF(C14="","",INDEX(구분표!$I$2:$I$300, MATCH(1,(구분표!$E$2:$E$300='2추 세입'!B14)*(구분표!$F$2:$F$300='2추 세입'!C14)*(구분표!$G$2:$G$300='2추 세입'!A14),0)))</f>
        <v>0703</v>
      </c>
      <c r="AI14" s="27"/>
      <c r="AK14" s="42" t="e">
        <f ca="1">IF(AE14="",0,SUMIFS('2추 세출'!$V$6:$V$264,'2추 세출'!$AE$6:$AE$264,'2추 세입'!$AE14))</f>
        <v>#NAME?</v>
      </c>
      <c r="AL14" s="42" t="e">
        <f ca="1">IF(AE14="","",COUNTIFS('2추 세출'!$AE$6:$AE$264,'2추 세입'!AE14))</f>
        <v>#NAME?</v>
      </c>
      <c r="AM14" s="27" t="e">
        <f t="shared" ca="1" si="12"/>
        <v>#NAME?</v>
      </c>
      <c r="AO14" s="42" t="e">
        <f ca="1">IF(AE14="",0,SUMIFS('2추 세출'!$AA$6:$AA$264,'2추 세출'!$AE$6:$AE$264,'2추 세입'!$AE14))</f>
        <v>#NAME?</v>
      </c>
      <c r="AP14" s="42" t="e">
        <f ca="1">IF(AE14="","",COUNTIFS('2추 세출'!$AE$6:$AE$264,AE14))</f>
        <v>#NAME?</v>
      </c>
      <c r="AQ14" s="27" t="e">
        <f t="shared" ca="1" si="13"/>
        <v>#NAME?</v>
      </c>
    </row>
    <row r="15" spans="1:43" ht="50.1" customHeight="1" x14ac:dyDescent="0.3">
      <c r="A15" s="285" t="str">
        <f>IFERROR(VLOOKUP($C15,구분표!$A$2:$C$300,2,FALSE),"")</f>
        <v>보건복지위원회</v>
      </c>
      <c r="B15" s="253" t="str">
        <f>IFERROR(VLOOKUP($C15,[2]구분표!$A$2:$C$300,3,FALSE),"")</f>
        <v>보건복지국</v>
      </c>
      <c r="C15" s="311" t="s">
        <v>847</v>
      </c>
      <c r="D15" s="266"/>
      <c r="E15" s="193">
        <v>567</v>
      </c>
      <c r="F15" s="233" t="s">
        <v>853</v>
      </c>
      <c r="G15" s="44">
        <v>29782</v>
      </c>
      <c r="H15" s="42"/>
      <c r="I15" s="54" t="str">
        <f t="shared" si="3"/>
        <v/>
      </c>
      <c r="J15" s="42"/>
      <c r="K15" s="45">
        <v>136</v>
      </c>
      <c r="L15" s="50">
        <f t="shared" si="4"/>
        <v>29918</v>
      </c>
      <c r="M15" s="42"/>
      <c r="N15" s="45"/>
      <c r="O15" s="52">
        <f t="shared" si="5"/>
        <v>29782</v>
      </c>
      <c r="P15" s="27" t="str">
        <f t="shared" si="14"/>
        <v>X</v>
      </c>
      <c r="Q15" s="29" t="s">
        <v>869</v>
      </c>
      <c r="S15" s="27"/>
      <c r="U15" s="27"/>
      <c r="V15" s="42">
        <f t="shared" si="6"/>
        <v>136</v>
      </c>
      <c r="W15" s="42">
        <f t="shared" si="7"/>
        <v>0</v>
      </c>
      <c r="X15" s="27" t="str">
        <f t="shared" si="8"/>
        <v>OK</v>
      </c>
      <c r="Z15" s="27"/>
      <c r="AA15" s="42">
        <f t="shared" si="9"/>
        <v>0</v>
      </c>
      <c r="AB15" s="42">
        <f t="shared" si="10"/>
        <v>0</v>
      </c>
      <c r="AC15" s="27" t="str">
        <f t="shared" si="11"/>
        <v>OK</v>
      </c>
      <c r="AE15" s="27" t="e">
        <f ca="1">IF(AG15="","",IF(U15="도비","세입없음",AG15&amp;"-"&amp;test(COUNTIF($AG$7:AG15,AG15),"00")))</f>
        <v>#NAME?</v>
      </c>
      <c r="AG15" s="27" t="str">
        <f t="array" ref="AG15">IF(C15="","",INDEX(구분표!$I$2:$I$300, MATCH(1,(구분표!$E$2:$E$300='2추 세입'!B15)*(구분표!$F$2:$F$300='2추 세입'!C15)*(구분표!$G$2:$G$300='2추 세입'!A15),0)))</f>
        <v>0703</v>
      </c>
      <c r="AI15" s="27"/>
      <c r="AK15" s="42" t="e">
        <f ca="1">IF(AE15="",0,SUMIFS('2추 세출'!$V$6:$V$264,'2추 세출'!$AE$6:$AE$264,'2추 세입'!$AE15))</f>
        <v>#NAME?</v>
      </c>
      <c r="AL15" s="42" t="e">
        <f ca="1">IF(AE15="","",COUNTIFS('2추 세출'!$AE$6:$AE$264,'2추 세입'!AE15))</f>
        <v>#NAME?</v>
      </c>
      <c r="AM15" s="27" t="e">
        <f t="shared" ca="1" si="12"/>
        <v>#NAME?</v>
      </c>
      <c r="AO15" s="42" t="e">
        <f ca="1">IF(AE15="",0,SUMIFS('2추 세출'!$AA$6:$AA$264,'2추 세출'!$AE$6:$AE$264,'2추 세입'!$AE15))</f>
        <v>#NAME?</v>
      </c>
      <c r="AP15" s="42" t="e">
        <f ca="1">IF(AE15="","",COUNTIFS('2추 세출'!$AE$6:$AE$264,AE15))</f>
        <v>#NAME?</v>
      </c>
      <c r="AQ15" s="27" t="e">
        <f t="shared" ca="1" si="13"/>
        <v>#NAME?</v>
      </c>
    </row>
    <row r="16" spans="1:43" ht="50.1" customHeight="1" x14ac:dyDescent="0.3">
      <c r="A16" s="285" t="str">
        <f>IFERROR(VLOOKUP($C16,구분표!$A$2:$C$300,2,FALSE),"")</f>
        <v>보건복지위원회</v>
      </c>
      <c r="B16" s="253" t="str">
        <f>IFERROR(VLOOKUP($C16,[2]구분표!$A$2:$C$300,3,FALSE),"")</f>
        <v>보건복지국</v>
      </c>
      <c r="C16" s="311" t="s">
        <v>854</v>
      </c>
      <c r="D16" s="266" t="s">
        <v>846</v>
      </c>
      <c r="E16" s="193">
        <v>56</v>
      </c>
      <c r="F16" s="233" t="s">
        <v>855</v>
      </c>
      <c r="G16" s="44"/>
      <c r="H16" s="42">
        <v>10743684</v>
      </c>
      <c r="I16" s="54">
        <f t="shared" si="3"/>
        <v>-10743684</v>
      </c>
      <c r="J16" s="42"/>
      <c r="K16" s="45">
        <v>286516</v>
      </c>
      <c r="L16" s="50">
        <f t="shared" si="4"/>
        <v>11030200</v>
      </c>
      <c r="M16" s="42"/>
      <c r="N16" s="45"/>
      <c r="O16" s="52">
        <f t="shared" si="5"/>
        <v>10743684</v>
      </c>
      <c r="P16" s="27" t="str">
        <f t="shared" si="14"/>
        <v>X</v>
      </c>
      <c r="Q16" s="225" t="s">
        <v>870</v>
      </c>
      <c r="S16" s="27"/>
      <c r="U16" s="27"/>
      <c r="V16" s="42">
        <f t="shared" si="6"/>
        <v>286516</v>
      </c>
      <c r="W16" s="42">
        <f t="shared" si="7"/>
        <v>0</v>
      </c>
      <c r="X16" s="27" t="str">
        <f t="shared" si="8"/>
        <v>OK</v>
      </c>
      <c r="Z16" s="27"/>
      <c r="AA16" s="42">
        <f t="shared" si="9"/>
        <v>0</v>
      </c>
      <c r="AB16" s="42">
        <f t="shared" si="10"/>
        <v>0</v>
      </c>
      <c r="AC16" s="27" t="str">
        <f t="shared" si="11"/>
        <v>OK</v>
      </c>
      <c r="AE16" s="27" t="e">
        <f ca="1">IF(AG16="","",IF(U16="도비","세입없음",AG16&amp;"-"&amp;test(COUNTIF($AG$7:AG16,AG16),"00")))</f>
        <v>#NAME?</v>
      </c>
      <c r="AG16" s="27" t="str">
        <f t="array" ref="AG16">IF(C16="","",INDEX(구분표!$I$2:$I$300, MATCH(1,(구분표!$E$2:$E$300='2추 세입'!B16)*(구분표!$F$2:$F$300='2추 세입'!C16)*(구분표!$G$2:$G$300='2추 세입'!A16),0)))</f>
        <v>0704</v>
      </c>
      <c r="AI16" s="27"/>
      <c r="AK16" s="42" t="e">
        <f ca="1">IF(AE16="",0,SUMIFS('2추 세출'!$V$6:$V$264,'2추 세출'!$AE$6:$AE$264,'2추 세입'!$AE16))</f>
        <v>#NAME?</v>
      </c>
      <c r="AL16" s="42" t="e">
        <f ca="1">IF(AE16="","",COUNTIFS('2추 세출'!$AE$6:$AE$264,'2추 세입'!AE16))</f>
        <v>#NAME?</v>
      </c>
      <c r="AM16" s="27" t="e">
        <f t="shared" ca="1" si="12"/>
        <v>#NAME?</v>
      </c>
      <c r="AO16" s="42" t="e">
        <f ca="1">IF(AE16="",0,SUMIFS('2추 세출'!$AA$6:$AA$264,'2추 세출'!$AE$6:$AE$264,'2추 세입'!$AE16))</f>
        <v>#NAME?</v>
      </c>
      <c r="AP16" s="42" t="e">
        <f ca="1">IF(AE16="","",COUNTIFS('2추 세출'!$AE$6:$AE$264,AE16))</f>
        <v>#NAME?</v>
      </c>
      <c r="AQ16" s="27" t="e">
        <f t="shared" ca="1" si="13"/>
        <v>#NAME?</v>
      </c>
    </row>
    <row r="17" spans="1:43" ht="50.1" customHeight="1" x14ac:dyDescent="0.3">
      <c r="A17" s="285" t="str">
        <f>IFERROR(VLOOKUP($C17,구분표!$A$2:$C$300,2,FALSE),"")</f>
        <v>보건복지위원회</v>
      </c>
      <c r="B17" s="253" t="str">
        <f>IFERROR(VLOOKUP($C17,[2]구분표!$A$2:$C$300,3,FALSE),"")</f>
        <v>보건복지국</v>
      </c>
      <c r="C17" s="311" t="s">
        <v>854</v>
      </c>
      <c r="D17" s="266" t="s">
        <v>846</v>
      </c>
      <c r="E17" s="193">
        <v>56</v>
      </c>
      <c r="F17" s="233" t="s">
        <v>856</v>
      </c>
      <c r="G17" s="44"/>
      <c r="H17" s="42">
        <v>9746627</v>
      </c>
      <c r="I17" s="54">
        <f t="shared" si="3"/>
        <v>-9746627</v>
      </c>
      <c r="J17" s="42"/>
      <c r="K17" s="45">
        <v>35373</v>
      </c>
      <c r="L17" s="50">
        <f t="shared" si="4"/>
        <v>9782000</v>
      </c>
      <c r="M17" s="42"/>
      <c r="N17" s="45"/>
      <c r="O17" s="52">
        <f t="shared" si="5"/>
        <v>9746627</v>
      </c>
      <c r="P17" s="27" t="str">
        <f t="shared" si="14"/>
        <v>X</v>
      </c>
      <c r="Q17" s="225" t="s">
        <v>870</v>
      </c>
      <c r="S17" s="27"/>
      <c r="U17" s="27"/>
      <c r="V17" s="42">
        <f t="shared" si="6"/>
        <v>35373</v>
      </c>
      <c r="W17" s="42">
        <f t="shared" si="7"/>
        <v>0</v>
      </c>
      <c r="X17" s="27" t="str">
        <f t="shared" si="8"/>
        <v>OK</v>
      </c>
      <c r="Z17" s="27"/>
      <c r="AA17" s="42">
        <f t="shared" si="9"/>
        <v>0</v>
      </c>
      <c r="AB17" s="42">
        <f t="shared" si="10"/>
        <v>0</v>
      </c>
      <c r="AC17" s="27" t="str">
        <f t="shared" si="11"/>
        <v>OK</v>
      </c>
      <c r="AE17" s="27" t="e">
        <f ca="1">IF(AG17="","",IF(U17="도비","세입없음",AG17&amp;"-"&amp;test(COUNTIF($AG$7:AG17,AG17),"00")))</f>
        <v>#NAME?</v>
      </c>
      <c r="AG17" s="27" t="str">
        <f t="array" ref="AG17">IF(C17="","",INDEX(구분표!$I$2:$I$300, MATCH(1,(구분표!$E$2:$E$300='2추 세입'!B17)*(구분표!$F$2:$F$300='2추 세입'!C17)*(구분표!$G$2:$G$300='2추 세입'!A17),0)))</f>
        <v>0704</v>
      </c>
      <c r="AI17" s="27"/>
      <c r="AK17" s="42" t="e">
        <f ca="1">IF(AE17="",0,SUMIFS('2추 세출'!$V$6:$V$264,'2추 세출'!$AE$6:$AE$264,'2추 세입'!$AE17))</f>
        <v>#NAME?</v>
      </c>
      <c r="AL17" s="42" t="e">
        <f ca="1">IF(AE17="","",COUNTIFS('2추 세출'!$AE$6:$AE$264,'2추 세입'!AE17))</f>
        <v>#NAME?</v>
      </c>
      <c r="AM17" s="27" t="e">
        <f t="shared" ca="1" si="12"/>
        <v>#NAME?</v>
      </c>
      <c r="AO17" s="42" t="e">
        <f ca="1">IF(AE17="",0,SUMIFS('2추 세출'!$AA$6:$AA$264,'2추 세출'!$AE$6:$AE$264,'2추 세입'!$AE17))</f>
        <v>#NAME?</v>
      </c>
      <c r="AP17" s="42" t="e">
        <f ca="1">IF(AE17="","",COUNTIFS('2추 세출'!$AE$6:$AE$264,AE17))</f>
        <v>#NAME?</v>
      </c>
      <c r="AQ17" s="27" t="e">
        <f t="shared" ca="1" si="13"/>
        <v>#NAME?</v>
      </c>
    </row>
    <row r="18" spans="1:43" ht="50.1" customHeight="1" x14ac:dyDescent="0.3">
      <c r="A18" s="285" t="str">
        <f>IFERROR(VLOOKUP($C18,구분표!$A$2:$C$300,2,FALSE),"")</f>
        <v>보건복지위원회</v>
      </c>
      <c r="B18" s="253" t="str">
        <f>IFERROR(VLOOKUP($C18,[2]구분표!$A$2:$C$300,3,FALSE),"")</f>
        <v>보건복지국</v>
      </c>
      <c r="C18" s="311" t="s">
        <v>854</v>
      </c>
      <c r="D18" s="266" t="s">
        <v>846</v>
      </c>
      <c r="E18" s="193">
        <v>56</v>
      </c>
      <c r="F18" s="233" t="s">
        <v>857</v>
      </c>
      <c r="G18" s="44"/>
      <c r="H18" s="42">
        <v>95838000</v>
      </c>
      <c r="I18" s="54">
        <f t="shared" si="3"/>
        <v>-95838000</v>
      </c>
      <c r="J18" s="42"/>
      <c r="K18" s="45">
        <v>2292372</v>
      </c>
      <c r="L18" s="50">
        <f t="shared" si="4"/>
        <v>98130372</v>
      </c>
      <c r="M18" s="42"/>
      <c r="N18" s="45"/>
      <c r="O18" s="52">
        <f t="shared" si="5"/>
        <v>95838000</v>
      </c>
      <c r="P18" s="27" t="str">
        <f t="shared" si="14"/>
        <v>X</v>
      </c>
      <c r="Q18" s="225" t="s">
        <v>871</v>
      </c>
      <c r="S18" s="27"/>
      <c r="U18" s="27"/>
      <c r="V18" s="42">
        <f t="shared" si="6"/>
        <v>2292372</v>
      </c>
      <c r="W18" s="42">
        <f t="shared" si="7"/>
        <v>0</v>
      </c>
      <c r="X18" s="27" t="str">
        <f t="shared" si="8"/>
        <v>OK</v>
      </c>
      <c r="Z18" s="27"/>
      <c r="AA18" s="42">
        <f t="shared" si="9"/>
        <v>0</v>
      </c>
      <c r="AB18" s="42">
        <f t="shared" si="10"/>
        <v>0</v>
      </c>
      <c r="AC18" s="27" t="str">
        <f t="shared" si="11"/>
        <v>OK</v>
      </c>
      <c r="AE18" s="27" t="e">
        <f ca="1">IF(AG18="","",IF(U18="도비","세입없음",AG18&amp;"-"&amp;test(COUNTIF($AG$7:AG18,AG18),"00")))</f>
        <v>#NAME?</v>
      </c>
      <c r="AG18" s="27" t="str">
        <f t="array" ref="AG18">IF(C18="","",INDEX(구분표!$I$2:$I$300, MATCH(1,(구분표!$E$2:$E$300='2추 세입'!B18)*(구분표!$F$2:$F$300='2추 세입'!C18)*(구분표!$G$2:$G$300='2추 세입'!A18),0)))</f>
        <v>0704</v>
      </c>
      <c r="AI18" s="27"/>
      <c r="AK18" s="42" t="e">
        <f ca="1">IF(AE18="",0,SUMIFS('2추 세출'!$V$6:$V$264,'2추 세출'!$AE$6:$AE$264,'2추 세입'!$AE18))</f>
        <v>#NAME?</v>
      </c>
      <c r="AL18" s="42" t="e">
        <f ca="1">IF(AE18="","",COUNTIFS('2추 세출'!$AE$6:$AE$264,'2추 세입'!AE18))</f>
        <v>#NAME?</v>
      </c>
      <c r="AM18" s="27" t="e">
        <f t="shared" ca="1" si="12"/>
        <v>#NAME?</v>
      </c>
      <c r="AO18" s="42" t="e">
        <f ca="1">IF(AE18="",0,SUMIFS('2추 세출'!$AA$6:$AA$264,'2추 세출'!$AE$6:$AE$264,'2추 세입'!$AE18))</f>
        <v>#NAME?</v>
      </c>
      <c r="AP18" s="42" t="e">
        <f ca="1">IF(AE18="","",COUNTIFS('2추 세출'!$AE$6:$AE$264,AE18))</f>
        <v>#NAME?</v>
      </c>
      <c r="AQ18" s="27" t="e">
        <f t="shared" ca="1" si="13"/>
        <v>#NAME?</v>
      </c>
    </row>
    <row r="19" spans="1:43" ht="50.1" customHeight="1" x14ac:dyDescent="0.3">
      <c r="A19" s="285" t="str">
        <f>IFERROR(VLOOKUP($C19,구분표!$A$2:$C$300,2,FALSE),"")</f>
        <v>보건복지위원회</v>
      </c>
      <c r="B19" s="253" t="str">
        <f>IFERROR(VLOOKUP($C19,[2]구분표!$A$2:$C$300,3,FALSE),"")</f>
        <v>보건복지국</v>
      </c>
      <c r="C19" s="311" t="s">
        <v>858</v>
      </c>
      <c r="D19" s="266" t="s">
        <v>851</v>
      </c>
      <c r="E19" s="193">
        <v>24</v>
      </c>
      <c r="F19" s="233" t="s">
        <v>859</v>
      </c>
      <c r="G19" s="44"/>
      <c r="H19" s="42">
        <v>379000</v>
      </c>
      <c r="I19" s="54">
        <f t="shared" si="3"/>
        <v>-379000</v>
      </c>
      <c r="J19" s="42"/>
      <c r="K19" s="45">
        <v>149400</v>
      </c>
      <c r="L19" s="50">
        <f t="shared" si="4"/>
        <v>528400</v>
      </c>
      <c r="M19" s="42"/>
      <c r="N19" s="45"/>
      <c r="O19" s="52">
        <f t="shared" si="5"/>
        <v>379000</v>
      </c>
      <c r="P19" s="27" t="str">
        <f t="shared" si="14"/>
        <v>X</v>
      </c>
      <c r="Q19" s="225" t="s">
        <v>872</v>
      </c>
      <c r="S19" s="27"/>
      <c r="U19" s="27"/>
      <c r="V19" s="42">
        <f t="shared" si="6"/>
        <v>149400</v>
      </c>
      <c r="W19" s="42">
        <f t="shared" si="7"/>
        <v>0</v>
      </c>
      <c r="X19" s="27" t="str">
        <f t="shared" si="8"/>
        <v>OK</v>
      </c>
      <c r="Z19" s="27"/>
      <c r="AA19" s="42">
        <f t="shared" si="9"/>
        <v>0</v>
      </c>
      <c r="AB19" s="42">
        <f t="shared" si="10"/>
        <v>0</v>
      </c>
      <c r="AC19" s="27" t="str">
        <f t="shared" si="11"/>
        <v>OK</v>
      </c>
      <c r="AE19" s="27" t="e">
        <f ca="1">IF(AG19="","",IF(U19="도비","세입없음",AG19&amp;"-"&amp;test(COUNTIF($AG$7:AG19,AG19),"00")))</f>
        <v>#NAME?</v>
      </c>
      <c r="AG19" s="27" t="str">
        <f t="array" ref="AG19">IF(C19="","",INDEX(구분표!$I$2:$I$300, MATCH(1,(구분표!$E$2:$E$300='2추 세입'!B19)*(구분표!$F$2:$F$300='2추 세입'!C19)*(구분표!$G$2:$G$300='2추 세입'!A19),0)))</f>
        <v>0705</v>
      </c>
      <c r="AI19" s="27"/>
      <c r="AK19" s="42" t="e">
        <f ca="1">IF(AE19="",0,SUMIFS('2추 세출'!$V$6:$V$264,'2추 세출'!$AE$6:$AE$264,'2추 세입'!$AE19))</f>
        <v>#NAME?</v>
      </c>
      <c r="AL19" s="42" t="e">
        <f ca="1">IF(AE19="","",COUNTIFS('2추 세출'!$AE$6:$AE$264,'2추 세입'!AE19))</f>
        <v>#NAME?</v>
      </c>
      <c r="AM19" s="27" t="e">
        <f t="shared" ca="1" si="12"/>
        <v>#NAME?</v>
      </c>
      <c r="AO19" s="42" t="e">
        <f ca="1">IF(AE19="",0,SUMIFS('2추 세출'!$AA$6:$AA$264,'2추 세출'!$AE$6:$AE$264,'2추 세입'!$AE19))</f>
        <v>#NAME?</v>
      </c>
      <c r="AP19" s="42" t="e">
        <f ca="1">IF(AE19="","",COUNTIFS('2추 세출'!$AE$6:$AE$264,AE19))</f>
        <v>#NAME?</v>
      </c>
      <c r="AQ19" s="27" t="e">
        <f t="shared" ca="1" si="13"/>
        <v>#NAME?</v>
      </c>
    </row>
    <row r="20" spans="1:43" ht="61.5" customHeight="1" x14ac:dyDescent="0.3">
      <c r="A20" s="285" t="str">
        <f>IFERROR(VLOOKUP($C20,구분표!$A$2:$C$300,2,FALSE),"")</f>
        <v>보건복지위원회</v>
      </c>
      <c r="B20" s="253" t="str">
        <f>IFERROR(VLOOKUP($C20,[2]구분표!$A$2:$C$300,3,FALSE),"")</f>
        <v>보건복지국</v>
      </c>
      <c r="C20" s="311" t="s">
        <v>860</v>
      </c>
      <c r="D20" s="266"/>
      <c r="E20" s="193">
        <v>568</v>
      </c>
      <c r="F20" s="233" t="s">
        <v>861</v>
      </c>
      <c r="G20" s="44">
        <v>5625280</v>
      </c>
      <c r="H20" s="42"/>
      <c r="I20" s="54" t="str">
        <f t="shared" si="3"/>
        <v/>
      </c>
      <c r="J20" s="42">
        <v>-1531082</v>
      </c>
      <c r="K20" s="45"/>
      <c r="L20" s="50">
        <f t="shared" si="4"/>
        <v>4094198</v>
      </c>
      <c r="M20" s="42"/>
      <c r="N20" s="45"/>
      <c r="O20" s="52">
        <f t="shared" si="5"/>
        <v>5625280</v>
      </c>
      <c r="P20" s="27" t="str">
        <f t="shared" si="14"/>
        <v>O</v>
      </c>
      <c r="Q20" s="225" t="s">
        <v>873</v>
      </c>
      <c r="S20" s="27"/>
      <c r="U20" s="27"/>
      <c r="V20" s="42">
        <f t="shared" si="6"/>
        <v>-1531082</v>
      </c>
      <c r="W20" s="42">
        <f t="shared" si="7"/>
        <v>0</v>
      </c>
      <c r="X20" s="27" t="str">
        <f t="shared" si="8"/>
        <v>OK</v>
      </c>
      <c r="Z20" s="27"/>
      <c r="AA20" s="42">
        <f t="shared" si="9"/>
        <v>0</v>
      </c>
      <c r="AB20" s="42">
        <f t="shared" si="10"/>
        <v>0</v>
      </c>
      <c r="AC20" s="27" t="str">
        <f t="shared" si="11"/>
        <v>OK</v>
      </c>
      <c r="AE20" s="27" t="e">
        <f ca="1">IF(AG20="","",IF(U20="도비","세입없음",AG20&amp;"-"&amp;test(COUNTIF($AG$7:AG20,AG20),"00")))</f>
        <v>#NAME?</v>
      </c>
      <c r="AG20" s="27" t="str">
        <f t="array" ref="AG20">IF(C20="","",INDEX(구분표!$I$2:$I$300, MATCH(1,(구분표!$E$2:$E$300='2추 세입'!B20)*(구분표!$F$2:$F$300='2추 세입'!C20)*(구분표!$G$2:$G$300='2추 세입'!A20),0)))</f>
        <v>0705</v>
      </c>
      <c r="AI20" s="27"/>
      <c r="AK20" s="42" t="e">
        <f ca="1">IF(AE20="",0,SUMIFS('2추 세출'!$V$6:$V$264,'2추 세출'!$AE$6:$AE$264,'2추 세입'!$AE20))</f>
        <v>#NAME?</v>
      </c>
      <c r="AL20" s="42" t="e">
        <f ca="1">IF(AE20="","",COUNTIFS('2추 세출'!$AE$6:$AE$264,'2추 세입'!AE20))</f>
        <v>#NAME?</v>
      </c>
      <c r="AM20" s="27" t="e">
        <f t="shared" ca="1" si="12"/>
        <v>#NAME?</v>
      </c>
      <c r="AO20" s="42" t="e">
        <f ca="1">IF(AE20="",0,SUMIFS('2추 세출'!$AA$6:$AA$264,'2추 세출'!$AE$6:$AE$264,'2추 세입'!$AE20))</f>
        <v>#NAME?</v>
      </c>
      <c r="AP20" s="42" t="e">
        <f ca="1">IF(AE20="","",COUNTIFS('2추 세출'!$AE$6:$AE$264,AE20))</f>
        <v>#NAME?</v>
      </c>
      <c r="AQ20" s="27" t="e">
        <f t="shared" ca="1" si="13"/>
        <v>#NAME?</v>
      </c>
    </row>
    <row r="21" spans="1:43" ht="50.1" customHeight="1" x14ac:dyDescent="0.3">
      <c r="A21" s="285" t="str">
        <f>IFERROR(VLOOKUP($C21,구분표!$A$2:$C$300,2,FALSE),"")</f>
        <v>보건복지위원회</v>
      </c>
      <c r="B21" s="314" t="str">
        <f>IFERROR(VLOOKUP($C21,[2]구분표!$A$2:$C$300,3,FALSE),"")</f>
        <v>보건복지국</v>
      </c>
      <c r="C21" s="310" t="s">
        <v>860</v>
      </c>
      <c r="D21" s="228"/>
      <c r="E21" s="229">
        <v>568</v>
      </c>
      <c r="F21" s="232" t="s">
        <v>862</v>
      </c>
      <c r="G21" s="220">
        <v>3325000</v>
      </c>
      <c r="H21" s="220">
        <v>3220000</v>
      </c>
      <c r="I21" s="54" t="str">
        <f t="shared" si="3"/>
        <v/>
      </c>
      <c r="J21" s="220">
        <v>-1440000</v>
      </c>
      <c r="K21" s="222"/>
      <c r="L21" s="50">
        <f t="shared" si="4"/>
        <v>1885000</v>
      </c>
      <c r="M21" s="42"/>
      <c r="N21" s="45"/>
      <c r="O21" s="52">
        <f t="shared" si="5"/>
        <v>3325000</v>
      </c>
      <c r="P21" s="27" t="str">
        <f t="shared" si="14"/>
        <v>O</v>
      </c>
      <c r="Q21" s="224" t="s">
        <v>874</v>
      </c>
      <c r="S21" s="27"/>
      <c r="U21" s="27"/>
      <c r="V21" s="42">
        <f t="shared" si="6"/>
        <v>-1440000</v>
      </c>
      <c r="W21" s="42">
        <f t="shared" si="7"/>
        <v>0</v>
      </c>
      <c r="X21" s="27" t="str">
        <f t="shared" si="8"/>
        <v>OK</v>
      </c>
      <c r="Z21" s="27"/>
      <c r="AA21" s="42">
        <f t="shared" si="9"/>
        <v>0</v>
      </c>
      <c r="AB21" s="42">
        <f t="shared" si="10"/>
        <v>0</v>
      </c>
      <c r="AC21" s="27" t="str">
        <f t="shared" si="11"/>
        <v>OK</v>
      </c>
      <c r="AE21" s="27" t="e">
        <f ca="1">IF(AG21="","",IF(U21="도비","세입없음",AG21&amp;"-"&amp;test(COUNTIF($AG$7:AG21,AG21),"00")))</f>
        <v>#NAME?</v>
      </c>
      <c r="AG21" s="27" t="str">
        <f t="array" ref="AG21">IF(C21="","",INDEX(구분표!$I$2:$I$300, MATCH(1,(구분표!$E$2:$E$300='2추 세입'!B21)*(구분표!$F$2:$F$300='2추 세입'!C21)*(구분표!$G$2:$G$300='2추 세입'!A21),0)))</f>
        <v>0705</v>
      </c>
      <c r="AI21" s="27"/>
      <c r="AK21" s="42" t="e">
        <f ca="1">IF(AE21="",0,SUMIFS('2추 세출'!$V$6:$V$264,'2추 세출'!$AE$6:$AE$264,'2추 세입'!$AE21))</f>
        <v>#NAME?</v>
      </c>
      <c r="AL21" s="42" t="e">
        <f ca="1">IF(AE21="","",COUNTIFS('2추 세출'!$AE$6:$AE$264,'2추 세입'!AE21))</f>
        <v>#NAME?</v>
      </c>
      <c r="AM21" s="27" t="e">
        <f t="shared" ca="1" si="12"/>
        <v>#NAME?</v>
      </c>
      <c r="AO21" s="42" t="e">
        <f ca="1">IF(AE21="",0,SUMIFS('2추 세출'!$AA$6:$AA$264,'2추 세출'!$AE$6:$AE$264,'2추 세입'!$AE21))</f>
        <v>#NAME?</v>
      </c>
      <c r="AP21" s="42" t="e">
        <f ca="1">IF(AE21="","",COUNTIFS('2추 세출'!$AE$6:$AE$264,AE21))</f>
        <v>#NAME?</v>
      </c>
      <c r="AQ21" s="27" t="e">
        <f t="shared" ca="1" si="13"/>
        <v>#NAME?</v>
      </c>
    </row>
    <row r="22" spans="1:43" ht="50.1" customHeight="1" x14ac:dyDescent="0.3">
      <c r="A22" s="285" t="str">
        <f>IFERROR(VLOOKUP($C22,구분표!$A$2:$C$300,2,FALSE),"")</f>
        <v>보건복지위원회</v>
      </c>
      <c r="B22" s="253" t="str">
        <f>IFERROR(VLOOKUP($C22,[2]구분표!$A$2:$C$300,3,FALSE),"")</f>
        <v>보건복지국</v>
      </c>
      <c r="C22" s="311" t="s">
        <v>860</v>
      </c>
      <c r="D22" s="266"/>
      <c r="E22" s="193">
        <v>568</v>
      </c>
      <c r="F22" s="233" t="s">
        <v>863</v>
      </c>
      <c r="G22" s="44">
        <v>666935</v>
      </c>
      <c r="H22" s="42">
        <v>558935</v>
      </c>
      <c r="I22" s="54" t="str">
        <f t="shared" si="3"/>
        <v/>
      </c>
      <c r="J22" s="42"/>
      <c r="K22" s="45">
        <v>77000</v>
      </c>
      <c r="L22" s="50">
        <f t="shared" si="4"/>
        <v>743935</v>
      </c>
      <c r="M22" s="42"/>
      <c r="N22" s="45"/>
      <c r="O22" s="52">
        <f t="shared" si="5"/>
        <v>666935</v>
      </c>
      <c r="P22" s="27" t="str">
        <f t="shared" si="14"/>
        <v>X</v>
      </c>
      <c r="Q22" s="225" t="s">
        <v>875</v>
      </c>
      <c r="S22" s="27"/>
      <c r="U22" s="27"/>
      <c r="V22" s="42">
        <f t="shared" si="6"/>
        <v>77000</v>
      </c>
      <c r="W22" s="42">
        <f t="shared" si="7"/>
        <v>0</v>
      </c>
      <c r="X22" s="27" t="str">
        <f t="shared" si="8"/>
        <v>OK</v>
      </c>
      <c r="Z22" s="27"/>
      <c r="AA22" s="42">
        <f t="shared" si="9"/>
        <v>0</v>
      </c>
      <c r="AB22" s="42">
        <f t="shared" si="10"/>
        <v>0</v>
      </c>
      <c r="AC22" s="27" t="str">
        <f t="shared" si="11"/>
        <v>OK</v>
      </c>
      <c r="AE22" s="27" t="e">
        <f ca="1">IF(AG22="","",IF(U22="도비","세입없음",AG22&amp;"-"&amp;test(COUNTIF($AG$7:AG22,AG22),"00")))</f>
        <v>#NAME?</v>
      </c>
      <c r="AG22" s="27" t="str">
        <f t="array" ref="AG22">IF(C22="","",INDEX(구분표!$I$2:$I$300, MATCH(1,(구분표!$E$2:$E$300='2추 세입'!B22)*(구분표!$F$2:$F$300='2추 세입'!C22)*(구분표!$G$2:$G$300='2추 세입'!A22),0)))</f>
        <v>0705</v>
      </c>
      <c r="AI22" s="27"/>
      <c r="AK22" s="42" t="e">
        <f ca="1">IF(AE22="",0,SUMIFS('2추 세출'!$V$6:$V$264,'2추 세출'!$AE$6:$AE$264,'2추 세입'!$AE22))</f>
        <v>#NAME?</v>
      </c>
      <c r="AL22" s="42" t="e">
        <f ca="1">IF(AE22="","",COUNTIFS('2추 세출'!$AE$6:$AE$264,'2추 세입'!AE22))</f>
        <v>#NAME?</v>
      </c>
      <c r="AM22" s="27" t="e">
        <f t="shared" ca="1" si="12"/>
        <v>#NAME?</v>
      </c>
      <c r="AO22" s="42" t="e">
        <f ca="1">IF(AE22="",0,SUMIFS('2추 세출'!$AA$6:$AA$264,'2추 세출'!$AE$6:$AE$264,'2추 세입'!$AE22))</f>
        <v>#NAME?</v>
      </c>
      <c r="AP22" s="42" t="e">
        <f ca="1">IF(AE22="","",COUNTIFS('2추 세출'!$AE$6:$AE$264,AE22))</f>
        <v>#NAME?</v>
      </c>
      <c r="AQ22" s="27" t="e">
        <f t="shared" ca="1" si="13"/>
        <v>#NAME?</v>
      </c>
    </row>
    <row r="23" spans="1:43" ht="50.1" customHeight="1" x14ac:dyDescent="0.3">
      <c r="A23" s="285" t="str">
        <f>IFERROR(VLOOKUP($C23,구분표!$A$2:$C$300,2,FALSE),"")</f>
        <v>보건복지위원회</v>
      </c>
      <c r="B23" s="253" t="str">
        <f>IFERROR(VLOOKUP($C23,[2]구분표!$A$2:$C$300,3,FALSE),"")</f>
        <v>보건복지국</v>
      </c>
      <c r="C23" s="312" t="s">
        <v>864</v>
      </c>
      <c r="D23" s="230"/>
      <c r="E23" s="231">
        <v>569</v>
      </c>
      <c r="F23" s="234" t="s">
        <v>865</v>
      </c>
      <c r="G23" s="221">
        <v>4793303</v>
      </c>
      <c r="H23" s="42">
        <v>4312387</v>
      </c>
      <c r="I23" s="54" t="str">
        <f t="shared" si="3"/>
        <v/>
      </c>
      <c r="J23" s="42"/>
      <c r="K23" s="223">
        <v>44439</v>
      </c>
      <c r="L23" s="50">
        <f t="shared" si="4"/>
        <v>4837742</v>
      </c>
      <c r="M23" s="42"/>
      <c r="N23" s="45"/>
      <c r="O23" s="52">
        <f t="shared" si="5"/>
        <v>4793303</v>
      </c>
      <c r="P23" s="27" t="str">
        <f t="shared" si="14"/>
        <v>X</v>
      </c>
      <c r="Q23" s="226" t="s">
        <v>876</v>
      </c>
      <c r="S23" s="27"/>
      <c r="U23" s="27"/>
      <c r="V23" s="42">
        <f t="shared" si="6"/>
        <v>44439</v>
      </c>
      <c r="W23" s="42">
        <f t="shared" si="7"/>
        <v>0</v>
      </c>
      <c r="X23" s="27" t="str">
        <f t="shared" si="8"/>
        <v>OK</v>
      </c>
      <c r="Z23" s="27"/>
      <c r="AA23" s="42">
        <f t="shared" si="9"/>
        <v>0</v>
      </c>
      <c r="AB23" s="42">
        <f t="shared" si="10"/>
        <v>0</v>
      </c>
      <c r="AC23" s="27" t="str">
        <f t="shared" si="11"/>
        <v>OK</v>
      </c>
      <c r="AE23" s="27" t="e">
        <f ca="1">IF(AG23="","",IF(U23="도비","세입없음",AG23&amp;"-"&amp;test(COUNTIF($AG$7:AG23,AG23),"00")))</f>
        <v>#NAME?</v>
      </c>
      <c r="AG23" s="27" t="str">
        <f t="array" ref="AG23">IF(C23="","",INDEX(구분표!$I$2:$I$300, MATCH(1,(구분표!$E$2:$E$300='2추 세입'!B23)*(구분표!$F$2:$F$300='2추 세입'!C23)*(구분표!$G$2:$G$300='2추 세입'!A23),0)))</f>
        <v>0706</v>
      </c>
      <c r="AI23" s="27"/>
      <c r="AK23" s="42" t="e">
        <f ca="1">IF(AE23="",0,SUMIFS('2추 세출'!$V$6:$V$264,'2추 세출'!$AE$6:$AE$264,'2추 세입'!$AE23))</f>
        <v>#NAME?</v>
      </c>
      <c r="AL23" s="42" t="e">
        <f ca="1">IF(AE23="","",COUNTIFS('2추 세출'!$AE$6:$AE$264,'2추 세입'!AE23))</f>
        <v>#NAME?</v>
      </c>
      <c r="AM23" s="27" t="e">
        <f t="shared" ca="1" si="12"/>
        <v>#NAME?</v>
      </c>
      <c r="AO23" s="42" t="e">
        <f ca="1">IF(AE23="",0,SUMIFS('2추 세출'!$AA$6:$AA$264,'2추 세출'!$AE$6:$AE$264,'2추 세입'!$AE23))</f>
        <v>#NAME?</v>
      </c>
      <c r="AP23" s="42" t="e">
        <f ca="1">IF(AE23="","",COUNTIFS('2추 세출'!$AE$6:$AE$264,AE23))</f>
        <v>#NAME?</v>
      </c>
      <c r="AQ23" s="27" t="e">
        <f t="shared" ca="1" si="13"/>
        <v>#NAME?</v>
      </c>
    </row>
    <row r="24" spans="1:43" ht="50.1" customHeight="1" x14ac:dyDescent="0.3">
      <c r="A24" s="285" t="s">
        <v>1332</v>
      </c>
      <c r="B24" s="253" t="s">
        <v>1027</v>
      </c>
      <c r="C24" s="313" t="s">
        <v>1028</v>
      </c>
      <c r="D24" s="266" t="s">
        <v>851</v>
      </c>
      <c r="E24" s="193">
        <v>761</v>
      </c>
      <c r="F24" s="35" t="s">
        <v>1029</v>
      </c>
      <c r="G24" s="44">
        <v>38242000</v>
      </c>
      <c r="H24" s="42">
        <v>38431000</v>
      </c>
      <c r="I24" s="54">
        <f t="shared" si="3"/>
        <v>-189000</v>
      </c>
      <c r="J24" s="42"/>
      <c r="K24" s="45">
        <v>3310000</v>
      </c>
      <c r="L24" s="50">
        <f t="shared" si="4"/>
        <v>41552000</v>
      </c>
      <c r="M24" s="42"/>
      <c r="N24" s="45"/>
      <c r="O24" s="52">
        <f t="shared" si="5"/>
        <v>38242000</v>
      </c>
      <c r="P24" s="27" t="str">
        <f t="shared" si="14"/>
        <v>X</v>
      </c>
      <c r="Q24" s="225" t="s">
        <v>1040</v>
      </c>
      <c r="S24" s="27"/>
      <c r="U24" s="27"/>
      <c r="V24" s="42">
        <f t="shared" si="6"/>
        <v>3310000</v>
      </c>
      <c r="W24" s="42">
        <f t="shared" si="7"/>
        <v>0</v>
      </c>
      <c r="X24" s="27" t="str">
        <f t="shared" si="8"/>
        <v>OK</v>
      </c>
      <c r="Z24" s="27"/>
      <c r="AA24" s="42">
        <f t="shared" si="9"/>
        <v>0</v>
      </c>
      <c r="AB24" s="42">
        <f t="shared" si="10"/>
        <v>0</v>
      </c>
      <c r="AC24" s="27" t="str">
        <f t="shared" si="11"/>
        <v>OK</v>
      </c>
      <c r="AE24" s="27" t="e">
        <f>IF(AG24="","",IF(U24="도비","세입없음",AG24&amp;"-"&amp;test(COUNTIF($AG$7:AG24,AG24),"00")))</f>
        <v>#N/A</v>
      </c>
      <c r="AG24" s="27" t="e">
        <f t="array" ref="AG24">IF(C24="","",INDEX(구분표!$I$2:$I$300, MATCH(1,(구분표!$E$2:$E$300='2추 세입'!B24)*(구분표!$F$2:$F$300='2추 세입'!C24)*(구분표!$G$2:$G$300='2추 세입'!A24),0)))</f>
        <v>#N/A</v>
      </c>
      <c r="AI24" s="27"/>
      <c r="AK24" s="42" t="e">
        <f>IF(AE24="",0,SUMIFS('2추 세출'!$V$6:$V$264,'2추 세출'!$AE$6:$AE$264,'2추 세입'!$AE24))</f>
        <v>#N/A</v>
      </c>
      <c r="AL24" s="42" t="e">
        <f>IF(AE24="","",COUNTIFS('2추 세출'!$AE$6:$AE$264,'2추 세입'!AE24))</f>
        <v>#N/A</v>
      </c>
      <c r="AM24" s="27" t="e">
        <f t="shared" si="12"/>
        <v>#N/A</v>
      </c>
      <c r="AO24" s="42" t="e">
        <f>IF(AE24="",0,SUMIFS('2추 세출'!$AA$6:$AA$264,'2추 세출'!$AE$6:$AE$264,'2추 세입'!$AE24))</f>
        <v>#N/A</v>
      </c>
      <c r="AP24" s="42" t="e">
        <f>IF(AE24="","",COUNTIFS('2추 세출'!$AE$6:$AE$264,AE24))</f>
        <v>#N/A</v>
      </c>
      <c r="AQ24" s="27" t="e">
        <f t="shared" si="13"/>
        <v>#N/A</v>
      </c>
    </row>
    <row r="25" spans="1:43" ht="50.1" customHeight="1" x14ac:dyDescent="0.3">
      <c r="A25" s="285" t="s">
        <v>1332</v>
      </c>
      <c r="B25" s="253" t="s">
        <v>1027</v>
      </c>
      <c r="C25" s="313" t="s">
        <v>1028</v>
      </c>
      <c r="D25" s="266" t="s">
        <v>851</v>
      </c>
      <c r="E25" s="193">
        <v>761</v>
      </c>
      <c r="F25" s="35" t="s">
        <v>1030</v>
      </c>
      <c r="G25" s="44">
        <v>109356000</v>
      </c>
      <c r="H25" s="42">
        <v>110747000</v>
      </c>
      <c r="I25" s="54">
        <f t="shared" si="3"/>
        <v>-1391000</v>
      </c>
      <c r="J25" s="42">
        <v>-6902000</v>
      </c>
      <c r="K25" s="45"/>
      <c r="L25" s="50">
        <f t="shared" si="4"/>
        <v>102454000</v>
      </c>
      <c r="M25" s="42"/>
      <c r="N25" s="45"/>
      <c r="O25" s="52">
        <f t="shared" si="5"/>
        <v>109356000</v>
      </c>
      <c r="P25" s="27" t="str">
        <f t="shared" si="14"/>
        <v>O</v>
      </c>
      <c r="Q25" s="225" t="s">
        <v>1038</v>
      </c>
      <c r="S25" s="27"/>
      <c r="U25" s="27"/>
      <c r="V25" s="42">
        <f t="shared" si="6"/>
        <v>-6902000</v>
      </c>
      <c r="W25" s="42">
        <f t="shared" si="7"/>
        <v>0</v>
      </c>
      <c r="X25" s="27" t="str">
        <f t="shared" si="8"/>
        <v>OK</v>
      </c>
      <c r="Z25" s="27"/>
      <c r="AA25" s="42">
        <f t="shared" si="9"/>
        <v>0</v>
      </c>
      <c r="AB25" s="42">
        <f t="shared" si="10"/>
        <v>0</v>
      </c>
      <c r="AC25" s="27" t="str">
        <f t="shared" si="11"/>
        <v>OK</v>
      </c>
      <c r="AE25" s="27" t="e">
        <f>IF(AG25="","",IF(U25="도비","세입없음",AG25&amp;"-"&amp;test(COUNTIF($AG$7:AG25,AG25),"00")))</f>
        <v>#N/A</v>
      </c>
      <c r="AG25" s="27" t="e">
        <f t="array" ref="AG25">IF(C25="","",INDEX(구분표!$I$2:$I$300, MATCH(1,(구분표!$E$2:$E$300='2추 세입'!B25)*(구분표!$F$2:$F$300='2추 세입'!C25)*(구분표!$G$2:$G$300='2추 세입'!A25),0)))</f>
        <v>#N/A</v>
      </c>
      <c r="AI25" s="27"/>
      <c r="AK25" s="42" t="e">
        <f>IF(AE25="",0,SUMIFS('2추 세출'!$V$6:$V$264,'2추 세출'!$AE$6:$AE$264,'2추 세입'!$AE25))</f>
        <v>#N/A</v>
      </c>
      <c r="AL25" s="42" t="e">
        <f>IF(AE25="","",COUNTIFS('2추 세출'!$AE$6:$AE$264,'2추 세입'!AE25))</f>
        <v>#N/A</v>
      </c>
      <c r="AM25" s="27" t="e">
        <f t="shared" si="12"/>
        <v>#N/A</v>
      </c>
      <c r="AO25" s="42" t="e">
        <f>IF(AE25="",0,SUMIFS('2추 세출'!$AA$6:$AA$264,'2추 세출'!$AE$6:$AE$264,'2추 세입'!$AE25))</f>
        <v>#N/A</v>
      </c>
      <c r="AP25" s="42" t="e">
        <f>IF(AE25="","",COUNTIFS('2추 세출'!$AE$6:$AE$264,AE25))</f>
        <v>#N/A</v>
      </c>
      <c r="AQ25" s="27" t="e">
        <f t="shared" si="13"/>
        <v>#N/A</v>
      </c>
    </row>
    <row r="26" spans="1:43" ht="50.1" customHeight="1" x14ac:dyDescent="0.3">
      <c r="A26" s="285" t="s">
        <v>1332</v>
      </c>
      <c r="B26" s="253" t="s">
        <v>1027</v>
      </c>
      <c r="C26" s="313" t="s">
        <v>1028</v>
      </c>
      <c r="D26" s="266" t="s">
        <v>851</v>
      </c>
      <c r="E26" s="193">
        <v>761</v>
      </c>
      <c r="F26" s="35" t="s">
        <v>1031</v>
      </c>
      <c r="G26" s="44">
        <v>22506000</v>
      </c>
      <c r="H26" s="42">
        <v>23264000</v>
      </c>
      <c r="I26" s="54">
        <f t="shared" si="3"/>
        <v>-758000</v>
      </c>
      <c r="J26" s="42"/>
      <c r="K26" s="45">
        <v>564000</v>
      </c>
      <c r="L26" s="50">
        <f t="shared" si="4"/>
        <v>23070000</v>
      </c>
      <c r="M26" s="42"/>
      <c r="N26" s="45"/>
      <c r="O26" s="52">
        <f t="shared" si="5"/>
        <v>22506000</v>
      </c>
      <c r="P26" s="27" t="str">
        <f t="shared" si="14"/>
        <v>X</v>
      </c>
      <c r="Q26" s="225" t="s">
        <v>1039</v>
      </c>
      <c r="S26" s="27"/>
      <c r="U26" s="27"/>
      <c r="V26" s="42">
        <f t="shared" si="6"/>
        <v>564000</v>
      </c>
      <c r="W26" s="42">
        <f t="shared" si="7"/>
        <v>0</v>
      </c>
      <c r="X26" s="27" t="str">
        <f t="shared" si="8"/>
        <v>OK</v>
      </c>
      <c r="Z26" s="27"/>
      <c r="AA26" s="42">
        <f t="shared" si="9"/>
        <v>0</v>
      </c>
      <c r="AB26" s="42">
        <f t="shared" si="10"/>
        <v>0</v>
      </c>
      <c r="AC26" s="27" t="str">
        <f t="shared" si="11"/>
        <v>OK</v>
      </c>
      <c r="AE26" s="27" t="e">
        <f>IF(AG26="","",IF(U26="도비","세입없음",AG26&amp;"-"&amp;test(COUNTIF($AG$7:AG26,AG26),"00")))</f>
        <v>#N/A</v>
      </c>
      <c r="AG26" s="27" t="e">
        <f t="array" ref="AG26">IF(C26="","",INDEX(구분표!$I$2:$I$300, MATCH(1,(구분표!$E$2:$E$300='2추 세입'!B26)*(구분표!$F$2:$F$300='2추 세입'!C26)*(구분표!$G$2:$G$300='2추 세입'!A26),0)))</f>
        <v>#N/A</v>
      </c>
      <c r="AI26" s="27"/>
      <c r="AK26" s="42" t="e">
        <f>IF(AE26="",0,SUMIFS('2추 세출'!$V$6:$V$264,'2추 세출'!$AE$6:$AE$264,'2추 세입'!$AE26))</f>
        <v>#N/A</v>
      </c>
      <c r="AL26" s="42" t="e">
        <f>IF(AE26="","",COUNTIFS('2추 세출'!$AE$6:$AE$264,'2추 세입'!AE26))</f>
        <v>#N/A</v>
      </c>
      <c r="AM26" s="27" t="e">
        <f t="shared" si="12"/>
        <v>#N/A</v>
      </c>
      <c r="AO26" s="42" t="e">
        <f>IF(AE26="",0,SUMIFS('2추 세출'!$AA$6:$AA$264,'2추 세출'!$AE$6:$AE$264,'2추 세입'!$AE26))</f>
        <v>#N/A</v>
      </c>
      <c r="AP26" s="42" t="e">
        <f>IF(AE26="","",COUNTIFS('2추 세출'!$AE$6:$AE$264,AE26))</f>
        <v>#N/A</v>
      </c>
      <c r="AQ26" s="27" t="e">
        <f t="shared" si="13"/>
        <v>#N/A</v>
      </c>
    </row>
    <row r="27" spans="1:43" ht="50.1" customHeight="1" x14ac:dyDescent="0.3">
      <c r="A27" s="285" t="s">
        <v>1332</v>
      </c>
      <c r="B27" s="253" t="s">
        <v>1027</v>
      </c>
      <c r="C27" s="313" t="s">
        <v>1028</v>
      </c>
      <c r="D27" s="266" t="s">
        <v>851</v>
      </c>
      <c r="E27" s="193">
        <v>761</v>
      </c>
      <c r="F27" s="35" t="s">
        <v>1032</v>
      </c>
      <c r="G27" s="44">
        <v>184848000</v>
      </c>
      <c r="H27" s="42">
        <v>190237000</v>
      </c>
      <c r="I27" s="54">
        <f t="shared" si="3"/>
        <v>-5389000</v>
      </c>
      <c r="J27" s="42"/>
      <c r="K27" s="45">
        <v>11189000</v>
      </c>
      <c r="L27" s="50">
        <f t="shared" si="4"/>
        <v>196037000</v>
      </c>
      <c r="M27" s="42"/>
      <c r="N27" s="45"/>
      <c r="O27" s="52">
        <f t="shared" si="5"/>
        <v>184848000</v>
      </c>
      <c r="P27" s="27" t="str">
        <f t="shared" si="14"/>
        <v>X</v>
      </c>
      <c r="Q27" s="225" t="s">
        <v>1039</v>
      </c>
      <c r="S27" s="27"/>
      <c r="U27" s="27"/>
      <c r="V27" s="42">
        <f t="shared" si="6"/>
        <v>11189000</v>
      </c>
      <c r="W27" s="42">
        <f t="shared" si="7"/>
        <v>0</v>
      </c>
      <c r="X27" s="27" t="str">
        <f t="shared" si="8"/>
        <v>OK</v>
      </c>
      <c r="Z27" s="27"/>
      <c r="AA27" s="42">
        <f t="shared" si="9"/>
        <v>0</v>
      </c>
      <c r="AB27" s="42">
        <f t="shared" si="10"/>
        <v>0</v>
      </c>
      <c r="AC27" s="27" t="str">
        <f t="shared" si="11"/>
        <v>OK</v>
      </c>
      <c r="AE27" s="27" t="e">
        <f>IF(AG27="","",IF(U27="도비","세입없음",AG27&amp;"-"&amp;test(COUNTIF($AG$7:AG27,AG27),"00")))</f>
        <v>#N/A</v>
      </c>
      <c r="AG27" s="27" t="e">
        <f t="array" ref="AG27">IF(C27="","",INDEX(구분표!$I$2:$I$300, MATCH(1,(구분표!$E$2:$E$300='2추 세입'!B27)*(구분표!$F$2:$F$300='2추 세입'!C27)*(구분표!$G$2:$G$300='2추 세입'!A27),0)))</f>
        <v>#N/A</v>
      </c>
      <c r="AI27" s="27"/>
      <c r="AK27" s="42" t="e">
        <f>IF(AE27="",0,SUMIFS('2추 세출'!$V$6:$V$264,'2추 세출'!$AE$6:$AE$264,'2추 세입'!$AE27))</f>
        <v>#N/A</v>
      </c>
      <c r="AL27" s="42" t="e">
        <f>IF(AE27="","",COUNTIFS('2추 세출'!$AE$6:$AE$264,'2추 세입'!AE27))</f>
        <v>#N/A</v>
      </c>
      <c r="AM27" s="27" t="e">
        <f t="shared" si="12"/>
        <v>#N/A</v>
      </c>
      <c r="AO27" s="42" t="e">
        <f>IF(AE27="",0,SUMIFS('2추 세출'!$AA$6:$AA$264,'2추 세출'!$AE$6:$AE$264,'2추 세입'!$AE27))</f>
        <v>#N/A</v>
      </c>
      <c r="AP27" s="42" t="e">
        <f>IF(AE27="","",COUNTIFS('2추 세출'!$AE$6:$AE$264,AE27))</f>
        <v>#N/A</v>
      </c>
      <c r="AQ27" s="27" t="e">
        <f t="shared" si="13"/>
        <v>#N/A</v>
      </c>
    </row>
    <row r="28" spans="1:43" ht="50.1" customHeight="1" x14ac:dyDescent="0.3">
      <c r="A28" s="285" t="s">
        <v>1332</v>
      </c>
      <c r="B28" s="253" t="s">
        <v>1027</v>
      </c>
      <c r="C28" s="313" t="s">
        <v>1028</v>
      </c>
      <c r="D28" s="266" t="s">
        <v>846</v>
      </c>
      <c r="E28" s="193"/>
      <c r="F28" s="35" t="s">
        <v>1033</v>
      </c>
      <c r="G28" s="44">
        <v>0</v>
      </c>
      <c r="H28" s="42">
        <v>69000</v>
      </c>
      <c r="I28" s="54">
        <f t="shared" si="3"/>
        <v>-69000</v>
      </c>
      <c r="J28" s="42"/>
      <c r="K28" s="45">
        <v>1500000</v>
      </c>
      <c r="L28" s="50">
        <f t="shared" si="4"/>
        <v>1569000</v>
      </c>
      <c r="M28" s="42"/>
      <c r="N28" s="45"/>
      <c r="O28" s="52">
        <f t="shared" si="5"/>
        <v>69000</v>
      </c>
      <c r="P28" s="27" t="str">
        <f t="shared" si="14"/>
        <v>X</v>
      </c>
      <c r="Q28" s="225" t="s">
        <v>1039</v>
      </c>
      <c r="S28" s="27"/>
      <c r="U28" s="27"/>
      <c r="V28" s="42">
        <f t="shared" si="6"/>
        <v>1500000</v>
      </c>
      <c r="W28" s="42">
        <f t="shared" si="7"/>
        <v>0</v>
      </c>
      <c r="X28" s="27" t="str">
        <f t="shared" si="8"/>
        <v>OK</v>
      </c>
      <c r="Z28" s="27"/>
      <c r="AA28" s="42">
        <f t="shared" si="9"/>
        <v>0</v>
      </c>
      <c r="AB28" s="42">
        <f t="shared" si="10"/>
        <v>0</v>
      </c>
      <c r="AC28" s="27" t="str">
        <f t="shared" si="11"/>
        <v>OK</v>
      </c>
      <c r="AE28" s="27" t="e">
        <f>IF(AG28="","",IF(U28="도비","세입없음",AG28&amp;"-"&amp;test(COUNTIF($AG$7:AG28,AG28),"00")))</f>
        <v>#N/A</v>
      </c>
      <c r="AG28" s="27" t="e">
        <f t="array" ref="AG28">IF(C28="","",INDEX(구분표!$I$2:$I$300, MATCH(1,(구분표!$E$2:$E$300='2추 세입'!B28)*(구분표!$F$2:$F$300='2추 세입'!C28)*(구분표!$G$2:$G$300='2추 세입'!A28),0)))</f>
        <v>#N/A</v>
      </c>
      <c r="AI28" s="27"/>
      <c r="AK28" s="42" t="e">
        <f>IF(AE28="",0,SUMIFS('2추 세출'!$V$6:$V$264,'2추 세출'!$AE$6:$AE$264,'2추 세입'!$AE28))</f>
        <v>#N/A</v>
      </c>
      <c r="AL28" s="42" t="e">
        <f>IF(AE28="","",COUNTIFS('2추 세출'!$AE$6:$AE$264,'2추 세입'!AE28))</f>
        <v>#N/A</v>
      </c>
      <c r="AM28" s="27" t="e">
        <f t="shared" si="12"/>
        <v>#N/A</v>
      </c>
      <c r="AO28" s="42" t="e">
        <f>IF(AE28="",0,SUMIFS('2추 세출'!$AA$6:$AA$264,'2추 세출'!$AE$6:$AE$264,'2추 세입'!$AE28))</f>
        <v>#N/A</v>
      </c>
      <c r="AP28" s="42" t="e">
        <f>IF(AE28="","",COUNTIFS('2추 세출'!$AE$6:$AE$264,AE28))</f>
        <v>#N/A</v>
      </c>
      <c r="AQ28" s="27" t="e">
        <f t="shared" si="13"/>
        <v>#N/A</v>
      </c>
    </row>
    <row r="29" spans="1:43" ht="50.1" customHeight="1" x14ac:dyDescent="0.3">
      <c r="A29" s="285" t="str">
        <f>IFERROR(VLOOKUP($C29,구분표!$A$2:$C$300,2,FALSE),"")</f>
        <v>도시환경위원회</v>
      </c>
      <c r="B29" s="253" t="s">
        <v>1034</v>
      </c>
      <c r="C29" s="313" t="s">
        <v>1035</v>
      </c>
      <c r="D29" s="266" t="s">
        <v>809</v>
      </c>
      <c r="E29" s="193"/>
      <c r="F29" s="35" t="s">
        <v>1036</v>
      </c>
      <c r="G29" s="44">
        <v>0</v>
      </c>
      <c r="H29" s="42">
        <v>0</v>
      </c>
      <c r="I29" s="54">
        <f t="shared" si="3"/>
        <v>0</v>
      </c>
      <c r="J29" s="42"/>
      <c r="K29" s="45">
        <v>110000</v>
      </c>
      <c r="L29" s="50">
        <f t="shared" si="4"/>
        <v>110000</v>
      </c>
      <c r="M29" s="42"/>
      <c r="N29" s="45"/>
      <c r="O29" s="52">
        <f t="shared" si="5"/>
        <v>0</v>
      </c>
      <c r="P29" s="27" t="str">
        <f t="shared" si="14"/>
        <v>X</v>
      </c>
      <c r="Q29" s="225" t="s">
        <v>1037</v>
      </c>
      <c r="S29" s="27"/>
      <c r="U29" s="27"/>
      <c r="V29" s="42">
        <f t="shared" si="6"/>
        <v>110000</v>
      </c>
      <c r="W29" s="42">
        <f t="shared" si="7"/>
        <v>0</v>
      </c>
      <c r="X29" s="27" t="str">
        <f t="shared" si="8"/>
        <v>OK</v>
      </c>
      <c r="Z29" s="27"/>
      <c r="AA29" s="42">
        <f t="shared" si="9"/>
        <v>0</v>
      </c>
      <c r="AB29" s="42">
        <f t="shared" si="10"/>
        <v>0</v>
      </c>
      <c r="AC29" s="27" t="str">
        <f t="shared" si="11"/>
        <v>OK</v>
      </c>
      <c r="AE29" s="27" t="e">
        <f ca="1">IF(AG29="","",IF(U29="도비","세입없음",AG29&amp;"-"&amp;test(COUNTIF($AG$7:AG29,AG29),"00")))</f>
        <v>#NAME?</v>
      </c>
      <c r="AG29" s="27" t="str">
        <f t="array" ref="AG29">IF(C29="","",INDEX(구분표!$I$2:$I$300, MATCH(1,(구분표!$E$2:$E$300='2추 세입'!B29)*(구분표!$F$2:$F$300='2추 세입'!C29)*(구분표!$G$2:$G$300='2추 세입'!A29),0)))</f>
        <v>0911</v>
      </c>
      <c r="AI29" s="27"/>
      <c r="AK29" s="42" t="e">
        <f ca="1">IF(AE29="",0,SUMIFS('2추 세출'!$V$6:$V$264,'2추 세출'!$AE$6:$AE$264,'2추 세입'!$AE29))</f>
        <v>#NAME?</v>
      </c>
      <c r="AL29" s="42" t="e">
        <f ca="1">IF(AE29="","",COUNTIFS('2추 세출'!$AE$6:$AE$264,'2추 세입'!AE29))</f>
        <v>#NAME?</v>
      </c>
      <c r="AM29" s="27" t="e">
        <f t="shared" ca="1" si="12"/>
        <v>#NAME?</v>
      </c>
      <c r="AO29" s="42" t="e">
        <f ca="1">IF(AE29="",0,SUMIFS('2추 세출'!$AA$6:$AA$264,'2추 세출'!$AE$6:$AE$264,'2추 세입'!$AE29))</f>
        <v>#NAME?</v>
      </c>
      <c r="AP29" s="42" t="e">
        <f ca="1">IF(AE29="","",COUNTIFS('2추 세출'!$AE$6:$AE$264,AE29))</f>
        <v>#NAME?</v>
      </c>
      <c r="AQ29" s="27" t="e">
        <f t="shared" ca="1" si="13"/>
        <v>#NAME?</v>
      </c>
    </row>
    <row r="30" spans="1:43" ht="50.1" customHeight="1" x14ac:dyDescent="0.3">
      <c r="A30" s="285" t="str">
        <f>IFERROR(VLOOKUP($C30,구분표!$A$2:$C$300,2,FALSE),"")</f>
        <v>안전행정위원회</v>
      </c>
      <c r="B30" s="253" t="s">
        <v>1116</v>
      </c>
      <c r="C30" s="313" t="s">
        <v>1117</v>
      </c>
      <c r="D30" s="266" t="s">
        <v>809</v>
      </c>
      <c r="E30" s="193">
        <v>387</v>
      </c>
      <c r="F30" s="256" t="s">
        <v>1118</v>
      </c>
      <c r="G30" s="259">
        <v>704000</v>
      </c>
      <c r="H30" s="258">
        <v>0</v>
      </c>
      <c r="I30" s="54">
        <f t="shared" si="3"/>
        <v>704000</v>
      </c>
      <c r="J30" s="42"/>
      <c r="K30" s="45"/>
      <c r="L30" s="50">
        <f t="shared" si="4"/>
        <v>704000</v>
      </c>
      <c r="M30" s="42"/>
      <c r="N30" s="45"/>
      <c r="O30" s="52">
        <f t="shared" si="5"/>
        <v>704000</v>
      </c>
      <c r="P30" s="27" t="str">
        <f t="shared" si="14"/>
        <v>X</v>
      </c>
      <c r="Q30" s="29" t="s">
        <v>1119</v>
      </c>
      <c r="S30" s="27"/>
      <c r="U30" s="27"/>
      <c r="V30" s="42">
        <f t="shared" si="6"/>
        <v>0</v>
      </c>
      <c r="W30" s="42">
        <f t="shared" si="7"/>
        <v>0</v>
      </c>
      <c r="X30" s="27" t="str">
        <f t="shared" si="8"/>
        <v>OK</v>
      </c>
      <c r="Z30" s="27"/>
      <c r="AA30" s="42">
        <f t="shared" si="9"/>
        <v>0</v>
      </c>
      <c r="AB30" s="42">
        <f t="shared" si="10"/>
        <v>0</v>
      </c>
      <c r="AC30" s="27" t="str">
        <f t="shared" si="11"/>
        <v>OK</v>
      </c>
      <c r="AE30" s="27" t="e">
        <f ca="1">IF(AG30="","",IF(U30="도비","세입없음",AG30&amp;"-"&amp;test(COUNTIF($AG$7:AG30,AG30),"00")))</f>
        <v>#NAME?</v>
      </c>
      <c r="AG30" s="27" t="str">
        <f t="array" ref="AG30">IF(C30="","",INDEX(구분표!$I$2:$I$300, MATCH(1,(구분표!$E$2:$E$300='2추 세입'!B30)*(구분표!$F$2:$F$300='2추 세입'!C30)*(구분표!$G$2:$G$300='2추 세입'!A30),0)))</f>
        <v>0411</v>
      </c>
      <c r="AI30" s="27"/>
      <c r="AK30" s="42" t="e">
        <f ca="1">IF(AE30="",0,SUMIFS('2추 세출'!$V$6:$V$264,'2추 세출'!$AE$6:$AE$264,'2추 세입'!$AE30))</f>
        <v>#NAME?</v>
      </c>
      <c r="AL30" s="42" t="e">
        <f ca="1">IF(AE30="","",COUNTIFS('2추 세출'!$AE$6:$AE$264,'2추 세입'!AE30))</f>
        <v>#NAME?</v>
      </c>
      <c r="AM30" s="27" t="e">
        <f t="shared" ca="1" si="12"/>
        <v>#NAME?</v>
      </c>
      <c r="AO30" s="42" t="e">
        <f ca="1">IF(AE30="",0,SUMIFS('2추 세출'!$AA$6:$AA$264,'2추 세출'!$AE$6:$AE$264,'2추 세입'!$AE30))</f>
        <v>#NAME?</v>
      </c>
      <c r="AP30" s="42" t="e">
        <f ca="1">IF(AE30="","",COUNTIFS('2추 세출'!$AE$6:$AE$264,AE30))</f>
        <v>#NAME?</v>
      </c>
      <c r="AQ30" s="27" t="e">
        <f t="shared" ca="1" si="13"/>
        <v>#NAME?</v>
      </c>
    </row>
    <row r="31" spans="1:43" ht="50.1" customHeight="1" x14ac:dyDescent="0.3">
      <c r="A31" s="285" t="str">
        <f>IFERROR(VLOOKUP($C31,구분표!$A$2:$C$300,2,FALSE),"")</f>
        <v>문화체육관광위원회</v>
      </c>
      <c r="B31" s="272" t="str">
        <f>IFERROR(VLOOKUP($C31,[3]구분표!$A$2:$C$300,3,FALSE),"")</f>
        <v>문화체육관광국</v>
      </c>
      <c r="C31" s="273" t="s">
        <v>1157</v>
      </c>
      <c r="D31" s="274" t="s">
        <v>809</v>
      </c>
      <c r="E31" s="275"/>
      <c r="F31" s="256" t="s">
        <v>1158</v>
      </c>
      <c r="G31" s="259">
        <v>0</v>
      </c>
      <c r="H31" s="258">
        <v>0</v>
      </c>
      <c r="I31" s="54">
        <f t="shared" si="3"/>
        <v>0</v>
      </c>
      <c r="J31" s="258"/>
      <c r="K31" s="260">
        <v>925000</v>
      </c>
      <c r="L31" s="50">
        <f t="shared" si="4"/>
        <v>925000</v>
      </c>
      <c r="M31" s="42"/>
      <c r="N31" s="45"/>
      <c r="O31" s="52">
        <f t="shared" si="5"/>
        <v>0</v>
      </c>
      <c r="P31" s="27" t="str">
        <f t="shared" si="14"/>
        <v>X</v>
      </c>
      <c r="Q31" s="29"/>
      <c r="S31" s="27"/>
      <c r="U31" s="27"/>
      <c r="V31" s="42">
        <f t="shared" si="6"/>
        <v>925000</v>
      </c>
      <c r="W31" s="42">
        <f t="shared" si="7"/>
        <v>0</v>
      </c>
      <c r="X31" s="27" t="str">
        <f t="shared" si="8"/>
        <v>OK</v>
      </c>
      <c r="Z31" s="27"/>
      <c r="AA31" s="42">
        <f t="shared" si="9"/>
        <v>0</v>
      </c>
      <c r="AB31" s="42">
        <f t="shared" si="10"/>
        <v>0</v>
      </c>
      <c r="AC31" s="27" t="str">
        <f t="shared" si="11"/>
        <v>OK</v>
      </c>
      <c r="AE31" s="27" t="e">
        <f ca="1">IF(AG31="","",IF(U31="도비","세입없음",AG31&amp;"-"&amp;test(COUNTIF($AG$7:AG31,AG31),"00")))</f>
        <v>#NAME?</v>
      </c>
      <c r="AG31" s="27" t="str">
        <f t="array" ref="AG31">IF(C31="","",INDEX(구분표!$I$2:$I$300, MATCH(1,(구분표!$E$2:$E$300='2추 세입'!B31)*(구분표!$F$2:$F$300='2추 세입'!C31)*(구분표!$G$2:$G$300='2추 세입'!A31),0)))</f>
        <v>0503</v>
      </c>
      <c r="AI31" s="27"/>
      <c r="AK31" s="42" t="e">
        <f ca="1">IF(AE31="",0,SUMIFS('2추 세출'!$V$6:$V$264,'2추 세출'!$AE$6:$AE$264,'2추 세입'!$AE31))</f>
        <v>#NAME?</v>
      </c>
      <c r="AL31" s="42" t="e">
        <f ca="1">IF(AE31="","",COUNTIFS('2추 세출'!$AE$6:$AE$264,'2추 세입'!AE31))</f>
        <v>#NAME?</v>
      </c>
      <c r="AM31" s="27" t="e">
        <f t="shared" ca="1" si="12"/>
        <v>#NAME?</v>
      </c>
      <c r="AO31" s="42" t="e">
        <f ca="1">IF(AE31="",0,SUMIFS('2추 세출'!$AA$6:$AA$264,'2추 세출'!$AE$6:$AE$264,'2추 세입'!$AE31))</f>
        <v>#NAME?</v>
      </c>
      <c r="AP31" s="42" t="e">
        <f ca="1">IF(AE31="","",COUNTIFS('2추 세출'!$AE$6:$AE$264,AE31))</f>
        <v>#NAME?</v>
      </c>
      <c r="AQ31" s="27" t="e">
        <f t="shared" ca="1" si="13"/>
        <v>#NAME?</v>
      </c>
    </row>
    <row r="32" spans="1:43" ht="50.1" customHeight="1" x14ac:dyDescent="0.3">
      <c r="A32" s="285" t="str">
        <f>IFERROR(VLOOKUP($C32,구분표!$A$2:$C$300,2,FALSE),"")</f>
        <v>문화체육관광위원회</v>
      </c>
      <c r="B32" s="272" t="str">
        <f>IFERROR(VLOOKUP($C32,[3]구분표!$A$2:$C$300,3,FALSE),"")</f>
        <v>문화체육관광국</v>
      </c>
      <c r="C32" s="273" t="s">
        <v>1157</v>
      </c>
      <c r="D32" s="274" t="s">
        <v>845</v>
      </c>
      <c r="E32" s="275">
        <v>452</v>
      </c>
      <c r="F32" s="256" t="s">
        <v>1159</v>
      </c>
      <c r="G32" s="259">
        <v>8740000</v>
      </c>
      <c r="H32" s="258">
        <v>4440000</v>
      </c>
      <c r="I32" s="54">
        <f t="shared" si="3"/>
        <v>4300000</v>
      </c>
      <c r="J32" s="258"/>
      <c r="K32" s="260">
        <v>2700000</v>
      </c>
      <c r="L32" s="50">
        <f t="shared" si="4"/>
        <v>11440000</v>
      </c>
      <c r="M32" s="42"/>
      <c r="N32" s="45"/>
      <c r="O32" s="52">
        <f t="shared" si="5"/>
        <v>8740000</v>
      </c>
      <c r="P32" s="27" t="str">
        <f t="shared" si="14"/>
        <v>X</v>
      </c>
      <c r="Q32" s="29"/>
      <c r="S32" s="27"/>
      <c r="U32" s="27"/>
      <c r="V32" s="42">
        <f t="shared" si="6"/>
        <v>2700000</v>
      </c>
      <c r="W32" s="42">
        <f t="shared" si="7"/>
        <v>0</v>
      </c>
      <c r="X32" s="27" t="str">
        <f t="shared" si="8"/>
        <v>OK</v>
      </c>
      <c r="Z32" s="27"/>
      <c r="AA32" s="42">
        <f t="shared" si="9"/>
        <v>0</v>
      </c>
      <c r="AB32" s="42">
        <f t="shared" si="10"/>
        <v>0</v>
      </c>
      <c r="AC32" s="27" t="str">
        <f t="shared" si="11"/>
        <v>OK</v>
      </c>
      <c r="AE32" s="27" t="e">
        <f ca="1">IF(AG32="","",IF(U32="도비","세입없음",AG32&amp;"-"&amp;test(COUNTIF($AG$7:AG32,AG32),"00")))</f>
        <v>#NAME?</v>
      </c>
      <c r="AG32" s="27" t="str">
        <f t="array" ref="AG32">IF(C32="","",INDEX(구분표!$I$2:$I$300, MATCH(1,(구분표!$E$2:$E$300='2추 세입'!B32)*(구분표!$F$2:$F$300='2추 세입'!C32)*(구분표!$G$2:$G$300='2추 세입'!A32),0)))</f>
        <v>0503</v>
      </c>
      <c r="AI32" s="27"/>
      <c r="AK32" s="42" t="e">
        <f ca="1">IF(AE32="",0,SUMIFS('2추 세출'!$V$6:$V$264,'2추 세출'!$AE$6:$AE$264,'2추 세입'!$AE32))</f>
        <v>#NAME?</v>
      </c>
      <c r="AL32" s="42" t="e">
        <f ca="1">IF(AE32="","",COUNTIFS('2추 세출'!$AE$6:$AE$264,'2추 세입'!AE32))</f>
        <v>#NAME?</v>
      </c>
      <c r="AM32" s="27" t="e">
        <f t="shared" ca="1" si="12"/>
        <v>#NAME?</v>
      </c>
      <c r="AO32" s="42" t="e">
        <f ca="1">IF(AE32="",0,SUMIFS('2추 세출'!$AA$6:$AA$264,'2추 세출'!$AE$6:$AE$264,'2추 세입'!$AE32))</f>
        <v>#NAME?</v>
      </c>
      <c r="AP32" s="42" t="e">
        <f ca="1">IF(AE32="","",COUNTIFS('2추 세출'!$AE$6:$AE$264,AE32))</f>
        <v>#NAME?</v>
      </c>
      <c r="AQ32" s="27" t="e">
        <f t="shared" ca="1" si="13"/>
        <v>#NAME?</v>
      </c>
    </row>
    <row r="33" spans="1:43" ht="50.1" customHeight="1" x14ac:dyDescent="0.3">
      <c r="A33" s="285" t="str">
        <f>IFERROR(VLOOKUP($C33,구분표!$A$2:$C$300,2,FALSE),"")</f>
        <v>문화체육관광위원회</v>
      </c>
      <c r="B33" s="272" t="str">
        <f>IFERROR(VLOOKUP($C33,[3]구분표!$A$2:$C$300,3,FALSE),"")</f>
        <v>문화체육관광국</v>
      </c>
      <c r="C33" s="273" t="s">
        <v>1160</v>
      </c>
      <c r="D33" s="274" t="s">
        <v>967</v>
      </c>
      <c r="E33" s="275"/>
      <c r="F33" s="256" t="s">
        <v>1161</v>
      </c>
      <c r="G33" s="259">
        <v>0</v>
      </c>
      <c r="H33" s="258">
        <v>0</v>
      </c>
      <c r="I33" s="54">
        <f t="shared" si="3"/>
        <v>0</v>
      </c>
      <c r="J33" s="258"/>
      <c r="K33" s="260">
        <v>300000</v>
      </c>
      <c r="L33" s="50">
        <f t="shared" si="4"/>
        <v>300000</v>
      </c>
      <c r="M33" s="42"/>
      <c r="N33" s="45"/>
      <c r="O33" s="52">
        <f t="shared" si="5"/>
        <v>0</v>
      </c>
      <c r="P33" s="27" t="str">
        <f t="shared" si="14"/>
        <v>X</v>
      </c>
      <c r="Q33" s="29"/>
      <c r="S33" s="27"/>
      <c r="U33" s="27"/>
      <c r="V33" s="42">
        <f t="shared" si="6"/>
        <v>300000</v>
      </c>
      <c r="W33" s="42">
        <f t="shared" si="7"/>
        <v>0</v>
      </c>
      <c r="X33" s="27" t="str">
        <f t="shared" si="8"/>
        <v>OK</v>
      </c>
      <c r="Z33" s="27"/>
      <c r="AA33" s="42">
        <f t="shared" si="9"/>
        <v>0</v>
      </c>
      <c r="AB33" s="42">
        <f t="shared" si="10"/>
        <v>0</v>
      </c>
      <c r="AC33" s="27" t="str">
        <f t="shared" si="11"/>
        <v>OK</v>
      </c>
      <c r="AE33" s="27" t="e">
        <f ca="1">IF(AG33="","",IF(U33="도비","세입없음",AG33&amp;"-"&amp;test(COUNTIF($AG$7:AG33,AG33),"00")))</f>
        <v>#NAME?</v>
      </c>
      <c r="AG33" s="27" t="str">
        <f t="array" ref="AG33">IF(C33="","",INDEX(구분표!$I$2:$I$300, MATCH(1,(구분표!$E$2:$E$300='2추 세입'!B33)*(구분표!$F$2:$F$300='2추 세입'!C33)*(구분표!$G$2:$G$300='2추 세입'!A33),0)))</f>
        <v>0502</v>
      </c>
      <c r="AI33" s="27"/>
      <c r="AK33" s="42" t="e">
        <f ca="1">IF(AE33="",0,SUMIFS('2추 세출'!$V$6:$V$264,'2추 세출'!$AE$6:$AE$264,'2추 세입'!$AE33))</f>
        <v>#NAME?</v>
      </c>
      <c r="AL33" s="42" t="e">
        <f ca="1">IF(AE33="","",COUNTIFS('2추 세출'!$AE$6:$AE$264,'2추 세입'!AE33))</f>
        <v>#NAME?</v>
      </c>
      <c r="AM33" s="27" t="e">
        <f t="shared" ca="1" si="12"/>
        <v>#NAME?</v>
      </c>
      <c r="AO33" s="42" t="e">
        <f ca="1">IF(AE33="",0,SUMIFS('2추 세출'!$AA$6:$AA$264,'2추 세출'!$AE$6:$AE$264,'2추 세입'!$AE33))</f>
        <v>#NAME?</v>
      </c>
      <c r="AP33" s="42" t="e">
        <f ca="1">IF(AE33="","",COUNTIFS('2추 세출'!$AE$6:$AE$264,AE33))</f>
        <v>#NAME?</v>
      </c>
      <c r="AQ33" s="27" t="e">
        <f t="shared" ca="1" si="13"/>
        <v>#NAME?</v>
      </c>
    </row>
    <row r="34" spans="1:43" ht="50.1" customHeight="1" x14ac:dyDescent="0.3">
      <c r="A34" s="285" t="str">
        <f>IFERROR(VLOOKUP($C34,구분표!$A$2:$C$300,2,FALSE),"")</f>
        <v>여성가족교육협력위원회</v>
      </c>
      <c r="B34" s="315" t="s">
        <v>1169</v>
      </c>
      <c r="C34" s="316" t="s">
        <v>1170</v>
      </c>
      <c r="D34" s="228" t="s">
        <v>809</v>
      </c>
      <c r="E34" s="229">
        <v>781</v>
      </c>
      <c r="F34" s="283" t="s">
        <v>1171</v>
      </c>
      <c r="G34" s="219">
        <v>433267</v>
      </c>
      <c r="H34" s="220">
        <v>0</v>
      </c>
      <c r="I34" s="317">
        <f t="shared" si="3"/>
        <v>433267</v>
      </c>
      <c r="J34" s="220">
        <v>-72160</v>
      </c>
      <c r="K34" s="222"/>
      <c r="L34" s="318">
        <f t="shared" si="4"/>
        <v>361107</v>
      </c>
      <c r="M34" s="220"/>
      <c r="N34" s="222"/>
      <c r="O34" s="319">
        <f t="shared" si="5"/>
        <v>433267</v>
      </c>
      <c r="P34" s="315" t="str">
        <f t="shared" si="14"/>
        <v>O</v>
      </c>
      <c r="Q34" s="320" t="s">
        <v>1180</v>
      </c>
      <c r="S34" s="253" t="s">
        <v>1185</v>
      </c>
      <c r="U34" s="253" t="s">
        <v>1185</v>
      </c>
      <c r="V34" s="42">
        <f t="shared" si="6"/>
        <v>0</v>
      </c>
      <c r="W34" s="42">
        <f t="shared" si="7"/>
        <v>-72160</v>
      </c>
      <c r="X34" s="27" t="str">
        <f t="shared" si="8"/>
        <v>OK</v>
      </c>
      <c r="Z34" s="27"/>
      <c r="AA34" s="42">
        <f t="shared" si="9"/>
        <v>0</v>
      </c>
      <c r="AB34" s="42">
        <f t="shared" si="10"/>
        <v>0</v>
      </c>
      <c r="AC34" s="27" t="str">
        <f t="shared" si="11"/>
        <v>OK</v>
      </c>
      <c r="AE34" s="27" t="str">
        <f>IF(AG34="","",IF(U34="도비","세입없음",AG34&amp;"-"&amp;test(COUNTIF($AG$7:AG34,AG34),"00")))</f>
        <v>세입없음</v>
      </c>
      <c r="AG34" s="27" t="str">
        <f t="array" ref="AG34">IF(C34="","",INDEX(구분표!$I$2:$I$300, MATCH(1,(구분표!$E$2:$E$300='2추 세입'!B34)*(구분표!$F$2:$F$300='2추 세입'!C34)*(구분표!$G$2:$G$300='2추 세입'!A34),0)))</f>
        <v>1001</v>
      </c>
      <c r="AI34" s="27"/>
      <c r="AK34" s="42">
        <f>IF(AE34="",0,SUMIFS('2추 세출'!$V$6:$V$264,'2추 세출'!$AE$6:$AE$264,'2추 세입'!$AE34))</f>
        <v>0</v>
      </c>
      <c r="AL34" s="42">
        <f>IF(AE34="","",COUNTIFS('2추 세출'!$AE$6:$AE$264,'2추 세입'!AE34))</f>
        <v>0</v>
      </c>
      <c r="AM34" s="27" t="str">
        <f t="shared" si="12"/>
        <v>OK</v>
      </c>
      <c r="AO34" s="42">
        <f>IF(AE34="",0,SUMIFS('2추 세출'!$AA$6:$AA$264,'2추 세출'!$AE$6:$AE$264,'2추 세입'!$AE34))</f>
        <v>0</v>
      </c>
      <c r="AP34" s="42">
        <f>IF(AE34="","",COUNTIFS('2추 세출'!$AE$6:$AE$264,AE34))</f>
        <v>0</v>
      </c>
      <c r="AQ34" s="27" t="str">
        <f t="shared" si="13"/>
        <v>OK</v>
      </c>
    </row>
    <row r="35" spans="1:43" ht="50.1" customHeight="1" x14ac:dyDescent="0.3">
      <c r="A35" s="285" t="str">
        <f>IFERROR(VLOOKUP($C35,구분표!$A$2:$C$300,2,FALSE),"")</f>
        <v>여성가족교육협력위원회</v>
      </c>
      <c r="B35" s="315" t="s">
        <v>1169</v>
      </c>
      <c r="C35" s="316" t="s">
        <v>1170</v>
      </c>
      <c r="D35" s="228" t="s">
        <v>809</v>
      </c>
      <c r="E35" s="229">
        <v>782</v>
      </c>
      <c r="F35" s="283" t="s">
        <v>1172</v>
      </c>
      <c r="G35" s="219">
        <v>941</v>
      </c>
      <c r="H35" s="220">
        <v>0</v>
      </c>
      <c r="I35" s="317">
        <f t="shared" si="3"/>
        <v>941</v>
      </c>
      <c r="J35" s="220"/>
      <c r="K35" s="222">
        <v>72162</v>
      </c>
      <c r="L35" s="318">
        <f t="shared" si="4"/>
        <v>73103</v>
      </c>
      <c r="M35" s="220"/>
      <c r="N35" s="222"/>
      <c r="O35" s="319">
        <f t="shared" si="5"/>
        <v>941</v>
      </c>
      <c r="P35" s="315" t="str">
        <f t="shared" si="14"/>
        <v>X</v>
      </c>
      <c r="Q35" s="320" t="s">
        <v>1180</v>
      </c>
      <c r="S35" s="253" t="s">
        <v>1185</v>
      </c>
      <c r="U35" s="253" t="s">
        <v>1185</v>
      </c>
      <c r="V35" s="42">
        <f t="shared" si="6"/>
        <v>0</v>
      </c>
      <c r="W35" s="42">
        <f t="shared" si="7"/>
        <v>72162</v>
      </c>
      <c r="X35" s="27" t="str">
        <f t="shared" si="8"/>
        <v>OK</v>
      </c>
      <c r="Z35" s="27"/>
      <c r="AA35" s="42">
        <f t="shared" si="9"/>
        <v>0</v>
      </c>
      <c r="AB35" s="42">
        <f t="shared" si="10"/>
        <v>0</v>
      </c>
      <c r="AC35" s="27" t="str">
        <f t="shared" si="11"/>
        <v>OK</v>
      </c>
      <c r="AE35" s="27" t="str">
        <f>IF(AG35="","",IF(U35="도비","세입없음",AG35&amp;"-"&amp;test(COUNTIF($AG$7:AG35,AG35),"00")))</f>
        <v>세입없음</v>
      </c>
      <c r="AG35" s="27" t="str">
        <f t="array" ref="AG35">IF(C35="","",INDEX(구분표!$I$2:$I$300, MATCH(1,(구분표!$E$2:$E$300='2추 세입'!B35)*(구분표!$F$2:$F$300='2추 세입'!C35)*(구분표!$G$2:$G$300='2추 세입'!A35),0)))</f>
        <v>1001</v>
      </c>
      <c r="AI35" s="27"/>
      <c r="AK35" s="42">
        <f>IF(AE35="",0,SUMIFS('2추 세출'!$V$6:$V$264,'2추 세출'!$AE$6:$AE$264,'2추 세입'!$AE35))</f>
        <v>0</v>
      </c>
      <c r="AL35" s="42">
        <f>IF(AE35="","",COUNTIFS('2추 세출'!$AE$6:$AE$264,'2추 세입'!AE35))</f>
        <v>0</v>
      </c>
      <c r="AM35" s="27" t="str">
        <f t="shared" si="12"/>
        <v>OK</v>
      </c>
      <c r="AO35" s="42">
        <f>IF(AE35="",0,SUMIFS('2추 세출'!$AA$6:$AA$264,'2추 세출'!$AE$6:$AE$264,'2추 세입'!$AE35))</f>
        <v>0</v>
      </c>
      <c r="AP35" s="42">
        <f>IF(AE35="","",COUNTIFS('2추 세출'!$AE$6:$AE$264,AE35))</f>
        <v>0</v>
      </c>
      <c r="AQ35" s="27" t="str">
        <f t="shared" si="13"/>
        <v>OK</v>
      </c>
    </row>
    <row r="36" spans="1:43" ht="50.1" customHeight="1" x14ac:dyDescent="0.3">
      <c r="A36" s="285" t="str">
        <f>IFERROR(VLOOKUP($C36,구분표!$A$2:$C$300,2,FALSE),"")</f>
        <v>여성가족교육협력위원회</v>
      </c>
      <c r="B36" s="315" t="s">
        <v>1169</v>
      </c>
      <c r="C36" s="316" t="s">
        <v>1170</v>
      </c>
      <c r="D36" s="228" t="s">
        <v>846</v>
      </c>
      <c r="E36" s="229">
        <v>781</v>
      </c>
      <c r="F36" s="283" t="s">
        <v>1173</v>
      </c>
      <c r="G36" s="219">
        <v>2515776</v>
      </c>
      <c r="H36" s="220">
        <v>2464372</v>
      </c>
      <c r="I36" s="317">
        <f t="shared" si="3"/>
        <v>51404</v>
      </c>
      <c r="J36" s="220"/>
      <c r="K36" s="222">
        <v>147175</v>
      </c>
      <c r="L36" s="318">
        <f t="shared" si="4"/>
        <v>2662951</v>
      </c>
      <c r="M36" s="220"/>
      <c r="N36" s="222"/>
      <c r="O36" s="319">
        <f t="shared" si="5"/>
        <v>2515776</v>
      </c>
      <c r="P36" s="315" t="str">
        <f t="shared" si="14"/>
        <v>X</v>
      </c>
      <c r="Q36" s="224" t="s">
        <v>1181</v>
      </c>
      <c r="S36" s="253" t="s">
        <v>1186</v>
      </c>
      <c r="U36" s="253" t="s">
        <v>1187</v>
      </c>
      <c r="V36" s="42" t="str">
        <f t="shared" si="6"/>
        <v>직접입력</v>
      </c>
      <c r="W36" s="42" t="str">
        <f t="shared" si="7"/>
        <v>직접입력</v>
      </c>
      <c r="X36" s="27" t="str">
        <f t="shared" si="8"/>
        <v>검토</v>
      </c>
      <c r="Z36" s="27"/>
      <c r="AA36" s="42" t="str">
        <f t="shared" si="9"/>
        <v>직접입력</v>
      </c>
      <c r="AB36" s="42" t="str">
        <f t="shared" si="10"/>
        <v>직접입력</v>
      </c>
      <c r="AC36" s="27" t="str">
        <f t="shared" si="11"/>
        <v>OK</v>
      </c>
      <c r="AE36" s="27" t="e">
        <f ca="1">IF(AG36="","",IF(U36="도비","세입없음",AG36&amp;"-"&amp;test(COUNTIF($AG$7:AG36,AG36),"00")))</f>
        <v>#NAME?</v>
      </c>
      <c r="AG36" s="27" t="str">
        <f t="array" ref="AG36">IF(C36="","",INDEX(구분표!$I$2:$I$300, MATCH(1,(구분표!$E$2:$E$300='2추 세입'!B36)*(구분표!$F$2:$F$300='2추 세입'!C36)*(구분표!$G$2:$G$300='2추 세입'!A36),0)))</f>
        <v>1001</v>
      </c>
      <c r="AI36" s="27"/>
      <c r="AK36" s="42" t="e">
        <f ca="1">IF(AE36="",0,SUMIFS('2추 세출'!$V$6:$V$264,'2추 세출'!$AE$6:$AE$264,'2추 세입'!$AE36))</f>
        <v>#NAME?</v>
      </c>
      <c r="AL36" s="42" t="e">
        <f ca="1">IF(AE36="","",COUNTIFS('2추 세출'!$AE$6:$AE$264,'2추 세입'!AE36))</f>
        <v>#NAME?</v>
      </c>
      <c r="AM36" s="27" t="e">
        <f t="shared" ca="1" si="12"/>
        <v>#NAME?</v>
      </c>
      <c r="AO36" s="42" t="e">
        <f ca="1">IF(AE36="",0,SUMIFS('2추 세출'!$AA$6:$AA$264,'2추 세출'!$AE$6:$AE$264,'2추 세입'!$AE36))</f>
        <v>#NAME?</v>
      </c>
      <c r="AP36" s="42" t="e">
        <f ca="1">IF(AE36="","",COUNTIFS('2추 세출'!$AE$6:$AE$264,AE36))</f>
        <v>#NAME?</v>
      </c>
      <c r="AQ36" s="27" t="e">
        <f t="shared" ca="1" si="13"/>
        <v>#NAME?</v>
      </c>
    </row>
    <row r="37" spans="1:43" ht="50.1" customHeight="1" x14ac:dyDescent="0.3">
      <c r="A37" s="285" t="str">
        <f>IFERROR(VLOOKUP($C37,구분표!$A$2:$C$300,2,FALSE),"")</f>
        <v>여성가족교육협력위원회</v>
      </c>
      <c r="B37" s="253" t="s">
        <v>1169</v>
      </c>
      <c r="C37" s="313" t="s">
        <v>1174</v>
      </c>
      <c r="D37" s="266" t="s">
        <v>846</v>
      </c>
      <c r="E37" s="193"/>
      <c r="F37" s="256" t="s">
        <v>1175</v>
      </c>
      <c r="G37" s="259">
        <v>9300000</v>
      </c>
      <c r="H37" s="258">
        <v>9300000</v>
      </c>
      <c r="I37" s="54">
        <f t="shared" si="3"/>
        <v>0</v>
      </c>
      <c r="J37" s="258"/>
      <c r="K37" s="260">
        <v>275350</v>
      </c>
      <c r="L37" s="50">
        <f t="shared" si="4"/>
        <v>9575350</v>
      </c>
      <c r="M37" s="42"/>
      <c r="N37" s="45"/>
      <c r="O37" s="52">
        <f t="shared" si="5"/>
        <v>9300000</v>
      </c>
      <c r="P37" s="27" t="str">
        <f t="shared" si="14"/>
        <v>X</v>
      </c>
      <c r="Q37" s="265" t="s">
        <v>1182</v>
      </c>
      <c r="S37" s="253" t="s">
        <v>1186</v>
      </c>
      <c r="U37" s="253" t="s">
        <v>1187</v>
      </c>
      <c r="V37" s="42" t="str">
        <f t="shared" si="6"/>
        <v>직접입력</v>
      </c>
      <c r="W37" s="42" t="str">
        <f t="shared" si="7"/>
        <v>직접입력</v>
      </c>
      <c r="X37" s="27" t="str">
        <f t="shared" si="8"/>
        <v>검토</v>
      </c>
      <c r="Z37" s="27"/>
      <c r="AA37" s="42" t="str">
        <f t="shared" si="9"/>
        <v>직접입력</v>
      </c>
      <c r="AB37" s="42" t="str">
        <f t="shared" si="10"/>
        <v>직접입력</v>
      </c>
      <c r="AC37" s="27" t="str">
        <f t="shared" si="11"/>
        <v>OK</v>
      </c>
      <c r="AE37" s="27" t="e">
        <f ca="1">IF(AG37="","",IF(U37="도비","세입없음",AG37&amp;"-"&amp;test(COUNTIF($AG$7:AG37,AG37),"00")))</f>
        <v>#NAME?</v>
      </c>
      <c r="AG37" s="27" t="str">
        <f t="array" ref="AG37">IF(C37="","",INDEX(구분표!$I$2:$I$300, MATCH(1,(구분표!$E$2:$E$300='2추 세입'!B37)*(구분표!$F$2:$F$300='2추 세입'!C37)*(구분표!$G$2:$G$300='2추 세입'!A37),0)))</f>
        <v>1003</v>
      </c>
      <c r="AI37" s="27"/>
      <c r="AK37" s="42" t="e">
        <f ca="1">IF(AE37="",0,SUMIFS('2추 세출'!$V$6:$V$264,'2추 세출'!$AE$6:$AE$264,'2추 세입'!$AE37))</f>
        <v>#NAME?</v>
      </c>
      <c r="AL37" s="42" t="e">
        <f ca="1">IF(AE37="","",COUNTIFS('2추 세출'!$AE$6:$AE$264,'2추 세입'!AE37))</f>
        <v>#NAME?</v>
      </c>
      <c r="AM37" s="27" t="e">
        <f t="shared" ca="1" si="12"/>
        <v>#NAME?</v>
      </c>
      <c r="AO37" s="42" t="e">
        <f ca="1">IF(AE37="",0,SUMIFS('2추 세출'!$AA$6:$AA$264,'2추 세출'!$AE$6:$AE$264,'2추 세입'!$AE37))</f>
        <v>#NAME?</v>
      </c>
      <c r="AP37" s="42" t="e">
        <f ca="1">IF(AE37="","",COUNTIFS('2추 세출'!$AE$6:$AE$264,AE37))</f>
        <v>#NAME?</v>
      </c>
      <c r="AQ37" s="27" t="e">
        <f t="shared" ca="1" si="13"/>
        <v>#NAME?</v>
      </c>
    </row>
    <row r="38" spans="1:43" ht="50.1" customHeight="1" x14ac:dyDescent="0.3">
      <c r="A38" s="285" t="str">
        <f>IFERROR(VLOOKUP($C38,구분표!$A$2:$C$300,2,FALSE),"")</f>
        <v>여성가족교육협력위원회</v>
      </c>
      <c r="B38" s="253" t="s">
        <v>1169</v>
      </c>
      <c r="C38" s="313" t="s">
        <v>1176</v>
      </c>
      <c r="D38" s="266" t="s">
        <v>846</v>
      </c>
      <c r="E38" s="193">
        <v>784</v>
      </c>
      <c r="F38" s="256" t="s">
        <v>1177</v>
      </c>
      <c r="G38" s="259">
        <v>6017165</v>
      </c>
      <c r="H38" s="258">
        <v>6277348</v>
      </c>
      <c r="I38" s="54">
        <f t="shared" si="3"/>
        <v>-260183</v>
      </c>
      <c r="J38" s="258"/>
      <c r="K38" s="260">
        <v>20160</v>
      </c>
      <c r="L38" s="50">
        <f t="shared" si="4"/>
        <v>6037325</v>
      </c>
      <c r="M38" s="42"/>
      <c r="N38" s="45"/>
      <c r="O38" s="52">
        <f t="shared" si="5"/>
        <v>6017165</v>
      </c>
      <c r="P38" s="27" t="str">
        <f t="shared" si="14"/>
        <v>X</v>
      </c>
      <c r="Q38" s="265" t="s">
        <v>1183</v>
      </c>
      <c r="S38" s="253" t="s">
        <v>1186</v>
      </c>
      <c r="U38" s="253" t="s">
        <v>1188</v>
      </c>
      <c r="V38" s="42" t="str">
        <f t="shared" si="6"/>
        <v>직접입력</v>
      </c>
      <c r="W38" s="42" t="str">
        <f t="shared" si="7"/>
        <v>직접입력</v>
      </c>
      <c r="X38" s="27" t="str">
        <f t="shared" si="8"/>
        <v>검토</v>
      </c>
      <c r="Z38" s="27"/>
      <c r="AA38" s="42" t="str">
        <f t="shared" si="9"/>
        <v>직접입력</v>
      </c>
      <c r="AB38" s="42" t="str">
        <f t="shared" si="10"/>
        <v>직접입력</v>
      </c>
      <c r="AC38" s="27" t="str">
        <f t="shared" si="11"/>
        <v>OK</v>
      </c>
      <c r="AE38" s="27" t="e">
        <f ca="1">IF(AG38="","",IF(U38="도비","세입없음",AG38&amp;"-"&amp;test(COUNTIF($AG$7:AG38,AG38),"00")))</f>
        <v>#NAME?</v>
      </c>
      <c r="AG38" s="27" t="str">
        <f t="array" ref="AG38">IF(C38="","",INDEX(구분표!$I$2:$I$300, MATCH(1,(구분표!$E$2:$E$300='2추 세입'!B38)*(구분표!$F$2:$F$300='2추 세입'!C38)*(구분표!$G$2:$G$300='2추 세입'!A38),0)))</f>
        <v>1004</v>
      </c>
      <c r="AI38" s="27"/>
      <c r="AK38" s="42" t="e">
        <f ca="1">IF(AE38="",0,SUMIFS('2추 세출'!$V$6:$V$264,'2추 세출'!$AE$6:$AE$264,'2추 세입'!$AE38))</f>
        <v>#NAME?</v>
      </c>
      <c r="AL38" s="42" t="e">
        <f ca="1">IF(AE38="","",COUNTIFS('2추 세출'!$AE$6:$AE$264,'2추 세입'!AE38))</f>
        <v>#NAME?</v>
      </c>
      <c r="AM38" s="27" t="e">
        <f t="shared" ca="1" si="12"/>
        <v>#NAME?</v>
      </c>
      <c r="AO38" s="42" t="e">
        <f ca="1">IF(AE38="",0,SUMIFS('2추 세출'!$AA$6:$AA$264,'2추 세출'!$AE$6:$AE$264,'2추 세입'!$AE38))</f>
        <v>#NAME?</v>
      </c>
      <c r="AP38" s="42" t="e">
        <f ca="1">IF(AE38="","",COUNTIFS('2추 세출'!$AE$6:$AE$264,AE38))</f>
        <v>#NAME?</v>
      </c>
      <c r="AQ38" s="27" t="e">
        <f t="shared" ca="1" si="13"/>
        <v>#NAME?</v>
      </c>
    </row>
    <row r="39" spans="1:43" ht="50.1" customHeight="1" x14ac:dyDescent="0.3">
      <c r="A39" s="285" t="str">
        <f>IFERROR(VLOOKUP($C39,구분표!$A$2:$C$300,2,FALSE),"")</f>
        <v>여성가족교육협력위원회</v>
      </c>
      <c r="B39" s="253" t="s">
        <v>1169</v>
      </c>
      <c r="C39" s="313" t="s">
        <v>1178</v>
      </c>
      <c r="D39" s="266" t="s">
        <v>809</v>
      </c>
      <c r="E39" s="193"/>
      <c r="F39" s="256" t="s">
        <v>1179</v>
      </c>
      <c r="G39" s="259">
        <v>0</v>
      </c>
      <c r="H39" s="258">
        <v>0</v>
      </c>
      <c r="I39" s="54">
        <f t="shared" si="3"/>
        <v>0</v>
      </c>
      <c r="J39" s="258"/>
      <c r="K39" s="260">
        <v>150000</v>
      </c>
      <c r="L39" s="50">
        <f t="shared" si="4"/>
        <v>150000</v>
      </c>
      <c r="M39" s="42"/>
      <c r="N39" s="45"/>
      <c r="O39" s="52">
        <f t="shared" si="5"/>
        <v>0</v>
      </c>
      <c r="P39" s="27" t="str">
        <f t="shared" si="14"/>
        <v>X</v>
      </c>
      <c r="Q39" s="265" t="s">
        <v>1184</v>
      </c>
      <c r="S39" s="253" t="s">
        <v>1186</v>
      </c>
      <c r="U39" s="253" t="s">
        <v>1189</v>
      </c>
      <c r="V39" s="42" t="str">
        <f t="shared" si="6"/>
        <v>직접입력</v>
      </c>
      <c r="W39" s="42" t="str">
        <f t="shared" si="7"/>
        <v>직접입력</v>
      </c>
      <c r="X39" s="27" t="str">
        <f t="shared" si="8"/>
        <v>검토</v>
      </c>
      <c r="Z39" s="27"/>
      <c r="AA39" s="42" t="str">
        <f t="shared" si="9"/>
        <v>직접입력</v>
      </c>
      <c r="AB39" s="42" t="str">
        <f t="shared" si="10"/>
        <v>직접입력</v>
      </c>
      <c r="AC39" s="27" t="str">
        <f t="shared" si="11"/>
        <v>OK</v>
      </c>
      <c r="AE39" s="27" t="e">
        <f ca="1">IF(AG39="","",IF(U39="도비","세입없음",AG39&amp;"-"&amp;test(COUNTIF($AG$7:AG39,AG39),"00")))</f>
        <v>#NAME?</v>
      </c>
      <c r="AG39" s="27" t="str">
        <f t="array" ref="AG39">IF(C39="","",INDEX(구분표!$I$2:$I$300, MATCH(1,(구분표!$E$2:$E$300='2추 세입'!B39)*(구분표!$F$2:$F$300='2추 세입'!C39)*(구분표!$G$2:$G$300='2추 세입'!A39),0)))</f>
        <v>1006</v>
      </c>
      <c r="AI39" s="27"/>
      <c r="AK39" s="42" t="e">
        <f ca="1">IF(AE39="",0,SUMIFS('2추 세출'!$V$6:$V$264,'2추 세출'!$AE$6:$AE$264,'2추 세입'!$AE39))</f>
        <v>#NAME?</v>
      </c>
      <c r="AL39" s="42" t="e">
        <f ca="1">IF(AE39="","",COUNTIFS('2추 세출'!$AE$6:$AE$264,'2추 세입'!AE39))</f>
        <v>#NAME?</v>
      </c>
      <c r="AM39" s="27" t="e">
        <f t="shared" ca="1" si="12"/>
        <v>#NAME?</v>
      </c>
      <c r="AO39" s="42" t="e">
        <f ca="1">IF(AE39="",0,SUMIFS('2추 세출'!$AA$6:$AA$264,'2추 세출'!$AE$6:$AE$264,'2추 세입'!$AE39))</f>
        <v>#NAME?</v>
      </c>
      <c r="AP39" s="42" t="e">
        <f ca="1">IF(AE39="","",COUNTIFS('2추 세출'!$AE$6:$AE$264,AE39))</f>
        <v>#NAME?</v>
      </c>
      <c r="AQ39" s="27" t="e">
        <f t="shared" ca="1" si="13"/>
        <v>#NAME?</v>
      </c>
    </row>
    <row r="40" spans="1:43" ht="50.1" hidden="1" customHeight="1" x14ac:dyDescent="0.3">
      <c r="A40" s="33" t="str">
        <f>IFERROR(VLOOKUP($C40,구분표!$A$2:$C$300,2,FALSE),"")</f>
        <v/>
      </c>
      <c r="B40" s="24" t="str">
        <f>IFERROR(VLOOKUP($C40,구분표!$A$2:$C$300,3,FALSE),"")</f>
        <v/>
      </c>
      <c r="C40" s="31"/>
      <c r="D40" s="35"/>
      <c r="E40" s="36"/>
      <c r="F40" s="35"/>
      <c r="G40" s="44"/>
      <c r="H40" s="42"/>
      <c r="I40" s="54" t="str">
        <f t="shared" si="3"/>
        <v/>
      </c>
      <c r="J40" s="42"/>
      <c r="K40" s="45"/>
      <c r="L40" s="50">
        <f t="shared" si="4"/>
        <v>0</v>
      </c>
      <c r="M40" s="42"/>
      <c r="N40" s="45"/>
      <c r="O40" s="52">
        <f t="shared" si="5"/>
        <v>0</v>
      </c>
      <c r="P40" s="27" t="str">
        <f t="shared" si="14"/>
        <v>X</v>
      </c>
      <c r="Q40" s="29"/>
      <c r="S40" s="27"/>
      <c r="U40" s="27"/>
      <c r="V40" s="42">
        <f t="shared" si="6"/>
        <v>0</v>
      </c>
      <c r="W40" s="42">
        <f t="shared" si="7"/>
        <v>0</v>
      </c>
      <c r="X40" s="27" t="str">
        <f t="shared" si="8"/>
        <v>OK</v>
      </c>
      <c r="Z40" s="27"/>
      <c r="AA40" s="42">
        <f t="shared" si="9"/>
        <v>0</v>
      </c>
      <c r="AB40" s="42">
        <f t="shared" si="10"/>
        <v>0</v>
      </c>
      <c r="AC40" s="27" t="str">
        <f t="shared" si="11"/>
        <v>OK</v>
      </c>
      <c r="AE40" s="27" t="str">
        <f>IF(AG40="","",IF(U40="도비","세입없음",AG40&amp;"-"&amp;test(COUNTIF($AG$7:AG40,AG40),"00")))</f>
        <v/>
      </c>
      <c r="AG40" s="27" t="str">
        <f t="array" ref="AG40">IF(C40="","",INDEX(구분표!$I$2:$I$300, MATCH(1,(구분표!$E$2:$E$300='2추 세입'!B40)*(구분표!$F$2:$F$300='2추 세입'!C40)*(구분표!$G$2:$G$300='2추 세입'!A40),0)))</f>
        <v/>
      </c>
      <c r="AI40" s="27"/>
      <c r="AK40" s="42">
        <f>IF(AE40="",0,SUMIFS('2추 세출'!$V$6:$V$264,'2추 세출'!$AE$6:$AE$264,'2추 세입'!$AE40))</f>
        <v>0</v>
      </c>
      <c r="AL40" s="42" t="str">
        <f>IF(AE40="","",COUNTIFS('2추 세출'!$AE$6:$AE$264,'2추 세입'!AE40))</f>
        <v/>
      </c>
      <c r="AM40" s="27" t="str">
        <f t="shared" si="12"/>
        <v>OK</v>
      </c>
      <c r="AO40" s="42">
        <f>IF(AE40="",0,SUMIFS('2추 세출'!$AA$6:$AA$264,'2추 세출'!$AE$6:$AE$264,'2추 세입'!$AE40))</f>
        <v>0</v>
      </c>
      <c r="AP40" s="42" t="str">
        <f>IF(AE40="","",COUNTIFS('2추 세출'!$AE$6:$AE$264,AE40))</f>
        <v/>
      </c>
      <c r="AQ40" s="27" t="str">
        <f t="shared" si="13"/>
        <v>OK</v>
      </c>
    </row>
    <row r="41" spans="1:43" ht="50.1" hidden="1" customHeight="1" x14ac:dyDescent="0.3">
      <c r="A41" s="33" t="str">
        <f>IFERROR(VLOOKUP($C41,구분표!$A$2:$C$300,2,FALSE),"")</f>
        <v/>
      </c>
      <c r="B41" s="24" t="str">
        <f>IFERROR(VLOOKUP($C41,구분표!$A$2:$C$300,3,FALSE),"")</f>
        <v/>
      </c>
      <c r="C41" s="31"/>
      <c r="D41" s="35"/>
      <c r="E41" s="36"/>
      <c r="F41" s="35"/>
      <c r="G41" s="44"/>
      <c r="H41" s="42"/>
      <c r="I41" s="54" t="str">
        <f t="shared" si="3"/>
        <v/>
      </c>
      <c r="J41" s="42"/>
      <c r="K41" s="45"/>
      <c r="L41" s="50">
        <f t="shared" si="4"/>
        <v>0</v>
      </c>
      <c r="M41" s="42"/>
      <c r="N41" s="45"/>
      <c r="O41" s="52">
        <f t="shared" si="5"/>
        <v>0</v>
      </c>
      <c r="P41" s="27" t="str">
        <f t="shared" si="14"/>
        <v>X</v>
      </c>
      <c r="Q41" s="29"/>
      <c r="S41" s="27"/>
      <c r="U41" s="27"/>
      <c r="V41" s="42">
        <f t="shared" si="6"/>
        <v>0</v>
      </c>
      <c r="W41" s="42">
        <f t="shared" si="7"/>
        <v>0</v>
      </c>
      <c r="X41" s="27" t="str">
        <f t="shared" si="8"/>
        <v>OK</v>
      </c>
      <c r="Z41" s="27"/>
      <c r="AA41" s="42">
        <f t="shared" si="9"/>
        <v>0</v>
      </c>
      <c r="AB41" s="42">
        <f t="shared" si="10"/>
        <v>0</v>
      </c>
      <c r="AC41" s="27" t="str">
        <f t="shared" si="11"/>
        <v>OK</v>
      </c>
      <c r="AE41" s="27" t="str">
        <f>IF(AG41="","",IF(U41="도비","세입없음",AG41&amp;"-"&amp;test(COUNTIF($AG$7:AG41,AG41),"00")))</f>
        <v/>
      </c>
      <c r="AG41" s="27" t="str">
        <f t="array" ref="AG41">IF(C41="","",INDEX(구분표!$I$2:$I$300, MATCH(1,(구분표!$E$2:$E$300='2추 세입'!B41)*(구분표!$F$2:$F$300='2추 세입'!C41)*(구분표!$G$2:$G$300='2추 세입'!A41),0)))</f>
        <v/>
      </c>
      <c r="AI41" s="27"/>
      <c r="AK41" s="42">
        <f>IF(AE41="",0,SUMIFS('2추 세출'!$V$6:$V$264,'2추 세출'!$AE$6:$AE$264,'2추 세입'!$AE41))</f>
        <v>0</v>
      </c>
      <c r="AL41" s="42" t="str">
        <f>IF(AE41="","",COUNTIFS('2추 세출'!$AE$6:$AE$264,'2추 세입'!AE41))</f>
        <v/>
      </c>
      <c r="AM41" s="27" t="str">
        <f t="shared" si="12"/>
        <v>OK</v>
      </c>
      <c r="AO41" s="42">
        <f>IF(AE41="",0,SUMIFS('2추 세출'!$AA$6:$AA$264,'2추 세출'!$AE$6:$AE$264,'2추 세입'!$AE41))</f>
        <v>0</v>
      </c>
      <c r="AP41" s="42" t="str">
        <f>IF(AE41="","",COUNTIFS('2추 세출'!$AE$6:$AE$264,AE41))</f>
        <v/>
      </c>
      <c r="AQ41" s="27" t="str">
        <f t="shared" si="13"/>
        <v>OK</v>
      </c>
    </row>
    <row r="42" spans="1:43" ht="50.1" hidden="1" customHeight="1" x14ac:dyDescent="0.3">
      <c r="A42" s="33" t="str">
        <f>IFERROR(VLOOKUP($C42,구분표!$A$2:$C$300,2,FALSE),"")</f>
        <v/>
      </c>
      <c r="B42" s="24" t="str">
        <f>IFERROR(VLOOKUP($C42,구분표!$A$2:$C$300,3,FALSE),"")</f>
        <v/>
      </c>
      <c r="C42" s="31"/>
      <c r="D42" s="35"/>
      <c r="E42" s="36"/>
      <c r="F42" s="35"/>
      <c r="G42" s="44"/>
      <c r="H42" s="42"/>
      <c r="I42" s="54" t="str">
        <f t="shared" si="3"/>
        <v/>
      </c>
      <c r="J42" s="42"/>
      <c r="K42" s="45"/>
      <c r="L42" s="50">
        <f t="shared" si="4"/>
        <v>0</v>
      </c>
      <c r="M42" s="42"/>
      <c r="N42" s="45"/>
      <c r="O42" s="52">
        <f t="shared" si="5"/>
        <v>0</v>
      </c>
      <c r="P42" s="27" t="str">
        <f t="shared" si="14"/>
        <v>X</v>
      </c>
      <c r="Q42" s="29"/>
      <c r="S42" s="27"/>
      <c r="U42" s="27"/>
      <c r="V42" s="42">
        <f t="shared" si="6"/>
        <v>0</v>
      </c>
      <c r="W42" s="42">
        <f t="shared" si="7"/>
        <v>0</v>
      </c>
      <c r="X42" s="27" t="str">
        <f t="shared" si="8"/>
        <v>OK</v>
      </c>
      <c r="Z42" s="27"/>
      <c r="AA42" s="42">
        <f t="shared" si="9"/>
        <v>0</v>
      </c>
      <c r="AB42" s="42">
        <f t="shared" si="10"/>
        <v>0</v>
      </c>
      <c r="AC42" s="27" t="str">
        <f t="shared" si="11"/>
        <v>OK</v>
      </c>
      <c r="AE42" s="27" t="str">
        <f>IF(AG42="","",IF(U42="도비","세입없음",AG42&amp;"-"&amp;test(COUNTIF($AG$7:AG42,AG42),"00")))</f>
        <v/>
      </c>
      <c r="AG42" s="27" t="str">
        <f t="array" ref="AG42">IF(C42="","",INDEX(구분표!$I$2:$I$300, MATCH(1,(구분표!$E$2:$E$300='2추 세입'!B42)*(구분표!$F$2:$F$300='2추 세입'!C42)*(구분표!$G$2:$G$300='2추 세입'!A42),0)))</f>
        <v/>
      </c>
      <c r="AI42" s="27"/>
      <c r="AK42" s="42">
        <f>IF(AE42="",0,SUMIFS('2추 세출'!$V$6:$V$264,'2추 세출'!$AE$6:$AE$264,'2추 세입'!$AE42))</f>
        <v>0</v>
      </c>
      <c r="AL42" s="42" t="str">
        <f>IF(AE42="","",COUNTIFS('2추 세출'!$AE$6:$AE$264,'2추 세입'!AE42))</f>
        <v/>
      </c>
      <c r="AM42" s="27" t="str">
        <f t="shared" si="12"/>
        <v>OK</v>
      </c>
      <c r="AO42" s="42">
        <f>IF(AE42="",0,SUMIFS('2추 세출'!$AA$6:$AA$264,'2추 세출'!$AE$6:$AE$264,'2추 세입'!$AE42))</f>
        <v>0</v>
      </c>
      <c r="AP42" s="42" t="str">
        <f>IF(AE42="","",COUNTIFS('2추 세출'!$AE$6:$AE$264,AE42))</f>
        <v/>
      </c>
      <c r="AQ42" s="27" t="str">
        <f t="shared" si="13"/>
        <v>OK</v>
      </c>
    </row>
    <row r="43" spans="1:43" ht="50.1" hidden="1" customHeight="1" x14ac:dyDescent="0.3">
      <c r="A43" s="33" t="str">
        <f>IFERROR(VLOOKUP($C43,구분표!$A$2:$C$300,2,FALSE),"")</f>
        <v/>
      </c>
      <c r="B43" s="24" t="str">
        <f>IFERROR(VLOOKUP($C43,구분표!$A$2:$C$300,3,FALSE),"")</f>
        <v/>
      </c>
      <c r="C43" s="31"/>
      <c r="D43" s="35"/>
      <c r="E43" s="36"/>
      <c r="F43" s="35"/>
      <c r="G43" s="44"/>
      <c r="H43" s="42"/>
      <c r="I43" s="54" t="str">
        <f t="shared" si="3"/>
        <v/>
      </c>
      <c r="J43" s="42"/>
      <c r="K43" s="45"/>
      <c r="L43" s="50">
        <f t="shared" si="4"/>
        <v>0</v>
      </c>
      <c r="M43" s="42"/>
      <c r="N43" s="45"/>
      <c r="O43" s="52">
        <f t="shared" si="5"/>
        <v>0</v>
      </c>
      <c r="P43" s="27" t="str">
        <f t="shared" si="14"/>
        <v>X</v>
      </c>
      <c r="Q43" s="29"/>
      <c r="S43" s="27"/>
      <c r="U43" s="27"/>
      <c r="V43" s="42">
        <f t="shared" si="6"/>
        <v>0</v>
      </c>
      <c r="W43" s="42">
        <f t="shared" si="7"/>
        <v>0</v>
      </c>
      <c r="X43" s="27" t="str">
        <f t="shared" si="8"/>
        <v>OK</v>
      </c>
      <c r="Z43" s="27"/>
      <c r="AA43" s="42">
        <f t="shared" si="9"/>
        <v>0</v>
      </c>
      <c r="AB43" s="42">
        <f t="shared" si="10"/>
        <v>0</v>
      </c>
      <c r="AC43" s="27" t="str">
        <f t="shared" si="11"/>
        <v>OK</v>
      </c>
      <c r="AE43" s="27" t="str">
        <f>IF(AG43="","",IF(U43="도비","세입없음",AG43&amp;"-"&amp;test(COUNTIF($AG$7:AG43,AG43),"00")))</f>
        <v/>
      </c>
      <c r="AG43" s="27" t="str">
        <f t="array" ref="AG43">IF(C43="","",INDEX(구분표!$I$2:$I$300, MATCH(1,(구분표!$E$2:$E$300='2추 세입'!B43)*(구분표!$F$2:$F$300='2추 세입'!C43)*(구분표!$G$2:$G$300='2추 세입'!A43),0)))</f>
        <v/>
      </c>
      <c r="AI43" s="27"/>
      <c r="AK43" s="42">
        <f>IF(AE43="",0,SUMIFS('2추 세출'!$V$6:$V$264,'2추 세출'!$AE$6:$AE$264,'2추 세입'!$AE43))</f>
        <v>0</v>
      </c>
      <c r="AL43" s="42" t="str">
        <f>IF(AE43="","",COUNTIFS('2추 세출'!$AE$6:$AE$264,'2추 세입'!AE43))</f>
        <v/>
      </c>
      <c r="AM43" s="27" t="str">
        <f t="shared" si="12"/>
        <v>OK</v>
      </c>
      <c r="AO43" s="42">
        <f>IF(AE43="",0,SUMIFS('2추 세출'!$AA$6:$AA$264,'2추 세출'!$AE$6:$AE$264,'2추 세입'!$AE43))</f>
        <v>0</v>
      </c>
      <c r="AP43" s="42" t="str">
        <f>IF(AE43="","",COUNTIFS('2추 세출'!$AE$6:$AE$264,AE43))</f>
        <v/>
      </c>
      <c r="AQ43" s="27" t="str">
        <f t="shared" si="13"/>
        <v>OK</v>
      </c>
    </row>
    <row r="44" spans="1:43" ht="50.1" hidden="1" customHeight="1" x14ac:dyDescent="0.3">
      <c r="A44" s="33" t="str">
        <f>IFERROR(VLOOKUP($C44,구분표!$A$2:$C$300,2,FALSE),"")</f>
        <v/>
      </c>
      <c r="B44" s="24" t="str">
        <f>IFERROR(VLOOKUP($C44,구분표!$A$2:$C$300,3,FALSE),"")</f>
        <v/>
      </c>
      <c r="C44" s="31"/>
      <c r="D44" s="35"/>
      <c r="E44" s="36"/>
      <c r="F44" s="35"/>
      <c r="G44" s="44"/>
      <c r="H44" s="42"/>
      <c r="I44" s="54" t="str">
        <f t="shared" si="3"/>
        <v/>
      </c>
      <c r="J44" s="42"/>
      <c r="K44" s="45"/>
      <c r="L44" s="50">
        <f t="shared" si="4"/>
        <v>0</v>
      </c>
      <c r="M44" s="42"/>
      <c r="N44" s="45"/>
      <c r="O44" s="52">
        <f t="shared" si="5"/>
        <v>0</v>
      </c>
      <c r="P44" s="27" t="str">
        <f t="shared" si="14"/>
        <v>X</v>
      </c>
      <c r="Q44" s="29"/>
      <c r="S44" s="27"/>
      <c r="U44" s="27"/>
      <c r="V44" s="42">
        <f t="shared" si="6"/>
        <v>0</v>
      </c>
      <c r="W44" s="42">
        <f t="shared" si="7"/>
        <v>0</v>
      </c>
      <c r="X44" s="27" t="str">
        <f t="shared" si="8"/>
        <v>OK</v>
      </c>
      <c r="Z44" s="27"/>
      <c r="AA44" s="42">
        <f t="shared" si="9"/>
        <v>0</v>
      </c>
      <c r="AB44" s="42">
        <f t="shared" si="10"/>
        <v>0</v>
      </c>
      <c r="AC44" s="27" t="str">
        <f t="shared" si="11"/>
        <v>OK</v>
      </c>
      <c r="AE44" s="27" t="str">
        <f>IF(AG44="","",IF(U44="도비","세입없음",AG44&amp;"-"&amp;test(COUNTIF($AG$7:AG44,AG44),"00")))</f>
        <v/>
      </c>
      <c r="AG44" s="27" t="str">
        <f t="array" ref="AG44">IF(C44="","",INDEX(구분표!$I$2:$I$300, MATCH(1,(구분표!$E$2:$E$300='2추 세입'!B44)*(구분표!$F$2:$F$300='2추 세입'!C44)*(구분표!$G$2:$G$300='2추 세입'!A44),0)))</f>
        <v/>
      </c>
      <c r="AI44" s="27"/>
      <c r="AK44" s="42">
        <f>IF(AE44="",0,SUMIFS('2추 세출'!$V$6:$V$264,'2추 세출'!$AE$6:$AE$264,'2추 세입'!$AE44))</f>
        <v>0</v>
      </c>
      <c r="AL44" s="42" t="str">
        <f>IF(AE44="","",COUNTIFS('2추 세출'!$AE$6:$AE$264,'2추 세입'!AE44))</f>
        <v/>
      </c>
      <c r="AM44" s="27" t="str">
        <f t="shared" si="12"/>
        <v>OK</v>
      </c>
      <c r="AO44" s="42">
        <f>IF(AE44="",0,SUMIFS('2추 세출'!$AA$6:$AA$264,'2추 세출'!$AE$6:$AE$264,'2추 세입'!$AE44))</f>
        <v>0</v>
      </c>
      <c r="AP44" s="42" t="str">
        <f>IF(AE44="","",COUNTIFS('2추 세출'!$AE$6:$AE$264,AE44))</f>
        <v/>
      </c>
      <c r="AQ44" s="27" t="str">
        <f t="shared" si="13"/>
        <v>OK</v>
      </c>
    </row>
    <row r="45" spans="1:43" ht="50.1" hidden="1" customHeight="1" x14ac:dyDescent="0.3">
      <c r="A45" s="33" t="str">
        <f>IFERROR(VLOOKUP($C45,구분표!$A$2:$C$300,2,FALSE),"")</f>
        <v/>
      </c>
      <c r="B45" s="24" t="str">
        <f>IFERROR(VLOOKUP($C45,구분표!$A$2:$C$300,3,FALSE),"")</f>
        <v/>
      </c>
      <c r="C45" s="31"/>
      <c r="D45" s="35"/>
      <c r="E45" s="36"/>
      <c r="F45" s="35"/>
      <c r="G45" s="44"/>
      <c r="H45" s="42"/>
      <c r="I45" s="54" t="str">
        <f t="shared" si="3"/>
        <v/>
      </c>
      <c r="J45" s="42"/>
      <c r="K45" s="45"/>
      <c r="L45" s="50">
        <f t="shared" si="4"/>
        <v>0</v>
      </c>
      <c r="M45" s="42"/>
      <c r="N45" s="45"/>
      <c r="O45" s="52">
        <f t="shared" si="5"/>
        <v>0</v>
      </c>
      <c r="P45" s="27" t="str">
        <f t="shared" si="14"/>
        <v>X</v>
      </c>
      <c r="Q45" s="29"/>
      <c r="S45" s="27"/>
      <c r="U45" s="27"/>
      <c r="V45" s="42">
        <f t="shared" si="6"/>
        <v>0</v>
      </c>
      <c r="W45" s="42">
        <f t="shared" si="7"/>
        <v>0</v>
      </c>
      <c r="X45" s="27" t="str">
        <f t="shared" si="8"/>
        <v>OK</v>
      </c>
      <c r="Z45" s="27"/>
      <c r="AA45" s="42">
        <f t="shared" si="9"/>
        <v>0</v>
      </c>
      <c r="AB45" s="42">
        <f t="shared" si="10"/>
        <v>0</v>
      </c>
      <c r="AC45" s="27" t="str">
        <f t="shared" si="11"/>
        <v>OK</v>
      </c>
      <c r="AE45" s="27" t="str">
        <f>IF(AG45="","",IF(U45="도비","세입없음",AG45&amp;"-"&amp;test(COUNTIF($AG$7:AG45,AG45),"00")))</f>
        <v/>
      </c>
      <c r="AG45" s="27" t="str">
        <f t="array" ref="AG45">IF(C45="","",INDEX(구분표!$I$2:$I$300, MATCH(1,(구분표!$E$2:$E$300='2추 세입'!B45)*(구분표!$F$2:$F$300='2추 세입'!C45)*(구분표!$G$2:$G$300='2추 세입'!A45),0)))</f>
        <v/>
      </c>
      <c r="AI45" s="27"/>
      <c r="AK45" s="42">
        <f>IF(AE45="",0,SUMIFS('2추 세출'!$V$6:$V$264,'2추 세출'!$AE$6:$AE$264,'2추 세입'!$AE45))</f>
        <v>0</v>
      </c>
      <c r="AL45" s="42" t="str">
        <f>IF(AE45="","",COUNTIFS('2추 세출'!$AE$6:$AE$264,'2추 세입'!AE45))</f>
        <v/>
      </c>
      <c r="AM45" s="27" t="str">
        <f t="shared" si="12"/>
        <v>OK</v>
      </c>
      <c r="AO45" s="42">
        <f>IF(AE45="",0,SUMIFS('2추 세출'!$AA$6:$AA$264,'2추 세출'!$AE$6:$AE$264,'2추 세입'!$AE45))</f>
        <v>0</v>
      </c>
      <c r="AP45" s="42" t="str">
        <f>IF(AE45="","",COUNTIFS('2추 세출'!$AE$6:$AE$264,AE45))</f>
        <v/>
      </c>
      <c r="AQ45" s="27" t="str">
        <f t="shared" si="13"/>
        <v>OK</v>
      </c>
    </row>
    <row r="46" spans="1:43" ht="50.1" hidden="1" customHeight="1" x14ac:dyDescent="0.3">
      <c r="A46" s="33" t="str">
        <f>IFERROR(VLOOKUP($C46,구분표!$A$2:$C$300,2,FALSE),"")</f>
        <v/>
      </c>
      <c r="B46" s="24" t="str">
        <f>IFERROR(VLOOKUP($C46,구분표!$A$2:$C$300,3,FALSE),"")</f>
        <v/>
      </c>
      <c r="C46" s="31"/>
      <c r="D46" s="35"/>
      <c r="E46" s="36"/>
      <c r="F46" s="35"/>
      <c r="G46" s="44"/>
      <c r="H46" s="42"/>
      <c r="I46" s="54" t="str">
        <f t="shared" si="3"/>
        <v/>
      </c>
      <c r="J46" s="42"/>
      <c r="K46" s="45"/>
      <c r="L46" s="50">
        <f t="shared" si="4"/>
        <v>0</v>
      </c>
      <c r="M46" s="42"/>
      <c r="N46" s="45"/>
      <c r="O46" s="52">
        <f t="shared" si="5"/>
        <v>0</v>
      </c>
      <c r="P46" s="27" t="str">
        <f t="shared" si="14"/>
        <v>X</v>
      </c>
      <c r="Q46" s="29"/>
      <c r="S46" s="27"/>
      <c r="U46" s="27"/>
      <c r="V46" s="42">
        <f t="shared" si="6"/>
        <v>0</v>
      </c>
      <c r="W46" s="42">
        <f t="shared" si="7"/>
        <v>0</v>
      </c>
      <c r="X46" s="27" t="str">
        <f t="shared" si="8"/>
        <v>OK</v>
      </c>
      <c r="Z46" s="27"/>
      <c r="AA46" s="42">
        <f t="shared" si="9"/>
        <v>0</v>
      </c>
      <c r="AB46" s="42">
        <f t="shared" si="10"/>
        <v>0</v>
      </c>
      <c r="AC46" s="27" t="str">
        <f t="shared" si="11"/>
        <v>OK</v>
      </c>
      <c r="AE46" s="27" t="str">
        <f>IF(AG46="","",IF(U46="도비","세입없음",AG46&amp;"-"&amp;test(COUNTIF($AG$7:AG46,AG46),"00")))</f>
        <v/>
      </c>
      <c r="AG46" s="27" t="str">
        <f t="array" ref="AG46">IF(C46="","",INDEX(구분표!$I$2:$I$300, MATCH(1,(구분표!$E$2:$E$300='2추 세입'!B46)*(구분표!$F$2:$F$300='2추 세입'!C46)*(구분표!$G$2:$G$300='2추 세입'!A46),0)))</f>
        <v/>
      </c>
      <c r="AI46" s="27"/>
      <c r="AK46" s="42">
        <f>IF(AE46="",0,SUMIFS('2추 세출'!$V$6:$V$264,'2추 세출'!$AE$6:$AE$264,'2추 세입'!$AE46))</f>
        <v>0</v>
      </c>
      <c r="AL46" s="42" t="str">
        <f>IF(AE46="","",COUNTIFS('2추 세출'!$AE$6:$AE$264,'2추 세입'!AE46))</f>
        <v/>
      </c>
      <c r="AM46" s="27" t="str">
        <f t="shared" si="12"/>
        <v>OK</v>
      </c>
      <c r="AO46" s="42">
        <f>IF(AE46="",0,SUMIFS('2추 세출'!$AA$6:$AA$264,'2추 세출'!$AE$6:$AE$264,'2추 세입'!$AE46))</f>
        <v>0</v>
      </c>
      <c r="AP46" s="42" t="str">
        <f>IF(AE46="","",COUNTIFS('2추 세출'!$AE$6:$AE$264,AE46))</f>
        <v/>
      </c>
      <c r="AQ46" s="27" t="str">
        <f t="shared" si="13"/>
        <v>OK</v>
      </c>
    </row>
    <row r="47" spans="1:43" ht="50.1" hidden="1" customHeight="1" x14ac:dyDescent="0.3">
      <c r="A47" s="33" t="str">
        <f>IFERROR(VLOOKUP($C47,구분표!$A$2:$C$300,2,FALSE),"")</f>
        <v/>
      </c>
      <c r="B47" s="24" t="str">
        <f>IFERROR(VLOOKUP($C47,구분표!$A$2:$C$300,3,FALSE),"")</f>
        <v/>
      </c>
      <c r="C47" s="31"/>
      <c r="D47" s="35"/>
      <c r="E47" s="36"/>
      <c r="F47" s="35"/>
      <c r="G47" s="44"/>
      <c r="H47" s="42"/>
      <c r="I47" s="54" t="str">
        <f t="shared" si="3"/>
        <v/>
      </c>
      <c r="J47" s="42"/>
      <c r="K47" s="45"/>
      <c r="L47" s="50">
        <f t="shared" si="4"/>
        <v>0</v>
      </c>
      <c r="M47" s="42"/>
      <c r="N47" s="45"/>
      <c r="O47" s="52">
        <f t="shared" si="5"/>
        <v>0</v>
      </c>
      <c r="P47" s="27" t="str">
        <f t="shared" si="14"/>
        <v>X</v>
      </c>
      <c r="Q47" s="29"/>
      <c r="S47" s="27"/>
      <c r="U47" s="27"/>
      <c r="V47" s="42">
        <f t="shared" si="6"/>
        <v>0</v>
      </c>
      <c r="W47" s="42">
        <f t="shared" si="7"/>
        <v>0</v>
      </c>
      <c r="X47" s="27" t="str">
        <f t="shared" si="8"/>
        <v>OK</v>
      </c>
      <c r="Z47" s="27"/>
      <c r="AA47" s="42">
        <f t="shared" si="9"/>
        <v>0</v>
      </c>
      <c r="AB47" s="42">
        <f t="shared" si="10"/>
        <v>0</v>
      </c>
      <c r="AC47" s="27" t="str">
        <f t="shared" si="11"/>
        <v>OK</v>
      </c>
      <c r="AE47" s="27" t="str">
        <f>IF(AG47="","",IF(U47="도비","세입없음",AG47&amp;"-"&amp;test(COUNTIF($AG$7:AG47,AG47),"00")))</f>
        <v/>
      </c>
      <c r="AG47" s="27" t="str">
        <f t="array" ref="AG47">IF(C47="","",INDEX(구분표!$I$2:$I$300, MATCH(1,(구분표!$E$2:$E$300='2추 세입'!B47)*(구분표!$F$2:$F$300='2추 세입'!C47)*(구분표!$G$2:$G$300='2추 세입'!A47),0)))</f>
        <v/>
      </c>
      <c r="AI47" s="27"/>
      <c r="AK47" s="42">
        <f>IF(AE47="",0,SUMIFS('2추 세출'!$V$6:$V$264,'2추 세출'!$AE$6:$AE$264,'2추 세입'!$AE47))</f>
        <v>0</v>
      </c>
      <c r="AL47" s="42" t="str">
        <f>IF(AE47="","",COUNTIFS('2추 세출'!$AE$6:$AE$264,'2추 세입'!AE47))</f>
        <v/>
      </c>
      <c r="AM47" s="27" t="str">
        <f t="shared" si="12"/>
        <v>OK</v>
      </c>
      <c r="AO47" s="42">
        <f>IF(AE47="",0,SUMIFS('2추 세출'!$AA$6:$AA$264,'2추 세출'!$AE$6:$AE$264,'2추 세입'!$AE47))</f>
        <v>0</v>
      </c>
      <c r="AP47" s="42" t="str">
        <f>IF(AE47="","",COUNTIFS('2추 세출'!$AE$6:$AE$264,AE47))</f>
        <v/>
      </c>
      <c r="AQ47" s="27" t="str">
        <f t="shared" si="13"/>
        <v>OK</v>
      </c>
    </row>
    <row r="48" spans="1:43" ht="50.1" hidden="1" customHeight="1" x14ac:dyDescent="0.3">
      <c r="A48" s="33" t="str">
        <f>IFERROR(VLOOKUP($C48,구분표!$A$2:$C$300,2,FALSE),"")</f>
        <v/>
      </c>
      <c r="B48" s="24" t="str">
        <f>IFERROR(VLOOKUP($C48,구분표!$A$2:$C$300,3,FALSE),"")</f>
        <v/>
      </c>
      <c r="C48" s="31"/>
      <c r="D48" s="35"/>
      <c r="E48" s="36"/>
      <c r="F48" s="35"/>
      <c r="G48" s="44"/>
      <c r="H48" s="42"/>
      <c r="I48" s="54" t="str">
        <f t="shared" si="3"/>
        <v/>
      </c>
      <c r="J48" s="42"/>
      <c r="K48" s="45"/>
      <c r="L48" s="50">
        <f t="shared" si="4"/>
        <v>0</v>
      </c>
      <c r="M48" s="42"/>
      <c r="N48" s="45"/>
      <c r="O48" s="52">
        <f t="shared" si="5"/>
        <v>0</v>
      </c>
      <c r="P48" s="27" t="str">
        <f t="shared" si="14"/>
        <v>X</v>
      </c>
      <c r="Q48" s="29"/>
      <c r="S48" s="27"/>
      <c r="U48" s="27"/>
      <c r="V48" s="42">
        <f t="shared" si="6"/>
        <v>0</v>
      </c>
      <c r="W48" s="42">
        <f t="shared" si="7"/>
        <v>0</v>
      </c>
      <c r="X48" s="27" t="str">
        <f t="shared" si="8"/>
        <v>OK</v>
      </c>
      <c r="Z48" s="27"/>
      <c r="AA48" s="42">
        <f t="shared" si="9"/>
        <v>0</v>
      </c>
      <c r="AB48" s="42">
        <f t="shared" si="10"/>
        <v>0</v>
      </c>
      <c r="AC48" s="27" t="str">
        <f t="shared" si="11"/>
        <v>OK</v>
      </c>
      <c r="AE48" s="27" t="str">
        <f>IF(AG48="","",IF(U48="도비","세입없음",AG48&amp;"-"&amp;test(COUNTIF($AG$7:AG48,AG48),"00")))</f>
        <v/>
      </c>
      <c r="AG48" s="27" t="str">
        <f t="array" ref="AG48">IF(C48="","",INDEX(구분표!$I$2:$I$300, MATCH(1,(구분표!$E$2:$E$300='2추 세입'!B48)*(구분표!$F$2:$F$300='2추 세입'!C48)*(구분표!$G$2:$G$300='2추 세입'!A48),0)))</f>
        <v/>
      </c>
      <c r="AI48" s="27"/>
      <c r="AK48" s="42">
        <f>IF(AE48="",0,SUMIFS('2추 세출'!$V$6:$V$264,'2추 세출'!$AE$6:$AE$264,'2추 세입'!$AE48))</f>
        <v>0</v>
      </c>
      <c r="AL48" s="42" t="str">
        <f>IF(AE48="","",COUNTIFS('2추 세출'!$AE$6:$AE$264,'2추 세입'!AE48))</f>
        <v/>
      </c>
      <c r="AM48" s="27" t="str">
        <f t="shared" si="12"/>
        <v>OK</v>
      </c>
      <c r="AO48" s="42">
        <f>IF(AE48="",0,SUMIFS('2추 세출'!$AA$6:$AA$264,'2추 세출'!$AE$6:$AE$264,'2추 세입'!$AE48))</f>
        <v>0</v>
      </c>
      <c r="AP48" s="42" t="str">
        <f>IF(AE48="","",COUNTIFS('2추 세출'!$AE$6:$AE$264,AE48))</f>
        <v/>
      </c>
      <c r="AQ48" s="27" t="str">
        <f t="shared" si="13"/>
        <v>OK</v>
      </c>
    </row>
    <row r="49" spans="1:43" ht="50.1" hidden="1" customHeight="1" x14ac:dyDescent="0.3">
      <c r="A49" s="33" t="str">
        <f>IFERROR(VLOOKUP($C49,구분표!$A$2:$C$300,2,FALSE),"")</f>
        <v/>
      </c>
      <c r="B49" s="24" t="str">
        <f>IFERROR(VLOOKUP($C49,구분표!$A$2:$C$300,3,FALSE),"")</f>
        <v/>
      </c>
      <c r="C49" s="31"/>
      <c r="D49" s="35"/>
      <c r="E49" s="36"/>
      <c r="F49" s="35"/>
      <c r="G49" s="44"/>
      <c r="H49" s="42"/>
      <c r="I49" s="54" t="str">
        <f t="shared" si="3"/>
        <v/>
      </c>
      <c r="J49" s="42"/>
      <c r="K49" s="45"/>
      <c r="L49" s="50">
        <f t="shared" si="4"/>
        <v>0</v>
      </c>
      <c r="M49" s="42"/>
      <c r="N49" s="45"/>
      <c r="O49" s="52">
        <f t="shared" si="5"/>
        <v>0</v>
      </c>
      <c r="P49" s="27" t="str">
        <f t="shared" si="14"/>
        <v>X</v>
      </c>
      <c r="Q49" s="29"/>
      <c r="S49" s="27"/>
      <c r="U49" s="27"/>
      <c r="V49" s="42">
        <f t="shared" si="6"/>
        <v>0</v>
      </c>
      <c r="W49" s="42">
        <f t="shared" si="7"/>
        <v>0</v>
      </c>
      <c r="X49" s="27" t="str">
        <f t="shared" si="8"/>
        <v>OK</v>
      </c>
      <c r="Z49" s="27"/>
      <c r="AA49" s="42">
        <f t="shared" si="9"/>
        <v>0</v>
      </c>
      <c r="AB49" s="42">
        <f t="shared" si="10"/>
        <v>0</v>
      </c>
      <c r="AC49" s="27" t="str">
        <f t="shared" si="11"/>
        <v>OK</v>
      </c>
      <c r="AE49" s="27" t="str">
        <f>IF(AG49="","",IF(U49="도비","세입없음",AG49&amp;"-"&amp;test(COUNTIF($AG$7:AG49,AG49),"00")))</f>
        <v/>
      </c>
      <c r="AG49" s="27" t="str">
        <f t="array" ref="AG49">IF(C49="","",INDEX(구분표!$I$2:$I$300, MATCH(1,(구분표!$E$2:$E$300='2추 세입'!B49)*(구분표!$F$2:$F$300='2추 세입'!C49)*(구분표!$G$2:$G$300='2추 세입'!A49),0)))</f>
        <v/>
      </c>
      <c r="AI49" s="27"/>
      <c r="AK49" s="42">
        <f>IF(AE49="",0,SUMIFS('2추 세출'!$V$6:$V$264,'2추 세출'!$AE$6:$AE$264,'2추 세입'!$AE49))</f>
        <v>0</v>
      </c>
      <c r="AL49" s="42" t="str">
        <f>IF(AE49="","",COUNTIFS('2추 세출'!$AE$6:$AE$264,'2추 세입'!AE49))</f>
        <v/>
      </c>
      <c r="AM49" s="27" t="str">
        <f t="shared" si="12"/>
        <v>OK</v>
      </c>
      <c r="AO49" s="42">
        <f>IF(AE49="",0,SUMIFS('2추 세출'!$AA$6:$AA$264,'2추 세출'!$AE$6:$AE$264,'2추 세입'!$AE49))</f>
        <v>0</v>
      </c>
      <c r="AP49" s="42" t="str">
        <f>IF(AE49="","",COUNTIFS('2추 세출'!$AE$6:$AE$264,AE49))</f>
        <v/>
      </c>
      <c r="AQ49" s="27" t="str">
        <f t="shared" si="13"/>
        <v>OK</v>
      </c>
    </row>
    <row r="50" spans="1:43" ht="50.1" hidden="1" customHeight="1" x14ac:dyDescent="0.3">
      <c r="A50" s="33" t="str">
        <f>IFERROR(VLOOKUP($C50,구분표!$A$2:$C$300,2,FALSE),"")</f>
        <v/>
      </c>
      <c r="B50" s="24" t="str">
        <f>IFERROR(VLOOKUP($C50,구분표!$A$2:$C$300,3,FALSE),"")</f>
        <v/>
      </c>
      <c r="C50" s="31"/>
      <c r="D50" s="35"/>
      <c r="E50" s="36"/>
      <c r="F50" s="35"/>
      <c r="G50" s="44"/>
      <c r="H50" s="42"/>
      <c r="I50" s="54" t="str">
        <f t="shared" si="3"/>
        <v/>
      </c>
      <c r="J50" s="42"/>
      <c r="K50" s="45"/>
      <c r="L50" s="50">
        <f t="shared" si="4"/>
        <v>0</v>
      </c>
      <c r="M50" s="42"/>
      <c r="N50" s="45"/>
      <c r="O50" s="52">
        <f t="shared" si="5"/>
        <v>0</v>
      </c>
      <c r="P50" s="27" t="str">
        <f t="shared" si="14"/>
        <v>X</v>
      </c>
      <c r="Q50" s="29"/>
      <c r="S50" s="27"/>
      <c r="U50" s="27"/>
      <c r="V50" s="42">
        <f t="shared" si="6"/>
        <v>0</v>
      </c>
      <c r="W50" s="42">
        <f t="shared" si="7"/>
        <v>0</v>
      </c>
      <c r="X50" s="27" t="str">
        <f t="shared" si="8"/>
        <v>OK</v>
      </c>
      <c r="Z50" s="27"/>
      <c r="AA50" s="42">
        <f t="shared" si="9"/>
        <v>0</v>
      </c>
      <c r="AB50" s="42">
        <f t="shared" si="10"/>
        <v>0</v>
      </c>
      <c r="AC50" s="27" t="str">
        <f t="shared" si="11"/>
        <v>OK</v>
      </c>
      <c r="AE50" s="27" t="str">
        <f>IF(AG50="","",IF(U50="도비","세입없음",AG50&amp;"-"&amp;test(COUNTIF($AG$7:AG50,AG50),"00")))</f>
        <v/>
      </c>
      <c r="AG50" s="27" t="str">
        <f t="array" ref="AG50">IF(C50="","",INDEX(구분표!$I$2:$I$300, MATCH(1,(구분표!$E$2:$E$300='2추 세입'!B50)*(구분표!$F$2:$F$300='2추 세입'!C50)*(구분표!$G$2:$G$300='2추 세입'!A50),0)))</f>
        <v/>
      </c>
      <c r="AI50" s="27"/>
      <c r="AK50" s="42">
        <f>IF(AE50="",0,SUMIFS('2추 세출'!$V$6:$V$264,'2추 세출'!$AE$6:$AE$264,'2추 세입'!$AE50))</f>
        <v>0</v>
      </c>
      <c r="AL50" s="42" t="str">
        <f>IF(AE50="","",COUNTIFS('2추 세출'!$AE$6:$AE$264,'2추 세입'!AE50))</f>
        <v/>
      </c>
      <c r="AM50" s="27" t="str">
        <f t="shared" si="12"/>
        <v>OK</v>
      </c>
      <c r="AO50" s="42">
        <f>IF(AE50="",0,SUMIFS('2추 세출'!$AA$6:$AA$264,'2추 세출'!$AE$6:$AE$264,'2추 세입'!$AE50))</f>
        <v>0</v>
      </c>
      <c r="AP50" s="42" t="str">
        <f>IF(AE50="","",COUNTIFS('2추 세출'!$AE$6:$AE$264,AE50))</f>
        <v/>
      </c>
      <c r="AQ50" s="27" t="str">
        <f t="shared" si="13"/>
        <v>OK</v>
      </c>
    </row>
    <row r="51" spans="1:43" ht="50.1" hidden="1" customHeight="1" x14ac:dyDescent="0.3">
      <c r="A51" s="33" t="str">
        <f>IFERROR(VLOOKUP($C51,구분표!$A$2:$C$300,2,FALSE),"")</f>
        <v/>
      </c>
      <c r="B51" s="24" t="str">
        <f>IFERROR(VLOOKUP($C51,구분표!$A$2:$C$300,3,FALSE),"")</f>
        <v/>
      </c>
      <c r="C51" s="31"/>
      <c r="D51" s="35"/>
      <c r="E51" s="36"/>
      <c r="F51" s="35"/>
      <c r="G51" s="44"/>
      <c r="H51" s="42"/>
      <c r="I51" s="54" t="str">
        <f t="shared" si="3"/>
        <v/>
      </c>
      <c r="J51" s="42"/>
      <c r="K51" s="45"/>
      <c r="L51" s="50">
        <f t="shared" si="4"/>
        <v>0</v>
      </c>
      <c r="M51" s="42"/>
      <c r="N51" s="45"/>
      <c r="O51" s="52">
        <f t="shared" si="5"/>
        <v>0</v>
      </c>
      <c r="P51" s="27" t="str">
        <f t="shared" si="14"/>
        <v>X</v>
      </c>
      <c r="Q51" s="29"/>
      <c r="S51" s="27"/>
      <c r="U51" s="27"/>
      <c r="V51" s="42">
        <f t="shared" si="6"/>
        <v>0</v>
      </c>
      <c r="W51" s="42">
        <f t="shared" si="7"/>
        <v>0</v>
      </c>
      <c r="X51" s="27" t="str">
        <f t="shared" si="8"/>
        <v>OK</v>
      </c>
      <c r="Z51" s="27"/>
      <c r="AA51" s="42">
        <f t="shared" si="9"/>
        <v>0</v>
      </c>
      <c r="AB51" s="42">
        <f t="shared" si="10"/>
        <v>0</v>
      </c>
      <c r="AC51" s="27" t="str">
        <f t="shared" si="11"/>
        <v>OK</v>
      </c>
      <c r="AE51" s="27" t="str">
        <f>IF(AG51="","",IF(U51="도비","세입없음",AG51&amp;"-"&amp;test(COUNTIF($AG$7:AG51,AG51),"00")))</f>
        <v/>
      </c>
      <c r="AG51" s="27" t="str">
        <f t="array" ref="AG51">IF(C51="","",INDEX(구분표!$I$2:$I$300, MATCH(1,(구분표!$E$2:$E$300='2추 세입'!B51)*(구분표!$F$2:$F$300='2추 세입'!C51)*(구분표!$G$2:$G$300='2추 세입'!A51),0)))</f>
        <v/>
      </c>
      <c r="AI51" s="27"/>
      <c r="AK51" s="42">
        <f>IF(AE51="",0,SUMIFS('2추 세출'!$V$6:$V$264,'2추 세출'!$AE$6:$AE$264,'2추 세입'!$AE51))</f>
        <v>0</v>
      </c>
      <c r="AL51" s="42" t="str">
        <f>IF(AE51="","",COUNTIFS('2추 세출'!$AE$6:$AE$264,'2추 세입'!AE51))</f>
        <v/>
      </c>
      <c r="AM51" s="27" t="str">
        <f t="shared" si="12"/>
        <v>OK</v>
      </c>
      <c r="AO51" s="42">
        <f>IF(AE51="",0,SUMIFS('2추 세출'!$AA$6:$AA$264,'2추 세출'!$AE$6:$AE$264,'2추 세입'!$AE51))</f>
        <v>0</v>
      </c>
      <c r="AP51" s="42" t="str">
        <f>IF(AE51="","",COUNTIFS('2추 세출'!$AE$6:$AE$264,AE51))</f>
        <v/>
      </c>
      <c r="AQ51" s="27" t="str">
        <f t="shared" si="13"/>
        <v>OK</v>
      </c>
    </row>
    <row r="52" spans="1:43" ht="50.1" hidden="1" customHeight="1" x14ac:dyDescent="0.3">
      <c r="A52" s="33" t="str">
        <f>IFERROR(VLOOKUP($C52,구분표!$A$2:$C$300,2,FALSE),"")</f>
        <v/>
      </c>
      <c r="B52" s="24" t="str">
        <f>IFERROR(VLOOKUP($C52,구분표!$A$2:$C$300,3,FALSE),"")</f>
        <v/>
      </c>
      <c r="C52" s="31"/>
      <c r="D52" s="35"/>
      <c r="E52" s="36"/>
      <c r="F52" s="35"/>
      <c r="G52" s="44"/>
      <c r="H52" s="42"/>
      <c r="I52" s="54" t="str">
        <f t="shared" si="3"/>
        <v/>
      </c>
      <c r="J52" s="42"/>
      <c r="K52" s="45"/>
      <c r="L52" s="50">
        <f t="shared" si="4"/>
        <v>0</v>
      </c>
      <c r="M52" s="42"/>
      <c r="N52" s="45"/>
      <c r="O52" s="52">
        <f t="shared" si="5"/>
        <v>0</v>
      </c>
      <c r="P52" s="27" t="str">
        <f t="shared" si="14"/>
        <v>X</v>
      </c>
      <c r="Q52" s="29"/>
      <c r="S52" s="27"/>
      <c r="U52" s="27"/>
      <c r="V52" s="42">
        <f t="shared" si="6"/>
        <v>0</v>
      </c>
      <c r="W52" s="42">
        <f t="shared" si="7"/>
        <v>0</v>
      </c>
      <c r="X52" s="27" t="str">
        <f t="shared" si="8"/>
        <v>OK</v>
      </c>
      <c r="Z52" s="27"/>
      <c r="AA52" s="42">
        <f t="shared" si="9"/>
        <v>0</v>
      </c>
      <c r="AB52" s="42">
        <f t="shared" si="10"/>
        <v>0</v>
      </c>
      <c r="AC52" s="27" t="str">
        <f t="shared" si="11"/>
        <v>OK</v>
      </c>
      <c r="AE52" s="27" t="str">
        <f>IF(AG52="","",IF(U52="도비","세입없음",AG52&amp;"-"&amp;test(COUNTIF($AG$7:AG52,AG52),"00")))</f>
        <v/>
      </c>
      <c r="AG52" s="27" t="str">
        <f t="array" ref="AG52">IF(C52="","",INDEX(구분표!$I$2:$I$300, MATCH(1,(구분표!$E$2:$E$300='2추 세입'!B52)*(구분표!$F$2:$F$300='2추 세입'!C52)*(구분표!$G$2:$G$300='2추 세입'!A52),0)))</f>
        <v/>
      </c>
      <c r="AI52" s="27"/>
      <c r="AK52" s="42">
        <f>IF(AE52="",0,SUMIFS('2추 세출'!$V$6:$V$264,'2추 세출'!$AE$6:$AE$264,'2추 세입'!$AE52))</f>
        <v>0</v>
      </c>
      <c r="AL52" s="42" t="str">
        <f>IF(AE52="","",COUNTIFS('2추 세출'!$AE$6:$AE$264,'2추 세입'!AE52))</f>
        <v/>
      </c>
      <c r="AM52" s="27" t="str">
        <f t="shared" si="12"/>
        <v>OK</v>
      </c>
      <c r="AO52" s="42">
        <f>IF(AE52="",0,SUMIFS('2추 세출'!$AA$6:$AA$264,'2추 세출'!$AE$6:$AE$264,'2추 세입'!$AE52))</f>
        <v>0</v>
      </c>
      <c r="AP52" s="42" t="str">
        <f>IF(AE52="","",COUNTIFS('2추 세출'!$AE$6:$AE$264,AE52))</f>
        <v/>
      </c>
      <c r="AQ52" s="27" t="str">
        <f t="shared" si="13"/>
        <v>OK</v>
      </c>
    </row>
    <row r="53" spans="1:43" ht="50.1" hidden="1" customHeight="1" x14ac:dyDescent="0.3">
      <c r="A53" s="33" t="str">
        <f>IFERROR(VLOOKUP($C53,구분표!$A$2:$C$300,2,FALSE),"")</f>
        <v/>
      </c>
      <c r="B53" s="24" t="str">
        <f>IFERROR(VLOOKUP($C53,구분표!$A$2:$C$300,3,FALSE),"")</f>
        <v/>
      </c>
      <c r="C53" s="31"/>
      <c r="D53" s="35"/>
      <c r="E53" s="36"/>
      <c r="F53" s="35"/>
      <c r="G53" s="44"/>
      <c r="H53" s="42"/>
      <c r="I53" s="54" t="str">
        <f t="shared" si="3"/>
        <v/>
      </c>
      <c r="J53" s="42"/>
      <c r="K53" s="45"/>
      <c r="L53" s="50">
        <f t="shared" si="4"/>
        <v>0</v>
      </c>
      <c r="M53" s="42"/>
      <c r="N53" s="45"/>
      <c r="O53" s="52">
        <f t="shared" si="5"/>
        <v>0</v>
      </c>
      <c r="P53" s="27" t="str">
        <f t="shared" si="14"/>
        <v>X</v>
      </c>
      <c r="Q53" s="29"/>
      <c r="S53" s="27"/>
      <c r="U53" s="27"/>
      <c r="V53" s="42">
        <f t="shared" si="6"/>
        <v>0</v>
      </c>
      <c r="W53" s="42">
        <f t="shared" si="7"/>
        <v>0</v>
      </c>
      <c r="X53" s="27" t="str">
        <f t="shared" si="8"/>
        <v>OK</v>
      </c>
      <c r="Z53" s="27"/>
      <c r="AA53" s="42">
        <f t="shared" si="9"/>
        <v>0</v>
      </c>
      <c r="AB53" s="42">
        <f t="shared" si="10"/>
        <v>0</v>
      </c>
      <c r="AC53" s="27" t="str">
        <f t="shared" si="11"/>
        <v>OK</v>
      </c>
      <c r="AE53" s="27" t="str">
        <f>IF(AG53="","",IF(U53="도비","세입없음",AG53&amp;"-"&amp;test(COUNTIF($AG$7:AG53,AG53),"00")))</f>
        <v/>
      </c>
      <c r="AG53" s="27" t="str">
        <f t="array" ref="AG53">IF(C53="","",INDEX(구분표!$I$2:$I$300, MATCH(1,(구분표!$E$2:$E$300='2추 세입'!B53)*(구분표!$F$2:$F$300='2추 세입'!C53)*(구분표!$G$2:$G$300='2추 세입'!A53),0)))</f>
        <v/>
      </c>
      <c r="AI53" s="27"/>
      <c r="AK53" s="42">
        <f>IF(AE53="",0,SUMIFS('2추 세출'!$V$6:$V$264,'2추 세출'!$AE$6:$AE$264,'2추 세입'!$AE53))</f>
        <v>0</v>
      </c>
      <c r="AL53" s="42" t="str">
        <f>IF(AE53="","",COUNTIFS('2추 세출'!$AE$6:$AE$264,'2추 세입'!AE53))</f>
        <v/>
      </c>
      <c r="AM53" s="27" t="str">
        <f t="shared" si="12"/>
        <v>OK</v>
      </c>
      <c r="AO53" s="42">
        <f>IF(AE53="",0,SUMIFS('2추 세출'!$AA$6:$AA$264,'2추 세출'!$AE$6:$AE$264,'2추 세입'!$AE53))</f>
        <v>0</v>
      </c>
      <c r="AP53" s="42" t="str">
        <f>IF(AE53="","",COUNTIFS('2추 세출'!$AE$6:$AE$264,AE53))</f>
        <v/>
      </c>
      <c r="AQ53" s="27" t="str">
        <f t="shared" si="13"/>
        <v>OK</v>
      </c>
    </row>
    <row r="54" spans="1:43" ht="50.1" hidden="1" customHeight="1" x14ac:dyDescent="0.3">
      <c r="A54" s="33" t="str">
        <f>IFERROR(VLOOKUP($C54,구분표!$A$2:$C$300,2,FALSE),"")</f>
        <v/>
      </c>
      <c r="B54" s="24" t="str">
        <f>IFERROR(VLOOKUP($C54,구분표!$A$2:$C$300,3,FALSE),"")</f>
        <v/>
      </c>
      <c r="C54" s="31"/>
      <c r="D54" s="35"/>
      <c r="E54" s="36"/>
      <c r="F54" s="35"/>
      <c r="G54" s="44"/>
      <c r="H54" s="42"/>
      <c r="I54" s="54" t="str">
        <f t="shared" si="3"/>
        <v/>
      </c>
      <c r="J54" s="42"/>
      <c r="K54" s="45"/>
      <c r="L54" s="50">
        <f t="shared" si="4"/>
        <v>0</v>
      </c>
      <c r="M54" s="42"/>
      <c r="N54" s="45"/>
      <c r="O54" s="52">
        <f t="shared" si="5"/>
        <v>0</v>
      </c>
      <c r="P54" s="27" t="str">
        <f t="shared" si="14"/>
        <v>X</v>
      </c>
      <c r="Q54" s="29"/>
      <c r="S54" s="27"/>
      <c r="U54" s="27"/>
      <c r="V54" s="42">
        <f t="shared" si="6"/>
        <v>0</v>
      </c>
      <c r="W54" s="42">
        <f t="shared" si="7"/>
        <v>0</v>
      </c>
      <c r="X54" s="27" t="str">
        <f t="shared" si="8"/>
        <v>OK</v>
      </c>
      <c r="Z54" s="27"/>
      <c r="AA54" s="42">
        <f t="shared" si="9"/>
        <v>0</v>
      </c>
      <c r="AB54" s="42">
        <f t="shared" si="10"/>
        <v>0</v>
      </c>
      <c r="AC54" s="27" t="str">
        <f t="shared" si="11"/>
        <v>OK</v>
      </c>
      <c r="AE54" s="27" t="str">
        <f>IF(AG54="","",IF(U54="도비","세입없음",AG54&amp;"-"&amp;test(COUNTIF($AG$7:AG54,AG54),"00")))</f>
        <v/>
      </c>
      <c r="AG54" s="27" t="str">
        <f t="array" ref="AG54">IF(C54="","",INDEX(구분표!$I$2:$I$300, MATCH(1,(구분표!$E$2:$E$300='2추 세입'!B54)*(구분표!$F$2:$F$300='2추 세입'!C54)*(구분표!$G$2:$G$300='2추 세입'!A54),0)))</f>
        <v/>
      </c>
      <c r="AI54" s="27"/>
      <c r="AK54" s="42">
        <f>IF(AE54="",0,SUMIFS('2추 세출'!$V$6:$V$264,'2추 세출'!$AE$6:$AE$264,'2추 세입'!$AE54))</f>
        <v>0</v>
      </c>
      <c r="AL54" s="42" t="str">
        <f>IF(AE54="","",COUNTIFS('2추 세출'!$AE$6:$AE$264,'2추 세입'!AE54))</f>
        <v/>
      </c>
      <c r="AM54" s="27" t="str">
        <f t="shared" si="12"/>
        <v>OK</v>
      </c>
      <c r="AO54" s="42">
        <f>IF(AE54="",0,SUMIFS('2추 세출'!$AA$6:$AA$264,'2추 세출'!$AE$6:$AE$264,'2추 세입'!$AE54))</f>
        <v>0</v>
      </c>
      <c r="AP54" s="42" t="str">
        <f>IF(AE54="","",COUNTIFS('2추 세출'!$AE$6:$AE$264,AE54))</f>
        <v/>
      </c>
      <c r="AQ54" s="27" t="str">
        <f t="shared" si="13"/>
        <v>OK</v>
      </c>
    </row>
    <row r="55" spans="1:43" ht="50.1" hidden="1" customHeight="1" x14ac:dyDescent="0.3">
      <c r="A55" s="33" t="str">
        <f>IFERROR(VLOOKUP($C55,구분표!$A$2:$C$300,2,FALSE),"")</f>
        <v/>
      </c>
      <c r="B55" s="24" t="str">
        <f>IFERROR(VLOOKUP($C55,구분표!$A$2:$C$300,3,FALSE),"")</f>
        <v/>
      </c>
      <c r="C55" s="31"/>
      <c r="D55" s="35"/>
      <c r="E55" s="36"/>
      <c r="F55" s="35"/>
      <c r="G55" s="44"/>
      <c r="H55" s="42"/>
      <c r="I55" s="54" t="str">
        <f t="shared" si="3"/>
        <v/>
      </c>
      <c r="J55" s="42"/>
      <c r="K55" s="45"/>
      <c r="L55" s="50">
        <f t="shared" si="4"/>
        <v>0</v>
      </c>
      <c r="M55" s="42"/>
      <c r="N55" s="45"/>
      <c r="O55" s="52">
        <f t="shared" si="5"/>
        <v>0</v>
      </c>
      <c r="P55" s="27" t="str">
        <f t="shared" si="14"/>
        <v>X</v>
      </c>
      <c r="Q55" s="29"/>
      <c r="S55" s="27"/>
      <c r="U55" s="27"/>
      <c r="V55" s="42">
        <f t="shared" si="6"/>
        <v>0</v>
      </c>
      <c r="W55" s="42">
        <f t="shared" si="7"/>
        <v>0</v>
      </c>
      <c r="X55" s="27" t="str">
        <f t="shared" si="8"/>
        <v>OK</v>
      </c>
      <c r="Z55" s="27"/>
      <c r="AA55" s="42">
        <f t="shared" si="9"/>
        <v>0</v>
      </c>
      <c r="AB55" s="42">
        <f t="shared" si="10"/>
        <v>0</v>
      </c>
      <c r="AC55" s="27" t="str">
        <f t="shared" si="11"/>
        <v>OK</v>
      </c>
      <c r="AE55" s="27" t="str">
        <f>IF(AG55="","",IF(U55="도비","세입없음",AG55&amp;"-"&amp;test(COUNTIF($AG$7:AG55,AG55),"00")))</f>
        <v/>
      </c>
      <c r="AG55" s="27" t="str">
        <f t="array" ref="AG55">IF(C55="","",INDEX(구분표!$I$2:$I$300, MATCH(1,(구분표!$E$2:$E$300='2추 세입'!B55)*(구분표!$F$2:$F$300='2추 세입'!C55)*(구분표!$G$2:$G$300='2추 세입'!A55),0)))</f>
        <v/>
      </c>
      <c r="AI55" s="27"/>
      <c r="AK55" s="42">
        <f>IF(AE55="",0,SUMIFS('2추 세출'!$V$6:$V$264,'2추 세출'!$AE$6:$AE$264,'2추 세입'!$AE55))</f>
        <v>0</v>
      </c>
      <c r="AL55" s="42" t="str">
        <f>IF(AE55="","",COUNTIFS('2추 세출'!$AE$6:$AE$264,'2추 세입'!AE55))</f>
        <v/>
      </c>
      <c r="AM55" s="27" t="str">
        <f t="shared" si="12"/>
        <v>OK</v>
      </c>
      <c r="AO55" s="42">
        <f>IF(AE55="",0,SUMIFS('2추 세출'!$AA$6:$AA$264,'2추 세출'!$AE$6:$AE$264,'2추 세입'!$AE55))</f>
        <v>0</v>
      </c>
      <c r="AP55" s="42" t="str">
        <f>IF(AE55="","",COUNTIFS('2추 세출'!$AE$6:$AE$264,AE55))</f>
        <v/>
      </c>
      <c r="AQ55" s="27" t="str">
        <f t="shared" si="13"/>
        <v>OK</v>
      </c>
    </row>
    <row r="56" spans="1:43" ht="50.1" hidden="1" customHeight="1" x14ac:dyDescent="0.3">
      <c r="A56" s="33" t="str">
        <f>IFERROR(VLOOKUP($C56,구분표!$A$2:$C$300,2,FALSE),"")</f>
        <v/>
      </c>
      <c r="B56" s="24" t="str">
        <f>IFERROR(VLOOKUP($C56,구분표!$A$2:$C$300,3,FALSE),"")</f>
        <v/>
      </c>
      <c r="C56" s="31"/>
      <c r="D56" s="35"/>
      <c r="E56" s="36"/>
      <c r="F56" s="35"/>
      <c r="G56" s="44"/>
      <c r="H56" s="42"/>
      <c r="I56" s="54" t="str">
        <f t="shared" si="3"/>
        <v/>
      </c>
      <c r="J56" s="42"/>
      <c r="K56" s="45"/>
      <c r="L56" s="50">
        <f t="shared" si="4"/>
        <v>0</v>
      </c>
      <c r="M56" s="42"/>
      <c r="N56" s="45"/>
      <c r="O56" s="52">
        <f t="shared" si="5"/>
        <v>0</v>
      </c>
      <c r="P56" s="27" t="str">
        <f t="shared" si="14"/>
        <v>X</v>
      </c>
      <c r="Q56" s="29"/>
      <c r="S56" s="27"/>
      <c r="U56" s="27"/>
      <c r="V56" s="42">
        <f t="shared" si="6"/>
        <v>0</v>
      </c>
      <c r="W56" s="42">
        <f t="shared" si="7"/>
        <v>0</v>
      </c>
      <c r="X56" s="27" t="str">
        <f t="shared" si="8"/>
        <v>OK</v>
      </c>
      <c r="Z56" s="27"/>
      <c r="AA56" s="42">
        <f t="shared" si="9"/>
        <v>0</v>
      </c>
      <c r="AB56" s="42">
        <f t="shared" si="10"/>
        <v>0</v>
      </c>
      <c r="AC56" s="27" t="str">
        <f t="shared" si="11"/>
        <v>OK</v>
      </c>
      <c r="AE56" s="27" t="str">
        <f>IF(AG56="","",IF(U56="도비","세입없음",AG56&amp;"-"&amp;test(COUNTIF($AG$7:AG56,AG56),"00")))</f>
        <v/>
      </c>
      <c r="AG56" s="27" t="str">
        <f t="array" ref="AG56">IF(C56="","",INDEX(구분표!$I$2:$I$300, MATCH(1,(구분표!$E$2:$E$300='2추 세입'!B56)*(구분표!$F$2:$F$300='2추 세입'!C56)*(구분표!$G$2:$G$300='2추 세입'!A56),0)))</f>
        <v/>
      </c>
      <c r="AI56" s="27"/>
      <c r="AK56" s="42">
        <f>IF(AE56="",0,SUMIFS('2추 세출'!$V$6:$V$264,'2추 세출'!$AE$6:$AE$264,'2추 세입'!$AE56))</f>
        <v>0</v>
      </c>
      <c r="AL56" s="42" t="str">
        <f>IF(AE56="","",COUNTIFS('2추 세출'!$AE$6:$AE$264,'2추 세입'!AE56))</f>
        <v/>
      </c>
      <c r="AM56" s="27" t="str">
        <f t="shared" si="12"/>
        <v>OK</v>
      </c>
      <c r="AO56" s="42">
        <f>IF(AE56="",0,SUMIFS('2추 세출'!$AA$6:$AA$264,'2추 세출'!$AE$6:$AE$264,'2추 세입'!$AE56))</f>
        <v>0</v>
      </c>
      <c r="AP56" s="42" t="str">
        <f>IF(AE56="","",COUNTIFS('2추 세출'!$AE$6:$AE$264,AE56))</f>
        <v/>
      </c>
      <c r="AQ56" s="27" t="str">
        <f t="shared" si="13"/>
        <v>OK</v>
      </c>
    </row>
    <row r="57" spans="1:43" ht="50.1" hidden="1" customHeight="1" x14ac:dyDescent="0.3">
      <c r="A57" s="33" t="str">
        <f>IFERROR(VLOOKUP($C57,구분표!$A$2:$C$300,2,FALSE),"")</f>
        <v/>
      </c>
      <c r="B57" s="24" t="str">
        <f>IFERROR(VLOOKUP($C57,구분표!$A$2:$C$300,3,FALSE),"")</f>
        <v/>
      </c>
      <c r="C57" s="31"/>
      <c r="D57" s="35"/>
      <c r="E57" s="36"/>
      <c r="F57" s="35"/>
      <c r="G57" s="44"/>
      <c r="H57" s="42"/>
      <c r="I57" s="54" t="str">
        <f t="shared" si="3"/>
        <v/>
      </c>
      <c r="J57" s="42"/>
      <c r="K57" s="45"/>
      <c r="L57" s="50">
        <f t="shared" si="4"/>
        <v>0</v>
      </c>
      <c r="M57" s="42"/>
      <c r="N57" s="45"/>
      <c r="O57" s="52">
        <f t="shared" si="5"/>
        <v>0</v>
      </c>
      <c r="P57" s="27" t="str">
        <f t="shared" si="14"/>
        <v>X</v>
      </c>
      <c r="Q57" s="29"/>
      <c r="S57" s="27"/>
      <c r="U57" s="27"/>
      <c r="V57" s="42">
        <f t="shared" si="6"/>
        <v>0</v>
      </c>
      <c r="W57" s="42">
        <f t="shared" si="7"/>
        <v>0</v>
      </c>
      <c r="X57" s="27" t="str">
        <f t="shared" si="8"/>
        <v>OK</v>
      </c>
      <c r="Z57" s="27"/>
      <c r="AA57" s="42">
        <f t="shared" si="9"/>
        <v>0</v>
      </c>
      <c r="AB57" s="42">
        <f t="shared" si="10"/>
        <v>0</v>
      </c>
      <c r="AC57" s="27" t="str">
        <f t="shared" si="11"/>
        <v>OK</v>
      </c>
      <c r="AE57" s="27" t="str">
        <f>IF(AG57="","",IF(U57="도비","세입없음",AG57&amp;"-"&amp;test(COUNTIF($AG$7:AG57,AG57),"00")))</f>
        <v/>
      </c>
      <c r="AG57" s="27" t="str">
        <f t="array" ref="AG57">IF(C57="","",INDEX(구분표!$I$2:$I$300, MATCH(1,(구분표!$E$2:$E$300='2추 세입'!B57)*(구분표!$F$2:$F$300='2추 세입'!C57)*(구분표!$G$2:$G$300='2추 세입'!A57),0)))</f>
        <v/>
      </c>
      <c r="AI57" s="27"/>
      <c r="AK57" s="42">
        <f>IF(AE57="",0,SUMIFS('2추 세출'!$V$6:$V$264,'2추 세출'!$AE$6:$AE$264,'2추 세입'!$AE57))</f>
        <v>0</v>
      </c>
      <c r="AL57" s="42" t="str">
        <f>IF(AE57="","",COUNTIFS('2추 세출'!$AE$6:$AE$264,'2추 세입'!AE57))</f>
        <v/>
      </c>
      <c r="AM57" s="27" t="str">
        <f t="shared" si="12"/>
        <v>OK</v>
      </c>
      <c r="AO57" s="42">
        <f>IF(AE57="",0,SUMIFS('2추 세출'!$AA$6:$AA$264,'2추 세출'!$AE$6:$AE$264,'2추 세입'!$AE57))</f>
        <v>0</v>
      </c>
      <c r="AP57" s="42" t="str">
        <f>IF(AE57="","",COUNTIFS('2추 세출'!$AE$6:$AE$264,AE57))</f>
        <v/>
      </c>
      <c r="AQ57" s="27" t="str">
        <f t="shared" si="13"/>
        <v>OK</v>
      </c>
    </row>
    <row r="58" spans="1:43" ht="50.1" hidden="1" customHeight="1" x14ac:dyDescent="0.3">
      <c r="A58" s="33" t="str">
        <f>IFERROR(VLOOKUP($C58,구분표!$A$2:$C$300,2,FALSE),"")</f>
        <v/>
      </c>
      <c r="B58" s="24" t="str">
        <f>IFERROR(VLOOKUP($C58,구분표!$A$2:$C$300,3,FALSE),"")</f>
        <v/>
      </c>
      <c r="C58" s="31"/>
      <c r="D58" s="35"/>
      <c r="E58" s="36"/>
      <c r="F58" s="35"/>
      <c r="G58" s="44"/>
      <c r="H58" s="42"/>
      <c r="I58" s="54" t="str">
        <f t="shared" si="3"/>
        <v/>
      </c>
      <c r="J58" s="42"/>
      <c r="K58" s="45"/>
      <c r="L58" s="50">
        <f t="shared" si="4"/>
        <v>0</v>
      </c>
      <c r="M58" s="42"/>
      <c r="N58" s="45"/>
      <c r="O58" s="52">
        <f t="shared" si="5"/>
        <v>0</v>
      </c>
      <c r="P58" s="27" t="str">
        <f t="shared" si="14"/>
        <v>X</v>
      </c>
      <c r="Q58" s="29"/>
      <c r="S58" s="27"/>
      <c r="U58" s="27"/>
      <c r="V58" s="42">
        <f t="shared" si="6"/>
        <v>0</v>
      </c>
      <c r="W58" s="42">
        <f t="shared" si="7"/>
        <v>0</v>
      </c>
      <c r="X58" s="27" t="str">
        <f t="shared" si="8"/>
        <v>OK</v>
      </c>
      <c r="Z58" s="27"/>
      <c r="AA58" s="42">
        <f t="shared" si="9"/>
        <v>0</v>
      </c>
      <c r="AB58" s="42">
        <f t="shared" si="10"/>
        <v>0</v>
      </c>
      <c r="AC58" s="27" t="str">
        <f t="shared" si="11"/>
        <v>OK</v>
      </c>
      <c r="AE58" s="27" t="str">
        <f>IF(AG58="","",IF(U58="도비","세입없음",AG58&amp;"-"&amp;test(COUNTIF($AG$7:AG58,AG58),"00")))</f>
        <v/>
      </c>
      <c r="AG58" s="27" t="str">
        <f t="array" ref="AG58">IF(C58="","",INDEX(구분표!$I$2:$I$300, MATCH(1,(구분표!$E$2:$E$300='2추 세입'!B58)*(구분표!$F$2:$F$300='2추 세입'!C58)*(구분표!$G$2:$G$300='2추 세입'!A58),0)))</f>
        <v/>
      </c>
      <c r="AI58" s="27"/>
      <c r="AK58" s="42">
        <f>IF(AE58="",0,SUMIFS('2추 세출'!$V$6:$V$264,'2추 세출'!$AE$6:$AE$264,'2추 세입'!$AE58))</f>
        <v>0</v>
      </c>
      <c r="AL58" s="42" t="str">
        <f>IF(AE58="","",COUNTIFS('2추 세출'!$AE$6:$AE$264,'2추 세입'!AE58))</f>
        <v/>
      </c>
      <c r="AM58" s="27" t="str">
        <f t="shared" si="12"/>
        <v>OK</v>
      </c>
      <c r="AO58" s="42">
        <f>IF(AE58="",0,SUMIFS('2추 세출'!$AA$6:$AA$264,'2추 세출'!$AE$6:$AE$264,'2추 세입'!$AE58))</f>
        <v>0</v>
      </c>
      <c r="AP58" s="42" t="str">
        <f>IF(AE58="","",COUNTIFS('2추 세출'!$AE$6:$AE$264,AE58))</f>
        <v/>
      </c>
      <c r="AQ58" s="27" t="str">
        <f t="shared" si="13"/>
        <v>OK</v>
      </c>
    </row>
    <row r="59" spans="1:43" ht="50.1" hidden="1" customHeight="1" x14ac:dyDescent="0.3">
      <c r="A59" s="33" t="str">
        <f>IFERROR(VLOOKUP($C59,구분표!$A$2:$C$300,2,FALSE),"")</f>
        <v/>
      </c>
      <c r="B59" s="24" t="str">
        <f>IFERROR(VLOOKUP($C59,구분표!$A$2:$C$300,3,FALSE),"")</f>
        <v/>
      </c>
      <c r="C59" s="31"/>
      <c r="D59" s="35"/>
      <c r="E59" s="36"/>
      <c r="F59" s="35"/>
      <c r="G59" s="44"/>
      <c r="H59" s="42"/>
      <c r="I59" s="54" t="str">
        <f t="shared" si="3"/>
        <v/>
      </c>
      <c r="J59" s="42"/>
      <c r="K59" s="45"/>
      <c r="L59" s="50">
        <f t="shared" si="4"/>
        <v>0</v>
      </c>
      <c r="M59" s="42"/>
      <c r="N59" s="45"/>
      <c r="O59" s="52">
        <f t="shared" si="5"/>
        <v>0</v>
      </c>
      <c r="P59" s="27" t="str">
        <f t="shared" si="14"/>
        <v>X</v>
      </c>
      <c r="Q59" s="29"/>
      <c r="S59" s="27"/>
      <c r="U59" s="27"/>
      <c r="V59" s="42">
        <f t="shared" si="6"/>
        <v>0</v>
      </c>
      <c r="W59" s="42">
        <f t="shared" si="7"/>
        <v>0</v>
      </c>
      <c r="X59" s="27" t="str">
        <f t="shared" si="8"/>
        <v>OK</v>
      </c>
      <c r="Z59" s="27"/>
      <c r="AA59" s="42">
        <f t="shared" si="9"/>
        <v>0</v>
      </c>
      <c r="AB59" s="42">
        <f t="shared" si="10"/>
        <v>0</v>
      </c>
      <c r="AC59" s="27" t="str">
        <f t="shared" si="11"/>
        <v>OK</v>
      </c>
      <c r="AE59" s="27" t="str">
        <f>IF(AG59="","",IF(U59="도비","세입없음",AG59&amp;"-"&amp;test(COUNTIF($AG$7:AG59,AG59),"00")))</f>
        <v/>
      </c>
      <c r="AG59" s="27" t="str">
        <f t="array" ref="AG59">IF(C59="","",INDEX(구분표!$I$2:$I$300, MATCH(1,(구분표!$E$2:$E$300='2추 세입'!B59)*(구분표!$F$2:$F$300='2추 세입'!C59)*(구분표!$G$2:$G$300='2추 세입'!A59),0)))</f>
        <v/>
      </c>
      <c r="AI59" s="27"/>
      <c r="AK59" s="42">
        <f>IF(AE59="",0,SUMIFS('2추 세출'!$V$6:$V$264,'2추 세출'!$AE$6:$AE$264,'2추 세입'!$AE59))</f>
        <v>0</v>
      </c>
      <c r="AL59" s="42" t="str">
        <f>IF(AE59="","",COUNTIFS('2추 세출'!$AE$6:$AE$264,'2추 세입'!AE59))</f>
        <v/>
      </c>
      <c r="AM59" s="27" t="str">
        <f t="shared" si="12"/>
        <v>OK</v>
      </c>
      <c r="AO59" s="42">
        <f>IF(AE59="",0,SUMIFS('2추 세출'!$AA$6:$AA$264,'2추 세출'!$AE$6:$AE$264,'2추 세입'!$AE59))</f>
        <v>0</v>
      </c>
      <c r="AP59" s="42" t="str">
        <f>IF(AE59="","",COUNTIFS('2추 세출'!$AE$6:$AE$264,AE59))</f>
        <v/>
      </c>
      <c r="AQ59" s="27" t="str">
        <f t="shared" si="13"/>
        <v>OK</v>
      </c>
    </row>
    <row r="60" spans="1:43" ht="50.1" hidden="1" customHeight="1" x14ac:dyDescent="0.3">
      <c r="A60" s="33" t="str">
        <f>IFERROR(VLOOKUP($C60,구분표!$A$2:$C$300,2,FALSE),"")</f>
        <v/>
      </c>
      <c r="B60" s="24" t="str">
        <f>IFERROR(VLOOKUP($C60,구분표!$A$2:$C$300,3,FALSE),"")</f>
        <v/>
      </c>
      <c r="C60" s="31"/>
      <c r="D60" s="35"/>
      <c r="E60" s="36"/>
      <c r="F60" s="35"/>
      <c r="G60" s="44"/>
      <c r="H60" s="42"/>
      <c r="I60" s="54" t="str">
        <f t="shared" si="3"/>
        <v/>
      </c>
      <c r="J60" s="42"/>
      <c r="K60" s="45"/>
      <c r="L60" s="50">
        <f t="shared" si="4"/>
        <v>0</v>
      </c>
      <c r="M60" s="42"/>
      <c r="N60" s="45"/>
      <c r="O60" s="52">
        <f t="shared" si="5"/>
        <v>0</v>
      </c>
      <c r="P60" s="27" t="str">
        <f t="shared" si="14"/>
        <v>X</v>
      </c>
      <c r="Q60" s="29"/>
      <c r="S60" s="27"/>
      <c r="U60" s="27"/>
      <c r="V60" s="42">
        <f t="shared" si="6"/>
        <v>0</v>
      </c>
      <c r="W60" s="42">
        <f t="shared" si="7"/>
        <v>0</v>
      </c>
      <c r="X60" s="27" t="str">
        <f t="shared" si="8"/>
        <v>OK</v>
      </c>
      <c r="Z60" s="27"/>
      <c r="AA60" s="42">
        <f t="shared" si="9"/>
        <v>0</v>
      </c>
      <c r="AB60" s="42">
        <f t="shared" si="10"/>
        <v>0</v>
      </c>
      <c r="AC60" s="27" t="str">
        <f t="shared" si="11"/>
        <v>OK</v>
      </c>
      <c r="AE60" s="27" t="str">
        <f>IF(AG60="","",IF(U60="도비","세입없음",AG60&amp;"-"&amp;test(COUNTIF($AG$7:AG60,AG60),"00")))</f>
        <v/>
      </c>
      <c r="AG60" s="27" t="str">
        <f t="array" ref="AG60">IF(C60="","",INDEX(구분표!$I$2:$I$300, MATCH(1,(구분표!$E$2:$E$300='2추 세입'!B60)*(구분표!$F$2:$F$300='2추 세입'!C60)*(구분표!$G$2:$G$300='2추 세입'!A60),0)))</f>
        <v/>
      </c>
      <c r="AI60" s="27"/>
      <c r="AK60" s="42">
        <f>IF(AE60="",0,SUMIFS('2추 세출'!$V$6:$V$264,'2추 세출'!$AE$6:$AE$264,'2추 세입'!$AE60))</f>
        <v>0</v>
      </c>
      <c r="AL60" s="42" t="str">
        <f>IF(AE60="","",COUNTIFS('2추 세출'!$AE$6:$AE$264,'2추 세입'!AE60))</f>
        <v/>
      </c>
      <c r="AM60" s="27" t="str">
        <f t="shared" si="12"/>
        <v>OK</v>
      </c>
      <c r="AO60" s="42">
        <f>IF(AE60="",0,SUMIFS('2추 세출'!$AA$6:$AA$264,'2추 세출'!$AE$6:$AE$264,'2추 세입'!$AE60))</f>
        <v>0</v>
      </c>
      <c r="AP60" s="42" t="str">
        <f>IF(AE60="","",COUNTIFS('2추 세출'!$AE$6:$AE$264,AE60))</f>
        <v/>
      </c>
      <c r="AQ60" s="27" t="str">
        <f t="shared" si="13"/>
        <v>OK</v>
      </c>
    </row>
    <row r="61" spans="1:43" ht="50.1" hidden="1" customHeight="1" x14ac:dyDescent="0.3">
      <c r="A61" s="33" t="str">
        <f>IFERROR(VLOOKUP($C61,구분표!$A$2:$C$300,2,FALSE),"")</f>
        <v/>
      </c>
      <c r="B61" s="24" t="str">
        <f>IFERROR(VLOOKUP($C61,구분표!$A$2:$C$300,3,FALSE),"")</f>
        <v/>
      </c>
      <c r="C61" s="31"/>
      <c r="D61" s="35"/>
      <c r="E61" s="36"/>
      <c r="F61" s="35"/>
      <c r="G61" s="44"/>
      <c r="H61" s="42"/>
      <c r="I61" s="54" t="str">
        <f t="shared" si="3"/>
        <v/>
      </c>
      <c r="J61" s="42"/>
      <c r="K61" s="45"/>
      <c r="L61" s="50">
        <f t="shared" si="4"/>
        <v>0</v>
      </c>
      <c r="M61" s="42"/>
      <c r="N61" s="45"/>
      <c r="O61" s="52">
        <f t="shared" si="5"/>
        <v>0</v>
      </c>
      <c r="P61" s="27" t="str">
        <f t="shared" si="14"/>
        <v>X</v>
      </c>
      <c r="Q61" s="29"/>
      <c r="S61" s="27"/>
      <c r="U61" s="27"/>
      <c r="V61" s="42">
        <f t="shared" si="6"/>
        <v>0</v>
      </c>
      <c r="W61" s="42">
        <f t="shared" si="7"/>
        <v>0</v>
      </c>
      <c r="X61" s="27" t="str">
        <f t="shared" si="8"/>
        <v>OK</v>
      </c>
      <c r="Z61" s="27"/>
      <c r="AA61" s="42">
        <f t="shared" si="9"/>
        <v>0</v>
      </c>
      <c r="AB61" s="42">
        <f t="shared" si="10"/>
        <v>0</v>
      </c>
      <c r="AC61" s="27" t="str">
        <f t="shared" si="11"/>
        <v>OK</v>
      </c>
      <c r="AE61" s="27" t="str">
        <f>IF(AG61="","",IF(U61="도비","세입없음",AG61&amp;"-"&amp;test(COUNTIF($AG$7:AG61,AG61),"00")))</f>
        <v/>
      </c>
      <c r="AG61" s="27" t="str">
        <f t="array" ref="AG61">IF(C61="","",INDEX(구분표!$I$2:$I$300, MATCH(1,(구분표!$E$2:$E$300='2추 세입'!B61)*(구분표!$F$2:$F$300='2추 세입'!C61)*(구분표!$G$2:$G$300='2추 세입'!A61),0)))</f>
        <v/>
      </c>
      <c r="AI61" s="27"/>
      <c r="AK61" s="42">
        <f>IF(AE61="",0,SUMIFS('2추 세출'!$V$6:$V$264,'2추 세출'!$AE$6:$AE$264,'2추 세입'!$AE61))</f>
        <v>0</v>
      </c>
      <c r="AL61" s="42" t="str">
        <f>IF(AE61="","",COUNTIFS('2추 세출'!$AE$6:$AE$264,'2추 세입'!AE61))</f>
        <v/>
      </c>
      <c r="AM61" s="27" t="str">
        <f t="shared" si="12"/>
        <v>OK</v>
      </c>
      <c r="AO61" s="42">
        <f>IF(AE61="",0,SUMIFS('2추 세출'!$AA$6:$AA$264,'2추 세출'!$AE$6:$AE$264,'2추 세입'!$AE61))</f>
        <v>0</v>
      </c>
      <c r="AP61" s="42" t="str">
        <f>IF(AE61="","",COUNTIFS('2추 세출'!$AE$6:$AE$264,AE61))</f>
        <v/>
      </c>
      <c r="AQ61" s="27" t="str">
        <f t="shared" si="13"/>
        <v>OK</v>
      </c>
    </row>
    <row r="62" spans="1:43" ht="50.1" hidden="1" customHeight="1" x14ac:dyDescent="0.3">
      <c r="A62" s="33" t="str">
        <f>IFERROR(VLOOKUP($C62,구분표!$A$2:$C$300,2,FALSE),"")</f>
        <v/>
      </c>
      <c r="B62" s="24" t="str">
        <f>IFERROR(VLOOKUP($C62,구분표!$A$2:$C$300,3,FALSE),"")</f>
        <v/>
      </c>
      <c r="C62" s="31"/>
      <c r="D62" s="35"/>
      <c r="E62" s="36"/>
      <c r="F62" s="35"/>
      <c r="G62" s="44"/>
      <c r="H62" s="42"/>
      <c r="I62" s="54" t="str">
        <f t="shared" si="3"/>
        <v/>
      </c>
      <c r="J62" s="42"/>
      <c r="K62" s="45"/>
      <c r="L62" s="50">
        <f t="shared" si="4"/>
        <v>0</v>
      </c>
      <c r="M62" s="42"/>
      <c r="N62" s="45"/>
      <c r="O62" s="52">
        <f t="shared" si="5"/>
        <v>0</v>
      </c>
      <c r="P62" s="27" t="str">
        <f t="shared" si="14"/>
        <v>X</v>
      </c>
      <c r="Q62" s="29"/>
      <c r="S62" s="27"/>
      <c r="U62" s="27"/>
      <c r="V62" s="42">
        <f t="shared" si="6"/>
        <v>0</v>
      </c>
      <c r="W62" s="42">
        <f t="shared" si="7"/>
        <v>0</v>
      </c>
      <c r="X62" s="27" t="str">
        <f t="shared" si="8"/>
        <v>OK</v>
      </c>
      <c r="Z62" s="27"/>
      <c r="AA62" s="42">
        <f t="shared" si="9"/>
        <v>0</v>
      </c>
      <c r="AB62" s="42">
        <f t="shared" si="10"/>
        <v>0</v>
      </c>
      <c r="AC62" s="27" t="str">
        <f t="shared" si="11"/>
        <v>OK</v>
      </c>
      <c r="AE62" s="27" t="str">
        <f>IF(AG62="","",IF(U62="도비","세입없음",AG62&amp;"-"&amp;test(COUNTIF($AG$7:AG62,AG62),"00")))</f>
        <v/>
      </c>
      <c r="AG62" s="27" t="str">
        <f t="array" ref="AG62">IF(C62="","",INDEX(구분표!$I$2:$I$300, MATCH(1,(구분표!$E$2:$E$300='2추 세입'!B62)*(구분표!$F$2:$F$300='2추 세입'!C62)*(구분표!$G$2:$G$300='2추 세입'!A62),0)))</f>
        <v/>
      </c>
      <c r="AI62" s="27"/>
      <c r="AK62" s="42">
        <f>IF(AE62="",0,SUMIFS('2추 세출'!$V$6:$V$264,'2추 세출'!$AE$6:$AE$264,'2추 세입'!$AE62))</f>
        <v>0</v>
      </c>
      <c r="AL62" s="42" t="str">
        <f>IF(AE62="","",COUNTIFS('2추 세출'!$AE$6:$AE$264,'2추 세입'!AE62))</f>
        <v/>
      </c>
      <c r="AM62" s="27" t="str">
        <f t="shared" si="12"/>
        <v>OK</v>
      </c>
      <c r="AO62" s="42">
        <f>IF(AE62="",0,SUMIFS('2추 세출'!$AA$6:$AA$264,'2추 세출'!$AE$6:$AE$264,'2추 세입'!$AE62))</f>
        <v>0</v>
      </c>
      <c r="AP62" s="42" t="str">
        <f>IF(AE62="","",COUNTIFS('2추 세출'!$AE$6:$AE$264,AE62))</f>
        <v/>
      </c>
      <c r="AQ62" s="27" t="str">
        <f t="shared" si="13"/>
        <v>OK</v>
      </c>
    </row>
    <row r="63" spans="1:43" ht="50.1" hidden="1" customHeight="1" x14ac:dyDescent="0.3">
      <c r="A63" s="33" t="str">
        <f>IFERROR(VLOOKUP($C63,구분표!$A$2:$C$300,2,FALSE),"")</f>
        <v/>
      </c>
      <c r="B63" s="24" t="str">
        <f>IFERROR(VLOOKUP($C63,구분표!$A$2:$C$300,3,FALSE),"")</f>
        <v/>
      </c>
      <c r="C63" s="31"/>
      <c r="D63" s="35"/>
      <c r="E63" s="36"/>
      <c r="F63" s="35"/>
      <c r="G63" s="44"/>
      <c r="H63" s="42"/>
      <c r="I63" s="54" t="str">
        <f t="shared" si="3"/>
        <v/>
      </c>
      <c r="J63" s="42"/>
      <c r="K63" s="45"/>
      <c r="L63" s="50">
        <f t="shared" si="4"/>
        <v>0</v>
      </c>
      <c r="M63" s="42"/>
      <c r="N63" s="45"/>
      <c r="O63" s="52">
        <f t="shared" si="5"/>
        <v>0</v>
      </c>
      <c r="P63" s="27" t="str">
        <f t="shared" si="14"/>
        <v>X</v>
      </c>
      <c r="Q63" s="29"/>
      <c r="S63" s="27"/>
      <c r="U63" s="27"/>
      <c r="V63" s="42">
        <f t="shared" si="6"/>
        <v>0</v>
      </c>
      <c r="W63" s="42">
        <f t="shared" si="7"/>
        <v>0</v>
      </c>
      <c r="X63" s="27" t="str">
        <f t="shared" si="8"/>
        <v>OK</v>
      </c>
      <c r="Z63" s="27"/>
      <c r="AA63" s="42">
        <f t="shared" si="9"/>
        <v>0</v>
      </c>
      <c r="AB63" s="42">
        <f t="shared" si="10"/>
        <v>0</v>
      </c>
      <c r="AC63" s="27" t="str">
        <f t="shared" si="11"/>
        <v>OK</v>
      </c>
      <c r="AE63" s="27" t="str">
        <f>IF(AG63="","",IF(U63="도비","세입없음",AG63&amp;"-"&amp;test(COUNTIF($AG$7:AG63,AG63),"00")))</f>
        <v/>
      </c>
      <c r="AG63" s="27" t="str">
        <f t="array" ref="AG63">IF(C63="","",INDEX(구분표!$I$2:$I$300, MATCH(1,(구분표!$E$2:$E$300='2추 세입'!B63)*(구분표!$F$2:$F$300='2추 세입'!C63)*(구분표!$G$2:$G$300='2추 세입'!A63),0)))</f>
        <v/>
      </c>
      <c r="AI63" s="27"/>
      <c r="AK63" s="42">
        <f>IF(AE63="",0,SUMIFS('2추 세출'!$V$6:$V$264,'2추 세출'!$AE$6:$AE$264,'2추 세입'!$AE63))</f>
        <v>0</v>
      </c>
      <c r="AL63" s="42" t="str">
        <f>IF(AE63="","",COUNTIFS('2추 세출'!$AE$6:$AE$264,'2추 세입'!AE63))</f>
        <v/>
      </c>
      <c r="AM63" s="27" t="str">
        <f t="shared" si="12"/>
        <v>OK</v>
      </c>
      <c r="AO63" s="42">
        <f>IF(AE63="",0,SUMIFS('2추 세출'!$AA$6:$AA$264,'2추 세출'!$AE$6:$AE$264,'2추 세입'!$AE63))</f>
        <v>0</v>
      </c>
      <c r="AP63" s="42" t="str">
        <f>IF(AE63="","",COUNTIFS('2추 세출'!$AE$6:$AE$264,AE63))</f>
        <v/>
      </c>
      <c r="AQ63" s="27" t="str">
        <f t="shared" si="13"/>
        <v>OK</v>
      </c>
    </row>
    <row r="64" spans="1:43" ht="50.1" hidden="1" customHeight="1" x14ac:dyDescent="0.3">
      <c r="A64" s="33" t="str">
        <f>IFERROR(VLOOKUP($C64,구분표!$A$2:$C$300,2,FALSE),"")</f>
        <v/>
      </c>
      <c r="B64" s="24" t="str">
        <f>IFERROR(VLOOKUP($C64,구분표!$A$2:$C$300,3,FALSE),"")</f>
        <v/>
      </c>
      <c r="C64" s="31"/>
      <c r="D64" s="35"/>
      <c r="E64" s="36"/>
      <c r="F64" s="35"/>
      <c r="G64" s="44"/>
      <c r="H64" s="42"/>
      <c r="I64" s="54" t="str">
        <f t="shared" si="3"/>
        <v/>
      </c>
      <c r="J64" s="42"/>
      <c r="K64" s="45"/>
      <c r="L64" s="50">
        <f t="shared" si="4"/>
        <v>0</v>
      </c>
      <c r="M64" s="42"/>
      <c r="N64" s="45"/>
      <c r="O64" s="52">
        <f t="shared" si="5"/>
        <v>0</v>
      </c>
      <c r="P64" s="27" t="str">
        <f t="shared" si="14"/>
        <v>X</v>
      </c>
      <c r="Q64" s="29"/>
      <c r="S64" s="27"/>
      <c r="U64" s="27"/>
      <c r="V64" s="42">
        <f t="shared" si="6"/>
        <v>0</v>
      </c>
      <c r="W64" s="42">
        <f t="shared" si="7"/>
        <v>0</v>
      </c>
      <c r="X64" s="27" t="str">
        <f t="shared" si="8"/>
        <v>OK</v>
      </c>
      <c r="Z64" s="27"/>
      <c r="AA64" s="42">
        <f t="shared" si="9"/>
        <v>0</v>
      </c>
      <c r="AB64" s="42">
        <f t="shared" si="10"/>
        <v>0</v>
      </c>
      <c r="AC64" s="27" t="str">
        <f t="shared" si="11"/>
        <v>OK</v>
      </c>
      <c r="AE64" s="27" t="str">
        <f>IF(AG64="","",IF(U64="도비","세입없음",AG64&amp;"-"&amp;test(COUNTIF($AG$7:AG64,AG64),"00")))</f>
        <v/>
      </c>
      <c r="AG64" s="27" t="str">
        <f t="array" ref="AG64">IF(C64="","",INDEX(구분표!$I$2:$I$300, MATCH(1,(구분표!$E$2:$E$300='2추 세입'!B64)*(구분표!$F$2:$F$300='2추 세입'!C64)*(구분표!$G$2:$G$300='2추 세입'!A64),0)))</f>
        <v/>
      </c>
      <c r="AI64" s="27"/>
      <c r="AK64" s="42">
        <f>IF(AE64="",0,SUMIFS('2추 세출'!$V$6:$V$264,'2추 세출'!$AE$6:$AE$264,'2추 세입'!$AE64))</f>
        <v>0</v>
      </c>
      <c r="AL64" s="42" t="str">
        <f>IF(AE64="","",COUNTIFS('2추 세출'!$AE$6:$AE$264,'2추 세입'!AE64))</f>
        <v/>
      </c>
      <c r="AM64" s="27" t="str">
        <f t="shared" si="12"/>
        <v>OK</v>
      </c>
      <c r="AO64" s="42">
        <f>IF(AE64="",0,SUMIFS('2추 세출'!$AA$6:$AA$264,'2추 세출'!$AE$6:$AE$264,'2추 세입'!$AE64))</f>
        <v>0</v>
      </c>
      <c r="AP64" s="42" t="str">
        <f>IF(AE64="","",COUNTIFS('2추 세출'!$AE$6:$AE$264,AE64))</f>
        <v/>
      </c>
      <c r="AQ64" s="27" t="str">
        <f t="shared" si="13"/>
        <v>OK</v>
      </c>
    </row>
    <row r="65" spans="1:43" ht="50.1" hidden="1" customHeight="1" x14ac:dyDescent="0.3">
      <c r="A65" s="33" t="str">
        <f>IFERROR(VLOOKUP($C65,구분표!$A$2:$C$300,2,FALSE),"")</f>
        <v/>
      </c>
      <c r="B65" s="24" t="str">
        <f>IFERROR(VLOOKUP($C65,구분표!$A$2:$C$300,3,FALSE),"")</f>
        <v/>
      </c>
      <c r="C65" s="31"/>
      <c r="D65" s="35"/>
      <c r="E65" s="36"/>
      <c r="F65" s="35"/>
      <c r="G65" s="44"/>
      <c r="H65" s="42"/>
      <c r="I65" s="54" t="str">
        <f t="shared" si="3"/>
        <v/>
      </c>
      <c r="J65" s="42"/>
      <c r="K65" s="45"/>
      <c r="L65" s="50">
        <f t="shared" si="4"/>
        <v>0</v>
      </c>
      <c r="M65" s="42"/>
      <c r="N65" s="45"/>
      <c r="O65" s="52">
        <f t="shared" si="5"/>
        <v>0</v>
      </c>
      <c r="P65" s="27" t="str">
        <f t="shared" si="14"/>
        <v>X</v>
      </c>
      <c r="Q65" s="29"/>
      <c r="S65" s="27"/>
      <c r="U65" s="27"/>
      <c r="V65" s="42">
        <f t="shared" si="6"/>
        <v>0</v>
      </c>
      <c r="W65" s="42">
        <f t="shared" si="7"/>
        <v>0</v>
      </c>
      <c r="X65" s="27" t="str">
        <f t="shared" si="8"/>
        <v>OK</v>
      </c>
      <c r="Z65" s="27"/>
      <c r="AA65" s="42">
        <f t="shared" si="9"/>
        <v>0</v>
      </c>
      <c r="AB65" s="42">
        <f t="shared" si="10"/>
        <v>0</v>
      </c>
      <c r="AC65" s="27" t="str">
        <f t="shared" si="11"/>
        <v>OK</v>
      </c>
      <c r="AE65" s="27" t="str">
        <f>IF(AG65="","",IF(U65="도비","세입없음",AG65&amp;"-"&amp;test(COUNTIF($AG$7:AG65,AG65),"00")))</f>
        <v/>
      </c>
      <c r="AG65" s="27" t="str">
        <f t="array" ref="AG65">IF(C65="","",INDEX(구분표!$I$2:$I$300, MATCH(1,(구분표!$E$2:$E$300='2추 세입'!B65)*(구분표!$F$2:$F$300='2추 세입'!C65)*(구분표!$G$2:$G$300='2추 세입'!A65),0)))</f>
        <v/>
      </c>
      <c r="AI65" s="27"/>
      <c r="AK65" s="42">
        <f>IF(AE65="",0,SUMIFS('2추 세출'!$V$6:$V$264,'2추 세출'!$AE$6:$AE$264,'2추 세입'!$AE65))</f>
        <v>0</v>
      </c>
      <c r="AL65" s="42" t="str">
        <f>IF(AE65="","",COUNTIFS('2추 세출'!$AE$6:$AE$264,'2추 세입'!AE65))</f>
        <v/>
      </c>
      <c r="AM65" s="27" t="str">
        <f t="shared" si="12"/>
        <v>OK</v>
      </c>
      <c r="AO65" s="42">
        <f>IF(AE65="",0,SUMIFS('2추 세출'!$AA$6:$AA$264,'2추 세출'!$AE$6:$AE$264,'2추 세입'!$AE65))</f>
        <v>0</v>
      </c>
      <c r="AP65" s="42" t="str">
        <f>IF(AE65="","",COUNTIFS('2추 세출'!$AE$6:$AE$264,AE65))</f>
        <v/>
      </c>
      <c r="AQ65" s="27" t="str">
        <f t="shared" si="13"/>
        <v>OK</v>
      </c>
    </row>
    <row r="66" spans="1:43" ht="50.1" hidden="1" customHeight="1" x14ac:dyDescent="0.3">
      <c r="A66" s="33" t="str">
        <f>IFERROR(VLOOKUP($C66,구분표!$A$2:$C$300,2,FALSE),"")</f>
        <v/>
      </c>
      <c r="B66" s="24" t="str">
        <f>IFERROR(VLOOKUP($C66,구분표!$A$2:$C$300,3,FALSE),"")</f>
        <v/>
      </c>
      <c r="C66" s="31"/>
      <c r="D66" s="35"/>
      <c r="E66" s="36"/>
      <c r="F66" s="35"/>
      <c r="G66" s="44"/>
      <c r="H66" s="42"/>
      <c r="I66" s="54" t="str">
        <f t="shared" si="3"/>
        <v/>
      </c>
      <c r="J66" s="42"/>
      <c r="K66" s="45"/>
      <c r="L66" s="50">
        <f t="shared" si="4"/>
        <v>0</v>
      </c>
      <c r="M66" s="42"/>
      <c r="N66" s="45"/>
      <c r="O66" s="52">
        <f t="shared" si="5"/>
        <v>0</v>
      </c>
      <c r="P66" s="27" t="str">
        <f t="shared" si="14"/>
        <v>X</v>
      </c>
      <c r="Q66" s="29"/>
      <c r="S66" s="27"/>
      <c r="U66" s="27"/>
      <c r="V66" s="42">
        <f t="shared" si="6"/>
        <v>0</v>
      </c>
      <c r="W66" s="42">
        <f t="shared" si="7"/>
        <v>0</v>
      </c>
      <c r="X66" s="27" t="str">
        <f t="shared" si="8"/>
        <v>OK</v>
      </c>
      <c r="Z66" s="27"/>
      <c r="AA66" s="42">
        <f t="shared" si="9"/>
        <v>0</v>
      </c>
      <c r="AB66" s="42">
        <f t="shared" si="10"/>
        <v>0</v>
      </c>
      <c r="AC66" s="27" t="str">
        <f t="shared" si="11"/>
        <v>OK</v>
      </c>
      <c r="AE66" s="27" t="str">
        <f>IF(AG66="","",IF(U66="도비","세입없음",AG66&amp;"-"&amp;test(COUNTIF($AG$7:AG66,AG66),"00")))</f>
        <v/>
      </c>
      <c r="AG66" s="27" t="str">
        <f t="array" ref="AG66">IF(C66="","",INDEX(구분표!$I$2:$I$300, MATCH(1,(구분표!$E$2:$E$300='2추 세입'!B66)*(구분표!$F$2:$F$300='2추 세입'!C66)*(구분표!$G$2:$G$300='2추 세입'!A66),0)))</f>
        <v/>
      </c>
      <c r="AI66" s="27"/>
      <c r="AK66" s="42">
        <f>IF(AE66="",0,SUMIFS('2추 세출'!$V$6:$V$264,'2추 세출'!$AE$6:$AE$264,'2추 세입'!$AE66))</f>
        <v>0</v>
      </c>
      <c r="AL66" s="42" t="str">
        <f>IF(AE66="","",COUNTIFS('2추 세출'!$AE$6:$AE$264,'2추 세입'!AE66))</f>
        <v/>
      </c>
      <c r="AM66" s="27" t="str">
        <f t="shared" si="12"/>
        <v>OK</v>
      </c>
      <c r="AO66" s="42">
        <f>IF(AE66="",0,SUMIFS('2추 세출'!$AA$6:$AA$264,'2추 세출'!$AE$6:$AE$264,'2추 세입'!$AE66))</f>
        <v>0</v>
      </c>
      <c r="AP66" s="42" t="str">
        <f>IF(AE66="","",COUNTIFS('2추 세출'!$AE$6:$AE$264,AE66))</f>
        <v/>
      </c>
      <c r="AQ66" s="27" t="str">
        <f t="shared" si="13"/>
        <v>OK</v>
      </c>
    </row>
    <row r="67" spans="1:43" ht="50.1" hidden="1" customHeight="1" x14ac:dyDescent="0.3">
      <c r="A67" s="33" t="str">
        <f>IFERROR(VLOOKUP($C67,구분표!$A$2:$C$300,2,FALSE),"")</f>
        <v/>
      </c>
      <c r="B67" s="24" t="str">
        <f>IFERROR(VLOOKUP($C67,구분표!$A$2:$C$300,3,FALSE),"")</f>
        <v/>
      </c>
      <c r="C67" s="31"/>
      <c r="D67" s="35"/>
      <c r="E67" s="36"/>
      <c r="F67" s="35"/>
      <c r="G67" s="44"/>
      <c r="H67" s="42"/>
      <c r="I67" s="54" t="str">
        <f t="shared" si="3"/>
        <v/>
      </c>
      <c r="J67" s="42"/>
      <c r="K67" s="45"/>
      <c r="L67" s="50">
        <f t="shared" si="4"/>
        <v>0</v>
      </c>
      <c r="M67" s="42"/>
      <c r="N67" s="45"/>
      <c r="O67" s="52">
        <f t="shared" si="5"/>
        <v>0</v>
      </c>
      <c r="P67" s="27" t="str">
        <f t="shared" si="14"/>
        <v>X</v>
      </c>
      <c r="Q67" s="29"/>
      <c r="S67" s="27"/>
      <c r="U67" s="27"/>
      <c r="V67" s="42">
        <f t="shared" si="6"/>
        <v>0</v>
      </c>
      <c r="W67" s="42">
        <f t="shared" si="7"/>
        <v>0</v>
      </c>
      <c r="X67" s="27" t="str">
        <f t="shared" si="8"/>
        <v>OK</v>
      </c>
      <c r="Z67" s="27"/>
      <c r="AA67" s="42">
        <f t="shared" si="9"/>
        <v>0</v>
      </c>
      <c r="AB67" s="42">
        <f t="shared" si="10"/>
        <v>0</v>
      </c>
      <c r="AC67" s="27" t="str">
        <f t="shared" si="11"/>
        <v>OK</v>
      </c>
      <c r="AE67" s="27" t="str">
        <f>IF(AG67="","",IF(U67="도비","세입없음",AG67&amp;"-"&amp;test(COUNTIF($AG$7:AG67,AG67),"00")))</f>
        <v/>
      </c>
      <c r="AG67" s="27" t="str">
        <f t="array" ref="AG67">IF(C67="","",INDEX(구분표!$I$2:$I$300, MATCH(1,(구분표!$E$2:$E$300='2추 세입'!B67)*(구분표!$F$2:$F$300='2추 세입'!C67)*(구분표!$G$2:$G$300='2추 세입'!A67),0)))</f>
        <v/>
      </c>
      <c r="AI67" s="27"/>
      <c r="AK67" s="42">
        <f>IF(AE67="",0,SUMIFS('2추 세출'!$V$6:$V$264,'2추 세출'!$AE$6:$AE$264,'2추 세입'!$AE67))</f>
        <v>0</v>
      </c>
      <c r="AL67" s="42" t="str">
        <f>IF(AE67="","",COUNTIFS('2추 세출'!$AE$6:$AE$264,'2추 세입'!AE67))</f>
        <v/>
      </c>
      <c r="AM67" s="27" t="str">
        <f t="shared" si="12"/>
        <v>OK</v>
      </c>
      <c r="AO67" s="42">
        <f>IF(AE67="",0,SUMIFS('2추 세출'!$AA$6:$AA$264,'2추 세출'!$AE$6:$AE$264,'2추 세입'!$AE67))</f>
        <v>0</v>
      </c>
      <c r="AP67" s="42" t="str">
        <f>IF(AE67="","",COUNTIFS('2추 세출'!$AE$6:$AE$264,AE67))</f>
        <v/>
      </c>
      <c r="AQ67" s="27" t="str">
        <f t="shared" si="13"/>
        <v>OK</v>
      </c>
    </row>
    <row r="68" spans="1:43" ht="50.1" hidden="1" customHeight="1" x14ac:dyDescent="0.3">
      <c r="A68" s="33" t="str">
        <f>IFERROR(VLOOKUP($C68,구분표!$A$2:$C$300,2,FALSE),"")</f>
        <v/>
      </c>
      <c r="B68" s="24" t="str">
        <f>IFERROR(VLOOKUP($C68,구분표!$A$2:$C$300,3,FALSE),"")</f>
        <v/>
      </c>
      <c r="C68" s="31"/>
      <c r="D68" s="35"/>
      <c r="E68" s="36"/>
      <c r="F68" s="35"/>
      <c r="G68" s="44"/>
      <c r="H68" s="42"/>
      <c r="I68" s="54" t="str">
        <f t="shared" si="3"/>
        <v/>
      </c>
      <c r="J68" s="42"/>
      <c r="K68" s="45"/>
      <c r="L68" s="50">
        <f t="shared" si="4"/>
        <v>0</v>
      </c>
      <c r="M68" s="42"/>
      <c r="N68" s="45"/>
      <c r="O68" s="52">
        <f t="shared" si="5"/>
        <v>0</v>
      </c>
      <c r="P68" s="27" t="str">
        <f t="shared" si="14"/>
        <v>X</v>
      </c>
      <c r="Q68" s="29"/>
      <c r="S68" s="27"/>
      <c r="U68" s="27"/>
      <c r="V68" s="42">
        <f t="shared" si="6"/>
        <v>0</v>
      </c>
      <c r="W68" s="42">
        <f t="shared" si="7"/>
        <v>0</v>
      </c>
      <c r="X68" s="27" t="str">
        <f t="shared" si="8"/>
        <v>OK</v>
      </c>
      <c r="Z68" s="27"/>
      <c r="AA68" s="42">
        <f t="shared" si="9"/>
        <v>0</v>
      </c>
      <c r="AB68" s="42">
        <f t="shared" si="10"/>
        <v>0</v>
      </c>
      <c r="AC68" s="27" t="str">
        <f t="shared" si="11"/>
        <v>OK</v>
      </c>
      <c r="AE68" s="27" t="str">
        <f>IF(AG68="","",IF(U68="도비","세입없음",AG68&amp;"-"&amp;test(COUNTIF($AG$7:AG68,AG68),"00")))</f>
        <v/>
      </c>
      <c r="AG68" s="27" t="str">
        <f t="array" ref="AG68">IF(C68="","",INDEX(구분표!$I$2:$I$300, MATCH(1,(구분표!$E$2:$E$300='2추 세입'!B68)*(구분표!$F$2:$F$300='2추 세입'!C68)*(구분표!$G$2:$G$300='2추 세입'!A68),0)))</f>
        <v/>
      </c>
      <c r="AI68" s="27"/>
      <c r="AK68" s="42">
        <f>IF(AE68="",0,SUMIFS('2추 세출'!$V$6:$V$264,'2추 세출'!$AE$6:$AE$264,'2추 세입'!$AE68))</f>
        <v>0</v>
      </c>
      <c r="AL68" s="42" t="str">
        <f>IF(AE68="","",COUNTIFS('2추 세출'!$AE$6:$AE$264,'2추 세입'!AE68))</f>
        <v/>
      </c>
      <c r="AM68" s="27" t="str">
        <f t="shared" si="12"/>
        <v>OK</v>
      </c>
      <c r="AO68" s="42">
        <f>IF(AE68="",0,SUMIFS('2추 세출'!$AA$6:$AA$264,'2추 세출'!$AE$6:$AE$264,'2추 세입'!$AE68))</f>
        <v>0</v>
      </c>
      <c r="AP68" s="42" t="str">
        <f>IF(AE68="","",COUNTIFS('2추 세출'!$AE$6:$AE$264,AE68))</f>
        <v/>
      </c>
      <c r="AQ68" s="27" t="str">
        <f t="shared" si="13"/>
        <v>OK</v>
      </c>
    </row>
    <row r="69" spans="1:43" ht="50.1" hidden="1" customHeight="1" x14ac:dyDescent="0.3">
      <c r="A69" s="33" t="str">
        <f>IFERROR(VLOOKUP($C69,구분표!$A$2:$C$300,2,FALSE),"")</f>
        <v/>
      </c>
      <c r="B69" s="24" t="str">
        <f>IFERROR(VLOOKUP($C69,구분표!$A$2:$C$300,3,FALSE),"")</f>
        <v/>
      </c>
      <c r="C69" s="31"/>
      <c r="D69" s="35"/>
      <c r="E69" s="36"/>
      <c r="F69" s="35"/>
      <c r="G69" s="44"/>
      <c r="H69" s="42"/>
      <c r="I69" s="54" t="str">
        <f t="shared" si="3"/>
        <v/>
      </c>
      <c r="J69" s="42"/>
      <c r="K69" s="45"/>
      <c r="L69" s="50">
        <f t="shared" si="4"/>
        <v>0</v>
      </c>
      <c r="M69" s="42"/>
      <c r="N69" s="45"/>
      <c r="O69" s="52">
        <f t="shared" si="5"/>
        <v>0</v>
      </c>
      <c r="P69" s="27" t="str">
        <f t="shared" si="14"/>
        <v>X</v>
      </c>
      <c r="Q69" s="29"/>
      <c r="S69" s="27"/>
      <c r="U69" s="27"/>
      <c r="V69" s="42">
        <f t="shared" si="6"/>
        <v>0</v>
      </c>
      <c r="W69" s="42">
        <f t="shared" si="7"/>
        <v>0</v>
      </c>
      <c r="X69" s="27" t="str">
        <f t="shared" si="8"/>
        <v>OK</v>
      </c>
      <c r="Z69" s="27"/>
      <c r="AA69" s="42">
        <f t="shared" si="9"/>
        <v>0</v>
      </c>
      <c r="AB69" s="42">
        <f t="shared" si="10"/>
        <v>0</v>
      </c>
      <c r="AC69" s="27" t="str">
        <f t="shared" si="11"/>
        <v>OK</v>
      </c>
      <c r="AE69" s="27" t="str">
        <f>IF(AG69="","",IF(U69="도비","세입없음",AG69&amp;"-"&amp;test(COUNTIF($AG$7:AG69,AG69),"00")))</f>
        <v/>
      </c>
      <c r="AG69" s="27" t="str">
        <f t="array" ref="AG69">IF(C69="","",INDEX(구분표!$I$2:$I$300, MATCH(1,(구분표!$E$2:$E$300='2추 세입'!B69)*(구분표!$F$2:$F$300='2추 세입'!C69)*(구분표!$G$2:$G$300='2추 세입'!A69),0)))</f>
        <v/>
      </c>
      <c r="AI69" s="27"/>
      <c r="AK69" s="42">
        <f>IF(AE69="",0,SUMIFS('2추 세출'!$V$6:$V$264,'2추 세출'!$AE$6:$AE$264,'2추 세입'!$AE69))</f>
        <v>0</v>
      </c>
      <c r="AL69" s="42" t="str">
        <f>IF(AE69="","",COUNTIFS('2추 세출'!$AE$6:$AE$264,'2추 세입'!AE69))</f>
        <v/>
      </c>
      <c r="AM69" s="27" t="str">
        <f t="shared" si="12"/>
        <v>OK</v>
      </c>
      <c r="AO69" s="42">
        <f>IF(AE69="",0,SUMIFS('2추 세출'!$AA$6:$AA$264,'2추 세출'!$AE$6:$AE$264,'2추 세입'!$AE69))</f>
        <v>0</v>
      </c>
      <c r="AP69" s="42" t="str">
        <f>IF(AE69="","",COUNTIFS('2추 세출'!$AE$6:$AE$264,AE69))</f>
        <v/>
      </c>
      <c r="AQ69" s="27" t="str">
        <f t="shared" si="13"/>
        <v>OK</v>
      </c>
    </row>
    <row r="70" spans="1:43" ht="50.1" hidden="1" customHeight="1" x14ac:dyDescent="0.3">
      <c r="A70" s="33" t="str">
        <f>IFERROR(VLOOKUP($C70,구분표!$A$2:$C$300,2,FALSE),"")</f>
        <v/>
      </c>
      <c r="B70" s="24" t="str">
        <f>IFERROR(VLOOKUP($C70,구분표!$A$2:$C$300,3,FALSE),"")</f>
        <v/>
      </c>
      <c r="C70" s="31"/>
      <c r="D70" s="35"/>
      <c r="E70" s="36"/>
      <c r="F70" s="35"/>
      <c r="G70" s="44"/>
      <c r="H70" s="42"/>
      <c r="I70" s="54" t="str">
        <f t="shared" si="3"/>
        <v/>
      </c>
      <c r="J70" s="42"/>
      <c r="K70" s="45"/>
      <c r="L70" s="50">
        <f t="shared" si="4"/>
        <v>0</v>
      </c>
      <c r="M70" s="42"/>
      <c r="N70" s="45"/>
      <c r="O70" s="52">
        <f t="shared" si="5"/>
        <v>0</v>
      </c>
      <c r="P70" s="27" t="str">
        <f t="shared" si="14"/>
        <v>X</v>
      </c>
      <c r="Q70" s="29"/>
      <c r="S70" s="27"/>
      <c r="U70" s="27"/>
      <c r="V70" s="42">
        <f t="shared" si="6"/>
        <v>0</v>
      </c>
      <c r="W70" s="42">
        <f t="shared" si="7"/>
        <v>0</v>
      </c>
      <c r="X70" s="27" t="str">
        <f t="shared" si="8"/>
        <v>OK</v>
      </c>
      <c r="Z70" s="27"/>
      <c r="AA70" s="42">
        <f t="shared" si="9"/>
        <v>0</v>
      </c>
      <c r="AB70" s="42">
        <f t="shared" si="10"/>
        <v>0</v>
      </c>
      <c r="AC70" s="27" t="str">
        <f t="shared" si="11"/>
        <v>OK</v>
      </c>
      <c r="AE70" s="27" t="str">
        <f>IF(AG70="","",IF(U70="도비","세입없음",AG70&amp;"-"&amp;test(COUNTIF($AG$7:AG70,AG70),"00")))</f>
        <v/>
      </c>
      <c r="AG70" s="27" t="str">
        <f t="array" ref="AG70">IF(C70="","",INDEX(구분표!$I$2:$I$300, MATCH(1,(구분표!$E$2:$E$300='2추 세입'!B70)*(구분표!$F$2:$F$300='2추 세입'!C70)*(구분표!$G$2:$G$300='2추 세입'!A70),0)))</f>
        <v/>
      </c>
      <c r="AI70" s="27"/>
      <c r="AK70" s="42">
        <f>IF(AE70="",0,SUMIFS('2추 세출'!$V$6:$V$264,'2추 세출'!$AE$6:$AE$264,'2추 세입'!$AE70))</f>
        <v>0</v>
      </c>
      <c r="AL70" s="42" t="str">
        <f>IF(AE70="","",COUNTIFS('2추 세출'!$AE$6:$AE$264,'2추 세입'!AE70))</f>
        <v/>
      </c>
      <c r="AM70" s="27" t="str">
        <f t="shared" si="12"/>
        <v>OK</v>
      </c>
      <c r="AO70" s="42">
        <f>IF(AE70="",0,SUMIFS('2추 세출'!$AA$6:$AA$264,'2추 세출'!$AE$6:$AE$264,'2추 세입'!$AE70))</f>
        <v>0</v>
      </c>
      <c r="AP70" s="42" t="str">
        <f>IF(AE70="","",COUNTIFS('2추 세출'!$AE$6:$AE$264,AE70))</f>
        <v/>
      </c>
      <c r="AQ70" s="27" t="str">
        <f t="shared" si="13"/>
        <v>OK</v>
      </c>
    </row>
    <row r="71" spans="1:43" ht="50.1" hidden="1" customHeight="1" x14ac:dyDescent="0.3">
      <c r="A71" s="33" t="str">
        <f>IFERROR(VLOOKUP($C71,구분표!$A$2:$C$300,2,FALSE),"")</f>
        <v/>
      </c>
      <c r="B71" s="24" t="str">
        <f>IFERROR(VLOOKUP($C71,구분표!$A$2:$C$300,3,FALSE),"")</f>
        <v/>
      </c>
      <c r="C71" s="31"/>
      <c r="D71" s="35"/>
      <c r="E71" s="36"/>
      <c r="F71" s="35"/>
      <c r="G71" s="44"/>
      <c r="H71" s="42"/>
      <c r="I71" s="54" t="str">
        <f t="shared" si="3"/>
        <v/>
      </c>
      <c r="J71" s="42"/>
      <c r="K71" s="45"/>
      <c r="L71" s="50">
        <f t="shared" si="4"/>
        <v>0</v>
      </c>
      <c r="M71" s="42"/>
      <c r="N71" s="45"/>
      <c r="O71" s="52">
        <f t="shared" si="5"/>
        <v>0</v>
      </c>
      <c r="P71" s="27" t="str">
        <f t="shared" si="14"/>
        <v>X</v>
      </c>
      <c r="Q71" s="29"/>
      <c r="S71" s="27"/>
      <c r="U71" s="27"/>
      <c r="V71" s="42">
        <f t="shared" si="6"/>
        <v>0</v>
      </c>
      <c r="W71" s="42">
        <f t="shared" si="7"/>
        <v>0</v>
      </c>
      <c r="X71" s="27" t="str">
        <f t="shared" si="8"/>
        <v>OK</v>
      </c>
      <c r="Z71" s="27"/>
      <c r="AA71" s="42">
        <f t="shared" si="9"/>
        <v>0</v>
      </c>
      <c r="AB71" s="42">
        <f t="shared" si="10"/>
        <v>0</v>
      </c>
      <c r="AC71" s="27" t="str">
        <f t="shared" si="11"/>
        <v>OK</v>
      </c>
      <c r="AE71" s="27" t="str">
        <f>IF(AG71="","",IF(U71="도비","세입없음",AG71&amp;"-"&amp;test(COUNTIF($AG$7:AG71,AG71),"00")))</f>
        <v/>
      </c>
      <c r="AG71" s="27" t="str">
        <f t="array" ref="AG71">IF(C71="","",INDEX(구분표!$I$2:$I$300, MATCH(1,(구분표!$E$2:$E$300='2추 세입'!B71)*(구분표!$F$2:$F$300='2추 세입'!C71)*(구분표!$G$2:$G$300='2추 세입'!A71),0)))</f>
        <v/>
      </c>
      <c r="AI71" s="27"/>
      <c r="AK71" s="42">
        <f>IF(AE71="",0,SUMIFS('2추 세출'!$V$6:$V$264,'2추 세출'!$AE$6:$AE$264,'2추 세입'!$AE71))</f>
        <v>0</v>
      </c>
      <c r="AL71" s="42" t="str">
        <f>IF(AE71="","",COUNTIFS('2추 세출'!$AE$6:$AE$264,'2추 세입'!AE71))</f>
        <v/>
      </c>
      <c r="AM71" s="27" t="str">
        <f t="shared" si="12"/>
        <v>OK</v>
      </c>
      <c r="AO71" s="42">
        <f>IF(AE71="",0,SUMIFS('2추 세출'!$AA$6:$AA$264,'2추 세출'!$AE$6:$AE$264,'2추 세입'!$AE71))</f>
        <v>0</v>
      </c>
      <c r="AP71" s="42" t="str">
        <f>IF(AE71="","",COUNTIFS('2추 세출'!$AE$6:$AE$264,AE71))</f>
        <v/>
      </c>
      <c r="AQ71" s="27" t="str">
        <f t="shared" si="13"/>
        <v>OK</v>
      </c>
    </row>
    <row r="72" spans="1:43" ht="50.1" hidden="1" customHeight="1" x14ac:dyDescent="0.3">
      <c r="A72" s="33" t="str">
        <f>IFERROR(VLOOKUP($C72,구분표!$A$2:$C$300,2,FALSE),"")</f>
        <v/>
      </c>
      <c r="B72" s="24" t="str">
        <f>IFERROR(VLOOKUP($C72,구분표!$A$2:$C$300,3,FALSE),"")</f>
        <v/>
      </c>
      <c r="C72" s="31"/>
      <c r="D72" s="35"/>
      <c r="E72" s="36"/>
      <c r="F72" s="35"/>
      <c r="G72" s="44"/>
      <c r="H72" s="42"/>
      <c r="I72" s="54" t="str">
        <f t="shared" ref="I72:I100" si="15">IF(D72="","",G72-H72)</f>
        <v/>
      </c>
      <c r="J72" s="42"/>
      <c r="K72" s="45"/>
      <c r="L72" s="50">
        <f t="shared" ref="L72:L100" si="16">IF(G72=0,H72+J72+K72,G72+J72+K72)</f>
        <v>0</v>
      </c>
      <c r="M72" s="42"/>
      <c r="N72" s="45"/>
      <c r="O72" s="52">
        <f t="shared" ref="O72:O100" si="17">IF(G72=0,H72+M72+N72,G72+M72+N72)</f>
        <v>0</v>
      </c>
      <c r="P72" s="27" t="str">
        <f t="shared" ref="P72:P100" si="18">IF(AND((L72=0),(O72&gt;0)),"O",IF(AND((J72&lt;0),(L72-O72&lt;0)),"O","X"))</f>
        <v>X</v>
      </c>
      <c r="Q72" s="29"/>
      <c r="S72" s="27"/>
      <c r="U72" s="27"/>
      <c r="V72" s="42">
        <f t="shared" ref="V72:V100" si="19">IF($U72&lt;&gt;"도비",IF($S72="국도비","직접입력",SUM($J72:$K72)),)</f>
        <v>0</v>
      </c>
      <c r="W72" s="42">
        <f t="shared" ref="W72:W100" si="20">IF($U72="도비",SUM($J72:$K72),IF($S72="국도비","직접입력",SUM($J72:$K72)-$V72))</f>
        <v>0</v>
      </c>
      <c r="X72" s="27" t="str">
        <f t="shared" ref="X72:X100" si="21">IF(SUM($J72:$K72)=SUM($V72:$W72),"OK","검토")</f>
        <v>OK</v>
      </c>
      <c r="Z72" s="27"/>
      <c r="AA72" s="42">
        <f t="shared" ref="AA72:AA100" si="22">IF($U72&lt;&gt;"도비",IF($S72="국도비","직접입력",SUM($M72:$N72)),)</f>
        <v>0</v>
      </c>
      <c r="AB72" s="42">
        <f t="shared" ref="AB72:AB100" si="23">IF($U72="도비",SUM(M72:N72),IF($S72="국도비","직접입력",SUM(M72:N72)-AA72))</f>
        <v>0</v>
      </c>
      <c r="AC72" s="27" t="str">
        <f t="shared" ref="AC72:AC100" si="24">IF(SUM(M72:N72)=SUM(AA72:AB72),"OK","검토")</f>
        <v>OK</v>
      </c>
      <c r="AE72" s="27" t="str">
        <f>IF(AG72="","",IF(U72="도비","세입없음",AG72&amp;"-"&amp;test(COUNTIF($AG$7:AG72,AG72),"00")))</f>
        <v/>
      </c>
      <c r="AG72" s="27" t="str">
        <f t="array" ref="AG72">IF(C72="","",INDEX(구분표!$I$2:$I$300, MATCH(1,(구분표!$E$2:$E$300='2추 세입'!B72)*(구분표!$F$2:$F$300='2추 세입'!C72)*(구분표!$G$2:$G$300='2추 세입'!A72),0)))</f>
        <v/>
      </c>
      <c r="AI72" s="27"/>
      <c r="AK72" s="42">
        <f>IF(AE72="",0,SUMIFS('2추 세출'!$V$6:$V$264,'2추 세출'!$AE$6:$AE$264,'2추 세입'!$AE72))</f>
        <v>0</v>
      </c>
      <c r="AL72" s="42" t="str">
        <f>IF(AE72="","",COUNTIFS('2추 세출'!$AE$6:$AE$264,'2추 세입'!AE72))</f>
        <v/>
      </c>
      <c r="AM72" s="27" t="str">
        <f t="shared" ref="AM72:AM100" si="25">IF(V72=AK72,"OK","@@")</f>
        <v>OK</v>
      </c>
      <c r="AO72" s="42">
        <f>IF(AE72="",0,SUMIFS('2추 세출'!$AA$6:$AA$264,'2추 세출'!$AE$6:$AE$264,'2추 세입'!$AE72))</f>
        <v>0</v>
      </c>
      <c r="AP72" s="42" t="str">
        <f>IF(AE72="","",COUNTIFS('2추 세출'!$AE$6:$AE$264,AE72))</f>
        <v/>
      </c>
      <c r="AQ72" s="27" t="str">
        <f t="shared" ref="AQ72:AQ100" si="26">IF(AA72=AO72,"OK","@@")</f>
        <v>OK</v>
      </c>
    </row>
    <row r="73" spans="1:43" ht="50.1" hidden="1" customHeight="1" x14ac:dyDescent="0.3">
      <c r="A73" s="33" t="str">
        <f>IFERROR(VLOOKUP($C73,구분표!$A$2:$C$300,2,FALSE),"")</f>
        <v/>
      </c>
      <c r="B73" s="24" t="str">
        <f>IFERROR(VLOOKUP($C73,구분표!$A$2:$C$300,3,FALSE),"")</f>
        <v/>
      </c>
      <c r="C73" s="31"/>
      <c r="D73" s="35"/>
      <c r="E73" s="36"/>
      <c r="F73" s="35"/>
      <c r="G73" s="44"/>
      <c r="H73" s="42"/>
      <c r="I73" s="54" t="str">
        <f t="shared" si="15"/>
        <v/>
      </c>
      <c r="J73" s="42"/>
      <c r="K73" s="45"/>
      <c r="L73" s="50">
        <f t="shared" si="16"/>
        <v>0</v>
      </c>
      <c r="M73" s="42"/>
      <c r="N73" s="45"/>
      <c r="O73" s="52">
        <f t="shared" si="17"/>
        <v>0</v>
      </c>
      <c r="P73" s="27" t="str">
        <f t="shared" si="18"/>
        <v>X</v>
      </c>
      <c r="Q73" s="29"/>
      <c r="S73" s="27"/>
      <c r="U73" s="27"/>
      <c r="V73" s="42">
        <f t="shared" si="19"/>
        <v>0</v>
      </c>
      <c r="W73" s="42">
        <f t="shared" si="20"/>
        <v>0</v>
      </c>
      <c r="X73" s="27" t="str">
        <f t="shared" si="21"/>
        <v>OK</v>
      </c>
      <c r="Z73" s="27"/>
      <c r="AA73" s="42">
        <f t="shared" si="22"/>
        <v>0</v>
      </c>
      <c r="AB73" s="42">
        <f t="shared" si="23"/>
        <v>0</v>
      </c>
      <c r="AC73" s="27" t="str">
        <f t="shared" si="24"/>
        <v>OK</v>
      </c>
      <c r="AE73" s="27" t="str">
        <f>IF(AG73="","",IF(U73="도비","세입없음",AG73&amp;"-"&amp;test(COUNTIF($AG$7:AG73,AG73),"00")))</f>
        <v/>
      </c>
      <c r="AG73" s="27" t="str">
        <f t="array" ref="AG73">IF(C73="","",INDEX(구분표!$I$2:$I$300, MATCH(1,(구분표!$E$2:$E$300='2추 세입'!B73)*(구분표!$F$2:$F$300='2추 세입'!C73)*(구분표!$G$2:$G$300='2추 세입'!A73),0)))</f>
        <v/>
      </c>
      <c r="AI73" s="27"/>
      <c r="AK73" s="42">
        <f>IF(AE73="",0,SUMIFS('2추 세출'!$V$6:$V$264,'2추 세출'!$AE$6:$AE$264,'2추 세입'!$AE73))</f>
        <v>0</v>
      </c>
      <c r="AL73" s="42" t="str">
        <f>IF(AE73="","",COUNTIFS('2추 세출'!$AE$6:$AE$264,'2추 세입'!AE73))</f>
        <v/>
      </c>
      <c r="AM73" s="27" t="str">
        <f t="shared" si="25"/>
        <v>OK</v>
      </c>
      <c r="AO73" s="42">
        <f>IF(AE73="",0,SUMIFS('2추 세출'!$AA$6:$AA$264,'2추 세출'!$AE$6:$AE$264,'2추 세입'!$AE73))</f>
        <v>0</v>
      </c>
      <c r="AP73" s="42" t="str">
        <f>IF(AE73="","",COUNTIFS('2추 세출'!$AE$6:$AE$264,AE73))</f>
        <v/>
      </c>
      <c r="AQ73" s="27" t="str">
        <f t="shared" si="26"/>
        <v>OK</v>
      </c>
    </row>
    <row r="74" spans="1:43" ht="50.1" hidden="1" customHeight="1" x14ac:dyDescent="0.3">
      <c r="A74" s="33" t="str">
        <f>IFERROR(VLOOKUP($C74,구분표!$A$2:$C$300,2,FALSE),"")</f>
        <v/>
      </c>
      <c r="B74" s="24" t="str">
        <f>IFERROR(VLOOKUP($C74,구분표!$A$2:$C$300,3,FALSE),"")</f>
        <v/>
      </c>
      <c r="C74" s="31"/>
      <c r="D74" s="35"/>
      <c r="E74" s="36"/>
      <c r="F74" s="35"/>
      <c r="G74" s="44"/>
      <c r="H74" s="42"/>
      <c r="I74" s="54" t="str">
        <f t="shared" si="15"/>
        <v/>
      </c>
      <c r="J74" s="42"/>
      <c r="K74" s="45"/>
      <c r="L74" s="50">
        <f t="shared" si="16"/>
        <v>0</v>
      </c>
      <c r="M74" s="42"/>
      <c r="N74" s="45"/>
      <c r="O74" s="52">
        <f t="shared" si="17"/>
        <v>0</v>
      </c>
      <c r="P74" s="27" t="str">
        <f t="shared" si="18"/>
        <v>X</v>
      </c>
      <c r="Q74" s="29"/>
      <c r="S74" s="27"/>
      <c r="U74" s="27"/>
      <c r="V74" s="42">
        <f t="shared" si="19"/>
        <v>0</v>
      </c>
      <c r="W74" s="42">
        <f t="shared" si="20"/>
        <v>0</v>
      </c>
      <c r="X74" s="27" t="str">
        <f t="shared" si="21"/>
        <v>OK</v>
      </c>
      <c r="Z74" s="27"/>
      <c r="AA74" s="42">
        <f t="shared" si="22"/>
        <v>0</v>
      </c>
      <c r="AB74" s="42">
        <f t="shared" si="23"/>
        <v>0</v>
      </c>
      <c r="AC74" s="27" t="str">
        <f t="shared" si="24"/>
        <v>OK</v>
      </c>
      <c r="AE74" s="27" t="str">
        <f>IF(AG74="","",IF(U74="도비","세입없음",AG74&amp;"-"&amp;test(COUNTIF($AG$7:AG74,AG74),"00")))</f>
        <v/>
      </c>
      <c r="AG74" s="27" t="str">
        <f t="array" ref="AG74">IF(C74="","",INDEX(구분표!$I$2:$I$300, MATCH(1,(구분표!$E$2:$E$300='2추 세입'!B74)*(구분표!$F$2:$F$300='2추 세입'!C74)*(구분표!$G$2:$G$300='2추 세입'!A74),0)))</f>
        <v/>
      </c>
      <c r="AI74" s="27"/>
      <c r="AK74" s="42">
        <f>IF(AE74="",0,SUMIFS('2추 세출'!$V$6:$V$264,'2추 세출'!$AE$6:$AE$264,'2추 세입'!$AE74))</f>
        <v>0</v>
      </c>
      <c r="AL74" s="42" t="str">
        <f>IF(AE74="","",COUNTIFS('2추 세출'!$AE$6:$AE$264,'2추 세입'!AE74))</f>
        <v/>
      </c>
      <c r="AM74" s="27" t="str">
        <f t="shared" si="25"/>
        <v>OK</v>
      </c>
      <c r="AO74" s="42">
        <f>IF(AE74="",0,SUMIFS('2추 세출'!$AA$6:$AA$264,'2추 세출'!$AE$6:$AE$264,'2추 세입'!$AE74))</f>
        <v>0</v>
      </c>
      <c r="AP74" s="42" t="str">
        <f>IF(AE74="","",COUNTIFS('2추 세출'!$AE$6:$AE$264,AE74))</f>
        <v/>
      </c>
      <c r="AQ74" s="27" t="str">
        <f t="shared" si="26"/>
        <v>OK</v>
      </c>
    </row>
    <row r="75" spans="1:43" ht="50.1" hidden="1" customHeight="1" x14ac:dyDescent="0.3">
      <c r="A75" s="33" t="str">
        <f>IFERROR(VLOOKUP($C75,구분표!$A$2:$C$300,2,FALSE),"")</f>
        <v/>
      </c>
      <c r="B75" s="24" t="str">
        <f>IFERROR(VLOOKUP($C75,구분표!$A$2:$C$300,3,FALSE),"")</f>
        <v/>
      </c>
      <c r="C75" s="31"/>
      <c r="D75" s="35"/>
      <c r="E75" s="36"/>
      <c r="F75" s="35"/>
      <c r="G75" s="44"/>
      <c r="H75" s="42"/>
      <c r="I75" s="54" t="str">
        <f t="shared" si="15"/>
        <v/>
      </c>
      <c r="J75" s="42"/>
      <c r="K75" s="45"/>
      <c r="L75" s="50">
        <f t="shared" si="16"/>
        <v>0</v>
      </c>
      <c r="M75" s="42"/>
      <c r="N75" s="45"/>
      <c r="O75" s="52">
        <f t="shared" si="17"/>
        <v>0</v>
      </c>
      <c r="P75" s="27" t="str">
        <f t="shared" si="18"/>
        <v>X</v>
      </c>
      <c r="Q75" s="29"/>
      <c r="S75" s="27"/>
      <c r="U75" s="27"/>
      <c r="V75" s="42">
        <f t="shared" si="19"/>
        <v>0</v>
      </c>
      <c r="W75" s="42">
        <f t="shared" si="20"/>
        <v>0</v>
      </c>
      <c r="X75" s="27" t="str">
        <f t="shared" si="21"/>
        <v>OK</v>
      </c>
      <c r="Z75" s="27"/>
      <c r="AA75" s="42">
        <f t="shared" si="22"/>
        <v>0</v>
      </c>
      <c r="AB75" s="42">
        <f t="shared" si="23"/>
        <v>0</v>
      </c>
      <c r="AC75" s="27" t="str">
        <f t="shared" si="24"/>
        <v>OK</v>
      </c>
      <c r="AE75" s="27" t="str">
        <f>IF(AG75="","",IF(U75="도비","세입없음",AG75&amp;"-"&amp;test(COUNTIF($AG$7:AG75,AG75),"00")))</f>
        <v/>
      </c>
      <c r="AG75" s="27" t="str">
        <f t="array" ref="AG75">IF(C75="","",INDEX(구분표!$I$2:$I$300, MATCH(1,(구분표!$E$2:$E$300='2추 세입'!B75)*(구분표!$F$2:$F$300='2추 세입'!C75)*(구분표!$G$2:$G$300='2추 세입'!A75),0)))</f>
        <v/>
      </c>
      <c r="AI75" s="27"/>
      <c r="AK75" s="42">
        <f>IF(AE75="",0,SUMIFS('2추 세출'!$V$6:$V$264,'2추 세출'!$AE$6:$AE$264,'2추 세입'!$AE75))</f>
        <v>0</v>
      </c>
      <c r="AL75" s="42" t="str">
        <f>IF(AE75="","",COUNTIFS('2추 세출'!$AE$6:$AE$264,'2추 세입'!AE75))</f>
        <v/>
      </c>
      <c r="AM75" s="27" t="str">
        <f t="shared" si="25"/>
        <v>OK</v>
      </c>
      <c r="AO75" s="42">
        <f>IF(AE75="",0,SUMIFS('2추 세출'!$AA$6:$AA$264,'2추 세출'!$AE$6:$AE$264,'2추 세입'!$AE75))</f>
        <v>0</v>
      </c>
      <c r="AP75" s="42" t="str">
        <f>IF(AE75="","",COUNTIFS('2추 세출'!$AE$6:$AE$264,AE75))</f>
        <v/>
      </c>
      <c r="AQ75" s="27" t="str">
        <f t="shared" si="26"/>
        <v>OK</v>
      </c>
    </row>
    <row r="76" spans="1:43" ht="50.1" hidden="1" customHeight="1" x14ac:dyDescent="0.3">
      <c r="A76" s="33" t="str">
        <f>IFERROR(VLOOKUP($C76,구분표!$A$2:$C$300,2,FALSE),"")</f>
        <v/>
      </c>
      <c r="B76" s="24" t="str">
        <f>IFERROR(VLOOKUP($C76,구분표!$A$2:$C$300,3,FALSE),"")</f>
        <v/>
      </c>
      <c r="C76" s="31"/>
      <c r="D76" s="35"/>
      <c r="E76" s="36"/>
      <c r="F76" s="35"/>
      <c r="G76" s="44"/>
      <c r="H76" s="42"/>
      <c r="I76" s="54" t="str">
        <f t="shared" si="15"/>
        <v/>
      </c>
      <c r="J76" s="42"/>
      <c r="K76" s="45"/>
      <c r="L76" s="50">
        <f t="shared" si="16"/>
        <v>0</v>
      </c>
      <c r="M76" s="42"/>
      <c r="N76" s="45"/>
      <c r="O76" s="52">
        <f t="shared" si="17"/>
        <v>0</v>
      </c>
      <c r="P76" s="27" t="str">
        <f t="shared" si="18"/>
        <v>X</v>
      </c>
      <c r="Q76" s="29"/>
      <c r="S76" s="27"/>
      <c r="U76" s="27"/>
      <c r="V76" s="42">
        <f t="shared" si="19"/>
        <v>0</v>
      </c>
      <c r="W76" s="42">
        <f t="shared" si="20"/>
        <v>0</v>
      </c>
      <c r="X76" s="27" t="str">
        <f t="shared" si="21"/>
        <v>OK</v>
      </c>
      <c r="Z76" s="27"/>
      <c r="AA76" s="42">
        <f t="shared" si="22"/>
        <v>0</v>
      </c>
      <c r="AB76" s="42">
        <f t="shared" si="23"/>
        <v>0</v>
      </c>
      <c r="AC76" s="27" t="str">
        <f t="shared" si="24"/>
        <v>OK</v>
      </c>
      <c r="AE76" s="27" t="str">
        <f>IF(AG76="","",IF(U76="도비","세입없음",AG76&amp;"-"&amp;test(COUNTIF($AG$7:AG76,AG76),"00")))</f>
        <v/>
      </c>
      <c r="AG76" s="27" t="str">
        <f t="array" ref="AG76">IF(C76="","",INDEX(구분표!$I$2:$I$300, MATCH(1,(구분표!$E$2:$E$300='2추 세입'!B76)*(구분표!$F$2:$F$300='2추 세입'!C76)*(구분표!$G$2:$G$300='2추 세입'!A76),0)))</f>
        <v/>
      </c>
      <c r="AI76" s="27"/>
      <c r="AK76" s="42">
        <f>IF(AE76="",0,SUMIFS('2추 세출'!$V$6:$V$264,'2추 세출'!$AE$6:$AE$264,'2추 세입'!$AE76))</f>
        <v>0</v>
      </c>
      <c r="AL76" s="42" t="str">
        <f>IF(AE76="","",COUNTIFS('2추 세출'!$AE$6:$AE$264,'2추 세입'!AE76))</f>
        <v/>
      </c>
      <c r="AM76" s="27" t="str">
        <f t="shared" si="25"/>
        <v>OK</v>
      </c>
      <c r="AO76" s="42">
        <f>IF(AE76="",0,SUMIFS('2추 세출'!$AA$6:$AA$264,'2추 세출'!$AE$6:$AE$264,'2추 세입'!$AE76))</f>
        <v>0</v>
      </c>
      <c r="AP76" s="42" t="str">
        <f>IF(AE76="","",COUNTIFS('2추 세출'!$AE$6:$AE$264,AE76))</f>
        <v/>
      </c>
      <c r="AQ76" s="27" t="str">
        <f t="shared" si="26"/>
        <v>OK</v>
      </c>
    </row>
    <row r="77" spans="1:43" ht="50.1" hidden="1" customHeight="1" x14ac:dyDescent="0.3">
      <c r="A77" s="33" t="str">
        <f>IFERROR(VLOOKUP($C77,구분표!$A$2:$C$300,2,FALSE),"")</f>
        <v/>
      </c>
      <c r="B77" s="24" t="str">
        <f>IFERROR(VLOOKUP($C77,구분표!$A$2:$C$300,3,FALSE),"")</f>
        <v/>
      </c>
      <c r="C77" s="31"/>
      <c r="D77" s="35"/>
      <c r="E77" s="36"/>
      <c r="F77" s="35"/>
      <c r="G77" s="44"/>
      <c r="H77" s="42"/>
      <c r="I77" s="54" t="str">
        <f t="shared" si="15"/>
        <v/>
      </c>
      <c r="J77" s="42"/>
      <c r="K77" s="45"/>
      <c r="L77" s="50">
        <f t="shared" si="16"/>
        <v>0</v>
      </c>
      <c r="M77" s="42"/>
      <c r="N77" s="45"/>
      <c r="O77" s="52">
        <f t="shared" si="17"/>
        <v>0</v>
      </c>
      <c r="P77" s="27" t="str">
        <f t="shared" si="18"/>
        <v>X</v>
      </c>
      <c r="Q77" s="29"/>
      <c r="S77" s="27"/>
      <c r="U77" s="27"/>
      <c r="V77" s="42">
        <f t="shared" si="19"/>
        <v>0</v>
      </c>
      <c r="W77" s="42">
        <f t="shared" si="20"/>
        <v>0</v>
      </c>
      <c r="X77" s="27" t="str">
        <f t="shared" si="21"/>
        <v>OK</v>
      </c>
      <c r="Z77" s="27"/>
      <c r="AA77" s="42">
        <f t="shared" si="22"/>
        <v>0</v>
      </c>
      <c r="AB77" s="42">
        <f t="shared" si="23"/>
        <v>0</v>
      </c>
      <c r="AC77" s="27" t="str">
        <f t="shared" si="24"/>
        <v>OK</v>
      </c>
      <c r="AE77" s="27" t="str">
        <f>IF(AG77="","",IF(U77="도비","세입없음",AG77&amp;"-"&amp;test(COUNTIF($AG$7:AG77,AG77),"00")))</f>
        <v/>
      </c>
      <c r="AG77" s="27" t="str">
        <f t="array" ref="AG77">IF(C77="","",INDEX(구분표!$I$2:$I$300, MATCH(1,(구분표!$E$2:$E$300='2추 세입'!B77)*(구분표!$F$2:$F$300='2추 세입'!C77)*(구분표!$G$2:$G$300='2추 세입'!A77),0)))</f>
        <v/>
      </c>
      <c r="AI77" s="27"/>
      <c r="AK77" s="42">
        <f>IF(AE77="",0,SUMIFS('2추 세출'!$V$6:$V$264,'2추 세출'!$AE$6:$AE$264,'2추 세입'!$AE77))</f>
        <v>0</v>
      </c>
      <c r="AL77" s="42" t="str">
        <f>IF(AE77="","",COUNTIFS('2추 세출'!$AE$6:$AE$264,'2추 세입'!AE77))</f>
        <v/>
      </c>
      <c r="AM77" s="27" t="str">
        <f t="shared" si="25"/>
        <v>OK</v>
      </c>
      <c r="AO77" s="42">
        <f>IF(AE77="",0,SUMIFS('2추 세출'!$AA$6:$AA$264,'2추 세출'!$AE$6:$AE$264,'2추 세입'!$AE77))</f>
        <v>0</v>
      </c>
      <c r="AP77" s="42" t="str">
        <f>IF(AE77="","",COUNTIFS('2추 세출'!$AE$6:$AE$264,AE77))</f>
        <v/>
      </c>
      <c r="AQ77" s="27" t="str">
        <f t="shared" si="26"/>
        <v>OK</v>
      </c>
    </row>
    <row r="78" spans="1:43" ht="50.1" hidden="1" customHeight="1" x14ac:dyDescent="0.3">
      <c r="A78" s="33" t="str">
        <f>IFERROR(VLOOKUP($C78,구분표!$A$2:$C$300,2,FALSE),"")</f>
        <v/>
      </c>
      <c r="B78" s="24" t="str">
        <f>IFERROR(VLOOKUP($C78,구분표!$A$2:$C$300,3,FALSE),"")</f>
        <v/>
      </c>
      <c r="C78" s="31"/>
      <c r="D78" s="35"/>
      <c r="E78" s="36"/>
      <c r="F78" s="35"/>
      <c r="G78" s="44"/>
      <c r="H78" s="42"/>
      <c r="I78" s="54" t="str">
        <f t="shared" si="15"/>
        <v/>
      </c>
      <c r="J78" s="42"/>
      <c r="K78" s="45"/>
      <c r="L78" s="50">
        <f t="shared" si="16"/>
        <v>0</v>
      </c>
      <c r="M78" s="42"/>
      <c r="N78" s="45"/>
      <c r="O78" s="52">
        <f t="shared" si="17"/>
        <v>0</v>
      </c>
      <c r="P78" s="27" t="str">
        <f t="shared" si="18"/>
        <v>X</v>
      </c>
      <c r="Q78" s="29"/>
      <c r="S78" s="27"/>
      <c r="U78" s="27"/>
      <c r="V78" s="42">
        <f t="shared" si="19"/>
        <v>0</v>
      </c>
      <c r="W78" s="42">
        <f t="shared" si="20"/>
        <v>0</v>
      </c>
      <c r="X78" s="27" t="str">
        <f t="shared" si="21"/>
        <v>OK</v>
      </c>
      <c r="Z78" s="27"/>
      <c r="AA78" s="42">
        <f t="shared" si="22"/>
        <v>0</v>
      </c>
      <c r="AB78" s="42">
        <f t="shared" si="23"/>
        <v>0</v>
      </c>
      <c r="AC78" s="27" t="str">
        <f t="shared" si="24"/>
        <v>OK</v>
      </c>
      <c r="AE78" s="27" t="str">
        <f>IF(AG78="","",IF(U78="도비","세입없음",AG78&amp;"-"&amp;test(COUNTIF($AG$7:AG78,AG78),"00")))</f>
        <v/>
      </c>
      <c r="AG78" s="27" t="str">
        <f t="array" ref="AG78">IF(C78="","",INDEX(구분표!$I$2:$I$300, MATCH(1,(구분표!$E$2:$E$300='2추 세입'!B78)*(구분표!$F$2:$F$300='2추 세입'!C78)*(구분표!$G$2:$G$300='2추 세입'!A78),0)))</f>
        <v/>
      </c>
      <c r="AI78" s="27"/>
      <c r="AK78" s="42">
        <f>IF(AE78="",0,SUMIFS('2추 세출'!$V$6:$V$264,'2추 세출'!$AE$6:$AE$264,'2추 세입'!$AE78))</f>
        <v>0</v>
      </c>
      <c r="AL78" s="42" t="str">
        <f>IF(AE78="","",COUNTIFS('2추 세출'!$AE$6:$AE$264,'2추 세입'!AE78))</f>
        <v/>
      </c>
      <c r="AM78" s="27" t="str">
        <f t="shared" si="25"/>
        <v>OK</v>
      </c>
      <c r="AO78" s="42">
        <f>IF(AE78="",0,SUMIFS('2추 세출'!$AA$6:$AA$264,'2추 세출'!$AE$6:$AE$264,'2추 세입'!$AE78))</f>
        <v>0</v>
      </c>
      <c r="AP78" s="42" t="str">
        <f>IF(AE78="","",COUNTIFS('2추 세출'!$AE$6:$AE$264,AE78))</f>
        <v/>
      </c>
      <c r="AQ78" s="27" t="str">
        <f t="shared" si="26"/>
        <v>OK</v>
      </c>
    </row>
    <row r="79" spans="1:43" ht="50.1" hidden="1" customHeight="1" x14ac:dyDescent="0.3">
      <c r="A79" s="33" t="str">
        <f>IFERROR(VLOOKUP($C79,구분표!$A$2:$C$300,2,FALSE),"")</f>
        <v/>
      </c>
      <c r="B79" s="24" t="str">
        <f>IFERROR(VLOOKUP($C79,구분표!$A$2:$C$300,3,FALSE),"")</f>
        <v/>
      </c>
      <c r="C79" s="31"/>
      <c r="D79" s="35"/>
      <c r="E79" s="36"/>
      <c r="F79" s="35"/>
      <c r="G79" s="44"/>
      <c r="H79" s="42"/>
      <c r="I79" s="54" t="str">
        <f t="shared" si="15"/>
        <v/>
      </c>
      <c r="J79" s="42"/>
      <c r="K79" s="45"/>
      <c r="L79" s="50">
        <f t="shared" si="16"/>
        <v>0</v>
      </c>
      <c r="M79" s="42"/>
      <c r="N79" s="45"/>
      <c r="O79" s="52">
        <f t="shared" si="17"/>
        <v>0</v>
      </c>
      <c r="P79" s="27" t="str">
        <f t="shared" si="18"/>
        <v>X</v>
      </c>
      <c r="Q79" s="29"/>
      <c r="S79" s="27"/>
      <c r="U79" s="27"/>
      <c r="V79" s="42">
        <f t="shared" si="19"/>
        <v>0</v>
      </c>
      <c r="W79" s="42">
        <f t="shared" si="20"/>
        <v>0</v>
      </c>
      <c r="X79" s="27" t="str">
        <f t="shared" si="21"/>
        <v>OK</v>
      </c>
      <c r="Z79" s="27"/>
      <c r="AA79" s="42">
        <f t="shared" si="22"/>
        <v>0</v>
      </c>
      <c r="AB79" s="42">
        <f t="shared" si="23"/>
        <v>0</v>
      </c>
      <c r="AC79" s="27" t="str">
        <f t="shared" si="24"/>
        <v>OK</v>
      </c>
      <c r="AE79" s="27" t="str">
        <f>IF(AG79="","",IF(U79="도비","세입없음",AG79&amp;"-"&amp;test(COUNTIF($AG$7:AG79,AG79),"00")))</f>
        <v/>
      </c>
      <c r="AG79" s="27" t="str">
        <f t="array" ref="AG79">IF(C79="","",INDEX(구분표!$I$2:$I$300, MATCH(1,(구분표!$E$2:$E$300='2추 세입'!B79)*(구분표!$F$2:$F$300='2추 세입'!C79)*(구분표!$G$2:$G$300='2추 세입'!A79),0)))</f>
        <v/>
      </c>
      <c r="AI79" s="27"/>
      <c r="AK79" s="42">
        <f>IF(AE79="",0,SUMIFS('2추 세출'!$V$6:$V$264,'2추 세출'!$AE$6:$AE$264,'2추 세입'!$AE79))</f>
        <v>0</v>
      </c>
      <c r="AL79" s="42" t="str">
        <f>IF(AE79="","",COUNTIFS('2추 세출'!$AE$6:$AE$264,'2추 세입'!AE79))</f>
        <v/>
      </c>
      <c r="AM79" s="27" t="str">
        <f t="shared" si="25"/>
        <v>OK</v>
      </c>
      <c r="AO79" s="42">
        <f>IF(AE79="",0,SUMIFS('2추 세출'!$AA$6:$AA$264,'2추 세출'!$AE$6:$AE$264,'2추 세입'!$AE79))</f>
        <v>0</v>
      </c>
      <c r="AP79" s="42" t="str">
        <f>IF(AE79="","",COUNTIFS('2추 세출'!$AE$6:$AE$264,AE79))</f>
        <v/>
      </c>
      <c r="AQ79" s="27" t="str">
        <f t="shared" si="26"/>
        <v>OK</v>
      </c>
    </row>
    <row r="80" spans="1:43" ht="50.1" hidden="1" customHeight="1" x14ac:dyDescent="0.3">
      <c r="A80" s="33" t="str">
        <f>IFERROR(VLOOKUP($C80,구분표!$A$2:$C$300,2,FALSE),"")</f>
        <v/>
      </c>
      <c r="B80" s="24" t="str">
        <f>IFERROR(VLOOKUP($C80,구분표!$A$2:$C$300,3,FALSE),"")</f>
        <v/>
      </c>
      <c r="C80" s="31"/>
      <c r="D80" s="35"/>
      <c r="E80" s="36"/>
      <c r="F80" s="35"/>
      <c r="G80" s="44"/>
      <c r="H80" s="42"/>
      <c r="I80" s="54" t="str">
        <f t="shared" si="15"/>
        <v/>
      </c>
      <c r="J80" s="42"/>
      <c r="K80" s="45"/>
      <c r="L80" s="50">
        <f t="shared" si="16"/>
        <v>0</v>
      </c>
      <c r="M80" s="42"/>
      <c r="N80" s="45"/>
      <c r="O80" s="52">
        <f t="shared" si="17"/>
        <v>0</v>
      </c>
      <c r="P80" s="27" t="str">
        <f t="shared" si="18"/>
        <v>X</v>
      </c>
      <c r="Q80" s="29"/>
      <c r="S80" s="27"/>
      <c r="U80" s="27"/>
      <c r="V80" s="42">
        <f t="shared" si="19"/>
        <v>0</v>
      </c>
      <c r="W80" s="42">
        <f t="shared" si="20"/>
        <v>0</v>
      </c>
      <c r="X80" s="27" t="str">
        <f t="shared" si="21"/>
        <v>OK</v>
      </c>
      <c r="Z80" s="27"/>
      <c r="AA80" s="42">
        <f t="shared" si="22"/>
        <v>0</v>
      </c>
      <c r="AB80" s="42">
        <f t="shared" si="23"/>
        <v>0</v>
      </c>
      <c r="AC80" s="27" t="str">
        <f t="shared" si="24"/>
        <v>OK</v>
      </c>
      <c r="AE80" s="27" t="str">
        <f>IF(AG80="","",IF(U80="도비","세입없음",AG80&amp;"-"&amp;test(COUNTIF($AG$7:AG80,AG80),"00")))</f>
        <v/>
      </c>
      <c r="AG80" s="27" t="str">
        <f t="array" ref="AG80">IF(C80="","",INDEX(구분표!$I$2:$I$300, MATCH(1,(구분표!$E$2:$E$300='2추 세입'!B80)*(구분표!$F$2:$F$300='2추 세입'!C80)*(구분표!$G$2:$G$300='2추 세입'!A80),0)))</f>
        <v/>
      </c>
      <c r="AI80" s="27"/>
      <c r="AK80" s="42">
        <f>IF(AE80="",0,SUMIFS('2추 세출'!$V$6:$V$264,'2추 세출'!$AE$6:$AE$264,'2추 세입'!$AE80))</f>
        <v>0</v>
      </c>
      <c r="AL80" s="42" t="str">
        <f>IF(AE80="","",COUNTIFS('2추 세출'!$AE$6:$AE$264,'2추 세입'!AE80))</f>
        <v/>
      </c>
      <c r="AM80" s="27" t="str">
        <f t="shared" si="25"/>
        <v>OK</v>
      </c>
      <c r="AO80" s="42">
        <f>IF(AE80="",0,SUMIFS('2추 세출'!$AA$6:$AA$264,'2추 세출'!$AE$6:$AE$264,'2추 세입'!$AE80))</f>
        <v>0</v>
      </c>
      <c r="AP80" s="42" t="str">
        <f>IF(AE80="","",COUNTIFS('2추 세출'!$AE$6:$AE$264,AE80))</f>
        <v/>
      </c>
      <c r="AQ80" s="27" t="str">
        <f t="shared" si="26"/>
        <v>OK</v>
      </c>
    </row>
    <row r="81" spans="1:43" ht="50.1" hidden="1" customHeight="1" x14ac:dyDescent="0.3">
      <c r="A81" s="33" t="str">
        <f>IFERROR(VLOOKUP($C81,구분표!$A$2:$C$300,2,FALSE),"")</f>
        <v/>
      </c>
      <c r="B81" s="24" t="str">
        <f>IFERROR(VLOOKUP($C81,구분표!$A$2:$C$300,3,FALSE),"")</f>
        <v/>
      </c>
      <c r="C81" s="31"/>
      <c r="D81" s="35"/>
      <c r="E81" s="36"/>
      <c r="F81" s="35"/>
      <c r="G81" s="44"/>
      <c r="H81" s="42"/>
      <c r="I81" s="54" t="str">
        <f t="shared" si="15"/>
        <v/>
      </c>
      <c r="J81" s="42"/>
      <c r="K81" s="45"/>
      <c r="L81" s="50">
        <f t="shared" si="16"/>
        <v>0</v>
      </c>
      <c r="M81" s="42"/>
      <c r="N81" s="45"/>
      <c r="O81" s="52">
        <f t="shared" si="17"/>
        <v>0</v>
      </c>
      <c r="P81" s="27" t="str">
        <f t="shared" si="18"/>
        <v>X</v>
      </c>
      <c r="Q81" s="29"/>
      <c r="S81" s="27"/>
      <c r="U81" s="27"/>
      <c r="V81" s="42">
        <f t="shared" si="19"/>
        <v>0</v>
      </c>
      <c r="W81" s="42">
        <f t="shared" si="20"/>
        <v>0</v>
      </c>
      <c r="X81" s="27" t="str">
        <f t="shared" si="21"/>
        <v>OK</v>
      </c>
      <c r="Z81" s="27"/>
      <c r="AA81" s="42">
        <f t="shared" si="22"/>
        <v>0</v>
      </c>
      <c r="AB81" s="42">
        <f t="shared" si="23"/>
        <v>0</v>
      </c>
      <c r="AC81" s="27" t="str">
        <f t="shared" si="24"/>
        <v>OK</v>
      </c>
      <c r="AE81" s="27" t="str">
        <f>IF(AG81="","",IF(U81="도비","세입없음",AG81&amp;"-"&amp;test(COUNTIF($AG$7:AG81,AG81),"00")))</f>
        <v/>
      </c>
      <c r="AG81" s="27" t="str">
        <f t="array" ref="AG81">IF(C81="","",INDEX(구분표!$I$2:$I$300, MATCH(1,(구분표!$E$2:$E$300='2추 세입'!B81)*(구분표!$F$2:$F$300='2추 세입'!C81)*(구분표!$G$2:$G$300='2추 세입'!A81),0)))</f>
        <v/>
      </c>
      <c r="AI81" s="27"/>
      <c r="AK81" s="42">
        <f>IF(AE81="",0,SUMIFS('2추 세출'!$V$6:$V$264,'2추 세출'!$AE$6:$AE$264,'2추 세입'!$AE81))</f>
        <v>0</v>
      </c>
      <c r="AL81" s="42" t="str">
        <f>IF(AE81="","",COUNTIFS('2추 세출'!$AE$6:$AE$264,'2추 세입'!AE81))</f>
        <v/>
      </c>
      <c r="AM81" s="27" t="str">
        <f t="shared" si="25"/>
        <v>OK</v>
      </c>
      <c r="AO81" s="42">
        <f>IF(AE81="",0,SUMIFS('2추 세출'!$AA$6:$AA$264,'2추 세출'!$AE$6:$AE$264,'2추 세입'!$AE81))</f>
        <v>0</v>
      </c>
      <c r="AP81" s="42" t="str">
        <f>IF(AE81="","",COUNTIFS('2추 세출'!$AE$6:$AE$264,AE81))</f>
        <v/>
      </c>
      <c r="AQ81" s="27" t="str">
        <f t="shared" si="26"/>
        <v>OK</v>
      </c>
    </row>
    <row r="82" spans="1:43" ht="50.1" hidden="1" customHeight="1" x14ac:dyDescent="0.3">
      <c r="A82" s="33" t="str">
        <f>IFERROR(VLOOKUP($C82,구분표!$A$2:$C$300,2,FALSE),"")</f>
        <v/>
      </c>
      <c r="B82" s="24" t="str">
        <f>IFERROR(VLOOKUP($C82,구분표!$A$2:$C$300,3,FALSE),"")</f>
        <v/>
      </c>
      <c r="C82" s="31"/>
      <c r="D82" s="35"/>
      <c r="E82" s="36"/>
      <c r="F82" s="35"/>
      <c r="G82" s="44"/>
      <c r="H82" s="42"/>
      <c r="I82" s="54" t="str">
        <f t="shared" si="15"/>
        <v/>
      </c>
      <c r="J82" s="42"/>
      <c r="K82" s="45"/>
      <c r="L82" s="50">
        <f t="shared" si="16"/>
        <v>0</v>
      </c>
      <c r="M82" s="42"/>
      <c r="N82" s="45"/>
      <c r="O82" s="52">
        <f t="shared" si="17"/>
        <v>0</v>
      </c>
      <c r="P82" s="27" t="str">
        <f t="shared" si="18"/>
        <v>X</v>
      </c>
      <c r="Q82" s="29"/>
      <c r="S82" s="27"/>
      <c r="U82" s="27"/>
      <c r="V82" s="42">
        <f t="shared" si="19"/>
        <v>0</v>
      </c>
      <c r="W82" s="42">
        <f t="shared" si="20"/>
        <v>0</v>
      </c>
      <c r="X82" s="27" t="str">
        <f t="shared" si="21"/>
        <v>OK</v>
      </c>
      <c r="Z82" s="27"/>
      <c r="AA82" s="42">
        <f t="shared" si="22"/>
        <v>0</v>
      </c>
      <c r="AB82" s="42">
        <f t="shared" si="23"/>
        <v>0</v>
      </c>
      <c r="AC82" s="27" t="str">
        <f t="shared" si="24"/>
        <v>OK</v>
      </c>
      <c r="AE82" s="27" t="str">
        <f>IF(AG82="","",IF(U82="도비","세입없음",AG82&amp;"-"&amp;test(COUNTIF($AG$7:AG82,AG82),"00")))</f>
        <v/>
      </c>
      <c r="AG82" s="27" t="str">
        <f t="array" ref="AG82">IF(C82="","",INDEX(구분표!$I$2:$I$300, MATCH(1,(구분표!$E$2:$E$300='2추 세입'!B82)*(구분표!$F$2:$F$300='2추 세입'!C82)*(구분표!$G$2:$G$300='2추 세입'!A82),0)))</f>
        <v/>
      </c>
      <c r="AI82" s="27"/>
      <c r="AK82" s="42">
        <f>IF(AE82="",0,SUMIFS('2추 세출'!$V$6:$V$264,'2추 세출'!$AE$6:$AE$264,'2추 세입'!$AE82))</f>
        <v>0</v>
      </c>
      <c r="AL82" s="42" t="str">
        <f>IF(AE82="","",COUNTIFS('2추 세출'!$AE$6:$AE$264,'2추 세입'!AE82))</f>
        <v/>
      </c>
      <c r="AM82" s="27" t="str">
        <f t="shared" si="25"/>
        <v>OK</v>
      </c>
      <c r="AO82" s="42">
        <f>IF(AE82="",0,SUMIFS('2추 세출'!$AA$6:$AA$264,'2추 세출'!$AE$6:$AE$264,'2추 세입'!$AE82))</f>
        <v>0</v>
      </c>
      <c r="AP82" s="42" t="str">
        <f>IF(AE82="","",COUNTIFS('2추 세출'!$AE$6:$AE$264,AE82))</f>
        <v/>
      </c>
      <c r="AQ82" s="27" t="str">
        <f t="shared" si="26"/>
        <v>OK</v>
      </c>
    </row>
    <row r="83" spans="1:43" ht="50.1" hidden="1" customHeight="1" x14ac:dyDescent="0.3">
      <c r="A83" s="33" t="str">
        <f>IFERROR(VLOOKUP($C83,구분표!$A$2:$C$300,2,FALSE),"")</f>
        <v/>
      </c>
      <c r="B83" s="24" t="str">
        <f>IFERROR(VLOOKUP($C83,구분표!$A$2:$C$300,3,FALSE),"")</f>
        <v/>
      </c>
      <c r="C83" s="31"/>
      <c r="D83" s="35"/>
      <c r="E83" s="36"/>
      <c r="F83" s="35"/>
      <c r="G83" s="44"/>
      <c r="H83" s="42"/>
      <c r="I83" s="54" t="str">
        <f t="shared" si="15"/>
        <v/>
      </c>
      <c r="J83" s="42"/>
      <c r="K83" s="45"/>
      <c r="L83" s="50">
        <f t="shared" si="16"/>
        <v>0</v>
      </c>
      <c r="M83" s="42"/>
      <c r="N83" s="45"/>
      <c r="O83" s="52">
        <f t="shared" si="17"/>
        <v>0</v>
      </c>
      <c r="P83" s="27" t="str">
        <f t="shared" si="18"/>
        <v>X</v>
      </c>
      <c r="Q83" s="29"/>
      <c r="S83" s="27"/>
      <c r="U83" s="27"/>
      <c r="V83" s="42">
        <f t="shared" si="19"/>
        <v>0</v>
      </c>
      <c r="W83" s="42">
        <f t="shared" si="20"/>
        <v>0</v>
      </c>
      <c r="X83" s="27" t="str">
        <f t="shared" si="21"/>
        <v>OK</v>
      </c>
      <c r="Z83" s="27"/>
      <c r="AA83" s="42">
        <f t="shared" si="22"/>
        <v>0</v>
      </c>
      <c r="AB83" s="42">
        <f t="shared" si="23"/>
        <v>0</v>
      </c>
      <c r="AC83" s="27" t="str">
        <f t="shared" si="24"/>
        <v>OK</v>
      </c>
      <c r="AE83" s="27" t="str">
        <f>IF(AG83="","",IF(U83="도비","세입없음",AG83&amp;"-"&amp;test(COUNTIF($AG$7:AG83,AG83),"00")))</f>
        <v/>
      </c>
      <c r="AG83" s="27" t="str">
        <f t="array" ref="AG83">IF(C83="","",INDEX(구분표!$I$2:$I$300, MATCH(1,(구분표!$E$2:$E$300='2추 세입'!B83)*(구분표!$F$2:$F$300='2추 세입'!C83)*(구분표!$G$2:$G$300='2추 세입'!A83),0)))</f>
        <v/>
      </c>
      <c r="AI83" s="27"/>
      <c r="AK83" s="42">
        <f>IF(AE83="",0,SUMIFS('2추 세출'!$V$6:$V$264,'2추 세출'!$AE$6:$AE$264,'2추 세입'!$AE83))</f>
        <v>0</v>
      </c>
      <c r="AL83" s="42" t="str">
        <f>IF(AE83="","",COUNTIFS('2추 세출'!$AE$6:$AE$264,'2추 세입'!AE83))</f>
        <v/>
      </c>
      <c r="AM83" s="27" t="str">
        <f t="shared" si="25"/>
        <v>OK</v>
      </c>
      <c r="AO83" s="42">
        <f>IF(AE83="",0,SUMIFS('2추 세출'!$AA$6:$AA$264,'2추 세출'!$AE$6:$AE$264,'2추 세입'!$AE83))</f>
        <v>0</v>
      </c>
      <c r="AP83" s="42" t="str">
        <f>IF(AE83="","",COUNTIFS('2추 세출'!$AE$6:$AE$264,AE83))</f>
        <v/>
      </c>
      <c r="AQ83" s="27" t="str">
        <f t="shared" si="26"/>
        <v>OK</v>
      </c>
    </row>
    <row r="84" spans="1:43" ht="50.1" hidden="1" customHeight="1" x14ac:dyDescent="0.3">
      <c r="A84" s="33" t="str">
        <f>IFERROR(VLOOKUP($C84,구분표!$A$2:$C$300,2,FALSE),"")</f>
        <v/>
      </c>
      <c r="B84" s="24" t="str">
        <f>IFERROR(VLOOKUP($C84,구분표!$A$2:$C$300,3,FALSE),"")</f>
        <v/>
      </c>
      <c r="C84" s="31"/>
      <c r="D84" s="35"/>
      <c r="E84" s="36"/>
      <c r="F84" s="35"/>
      <c r="G84" s="44"/>
      <c r="H84" s="42"/>
      <c r="I84" s="54" t="str">
        <f t="shared" si="15"/>
        <v/>
      </c>
      <c r="J84" s="42"/>
      <c r="K84" s="45"/>
      <c r="L84" s="50">
        <f t="shared" si="16"/>
        <v>0</v>
      </c>
      <c r="M84" s="42"/>
      <c r="N84" s="45"/>
      <c r="O84" s="52">
        <f t="shared" si="17"/>
        <v>0</v>
      </c>
      <c r="P84" s="27" t="str">
        <f t="shared" si="18"/>
        <v>X</v>
      </c>
      <c r="Q84" s="29"/>
      <c r="S84" s="27"/>
      <c r="U84" s="27"/>
      <c r="V84" s="42">
        <f t="shared" si="19"/>
        <v>0</v>
      </c>
      <c r="W84" s="42">
        <f t="shared" si="20"/>
        <v>0</v>
      </c>
      <c r="X84" s="27" t="str">
        <f t="shared" si="21"/>
        <v>OK</v>
      </c>
      <c r="Z84" s="27"/>
      <c r="AA84" s="42">
        <f t="shared" si="22"/>
        <v>0</v>
      </c>
      <c r="AB84" s="42">
        <f t="shared" si="23"/>
        <v>0</v>
      </c>
      <c r="AC84" s="27" t="str">
        <f t="shared" si="24"/>
        <v>OK</v>
      </c>
      <c r="AE84" s="27" t="str">
        <f>IF(AG84="","",IF(U84="도비","세입없음",AG84&amp;"-"&amp;test(COUNTIF($AG$7:AG84,AG84),"00")))</f>
        <v/>
      </c>
      <c r="AG84" s="27" t="str">
        <f t="array" ref="AG84">IF(C84="","",INDEX(구분표!$I$2:$I$300, MATCH(1,(구분표!$E$2:$E$300='2추 세입'!B84)*(구분표!$F$2:$F$300='2추 세입'!C84)*(구분표!$G$2:$G$300='2추 세입'!A84),0)))</f>
        <v/>
      </c>
      <c r="AI84" s="27"/>
      <c r="AK84" s="42">
        <f>IF(AE84="",0,SUMIFS('2추 세출'!$V$6:$V$264,'2추 세출'!$AE$6:$AE$264,'2추 세입'!$AE84))</f>
        <v>0</v>
      </c>
      <c r="AL84" s="42" t="str">
        <f>IF(AE84="","",COUNTIFS('2추 세출'!$AE$6:$AE$264,'2추 세입'!AE84))</f>
        <v/>
      </c>
      <c r="AM84" s="27" t="str">
        <f t="shared" si="25"/>
        <v>OK</v>
      </c>
      <c r="AO84" s="42">
        <f>IF(AE84="",0,SUMIFS('2추 세출'!$AA$6:$AA$264,'2추 세출'!$AE$6:$AE$264,'2추 세입'!$AE84))</f>
        <v>0</v>
      </c>
      <c r="AP84" s="42" t="str">
        <f>IF(AE84="","",COUNTIFS('2추 세출'!$AE$6:$AE$264,AE84))</f>
        <v/>
      </c>
      <c r="AQ84" s="27" t="str">
        <f t="shared" si="26"/>
        <v>OK</v>
      </c>
    </row>
    <row r="85" spans="1:43" ht="50.1" hidden="1" customHeight="1" x14ac:dyDescent="0.3">
      <c r="A85" s="33" t="str">
        <f>IFERROR(VLOOKUP($C85,구분표!$A$2:$C$300,2,FALSE),"")</f>
        <v/>
      </c>
      <c r="B85" s="24" t="str">
        <f>IFERROR(VLOOKUP($C85,구분표!$A$2:$C$300,3,FALSE),"")</f>
        <v/>
      </c>
      <c r="C85" s="31"/>
      <c r="D85" s="35"/>
      <c r="E85" s="36"/>
      <c r="F85" s="35"/>
      <c r="G85" s="44"/>
      <c r="H85" s="42"/>
      <c r="I85" s="54" t="str">
        <f t="shared" si="15"/>
        <v/>
      </c>
      <c r="J85" s="42"/>
      <c r="K85" s="45"/>
      <c r="L85" s="50">
        <f t="shared" si="16"/>
        <v>0</v>
      </c>
      <c r="M85" s="42"/>
      <c r="N85" s="45"/>
      <c r="O85" s="52">
        <f t="shared" si="17"/>
        <v>0</v>
      </c>
      <c r="P85" s="27" t="str">
        <f t="shared" si="18"/>
        <v>X</v>
      </c>
      <c r="Q85" s="29"/>
      <c r="S85" s="27"/>
      <c r="U85" s="27"/>
      <c r="V85" s="42">
        <f t="shared" si="19"/>
        <v>0</v>
      </c>
      <c r="W85" s="42">
        <f t="shared" si="20"/>
        <v>0</v>
      </c>
      <c r="X85" s="27" t="str">
        <f t="shared" si="21"/>
        <v>OK</v>
      </c>
      <c r="Z85" s="27"/>
      <c r="AA85" s="42">
        <f t="shared" si="22"/>
        <v>0</v>
      </c>
      <c r="AB85" s="42">
        <f t="shared" si="23"/>
        <v>0</v>
      </c>
      <c r="AC85" s="27" t="str">
        <f t="shared" si="24"/>
        <v>OK</v>
      </c>
      <c r="AE85" s="27" t="str">
        <f>IF(AG85="","",IF(U85="도비","세입없음",AG85&amp;"-"&amp;test(COUNTIF($AG$7:AG85,AG85),"00")))</f>
        <v/>
      </c>
      <c r="AG85" s="27" t="str">
        <f t="array" ref="AG85">IF(C85="","",INDEX(구분표!$I$2:$I$300, MATCH(1,(구분표!$E$2:$E$300='2추 세입'!B85)*(구분표!$F$2:$F$300='2추 세입'!C85)*(구분표!$G$2:$G$300='2추 세입'!A85),0)))</f>
        <v/>
      </c>
      <c r="AI85" s="27"/>
      <c r="AK85" s="42">
        <f>IF(AE85="",0,SUMIFS('2추 세출'!$V$6:$V$264,'2추 세출'!$AE$6:$AE$264,'2추 세입'!$AE85))</f>
        <v>0</v>
      </c>
      <c r="AL85" s="42" t="str">
        <f>IF(AE85="","",COUNTIFS('2추 세출'!$AE$6:$AE$264,'2추 세입'!AE85))</f>
        <v/>
      </c>
      <c r="AM85" s="27" t="str">
        <f t="shared" si="25"/>
        <v>OK</v>
      </c>
      <c r="AO85" s="42">
        <f>IF(AE85="",0,SUMIFS('2추 세출'!$AA$6:$AA$264,'2추 세출'!$AE$6:$AE$264,'2추 세입'!$AE85))</f>
        <v>0</v>
      </c>
      <c r="AP85" s="42" t="str">
        <f>IF(AE85="","",COUNTIFS('2추 세출'!$AE$6:$AE$264,AE85))</f>
        <v/>
      </c>
      <c r="AQ85" s="27" t="str">
        <f t="shared" si="26"/>
        <v>OK</v>
      </c>
    </row>
    <row r="86" spans="1:43" ht="50.1" hidden="1" customHeight="1" x14ac:dyDescent="0.3">
      <c r="A86" s="33" t="str">
        <f>IFERROR(VLOOKUP($C86,구분표!$A$2:$C$300,2,FALSE),"")</f>
        <v/>
      </c>
      <c r="B86" s="24" t="str">
        <f>IFERROR(VLOOKUP($C86,구분표!$A$2:$C$300,3,FALSE),"")</f>
        <v/>
      </c>
      <c r="C86" s="31"/>
      <c r="D86" s="35"/>
      <c r="E86" s="36"/>
      <c r="F86" s="35"/>
      <c r="G86" s="44"/>
      <c r="H86" s="42"/>
      <c r="I86" s="54" t="str">
        <f t="shared" si="15"/>
        <v/>
      </c>
      <c r="J86" s="42"/>
      <c r="K86" s="45"/>
      <c r="L86" s="50">
        <f t="shared" si="16"/>
        <v>0</v>
      </c>
      <c r="M86" s="42"/>
      <c r="N86" s="45"/>
      <c r="O86" s="52">
        <f t="shared" si="17"/>
        <v>0</v>
      </c>
      <c r="P86" s="27" t="str">
        <f t="shared" si="18"/>
        <v>X</v>
      </c>
      <c r="Q86" s="29"/>
      <c r="S86" s="27"/>
      <c r="U86" s="27"/>
      <c r="V86" s="42">
        <f t="shared" si="19"/>
        <v>0</v>
      </c>
      <c r="W86" s="42">
        <f t="shared" si="20"/>
        <v>0</v>
      </c>
      <c r="X86" s="27" t="str">
        <f t="shared" si="21"/>
        <v>OK</v>
      </c>
      <c r="Z86" s="27"/>
      <c r="AA86" s="42">
        <f t="shared" si="22"/>
        <v>0</v>
      </c>
      <c r="AB86" s="42">
        <f t="shared" si="23"/>
        <v>0</v>
      </c>
      <c r="AC86" s="27" t="str">
        <f t="shared" si="24"/>
        <v>OK</v>
      </c>
      <c r="AE86" s="27" t="str">
        <f>IF(AG86="","",IF(U86="도비","세입없음",AG86&amp;"-"&amp;test(COUNTIF($AG$7:AG86,AG86),"00")))</f>
        <v/>
      </c>
      <c r="AG86" s="27" t="str">
        <f t="array" ref="AG86">IF(C86="","",INDEX(구분표!$I$2:$I$300, MATCH(1,(구분표!$E$2:$E$300='2추 세입'!B86)*(구분표!$F$2:$F$300='2추 세입'!C86)*(구분표!$G$2:$G$300='2추 세입'!A86),0)))</f>
        <v/>
      </c>
      <c r="AI86" s="27"/>
      <c r="AK86" s="42">
        <f>IF(AE86="",0,SUMIFS('2추 세출'!$V$6:$V$264,'2추 세출'!$AE$6:$AE$264,'2추 세입'!$AE86))</f>
        <v>0</v>
      </c>
      <c r="AL86" s="42" t="str">
        <f>IF(AE86="","",COUNTIFS('2추 세출'!$AE$6:$AE$264,'2추 세입'!AE86))</f>
        <v/>
      </c>
      <c r="AM86" s="27" t="str">
        <f t="shared" si="25"/>
        <v>OK</v>
      </c>
      <c r="AO86" s="42">
        <f>IF(AE86="",0,SUMIFS('2추 세출'!$AA$6:$AA$264,'2추 세출'!$AE$6:$AE$264,'2추 세입'!$AE86))</f>
        <v>0</v>
      </c>
      <c r="AP86" s="42" t="str">
        <f>IF(AE86="","",COUNTIFS('2추 세출'!$AE$6:$AE$264,AE86))</f>
        <v/>
      </c>
      <c r="AQ86" s="27" t="str">
        <f t="shared" si="26"/>
        <v>OK</v>
      </c>
    </row>
    <row r="87" spans="1:43" ht="50.1" hidden="1" customHeight="1" x14ac:dyDescent="0.3">
      <c r="A87" s="33" t="str">
        <f>IFERROR(VLOOKUP($C87,구분표!$A$2:$C$300,2,FALSE),"")</f>
        <v/>
      </c>
      <c r="B87" s="24" t="str">
        <f>IFERROR(VLOOKUP($C87,구분표!$A$2:$C$300,3,FALSE),"")</f>
        <v/>
      </c>
      <c r="C87" s="31"/>
      <c r="D87" s="35"/>
      <c r="E87" s="36"/>
      <c r="F87" s="35"/>
      <c r="G87" s="44"/>
      <c r="H87" s="42"/>
      <c r="I87" s="54" t="str">
        <f t="shared" si="15"/>
        <v/>
      </c>
      <c r="J87" s="42"/>
      <c r="K87" s="45"/>
      <c r="L87" s="50">
        <f t="shared" si="16"/>
        <v>0</v>
      </c>
      <c r="M87" s="42"/>
      <c r="N87" s="45"/>
      <c r="O87" s="52">
        <f t="shared" si="17"/>
        <v>0</v>
      </c>
      <c r="P87" s="27" t="str">
        <f t="shared" si="18"/>
        <v>X</v>
      </c>
      <c r="Q87" s="29"/>
      <c r="S87" s="27"/>
      <c r="U87" s="27"/>
      <c r="V87" s="42">
        <f t="shared" si="19"/>
        <v>0</v>
      </c>
      <c r="W87" s="42">
        <f t="shared" si="20"/>
        <v>0</v>
      </c>
      <c r="X87" s="27" t="str">
        <f t="shared" si="21"/>
        <v>OK</v>
      </c>
      <c r="Z87" s="27"/>
      <c r="AA87" s="42">
        <f t="shared" si="22"/>
        <v>0</v>
      </c>
      <c r="AB87" s="42">
        <f t="shared" si="23"/>
        <v>0</v>
      </c>
      <c r="AC87" s="27" t="str">
        <f t="shared" si="24"/>
        <v>OK</v>
      </c>
      <c r="AE87" s="27" t="str">
        <f>IF(AG87="","",IF(U87="도비","세입없음",AG87&amp;"-"&amp;test(COUNTIF($AG$7:AG87,AG87),"00")))</f>
        <v/>
      </c>
      <c r="AG87" s="27" t="str">
        <f t="array" ref="AG87">IF(C87="","",INDEX(구분표!$I$2:$I$300, MATCH(1,(구분표!$E$2:$E$300='2추 세입'!B87)*(구분표!$F$2:$F$300='2추 세입'!C87)*(구분표!$G$2:$G$300='2추 세입'!A87),0)))</f>
        <v/>
      </c>
      <c r="AI87" s="27"/>
      <c r="AK87" s="42">
        <f>IF(AE87="",0,SUMIFS('2추 세출'!$V$6:$V$264,'2추 세출'!$AE$6:$AE$264,'2추 세입'!$AE87))</f>
        <v>0</v>
      </c>
      <c r="AL87" s="42" t="str">
        <f>IF(AE87="","",COUNTIFS('2추 세출'!$AE$6:$AE$264,'2추 세입'!AE87))</f>
        <v/>
      </c>
      <c r="AM87" s="27" t="str">
        <f t="shared" si="25"/>
        <v>OK</v>
      </c>
      <c r="AO87" s="42">
        <f>IF(AE87="",0,SUMIFS('2추 세출'!$AA$6:$AA$264,'2추 세출'!$AE$6:$AE$264,'2추 세입'!$AE87))</f>
        <v>0</v>
      </c>
      <c r="AP87" s="42" t="str">
        <f>IF(AE87="","",COUNTIFS('2추 세출'!$AE$6:$AE$264,AE87))</f>
        <v/>
      </c>
      <c r="AQ87" s="27" t="str">
        <f t="shared" si="26"/>
        <v>OK</v>
      </c>
    </row>
    <row r="88" spans="1:43" ht="50.1" hidden="1" customHeight="1" x14ac:dyDescent="0.3">
      <c r="A88" s="33" t="str">
        <f>IFERROR(VLOOKUP($C88,구분표!$A$2:$C$300,2,FALSE),"")</f>
        <v/>
      </c>
      <c r="B88" s="24" t="str">
        <f>IFERROR(VLOOKUP($C88,구분표!$A$2:$C$300,3,FALSE),"")</f>
        <v/>
      </c>
      <c r="C88" s="31"/>
      <c r="D88" s="35"/>
      <c r="E88" s="36"/>
      <c r="F88" s="35"/>
      <c r="G88" s="44"/>
      <c r="H88" s="42"/>
      <c r="I88" s="54" t="str">
        <f t="shared" si="15"/>
        <v/>
      </c>
      <c r="J88" s="42"/>
      <c r="K88" s="45"/>
      <c r="L88" s="50">
        <f t="shared" si="16"/>
        <v>0</v>
      </c>
      <c r="M88" s="42"/>
      <c r="N88" s="45"/>
      <c r="O88" s="52">
        <f t="shared" si="17"/>
        <v>0</v>
      </c>
      <c r="P88" s="27" t="str">
        <f t="shared" si="18"/>
        <v>X</v>
      </c>
      <c r="Q88" s="29"/>
      <c r="S88" s="27"/>
      <c r="U88" s="27"/>
      <c r="V88" s="42">
        <f t="shared" si="19"/>
        <v>0</v>
      </c>
      <c r="W88" s="42">
        <f t="shared" si="20"/>
        <v>0</v>
      </c>
      <c r="X88" s="27" t="str">
        <f t="shared" si="21"/>
        <v>OK</v>
      </c>
      <c r="Z88" s="27"/>
      <c r="AA88" s="42">
        <f t="shared" si="22"/>
        <v>0</v>
      </c>
      <c r="AB88" s="42">
        <f t="shared" si="23"/>
        <v>0</v>
      </c>
      <c r="AC88" s="27" t="str">
        <f t="shared" si="24"/>
        <v>OK</v>
      </c>
      <c r="AE88" s="27" t="str">
        <f>IF(AG88="","",IF(U88="도비","세입없음",AG88&amp;"-"&amp;test(COUNTIF($AG$7:AG88,AG88),"00")))</f>
        <v/>
      </c>
      <c r="AG88" s="27" t="str">
        <f t="array" ref="AG88">IF(C88="","",INDEX(구분표!$I$2:$I$300, MATCH(1,(구분표!$E$2:$E$300='2추 세입'!B88)*(구분표!$F$2:$F$300='2추 세입'!C88)*(구분표!$G$2:$G$300='2추 세입'!A88),0)))</f>
        <v/>
      </c>
      <c r="AI88" s="27"/>
      <c r="AK88" s="42">
        <f>IF(AE88="",0,SUMIFS('2추 세출'!$V$6:$V$264,'2추 세출'!$AE$6:$AE$264,'2추 세입'!$AE88))</f>
        <v>0</v>
      </c>
      <c r="AL88" s="42" t="str">
        <f>IF(AE88="","",COUNTIFS('2추 세출'!$AE$6:$AE$264,'2추 세입'!AE88))</f>
        <v/>
      </c>
      <c r="AM88" s="27" t="str">
        <f t="shared" si="25"/>
        <v>OK</v>
      </c>
      <c r="AO88" s="42">
        <f>IF(AE88="",0,SUMIFS('2추 세출'!$AA$6:$AA$264,'2추 세출'!$AE$6:$AE$264,'2추 세입'!$AE88))</f>
        <v>0</v>
      </c>
      <c r="AP88" s="42" t="str">
        <f>IF(AE88="","",COUNTIFS('2추 세출'!$AE$6:$AE$264,AE88))</f>
        <v/>
      </c>
      <c r="AQ88" s="27" t="str">
        <f t="shared" si="26"/>
        <v>OK</v>
      </c>
    </row>
    <row r="89" spans="1:43" ht="50.1" hidden="1" customHeight="1" x14ac:dyDescent="0.3">
      <c r="A89" s="33" t="str">
        <f>IFERROR(VLOOKUP($C89,구분표!$A$2:$C$300,2,FALSE),"")</f>
        <v/>
      </c>
      <c r="B89" s="24" t="str">
        <f>IFERROR(VLOOKUP($C89,구분표!$A$2:$C$300,3,FALSE),"")</f>
        <v/>
      </c>
      <c r="C89" s="31"/>
      <c r="D89" s="35"/>
      <c r="E89" s="36"/>
      <c r="F89" s="35"/>
      <c r="G89" s="44"/>
      <c r="H89" s="42"/>
      <c r="I89" s="54" t="str">
        <f t="shared" si="15"/>
        <v/>
      </c>
      <c r="J89" s="42"/>
      <c r="K89" s="45"/>
      <c r="L89" s="50">
        <f t="shared" si="16"/>
        <v>0</v>
      </c>
      <c r="M89" s="42"/>
      <c r="N89" s="45"/>
      <c r="O89" s="52">
        <f t="shared" si="17"/>
        <v>0</v>
      </c>
      <c r="P89" s="27" t="str">
        <f t="shared" si="18"/>
        <v>X</v>
      </c>
      <c r="Q89" s="29"/>
      <c r="S89" s="27"/>
      <c r="U89" s="27"/>
      <c r="V89" s="42">
        <f t="shared" si="19"/>
        <v>0</v>
      </c>
      <c r="W89" s="42">
        <f t="shared" si="20"/>
        <v>0</v>
      </c>
      <c r="X89" s="27" t="str">
        <f t="shared" si="21"/>
        <v>OK</v>
      </c>
      <c r="Z89" s="27"/>
      <c r="AA89" s="42">
        <f t="shared" si="22"/>
        <v>0</v>
      </c>
      <c r="AB89" s="42">
        <f t="shared" si="23"/>
        <v>0</v>
      </c>
      <c r="AC89" s="27" t="str">
        <f t="shared" si="24"/>
        <v>OK</v>
      </c>
      <c r="AE89" s="27" t="str">
        <f>IF(AG89="","",IF(U89="도비","세입없음",AG89&amp;"-"&amp;test(COUNTIF($AG$7:AG89,AG89),"00")))</f>
        <v/>
      </c>
      <c r="AG89" s="27" t="str">
        <f t="array" ref="AG89">IF(C89="","",INDEX(구분표!$I$2:$I$300, MATCH(1,(구분표!$E$2:$E$300='2추 세입'!B89)*(구분표!$F$2:$F$300='2추 세입'!C89)*(구분표!$G$2:$G$300='2추 세입'!A89),0)))</f>
        <v/>
      </c>
      <c r="AI89" s="27"/>
      <c r="AK89" s="42">
        <f>IF(AE89="",0,SUMIFS('2추 세출'!$V$6:$V$264,'2추 세출'!$AE$6:$AE$264,'2추 세입'!$AE89))</f>
        <v>0</v>
      </c>
      <c r="AL89" s="42" t="str">
        <f>IF(AE89="","",COUNTIFS('2추 세출'!$AE$6:$AE$264,'2추 세입'!AE89))</f>
        <v/>
      </c>
      <c r="AM89" s="27" t="str">
        <f t="shared" si="25"/>
        <v>OK</v>
      </c>
      <c r="AO89" s="42">
        <f>IF(AE89="",0,SUMIFS('2추 세출'!$AA$6:$AA$264,'2추 세출'!$AE$6:$AE$264,'2추 세입'!$AE89))</f>
        <v>0</v>
      </c>
      <c r="AP89" s="42" t="str">
        <f>IF(AE89="","",COUNTIFS('2추 세출'!$AE$6:$AE$264,AE89))</f>
        <v/>
      </c>
      <c r="AQ89" s="27" t="str">
        <f t="shared" si="26"/>
        <v>OK</v>
      </c>
    </row>
    <row r="90" spans="1:43" ht="50.1" hidden="1" customHeight="1" x14ac:dyDescent="0.3">
      <c r="A90" s="33" t="str">
        <f>IFERROR(VLOOKUP($C90,구분표!$A$2:$C$300,2,FALSE),"")</f>
        <v/>
      </c>
      <c r="B90" s="24" t="str">
        <f>IFERROR(VLOOKUP($C90,구분표!$A$2:$C$300,3,FALSE),"")</f>
        <v/>
      </c>
      <c r="C90" s="31"/>
      <c r="D90" s="35"/>
      <c r="E90" s="36"/>
      <c r="F90" s="35"/>
      <c r="G90" s="44"/>
      <c r="H90" s="42"/>
      <c r="I90" s="54" t="str">
        <f t="shared" si="15"/>
        <v/>
      </c>
      <c r="J90" s="42"/>
      <c r="K90" s="45"/>
      <c r="L90" s="50">
        <f t="shared" si="16"/>
        <v>0</v>
      </c>
      <c r="M90" s="42"/>
      <c r="N90" s="45"/>
      <c r="O90" s="52">
        <f t="shared" si="17"/>
        <v>0</v>
      </c>
      <c r="P90" s="27" t="str">
        <f t="shared" si="18"/>
        <v>X</v>
      </c>
      <c r="Q90" s="29"/>
      <c r="S90" s="27"/>
      <c r="U90" s="27"/>
      <c r="V90" s="42">
        <f t="shared" si="19"/>
        <v>0</v>
      </c>
      <c r="W90" s="42">
        <f t="shared" si="20"/>
        <v>0</v>
      </c>
      <c r="X90" s="27" t="str">
        <f t="shared" si="21"/>
        <v>OK</v>
      </c>
      <c r="Z90" s="27"/>
      <c r="AA90" s="42">
        <f t="shared" si="22"/>
        <v>0</v>
      </c>
      <c r="AB90" s="42">
        <f t="shared" si="23"/>
        <v>0</v>
      </c>
      <c r="AC90" s="27" t="str">
        <f t="shared" si="24"/>
        <v>OK</v>
      </c>
      <c r="AE90" s="27" t="str">
        <f>IF(AG90="","",IF(U90="도비","세입없음",AG90&amp;"-"&amp;test(COUNTIF($AG$7:AG90,AG90),"00")))</f>
        <v/>
      </c>
      <c r="AG90" s="27" t="str">
        <f t="array" ref="AG90">IF(C90="","",INDEX(구분표!$I$2:$I$300, MATCH(1,(구분표!$E$2:$E$300='2추 세입'!B90)*(구분표!$F$2:$F$300='2추 세입'!C90)*(구분표!$G$2:$G$300='2추 세입'!A90),0)))</f>
        <v/>
      </c>
      <c r="AI90" s="27"/>
      <c r="AK90" s="42">
        <f>IF(AE90="",0,SUMIFS('2추 세출'!$V$6:$V$264,'2추 세출'!$AE$6:$AE$264,'2추 세입'!$AE90))</f>
        <v>0</v>
      </c>
      <c r="AL90" s="42" t="str">
        <f>IF(AE90="","",COUNTIFS('2추 세출'!$AE$6:$AE$264,'2추 세입'!AE90))</f>
        <v/>
      </c>
      <c r="AM90" s="27" t="str">
        <f t="shared" si="25"/>
        <v>OK</v>
      </c>
      <c r="AO90" s="42">
        <f>IF(AE90="",0,SUMIFS('2추 세출'!$AA$6:$AA$264,'2추 세출'!$AE$6:$AE$264,'2추 세입'!$AE90))</f>
        <v>0</v>
      </c>
      <c r="AP90" s="42" t="str">
        <f>IF(AE90="","",COUNTIFS('2추 세출'!$AE$6:$AE$264,AE90))</f>
        <v/>
      </c>
      <c r="AQ90" s="27" t="str">
        <f t="shared" si="26"/>
        <v>OK</v>
      </c>
    </row>
    <row r="91" spans="1:43" ht="50.1" hidden="1" customHeight="1" x14ac:dyDescent="0.3">
      <c r="A91" s="33" t="str">
        <f>IFERROR(VLOOKUP($C91,구분표!$A$2:$C$300,2,FALSE),"")</f>
        <v/>
      </c>
      <c r="B91" s="24" t="str">
        <f>IFERROR(VLOOKUP($C91,구분표!$A$2:$C$300,3,FALSE),"")</f>
        <v/>
      </c>
      <c r="C91" s="31"/>
      <c r="D91" s="35"/>
      <c r="E91" s="36"/>
      <c r="F91" s="35"/>
      <c r="G91" s="44"/>
      <c r="H91" s="42"/>
      <c r="I91" s="54" t="str">
        <f t="shared" si="15"/>
        <v/>
      </c>
      <c r="J91" s="42"/>
      <c r="K91" s="45"/>
      <c r="L91" s="50">
        <f t="shared" si="16"/>
        <v>0</v>
      </c>
      <c r="M91" s="42"/>
      <c r="N91" s="45"/>
      <c r="O91" s="52">
        <f t="shared" si="17"/>
        <v>0</v>
      </c>
      <c r="P91" s="27" t="str">
        <f t="shared" si="18"/>
        <v>X</v>
      </c>
      <c r="Q91" s="29"/>
      <c r="S91" s="27"/>
      <c r="U91" s="27"/>
      <c r="V91" s="42">
        <f t="shared" si="19"/>
        <v>0</v>
      </c>
      <c r="W91" s="42">
        <f t="shared" si="20"/>
        <v>0</v>
      </c>
      <c r="X91" s="27" t="str">
        <f t="shared" si="21"/>
        <v>OK</v>
      </c>
      <c r="Z91" s="27"/>
      <c r="AA91" s="42">
        <f t="shared" si="22"/>
        <v>0</v>
      </c>
      <c r="AB91" s="42">
        <f t="shared" si="23"/>
        <v>0</v>
      </c>
      <c r="AC91" s="27" t="str">
        <f t="shared" si="24"/>
        <v>OK</v>
      </c>
      <c r="AE91" s="27" t="str">
        <f>IF(AG91="","",IF(U91="도비","세입없음",AG91&amp;"-"&amp;test(COUNTIF($AG$7:AG91,AG91),"00")))</f>
        <v/>
      </c>
      <c r="AG91" s="27" t="str">
        <f t="array" ref="AG91">IF(C91="","",INDEX(구분표!$I$2:$I$300, MATCH(1,(구분표!$E$2:$E$300='2추 세입'!B91)*(구분표!$F$2:$F$300='2추 세입'!C91)*(구분표!$G$2:$G$300='2추 세입'!A91),0)))</f>
        <v/>
      </c>
      <c r="AI91" s="27"/>
      <c r="AK91" s="42">
        <f>IF(AE91="",0,SUMIFS('2추 세출'!$V$6:$V$264,'2추 세출'!$AE$6:$AE$264,'2추 세입'!$AE91))</f>
        <v>0</v>
      </c>
      <c r="AL91" s="42" t="str">
        <f>IF(AE91="","",COUNTIFS('2추 세출'!$AE$6:$AE$264,'2추 세입'!AE91))</f>
        <v/>
      </c>
      <c r="AM91" s="27" t="str">
        <f t="shared" si="25"/>
        <v>OK</v>
      </c>
      <c r="AO91" s="42">
        <f>IF(AE91="",0,SUMIFS('2추 세출'!$AA$6:$AA$264,'2추 세출'!$AE$6:$AE$264,'2추 세입'!$AE91))</f>
        <v>0</v>
      </c>
      <c r="AP91" s="42" t="str">
        <f>IF(AE91="","",COUNTIFS('2추 세출'!$AE$6:$AE$264,AE91))</f>
        <v/>
      </c>
      <c r="AQ91" s="27" t="str">
        <f t="shared" si="26"/>
        <v>OK</v>
      </c>
    </row>
    <row r="92" spans="1:43" ht="50.1" hidden="1" customHeight="1" x14ac:dyDescent="0.3">
      <c r="A92" s="33" t="str">
        <f>IFERROR(VLOOKUP($C92,구분표!$A$2:$C$300,2,FALSE),"")</f>
        <v/>
      </c>
      <c r="B92" s="24" t="str">
        <f>IFERROR(VLOOKUP($C92,구분표!$A$2:$C$300,3,FALSE),"")</f>
        <v/>
      </c>
      <c r="C92" s="31"/>
      <c r="D92" s="35"/>
      <c r="E92" s="36"/>
      <c r="F92" s="35"/>
      <c r="G92" s="44"/>
      <c r="H92" s="42"/>
      <c r="I92" s="54" t="str">
        <f t="shared" si="15"/>
        <v/>
      </c>
      <c r="J92" s="42"/>
      <c r="K92" s="45"/>
      <c r="L92" s="50">
        <f t="shared" si="16"/>
        <v>0</v>
      </c>
      <c r="M92" s="42"/>
      <c r="N92" s="45"/>
      <c r="O92" s="52">
        <f t="shared" si="17"/>
        <v>0</v>
      </c>
      <c r="P92" s="27" t="str">
        <f t="shared" si="18"/>
        <v>X</v>
      </c>
      <c r="Q92" s="29"/>
      <c r="S92" s="27"/>
      <c r="U92" s="27"/>
      <c r="V92" s="42">
        <f t="shared" si="19"/>
        <v>0</v>
      </c>
      <c r="W92" s="42">
        <f t="shared" si="20"/>
        <v>0</v>
      </c>
      <c r="X92" s="27" t="str">
        <f t="shared" si="21"/>
        <v>OK</v>
      </c>
      <c r="Z92" s="27"/>
      <c r="AA92" s="42">
        <f t="shared" si="22"/>
        <v>0</v>
      </c>
      <c r="AB92" s="42">
        <f t="shared" si="23"/>
        <v>0</v>
      </c>
      <c r="AC92" s="27" t="str">
        <f t="shared" si="24"/>
        <v>OK</v>
      </c>
      <c r="AE92" s="27" t="str">
        <f>IF(AG92="","",IF(U92="도비","세입없음",AG92&amp;"-"&amp;test(COUNTIF($AG$7:AG92,AG92),"00")))</f>
        <v/>
      </c>
      <c r="AG92" s="27" t="str">
        <f t="array" ref="AG92">IF(C92="","",INDEX(구분표!$I$2:$I$300, MATCH(1,(구분표!$E$2:$E$300='2추 세입'!B92)*(구분표!$F$2:$F$300='2추 세입'!C92)*(구분표!$G$2:$G$300='2추 세입'!A92),0)))</f>
        <v/>
      </c>
      <c r="AI92" s="27"/>
      <c r="AK92" s="42">
        <f>IF(AE92="",0,SUMIFS('2추 세출'!$V$6:$V$264,'2추 세출'!$AE$6:$AE$264,'2추 세입'!$AE92))</f>
        <v>0</v>
      </c>
      <c r="AL92" s="42" t="str">
        <f>IF(AE92="","",COUNTIFS('2추 세출'!$AE$6:$AE$264,'2추 세입'!AE92))</f>
        <v/>
      </c>
      <c r="AM92" s="27" t="str">
        <f t="shared" si="25"/>
        <v>OK</v>
      </c>
      <c r="AO92" s="42">
        <f>IF(AE92="",0,SUMIFS('2추 세출'!$AA$6:$AA$264,'2추 세출'!$AE$6:$AE$264,'2추 세입'!$AE92))</f>
        <v>0</v>
      </c>
      <c r="AP92" s="42" t="str">
        <f>IF(AE92="","",COUNTIFS('2추 세출'!$AE$6:$AE$264,AE92))</f>
        <v/>
      </c>
      <c r="AQ92" s="27" t="str">
        <f t="shared" si="26"/>
        <v>OK</v>
      </c>
    </row>
    <row r="93" spans="1:43" ht="50.1" hidden="1" customHeight="1" x14ac:dyDescent="0.3">
      <c r="A93" s="33" t="str">
        <f>IFERROR(VLOOKUP($C93,구분표!$A$2:$C$300,2,FALSE),"")</f>
        <v/>
      </c>
      <c r="B93" s="24" t="str">
        <f>IFERROR(VLOOKUP($C93,구분표!$A$2:$C$300,3,FALSE),"")</f>
        <v/>
      </c>
      <c r="C93" s="31"/>
      <c r="D93" s="35"/>
      <c r="E93" s="36"/>
      <c r="F93" s="35"/>
      <c r="G93" s="44"/>
      <c r="H93" s="42"/>
      <c r="I93" s="54" t="str">
        <f t="shared" si="15"/>
        <v/>
      </c>
      <c r="J93" s="42"/>
      <c r="K93" s="45"/>
      <c r="L93" s="50">
        <f t="shared" si="16"/>
        <v>0</v>
      </c>
      <c r="M93" s="42"/>
      <c r="N93" s="45"/>
      <c r="O93" s="52">
        <f t="shared" si="17"/>
        <v>0</v>
      </c>
      <c r="P93" s="27" t="str">
        <f t="shared" si="18"/>
        <v>X</v>
      </c>
      <c r="Q93" s="29"/>
      <c r="S93" s="27"/>
      <c r="U93" s="27"/>
      <c r="V93" s="42">
        <f t="shared" si="19"/>
        <v>0</v>
      </c>
      <c r="W93" s="42">
        <f t="shared" si="20"/>
        <v>0</v>
      </c>
      <c r="X93" s="27" t="str">
        <f t="shared" si="21"/>
        <v>OK</v>
      </c>
      <c r="Z93" s="27"/>
      <c r="AA93" s="42">
        <f t="shared" si="22"/>
        <v>0</v>
      </c>
      <c r="AB93" s="42">
        <f t="shared" si="23"/>
        <v>0</v>
      </c>
      <c r="AC93" s="27" t="str">
        <f t="shared" si="24"/>
        <v>OK</v>
      </c>
      <c r="AE93" s="27" t="str">
        <f>IF(AG93="","",IF(U93="도비","세입없음",AG93&amp;"-"&amp;test(COUNTIF($AG$7:AG93,AG93),"00")))</f>
        <v/>
      </c>
      <c r="AG93" s="27" t="str">
        <f t="array" ref="AG93">IF(C93="","",INDEX(구분표!$I$2:$I$300, MATCH(1,(구분표!$E$2:$E$300='2추 세입'!B93)*(구분표!$F$2:$F$300='2추 세입'!C93)*(구분표!$G$2:$G$300='2추 세입'!A93),0)))</f>
        <v/>
      </c>
      <c r="AI93" s="27"/>
      <c r="AK93" s="42">
        <f>IF(AE93="",0,SUMIFS('2추 세출'!$V$6:$V$264,'2추 세출'!$AE$6:$AE$264,'2추 세입'!$AE93))</f>
        <v>0</v>
      </c>
      <c r="AL93" s="42" t="str">
        <f>IF(AE93="","",COUNTIFS('2추 세출'!$AE$6:$AE$264,'2추 세입'!AE93))</f>
        <v/>
      </c>
      <c r="AM93" s="27" t="str">
        <f t="shared" si="25"/>
        <v>OK</v>
      </c>
      <c r="AO93" s="42">
        <f>IF(AE93="",0,SUMIFS('2추 세출'!$AA$6:$AA$264,'2추 세출'!$AE$6:$AE$264,'2추 세입'!$AE93))</f>
        <v>0</v>
      </c>
      <c r="AP93" s="42" t="str">
        <f>IF(AE93="","",COUNTIFS('2추 세출'!$AE$6:$AE$264,AE93))</f>
        <v/>
      </c>
      <c r="AQ93" s="27" t="str">
        <f t="shared" si="26"/>
        <v>OK</v>
      </c>
    </row>
    <row r="94" spans="1:43" ht="50.1" hidden="1" customHeight="1" x14ac:dyDescent="0.3">
      <c r="A94" s="33" t="str">
        <f>IFERROR(VLOOKUP($C94,구분표!$A$2:$C$300,2,FALSE),"")</f>
        <v/>
      </c>
      <c r="B94" s="24" t="str">
        <f>IFERROR(VLOOKUP($C94,구분표!$A$2:$C$300,3,FALSE),"")</f>
        <v/>
      </c>
      <c r="C94" s="31"/>
      <c r="D94" s="35"/>
      <c r="E94" s="36"/>
      <c r="F94" s="35"/>
      <c r="G94" s="44"/>
      <c r="H94" s="42"/>
      <c r="I94" s="54" t="str">
        <f t="shared" si="15"/>
        <v/>
      </c>
      <c r="J94" s="42"/>
      <c r="K94" s="45"/>
      <c r="L94" s="50">
        <f t="shared" si="16"/>
        <v>0</v>
      </c>
      <c r="M94" s="42"/>
      <c r="N94" s="45"/>
      <c r="O94" s="52">
        <f t="shared" si="17"/>
        <v>0</v>
      </c>
      <c r="P94" s="27" t="str">
        <f t="shared" si="18"/>
        <v>X</v>
      </c>
      <c r="Q94" s="29"/>
      <c r="S94" s="27"/>
      <c r="U94" s="27"/>
      <c r="V94" s="42">
        <f t="shared" si="19"/>
        <v>0</v>
      </c>
      <c r="W94" s="42">
        <f t="shared" si="20"/>
        <v>0</v>
      </c>
      <c r="X94" s="27" t="str">
        <f t="shared" si="21"/>
        <v>OK</v>
      </c>
      <c r="Z94" s="27"/>
      <c r="AA94" s="42">
        <f t="shared" si="22"/>
        <v>0</v>
      </c>
      <c r="AB94" s="42">
        <f t="shared" si="23"/>
        <v>0</v>
      </c>
      <c r="AC94" s="27" t="str">
        <f t="shared" si="24"/>
        <v>OK</v>
      </c>
      <c r="AE94" s="27" t="str">
        <f>IF(AG94="","",IF(U94="도비","세입없음",AG94&amp;"-"&amp;test(COUNTIF($AG$7:AG94,AG94),"00")))</f>
        <v/>
      </c>
      <c r="AG94" s="27" t="str">
        <f t="array" ref="AG94">IF(C94="","",INDEX(구분표!$I$2:$I$300, MATCH(1,(구분표!$E$2:$E$300='2추 세입'!B94)*(구분표!$F$2:$F$300='2추 세입'!C94)*(구분표!$G$2:$G$300='2추 세입'!A94),0)))</f>
        <v/>
      </c>
      <c r="AI94" s="27"/>
      <c r="AK94" s="42">
        <f>IF(AE94="",0,SUMIFS('2추 세출'!$V$6:$V$264,'2추 세출'!$AE$6:$AE$264,'2추 세입'!$AE94))</f>
        <v>0</v>
      </c>
      <c r="AL94" s="42" t="str">
        <f>IF(AE94="","",COUNTIFS('2추 세출'!$AE$6:$AE$264,'2추 세입'!AE94))</f>
        <v/>
      </c>
      <c r="AM94" s="27" t="str">
        <f t="shared" si="25"/>
        <v>OK</v>
      </c>
      <c r="AO94" s="42">
        <f>IF(AE94="",0,SUMIFS('2추 세출'!$AA$6:$AA$264,'2추 세출'!$AE$6:$AE$264,'2추 세입'!$AE94))</f>
        <v>0</v>
      </c>
      <c r="AP94" s="42" t="str">
        <f>IF(AE94="","",COUNTIFS('2추 세출'!$AE$6:$AE$264,AE94))</f>
        <v/>
      </c>
      <c r="AQ94" s="27" t="str">
        <f t="shared" si="26"/>
        <v>OK</v>
      </c>
    </row>
    <row r="95" spans="1:43" ht="50.1" hidden="1" customHeight="1" x14ac:dyDescent="0.3">
      <c r="A95" s="33" t="str">
        <f>IFERROR(VLOOKUP($C95,구분표!$A$2:$C$300,2,FALSE),"")</f>
        <v/>
      </c>
      <c r="B95" s="24" t="str">
        <f>IFERROR(VLOOKUP($C95,구분표!$A$2:$C$300,3,FALSE),"")</f>
        <v/>
      </c>
      <c r="C95" s="31"/>
      <c r="D95" s="35"/>
      <c r="E95" s="36"/>
      <c r="F95" s="35"/>
      <c r="G95" s="44"/>
      <c r="H95" s="42"/>
      <c r="I95" s="54" t="str">
        <f t="shared" si="15"/>
        <v/>
      </c>
      <c r="J95" s="42"/>
      <c r="K95" s="45"/>
      <c r="L95" s="50">
        <f t="shared" si="16"/>
        <v>0</v>
      </c>
      <c r="M95" s="42"/>
      <c r="N95" s="45"/>
      <c r="O95" s="52">
        <f t="shared" si="17"/>
        <v>0</v>
      </c>
      <c r="P95" s="27" t="str">
        <f t="shared" si="18"/>
        <v>X</v>
      </c>
      <c r="Q95" s="29"/>
      <c r="S95" s="27"/>
      <c r="U95" s="27"/>
      <c r="V95" s="42">
        <f t="shared" si="19"/>
        <v>0</v>
      </c>
      <c r="W95" s="42">
        <f t="shared" si="20"/>
        <v>0</v>
      </c>
      <c r="X95" s="27" t="str">
        <f t="shared" si="21"/>
        <v>OK</v>
      </c>
      <c r="Z95" s="27"/>
      <c r="AA95" s="42">
        <f t="shared" si="22"/>
        <v>0</v>
      </c>
      <c r="AB95" s="42">
        <f t="shared" si="23"/>
        <v>0</v>
      </c>
      <c r="AC95" s="27" t="str">
        <f t="shared" si="24"/>
        <v>OK</v>
      </c>
      <c r="AE95" s="27" t="str">
        <f>IF(AG95="","",IF(U95="도비","세입없음",AG95&amp;"-"&amp;test(COUNTIF($AG$7:AG95,AG95),"00")))</f>
        <v/>
      </c>
      <c r="AG95" s="27" t="str">
        <f t="array" ref="AG95">IF(C95="","",INDEX(구분표!$I$2:$I$300, MATCH(1,(구분표!$E$2:$E$300='2추 세입'!B95)*(구분표!$F$2:$F$300='2추 세입'!C95)*(구분표!$G$2:$G$300='2추 세입'!A95),0)))</f>
        <v/>
      </c>
      <c r="AI95" s="27"/>
      <c r="AK95" s="42">
        <f>IF(AE95="",0,SUMIFS('2추 세출'!$V$6:$V$264,'2추 세출'!$AE$6:$AE$264,'2추 세입'!$AE95))</f>
        <v>0</v>
      </c>
      <c r="AL95" s="42" t="str">
        <f>IF(AE95="","",COUNTIFS('2추 세출'!$AE$6:$AE$264,'2추 세입'!AE95))</f>
        <v/>
      </c>
      <c r="AM95" s="27" t="str">
        <f t="shared" si="25"/>
        <v>OK</v>
      </c>
      <c r="AO95" s="42">
        <f>IF(AE95="",0,SUMIFS('2추 세출'!$AA$6:$AA$264,'2추 세출'!$AE$6:$AE$264,'2추 세입'!$AE95))</f>
        <v>0</v>
      </c>
      <c r="AP95" s="42" t="str">
        <f>IF(AE95="","",COUNTIFS('2추 세출'!$AE$6:$AE$264,AE95))</f>
        <v/>
      </c>
      <c r="AQ95" s="27" t="str">
        <f t="shared" si="26"/>
        <v>OK</v>
      </c>
    </row>
    <row r="96" spans="1:43" ht="50.1" hidden="1" customHeight="1" x14ac:dyDescent="0.3">
      <c r="A96" s="33" t="str">
        <f>IFERROR(VLOOKUP($C96,구분표!$A$2:$C$300,2,FALSE),"")</f>
        <v/>
      </c>
      <c r="B96" s="24" t="str">
        <f>IFERROR(VLOOKUP($C96,구분표!$A$2:$C$300,3,FALSE),"")</f>
        <v/>
      </c>
      <c r="C96" s="31"/>
      <c r="D96" s="35"/>
      <c r="E96" s="36"/>
      <c r="F96" s="35"/>
      <c r="G96" s="44"/>
      <c r="H96" s="42"/>
      <c r="I96" s="54" t="str">
        <f t="shared" si="15"/>
        <v/>
      </c>
      <c r="J96" s="42"/>
      <c r="K96" s="45"/>
      <c r="L96" s="50">
        <f t="shared" si="16"/>
        <v>0</v>
      </c>
      <c r="M96" s="42"/>
      <c r="N96" s="45"/>
      <c r="O96" s="52">
        <f t="shared" si="17"/>
        <v>0</v>
      </c>
      <c r="P96" s="27" t="str">
        <f t="shared" si="18"/>
        <v>X</v>
      </c>
      <c r="Q96" s="29"/>
      <c r="S96" s="27"/>
      <c r="U96" s="27"/>
      <c r="V96" s="42">
        <f t="shared" si="19"/>
        <v>0</v>
      </c>
      <c r="W96" s="42">
        <f t="shared" si="20"/>
        <v>0</v>
      </c>
      <c r="X96" s="27" t="str">
        <f t="shared" si="21"/>
        <v>OK</v>
      </c>
      <c r="Z96" s="27"/>
      <c r="AA96" s="42">
        <f t="shared" si="22"/>
        <v>0</v>
      </c>
      <c r="AB96" s="42">
        <f t="shared" si="23"/>
        <v>0</v>
      </c>
      <c r="AC96" s="27" t="str">
        <f t="shared" si="24"/>
        <v>OK</v>
      </c>
      <c r="AE96" s="27" t="str">
        <f>IF(AG96="","",IF(U96="도비","세입없음",AG96&amp;"-"&amp;test(COUNTIF($AG$7:AG96,AG96),"00")))</f>
        <v/>
      </c>
      <c r="AG96" s="27" t="str">
        <f t="array" ref="AG96">IF(C96="","",INDEX(구분표!$I$2:$I$300, MATCH(1,(구분표!$E$2:$E$300='2추 세입'!B96)*(구분표!$F$2:$F$300='2추 세입'!C96)*(구분표!$G$2:$G$300='2추 세입'!A96),0)))</f>
        <v/>
      </c>
      <c r="AI96" s="27"/>
      <c r="AK96" s="42">
        <f>IF(AE96="",0,SUMIFS('2추 세출'!$V$6:$V$264,'2추 세출'!$AE$6:$AE$264,'2추 세입'!$AE96))</f>
        <v>0</v>
      </c>
      <c r="AL96" s="42" t="str">
        <f>IF(AE96="","",COUNTIFS('2추 세출'!$AE$6:$AE$264,'2추 세입'!AE96))</f>
        <v/>
      </c>
      <c r="AM96" s="27" t="str">
        <f t="shared" si="25"/>
        <v>OK</v>
      </c>
      <c r="AO96" s="42">
        <f>IF(AE96="",0,SUMIFS('2추 세출'!$AA$6:$AA$264,'2추 세출'!$AE$6:$AE$264,'2추 세입'!$AE96))</f>
        <v>0</v>
      </c>
      <c r="AP96" s="42" t="str">
        <f>IF(AE96="","",COUNTIFS('2추 세출'!$AE$6:$AE$264,AE96))</f>
        <v/>
      </c>
      <c r="AQ96" s="27" t="str">
        <f t="shared" si="26"/>
        <v>OK</v>
      </c>
    </row>
    <row r="97" spans="1:43" ht="50.1" hidden="1" customHeight="1" x14ac:dyDescent="0.3">
      <c r="A97" s="33" t="str">
        <f>IFERROR(VLOOKUP($C97,구분표!$A$2:$C$300,2,FALSE),"")</f>
        <v/>
      </c>
      <c r="B97" s="24" t="str">
        <f>IFERROR(VLOOKUP($C97,구분표!$A$2:$C$300,3,FALSE),"")</f>
        <v/>
      </c>
      <c r="C97" s="31"/>
      <c r="D97" s="35"/>
      <c r="E97" s="36"/>
      <c r="F97" s="35"/>
      <c r="G97" s="44"/>
      <c r="H97" s="42"/>
      <c r="I97" s="54" t="str">
        <f t="shared" si="15"/>
        <v/>
      </c>
      <c r="J97" s="42"/>
      <c r="K97" s="45"/>
      <c r="L97" s="50">
        <f t="shared" si="16"/>
        <v>0</v>
      </c>
      <c r="M97" s="42"/>
      <c r="N97" s="45"/>
      <c r="O97" s="52">
        <f t="shared" si="17"/>
        <v>0</v>
      </c>
      <c r="P97" s="27" t="str">
        <f t="shared" si="18"/>
        <v>X</v>
      </c>
      <c r="Q97" s="29"/>
      <c r="S97" s="27"/>
      <c r="U97" s="27"/>
      <c r="V97" s="42">
        <f t="shared" si="19"/>
        <v>0</v>
      </c>
      <c r="W97" s="42">
        <f t="shared" si="20"/>
        <v>0</v>
      </c>
      <c r="X97" s="27" t="str">
        <f t="shared" si="21"/>
        <v>OK</v>
      </c>
      <c r="Z97" s="27"/>
      <c r="AA97" s="42">
        <f t="shared" si="22"/>
        <v>0</v>
      </c>
      <c r="AB97" s="42">
        <f t="shared" si="23"/>
        <v>0</v>
      </c>
      <c r="AC97" s="27" t="str">
        <f t="shared" si="24"/>
        <v>OK</v>
      </c>
      <c r="AE97" s="27" t="str">
        <f>IF(AG97="","",IF(U97="도비","세입없음",AG97&amp;"-"&amp;test(COUNTIF($AG$7:AG97,AG97),"00")))</f>
        <v/>
      </c>
      <c r="AG97" s="27" t="str">
        <f t="array" ref="AG97">IF(C97="","",INDEX(구분표!$I$2:$I$300, MATCH(1,(구분표!$E$2:$E$300='2추 세입'!B97)*(구분표!$F$2:$F$300='2추 세입'!C97)*(구분표!$G$2:$G$300='2추 세입'!A97),0)))</f>
        <v/>
      </c>
      <c r="AI97" s="27"/>
      <c r="AK97" s="42">
        <f>IF(AE97="",0,SUMIFS('2추 세출'!$V$6:$V$264,'2추 세출'!$AE$6:$AE$264,'2추 세입'!$AE97))</f>
        <v>0</v>
      </c>
      <c r="AL97" s="42" t="str">
        <f>IF(AE97="","",COUNTIFS('2추 세출'!$AE$6:$AE$264,'2추 세입'!AE97))</f>
        <v/>
      </c>
      <c r="AM97" s="27" t="str">
        <f t="shared" si="25"/>
        <v>OK</v>
      </c>
      <c r="AO97" s="42">
        <f>IF(AE97="",0,SUMIFS('2추 세출'!$AA$6:$AA$264,'2추 세출'!$AE$6:$AE$264,'2추 세입'!$AE97))</f>
        <v>0</v>
      </c>
      <c r="AP97" s="42" t="str">
        <f>IF(AE97="","",COUNTIFS('2추 세출'!$AE$6:$AE$264,AE97))</f>
        <v/>
      </c>
      <c r="AQ97" s="27" t="str">
        <f t="shared" si="26"/>
        <v>OK</v>
      </c>
    </row>
    <row r="98" spans="1:43" ht="50.1" hidden="1" customHeight="1" x14ac:dyDescent="0.3">
      <c r="A98" s="33" t="str">
        <f>IFERROR(VLOOKUP($C98,구분표!$A$2:$C$300,2,FALSE),"")</f>
        <v/>
      </c>
      <c r="B98" s="24" t="str">
        <f>IFERROR(VLOOKUP($C98,구분표!$A$2:$C$300,3,FALSE),"")</f>
        <v/>
      </c>
      <c r="C98" s="31"/>
      <c r="D98" s="35"/>
      <c r="E98" s="36"/>
      <c r="F98" s="35"/>
      <c r="G98" s="44"/>
      <c r="H98" s="42"/>
      <c r="I98" s="54" t="str">
        <f t="shared" si="15"/>
        <v/>
      </c>
      <c r="J98" s="42"/>
      <c r="K98" s="45"/>
      <c r="L98" s="50">
        <f t="shared" si="16"/>
        <v>0</v>
      </c>
      <c r="M98" s="42"/>
      <c r="N98" s="45"/>
      <c r="O98" s="52">
        <f t="shared" si="17"/>
        <v>0</v>
      </c>
      <c r="P98" s="27" t="str">
        <f t="shared" si="18"/>
        <v>X</v>
      </c>
      <c r="Q98" s="29"/>
      <c r="S98" s="27"/>
      <c r="U98" s="27"/>
      <c r="V98" s="42">
        <f t="shared" si="19"/>
        <v>0</v>
      </c>
      <c r="W98" s="42">
        <f t="shared" si="20"/>
        <v>0</v>
      </c>
      <c r="X98" s="27" t="str">
        <f t="shared" si="21"/>
        <v>OK</v>
      </c>
      <c r="Z98" s="27"/>
      <c r="AA98" s="42">
        <f t="shared" si="22"/>
        <v>0</v>
      </c>
      <c r="AB98" s="42">
        <f t="shared" si="23"/>
        <v>0</v>
      </c>
      <c r="AC98" s="27" t="str">
        <f t="shared" si="24"/>
        <v>OK</v>
      </c>
      <c r="AE98" s="27" t="str">
        <f>IF(AG98="","",IF(U98="도비","세입없음",AG98&amp;"-"&amp;test(COUNTIF($AG$7:AG98,AG98),"00")))</f>
        <v/>
      </c>
      <c r="AG98" s="27" t="str">
        <f t="array" ref="AG98">IF(C98="","",INDEX(구분표!$I$2:$I$300, MATCH(1,(구분표!$E$2:$E$300='2추 세입'!B98)*(구분표!$F$2:$F$300='2추 세입'!C98)*(구분표!$G$2:$G$300='2추 세입'!A98),0)))</f>
        <v/>
      </c>
      <c r="AI98" s="27"/>
      <c r="AK98" s="42">
        <f>IF(AE98="",0,SUMIFS('2추 세출'!$V$6:$V$264,'2추 세출'!$AE$6:$AE$264,'2추 세입'!$AE98))</f>
        <v>0</v>
      </c>
      <c r="AL98" s="42" t="str">
        <f>IF(AE98="","",COUNTIFS('2추 세출'!$AE$6:$AE$264,'2추 세입'!AE98))</f>
        <v/>
      </c>
      <c r="AM98" s="27" t="str">
        <f t="shared" si="25"/>
        <v>OK</v>
      </c>
      <c r="AO98" s="42">
        <f>IF(AE98="",0,SUMIFS('2추 세출'!$AA$6:$AA$264,'2추 세출'!$AE$6:$AE$264,'2추 세입'!$AE98))</f>
        <v>0</v>
      </c>
      <c r="AP98" s="42" t="str">
        <f>IF(AE98="","",COUNTIFS('2추 세출'!$AE$6:$AE$264,AE98))</f>
        <v/>
      </c>
      <c r="AQ98" s="27" t="str">
        <f t="shared" si="26"/>
        <v>OK</v>
      </c>
    </row>
    <row r="99" spans="1:43" ht="50.1" hidden="1" customHeight="1" x14ac:dyDescent="0.3">
      <c r="A99" s="33" t="str">
        <f>IFERROR(VLOOKUP($C99,구분표!$A$2:$C$300,2,FALSE),"")</f>
        <v/>
      </c>
      <c r="B99" s="24" t="str">
        <f>IFERROR(VLOOKUP($C99,구분표!$A$2:$C$300,3,FALSE),"")</f>
        <v/>
      </c>
      <c r="C99" s="31"/>
      <c r="D99" s="35"/>
      <c r="E99" s="36"/>
      <c r="F99" s="35"/>
      <c r="G99" s="44"/>
      <c r="H99" s="42"/>
      <c r="I99" s="54" t="str">
        <f t="shared" si="15"/>
        <v/>
      </c>
      <c r="J99" s="42"/>
      <c r="K99" s="45"/>
      <c r="L99" s="50">
        <f t="shared" si="16"/>
        <v>0</v>
      </c>
      <c r="M99" s="42"/>
      <c r="N99" s="45"/>
      <c r="O99" s="52">
        <f t="shared" si="17"/>
        <v>0</v>
      </c>
      <c r="P99" s="27" t="str">
        <f t="shared" si="18"/>
        <v>X</v>
      </c>
      <c r="Q99" s="29"/>
      <c r="S99" s="27"/>
      <c r="U99" s="27"/>
      <c r="V99" s="42">
        <f t="shared" si="19"/>
        <v>0</v>
      </c>
      <c r="W99" s="42">
        <f t="shared" si="20"/>
        <v>0</v>
      </c>
      <c r="X99" s="27" t="str">
        <f t="shared" si="21"/>
        <v>OK</v>
      </c>
      <c r="Z99" s="27"/>
      <c r="AA99" s="42">
        <f t="shared" si="22"/>
        <v>0</v>
      </c>
      <c r="AB99" s="42">
        <f t="shared" si="23"/>
        <v>0</v>
      </c>
      <c r="AC99" s="27" t="str">
        <f t="shared" si="24"/>
        <v>OK</v>
      </c>
      <c r="AE99" s="27" t="str">
        <f>IF(AG99="","",IF(U99="도비","세입없음",AG99&amp;"-"&amp;test(COUNTIF($AG$7:AG99,AG99),"00")))</f>
        <v/>
      </c>
      <c r="AG99" s="27" t="str">
        <f t="array" ref="AG99">IF(C99="","",INDEX(구분표!$I$2:$I$300, MATCH(1,(구분표!$E$2:$E$300='2추 세입'!B99)*(구분표!$F$2:$F$300='2추 세입'!C99)*(구분표!$G$2:$G$300='2추 세입'!A99),0)))</f>
        <v/>
      </c>
      <c r="AI99" s="27"/>
      <c r="AK99" s="42">
        <f>IF(AE99="",0,SUMIFS('2추 세출'!$V$6:$V$264,'2추 세출'!$AE$6:$AE$264,'2추 세입'!$AE99))</f>
        <v>0</v>
      </c>
      <c r="AL99" s="42" t="str">
        <f>IF(AE99="","",COUNTIFS('2추 세출'!$AE$6:$AE$264,'2추 세입'!AE99))</f>
        <v/>
      </c>
      <c r="AM99" s="27" t="str">
        <f t="shared" si="25"/>
        <v>OK</v>
      </c>
      <c r="AO99" s="42">
        <f>IF(AE99="",0,SUMIFS('2추 세출'!$AA$6:$AA$264,'2추 세출'!$AE$6:$AE$264,'2추 세입'!$AE99))</f>
        <v>0</v>
      </c>
      <c r="AP99" s="42" t="str">
        <f>IF(AE99="","",COUNTIFS('2추 세출'!$AE$6:$AE$264,AE99))</f>
        <v/>
      </c>
      <c r="AQ99" s="27" t="str">
        <f t="shared" si="26"/>
        <v>OK</v>
      </c>
    </row>
    <row r="100" spans="1:43" ht="50.1" hidden="1" customHeight="1" x14ac:dyDescent="0.3">
      <c r="A100" s="34" t="str">
        <f>IFERROR(VLOOKUP($C100,구분표!$A$2:$C$300,2,FALSE),"")</f>
        <v/>
      </c>
      <c r="B100" s="25" t="str">
        <f>IFERROR(VLOOKUP($C100,구분표!$A$2:$C$300,3,FALSE),"")</f>
        <v/>
      </c>
      <c r="C100" s="32"/>
      <c r="D100" s="37"/>
      <c r="E100" s="38"/>
      <c r="F100" s="37"/>
      <c r="G100" s="46"/>
      <c r="H100" s="43"/>
      <c r="I100" s="55" t="str">
        <f t="shared" si="15"/>
        <v/>
      </c>
      <c r="J100" s="43"/>
      <c r="K100" s="47"/>
      <c r="L100" s="51">
        <f t="shared" si="16"/>
        <v>0</v>
      </c>
      <c r="M100" s="43"/>
      <c r="N100" s="47"/>
      <c r="O100" s="53">
        <f t="shared" si="17"/>
        <v>0</v>
      </c>
      <c r="P100" s="28" t="str">
        <f t="shared" si="18"/>
        <v>X</v>
      </c>
      <c r="Q100" s="30"/>
      <c r="S100" s="28"/>
      <c r="U100" s="28"/>
      <c r="V100" s="43">
        <f t="shared" si="19"/>
        <v>0</v>
      </c>
      <c r="W100" s="43">
        <f t="shared" si="20"/>
        <v>0</v>
      </c>
      <c r="X100" s="28" t="str">
        <f t="shared" si="21"/>
        <v>OK</v>
      </c>
      <c r="Z100" s="28"/>
      <c r="AA100" s="43">
        <f t="shared" si="22"/>
        <v>0</v>
      </c>
      <c r="AB100" s="43">
        <f t="shared" si="23"/>
        <v>0</v>
      </c>
      <c r="AC100" s="28" t="str">
        <f t="shared" si="24"/>
        <v>OK</v>
      </c>
      <c r="AE100" s="28" t="str">
        <f>IF(AG100="","",IF(U100="도비","세입없음",AG100&amp;"-"&amp;test(COUNTIF($AG$7:AG100,AG100),"00")))</f>
        <v/>
      </c>
      <c r="AG100" s="28" t="str">
        <f t="array" ref="AG100">IF(C100="","",INDEX(구분표!$I$2:$I$300, MATCH(1,(구분표!$E$2:$E$300='2추 세입'!B100)*(구분표!$F$2:$F$300='2추 세입'!C100)*(구분표!$G$2:$G$300='2추 세입'!A100),0)))</f>
        <v/>
      </c>
      <c r="AI100" s="28"/>
      <c r="AK100" s="43">
        <f>IF(AE100="",0,SUMIFS('2추 세출'!$V$6:$V$264,'2추 세출'!$AE$6:$AE$264,'2추 세입'!$AE100))</f>
        <v>0</v>
      </c>
      <c r="AL100" s="43" t="str">
        <f>IF(AE100="","",COUNTIFS('2추 세출'!$AE$6:$AE$264,'2추 세입'!AE100))</f>
        <v/>
      </c>
      <c r="AM100" s="28" t="str">
        <f t="shared" si="25"/>
        <v>OK</v>
      </c>
      <c r="AO100" s="43">
        <f>IF(AE100="",0,SUMIFS('2추 세출'!$AA$6:$AA$264,'2추 세출'!$AE$6:$AE$264,'2추 세입'!$AE100))</f>
        <v>0</v>
      </c>
      <c r="AP100" s="43" t="str">
        <f>IF(AE100="","",COUNTIFS('2추 세출'!$AE$6:$AE$264,AE100))</f>
        <v/>
      </c>
      <c r="AQ100" s="28" t="str">
        <f t="shared" si="26"/>
        <v>OK</v>
      </c>
    </row>
  </sheetData>
  <autoFilter ref="A6:AQ6"/>
  <mergeCells count="25">
    <mergeCell ref="AO4:AQ4"/>
    <mergeCell ref="Q4:Q5"/>
    <mergeCell ref="P4:P5"/>
    <mergeCell ref="S4:S5"/>
    <mergeCell ref="V4:X4"/>
    <mergeCell ref="U4:U5"/>
    <mergeCell ref="Z4:Z5"/>
    <mergeCell ref="AA4:AC4"/>
    <mergeCell ref="AE4:AE5"/>
    <mergeCell ref="AG4:AG5"/>
    <mergeCell ref="AI4:AI5"/>
    <mergeCell ref="AK4:AM4"/>
    <mergeCell ref="O4:O5"/>
    <mergeCell ref="A4:A5"/>
    <mergeCell ref="G4:G5"/>
    <mergeCell ref="F4:F5"/>
    <mergeCell ref="E4:E5"/>
    <mergeCell ref="D4:D5"/>
    <mergeCell ref="C4:C5"/>
    <mergeCell ref="B4:B5"/>
    <mergeCell ref="H4:H5"/>
    <mergeCell ref="I4:I5"/>
    <mergeCell ref="J4:K4"/>
    <mergeCell ref="L4:L5"/>
    <mergeCell ref="M4:N4"/>
  </mergeCells>
  <phoneticPr fontId="1" type="noConversion"/>
  <dataValidations count="4">
    <dataValidation type="list" allowBlank="1" showInputMessage="1" showErrorMessage="1" sqref="D7 E8:E9 D12:D30 D34:D100">
      <formula1>"본예산,1회추경,신규"</formula1>
    </dataValidation>
    <dataValidation type="list" allowBlank="1" showInputMessage="1" showErrorMessage="1" sqref="S7:S100">
      <formula1>"도비,국도비"</formula1>
    </dataValidation>
    <dataValidation type="list" allowBlank="1" showInputMessage="1" showErrorMessage="1" sqref="Z7:Z100 U7:U100">
      <formula1>"도비,국비,지특,기금,특교"</formula1>
    </dataValidation>
    <dataValidation type="list" allowBlank="1" showInputMessage="1" showErrorMessage="1" sqref="D8:D11 D31:D33">
      <formula1>"본예산,2회추경,신규"</formula1>
    </dataValidation>
  </dataValidations>
  <printOptions horizontalCentered="1"/>
  <pageMargins left="0.31496062992125984" right="0.31496062992125984" top="0.55118110236220474" bottom="0.55118110236220474" header="0.31496062992125984" footer="0.31496062992125984"/>
  <pageSetup paperSize="9" scale="2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L264"/>
  <sheetViews>
    <sheetView tabSelected="1" zoomScale="85" zoomScaleNormal="85" workbookViewId="0">
      <pane xSplit="4" ySplit="6" topLeftCell="E207" activePane="bottomRight" state="frozen"/>
      <selection pane="topRight" activeCell="E1" sqref="E1"/>
      <selection pane="bottomLeft" activeCell="A7" sqref="A7"/>
      <selection pane="bottomRight" activeCell="A209" sqref="A209"/>
    </sheetView>
  </sheetViews>
  <sheetFormatPr defaultRowHeight="50.1" customHeight="1" x14ac:dyDescent="0.3"/>
  <cols>
    <col min="1" max="1" width="12.625" style="1" customWidth="1"/>
    <col min="2" max="3" width="12.125" style="1" customWidth="1"/>
    <col min="4" max="5" width="7.125" style="1" customWidth="1"/>
    <col min="6" max="6" width="41.625" style="1" customWidth="1"/>
    <col min="7" max="15" width="11.625" style="1" customWidth="1"/>
    <col min="16" max="16" width="7.625" style="1" customWidth="1"/>
    <col min="17" max="17" width="38.625" style="1" customWidth="1"/>
    <col min="18" max="18" width="3.625" style="1" customWidth="1"/>
    <col min="19" max="19" width="6.625" style="1" customWidth="1"/>
    <col min="20" max="20" width="2.625" style="1" customWidth="1"/>
    <col min="21" max="21" width="6.625" style="1" customWidth="1"/>
    <col min="22" max="23" width="11.625" style="1" customWidth="1"/>
    <col min="24" max="24" width="6.625" style="1" customWidth="1"/>
    <col min="25" max="25" width="2.625" style="1" customWidth="1"/>
    <col min="26" max="26" width="6.625" style="1" customWidth="1"/>
    <col min="27" max="28" width="11.625" style="1" customWidth="1"/>
    <col min="29" max="29" width="6.625" style="1" customWidth="1"/>
    <col min="30" max="30" width="2.625" style="1" customWidth="1"/>
    <col min="31" max="31" width="10.625" style="1" customWidth="1"/>
    <col min="32" max="32" width="2.625" style="1" customWidth="1"/>
    <col min="33" max="34" width="7.625" style="1" customWidth="1"/>
    <col min="35" max="35" width="2.625" style="1" customWidth="1"/>
    <col min="36" max="36" width="10.625" style="1" customWidth="1"/>
    <col min="37" max="37" width="2.625" style="1" customWidth="1"/>
    <col min="38" max="38" width="6.625" style="1" customWidth="1"/>
    <col min="39" max="16384" width="9" style="1"/>
  </cols>
  <sheetData>
    <row r="1" spans="1:38" ht="35.1" customHeight="1" x14ac:dyDescent="0.3">
      <c r="A1" s="16" t="s">
        <v>801</v>
      </c>
      <c r="B1" s="17"/>
      <c r="C1" s="17"/>
      <c r="D1" s="17"/>
      <c r="E1" s="17"/>
      <c r="F1" s="17"/>
      <c r="G1" s="17"/>
      <c r="H1" s="17"/>
      <c r="I1" s="17"/>
      <c r="J1" s="17"/>
      <c r="K1" s="17"/>
      <c r="L1" s="17"/>
      <c r="M1" s="17"/>
      <c r="N1" s="17"/>
      <c r="O1" s="17"/>
      <c r="P1" s="17"/>
      <c r="Q1" s="17"/>
      <c r="R1" s="17"/>
    </row>
    <row r="2" spans="1:38" ht="20.25" customHeight="1" x14ac:dyDescent="0.3">
      <c r="A2" s="19" t="s">
        <v>679</v>
      </c>
      <c r="V2" s="56" t="s">
        <v>690</v>
      </c>
      <c r="AA2" s="56" t="s">
        <v>690</v>
      </c>
    </row>
    <row r="3" spans="1:38" ht="20.25" customHeight="1" x14ac:dyDescent="0.3">
      <c r="J3" s="49">
        <f>COUNTA(J7:J264)-10</f>
        <v>54</v>
      </c>
      <c r="K3" s="49">
        <f>COUNTA(K7:K264)-10</f>
        <v>161</v>
      </c>
      <c r="M3" s="49">
        <f>COUNTA(M7:M264)-10</f>
        <v>0</v>
      </c>
      <c r="N3" s="49">
        <f>COUNTA(N7:N264)-10</f>
        <v>0</v>
      </c>
      <c r="Q3" s="20" t="s">
        <v>660</v>
      </c>
      <c r="V3" s="63" t="str">
        <f>IF(V6='2추 세입'!V6,"OK","@@")</f>
        <v>@@</v>
      </c>
      <c r="W3" s="64"/>
      <c r="X3" s="63" t="str">
        <f>IF(COUNTIF(X6:X264,"검토")&gt;0,"@@","OK")</f>
        <v>@@</v>
      </c>
      <c r="AA3" s="63" t="str">
        <f>IF(AA6='2추 세입'!AA6,"OK","@@")</f>
        <v>OK</v>
      </c>
      <c r="AC3" s="63" t="str">
        <f>IF(COUNTIF(AC6:AC264,"검토")&gt;0,"@@","OK")</f>
        <v>@@</v>
      </c>
    </row>
    <row r="4" spans="1:38" s="18" customFormat="1" ht="30" customHeight="1" x14ac:dyDescent="0.3">
      <c r="A4" s="363" t="s">
        <v>645</v>
      </c>
      <c r="B4" s="365" t="s">
        <v>646</v>
      </c>
      <c r="C4" s="367" t="s">
        <v>647</v>
      </c>
      <c r="D4" s="366" t="s">
        <v>659</v>
      </c>
      <c r="E4" s="364" t="s">
        <v>648</v>
      </c>
      <c r="F4" s="365" t="s">
        <v>680</v>
      </c>
      <c r="G4" s="364" t="s">
        <v>803</v>
      </c>
      <c r="H4" s="366" t="s">
        <v>655</v>
      </c>
      <c r="I4" s="364" t="s">
        <v>804</v>
      </c>
      <c r="J4" s="368" t="s">
        <v>805</v>
      </c>
      <c r="K4" s="369"/>
      <c r="L4" s="370" t="s">
        <v>653</v>
      </c>
      <c r="M4" s="372" t="s">
        <v>806</v>
      </c>
      <c r="N4" s="373"/>
      <c r="O4" s="361" t="s">
        <v>661</v>
      </c>
      <c r="P4" s="366" t="s">
        <v>658</v>
      </c>
      <c r="Q4" s="375" t="s">
        <v>657</v>
      </c>
      <c r="S4" s="376" t="s">
        <v>663</v>
      </c>
      <c r="U4" s="377" t="s">
        <v>664</v>
      </c>
      <c r="V4" s="378" t="s">
        <v>665</v>
      </c>
      <c r="W4" s="378"/>
      <c r="X4" s="378"/>
      <c r="Z4" s="377" t="s">
        <v>664</v>
      </c>
      <c r="AA4" s="374" t="s">
        <v>669</v>
      </c>
      <c r="AB4" s="374"/>
      <c r="AC4" s="374"/>
      <c r="AE4" s="377" t="s">
        <v>670</v>
      </c>
      <c r="AG4" s="379" t="s">
        <v>691</v>
      </c>
      <c r="AH4" s="381" t="s">
        <v>692</v>
      </c>
      <c r="AJ4" s="376" t="s">
        <v>671</v>
      </c>
      <c r="AL4" s="376" t="s">
        <v>672</v>
      </c>
    </row>
    <row r="5" spans="1:38" s="18" customFormat="1" ht="18" customHeight="1" x14ac:dyDescent="0.3">
      <c r="A5" s="363"/>
      <c r="B5" s="365"/>
      <c r="C5" s="367"/>
      <c r="D5" s="365"/>
      <c r="E5" s="364"/>
      <c r="F5" s="365"/>
      <c r="G5" s="364"/>
      <c r="H5" s="365"/>
      <c r="I5" s="367"/>
      <c r="J5" s="21" t="s">
        <v>650</v>
      </c>
      <c r="K5" s="40" t="s">
        <v>651</v>
      </c>
      <c r="L5" s="371"/>
      <c r="M5" s="22" t="s">
        <v>650</v>
      </c>
      <c r="N5" s="39" t="s">
        <v>651</v>
      </c>
      <c r="O5" s="362"/>
      <c r="P5" s="366"/>
      <c r="Q5" s="375"/>
      <c r="S5" s="377"/>
      <c r="U5" s="377"/>
      <c r="V5" s="67" t="s">
        <v>666</v>
      </c>
      <c r="W5" s="67" t="s">
        <v>667</v>
      </c>
      <c r="X5" s="67" t="s">
        <v>668</v>
      </c>
      <c r="Z5" s="377"/>
      <c r="AA5" s="67" t="s">
        <v>666</v>
      </c>
      <c r="AB5" s="67" t="s">
        <v>667</v>
      </c>
      <c r="AC5" s="67" t="s">
        <v>668</v>
      </c>
      <c r="AE5" s="377"/>
      <c r="AG5" s="380"/>
      <c r="AH5" s="382"/>
      <c r="AJ5" s="377"/>
      <c r="AL5" s="377"/>
    </row>
    <row r="6" spans="1:38" ht="50.1" customHeight="1" x14ac:dyDescent="0.3">
      <c r="A6" s="48" t="s">
        <v>677</v>
      </c>
      <c r="B6" s="23"/>
      <c r="C6" s="23"/>
      <c r="D6" s="23"/>
      <c r="E6" s="23"/>
      <c r="F6" s="23"/>
      <c r="G6" s="41">
        <f t="shared" ref="G6:O6" si="0">SUBTOTAL(9,G7:G264)/2</f>
        <v>805533946</v>
      </c>
      <c r="H6" s="41">
        <f t="shared" si="0"/>
        <v>834699388</v>
      </c>
      <c r="I6" s="41">
        <f t="shared" si="0"/>
        <v>-42906885</v>
      </c>
      <c r="J6" s="41">
        <f t="shared" si="0"/>
        <v>-38300918</v>
      </c>
      <c r="K6" s="41">
        <f t="shared" si="0"/>
        <v>70073023</v>
      </c>
      <c r="L6" s="41">
        <f t="shared" si="0"/>
        <v>977980837</v>
      </c>
      <c r="M6" s="41">
        <f t="shared" si="0"/>
        <v>0</v>
      </c>
      <c r="N6" s="41">
        <f t="shared" si="0"/>
        <v>0</v>
      </c>
      <c r="O6" s="41">
        <f t="shared" si="0"/>
        <v>946208732</v>
      </c>
      <c r="P6" s="26"/>
      <c r="Q6" s="23"/>
      <c r="S6" s="26"/>
      <c r="U6" s="26"/>
      <c r="V6" s="41">
        <f>SUBTOTAL(9,V7:V264)/2</f>
        <v>20042972</v>
      </c>
      <c r="W6" s="41">
        <f>SUBTOTAL(9,W7:W264)/2</f>
        <v>0</v>
      </c>
      <c r="X6" s="27" t="str">
        <f t="shared" ref="X6" si="1">IF(SUM($J6:$K6)=SUM($V6:$W6),"OK","검토")</f>
        <v>검토</v>
      </c>
      <c r="Z6" s="26"/>
      <c r="AA6" s="41">
        <f>SUBTOTAL(9,AA7:AA264)/2</f>
        <v>0</v>
      </c>
      <c r="AB6" s="41">
        <f>SUBTOTAL(9,AB7:AB264)/2</f>
        <v>0</v>
      </c>
      <c r="AC6" s="27" t="str">
        <f t="shared" ref="AC6" si="2">IF(SUM($J6:$K6)=SUM($V6:$W6),"OK","검토")</f>
        <v>검토</v>
      </c>
      <c r="AE6" s="26"/>
      <c r="AG6" s="24"/>
      <c r="AH6" s="29"/>
      <c r="AJ6" s="26"/>
      <c r="AL6" s="26"/>
    </row>
    <row r="7" spans="1:38" ht="50.1" customHeight="1" x14ac:dyDescent="0.3">
      <c r="A7" s="57" t="s">
        <v>681</v>
      </c>
      <c r="B7" s="58"/>
      <c r="C7" s="59"/>
      <c r="D7" s="58"/>
      <c r="E7" s="59"/>
      <c r="F7" s="58"/>
      <c r="G7" s="60">
        <f t="shared" ref="G7:O7" si="3">SUM(G8:G27)</f>
        <v>7112000</v>
      </c>
      <c r="H7" s="60">
        <f t="shared" si="3"/>
        <v>5226996</v>
      </c>
      <c r="I7" s="60">
        <f t="shared" si="3"/>
        <v>1879004</v>
      </c>
      <c r="J7" s="60">
        <f t="shared" si="3"/>
        <v>-1765000</v>
      </c>
      <c r="K7" s="60">
        <f t="shared" si="3"/>
        <v>900000</v>
      </c>
      <c r="L7" s="60">
        <f t="shared" si="3"/>
        <v>8373996</v>
      </c>
      <c r="M7" s="60">
        <f t="shared" si="3"/>
        <v>0</v>
      </c>
      <c r="N7" s="60">
        <f t="shared" si="3"/>
        <v>0</v>
      </c>
      <c r="O7" s="60">
        <f t="shared" si="3"/>
        <v>9238996</v>
      </c>
      <c r="P7" s="61"/>
      <c r="Q7" s="62"/>
      <c r="S7" s="27"/>
      <c r="U7" s="27"/>
      <c r="V7" s="42">
        <f>IF($U7&lt;&gt;"도비",IF($S7="국도비","직접입력",SUM($J7:$K7)),)</f>
        <v>-865000</v>
      </c>
      <c r="W7" s="42">
        <f>IF($U7="도비",SUM($J7:$K7),IF($S7="국도비","직접입력",SUM($J7:$K7)-$V7))</f>
        <v>0</v>
      </c>
      <c r="X7" s="27" t="str">
        <f>IF(SUM($J7:$K7)=SUM($V7:$W7),"OK","검토")</f>
        <v>OK</v>
      </c>
      <c r="Z7" s="27"/>
      <c r="AA7" s="42">
        <f>IF($U7&lt;&gt;"도비",IF($S7="국도비","직접입력",SUM($M7:$N7)),)</f>
        <v>0</v>
      </c>
      <c r="AB7" s="42">
        <f>IF($U7="도비",SUM(M7:N7),IF($S7="국도비","직접입력",SUM(M7:N7)-AA7))</f>
        <v>0</v>
      </c>
      <c r="AC7" s="27" t="str">
        <f>IF(SUM(M7:N7)=SUM(AA7:AB7),"OK","검토")</f>
        <v>OK</v>
      </c>
      <c r="AE7" s="27" t="str">
        <f>IF(U7="","",IF(U7="도비","세입없음","직접입력"))</f>
        <v/>
      </c>
      <c r="AG7" s="24" t="str">
        <f>IF(AE7="","",COUNTIF($AE$7:$AE$264,AE7))</f>
        <v/>
      </c>
      <c r="AH7" s="65" t="str">
        <f>IF(U7="","",IF(AND(U7="도비",AE7="세입없음"),"OK",IF(AND(U7&lt;&gt;"도비",AE7&lt;&gt;""),"OK","@@")))</f>
        <v/>
      </c>
      <c r="AJ7" s="27" t="str">
        <f t="array" ref="AJ7">IF(C7="","",INDEX(구분표!$I$2:$I$300, MATCH(1,(구분표!$E$2:$E$300='2추 세출'!B7)*(구분표!$F$2:$F$300='2추 세출'!C7)*(구분표!$G$2:$G$300='2추 세출'!A7),0)))</f>
        <v/>
      </c>
      <c r="AL7" s="27"/>
    </row>
    <row r="8" spans="1:38" ht="50.1" customHeight="1" x14ac:dyDescent="0.3">
      <c r="A8" s="285" t="str">
        <f>IFERROR(VLOOKUP($C8,구분표!$A$2:$C$300,2,FALSE),"")</f>
        <v>의회운영위원회</v>
      </c>
      <c r="B8" s="253" t="s">
        <v>1084</v>
      </c>
      <c r="C8" s="237" t="s">
        <v>1085</v>
      </c>
      <c r="D8" s="266" t="s">
        <v>967</v>
      </c>
      <c r="E8" s="193" t="s">
        <v>967</v>
      </c>
      <c r="F8" s="256" t="s">
        <v>1086</v>
      </c>
      <c r="G8" s="259"/>
      <c r="H8" s="258"/>
      <c r="I8" s="54">
        <f t="shared" ref="I8:I220" si="4">IF(D8="","",G8-H8)</f>
        <v>0</v>
      </c>
      <c r="J8" s="258"/>
      <c r="K8" s="258">
        <v>20000</v>
      </c>
      <c r="L8" s="50">
        <f t="shared" ref="L8:L220" si="5">IF(G8=0,H8+J8+K8,G8+J8+K8)</f>
        <v>20000</v>
      </c>
      <c r="M8" s="42"/>
      <c r="N8" s="45"/>
      <c r="O8" s="52">
        <f t="shared" ref="O8:O220" si="6">IF(G8=0,H8+M8+N8,G8+M8+N8)</f>
        <v>0</v>
      </c>
      <c r="P8" s="27" t="str">
        <f t="shared" ref="P8:P71" si="7">IF(AND((L8=0),(O8&gt;0)),"O",IF(AND((J8&lt;0),(L8-O8&lt;0)),"O","X"))</f>
        <v>X</v>
      </c>
      <c r="Q8" s="255"/>
      <c r="S8" s="27"/>
      <c r="U8" s="27"/>
      <c r="V8" s="42">
        <f t="shared" ref="V8:V221" si="8">IF($U8&lt;&gt;"도비",IF($S8="국도비","직접입력",SUM($J8:$K8)),)</f>
        <v>20000</v>
      </c>
      <c r="W8" s="42">
        <f t="shared" ref="W8:W221" si="9">IF($U8="도비",SUM($J8:$K8),IF($S8="국도비","직접입력",SUM($J8:$K8)-$V8))</f>
        <v>0</v>
      </c>
      <c r="X8" s="27" t="str">
        <f t="shared" ref="X8:X221" si="10">IF(SUM($J8:$K8)=SUM($V8:$W8),"OK","검토")</f>
        <v>OK</v>
      </c>
      <c r="Z8" s="27"/>
      <c r="AA8" s="42">
        <f t="shared" ref="AA8:AA221" si="11">IF($U8&lt;&gt;"도비",IF($S8="국도비","직접입력",SUM($M8:$N8)),)</f>
        <v>0</v>
      </c>
      <c r="AB8" s="42">
        <f t="shared" ref="AB8:AB221" si="12">IF($U8="도비",SUM(M8:N8),IF($S8="국도비","직접입력",SUM(M8:N8)-AA8))</f>
        <v>0</v>
      </c>
      <c r="AC8" s="27" t="str">
        <f t="shared" ref="AC8:AC221" si="13">IF(SUM(M8:N8)=SUM(AA8:AB8),"OK","검토")</f>
        <v>OK</v>
      </c>
      <c r="AE8" s="27" t="str">
        <f t="shared" ref="AE8:AE221" si="14">IF(U8="","",IF(U8="도비","세입없음","직접입력"))</f>
        <v/>
      </c>
      <c r="AG8" s="24" t="str">
        <f>IF(AE8="","",COUNTIF($AE$7:$AE$264,AE8))</f>
        <v/>
      </c>
      <c r="AH8" s="65" t="str">
        <f t="shared" ref="AH8:AH221" si="15">IF(U8="","",IF(AND(U8="도비",AE8="세입없음"),"OK",IF(AND(U8&lt;&gt;"도비",AE8&lt;&gt;""),"OK","@@")))</f>
        <v/>
      </c>
      <c r="AJ8" s="27" t="e">
        <f>IF(C8="","",INDEX(구분표!$I$2:$I$300, MATCH(1,(구분표!$E$2:$E$300='2추 세출'!B8)*(구분표!$F$2:$F$300='2추 세출'!C8)*(구분표!$G$2:$G$300='2추 세출'!A8),0)))</f>
        <v>#N/A</v>
      </c>
      <c r="AL8" s="27"/>
    </row>
    <row r="9" spans="1:38" s="250" customFormat="1" ht="50.1" customHeight="1" x14ac:dyDescent="0.3">
      <c r="A9" s="285" t="str">
        <f>IFERROR(VLOOKUP($C9,구분표!$A$2:$C$300,2,FALSE),"")</f>
        <v>의회운영위원회</v>
      </c>
      <c r="B9" s="253" t="s">
        <v>1084</v>
      </c>
      <c r="C9" s="237" t="s">
        <v>1085</v>
      </c>
      <c r="D9" s="266" t="s">
        <v>967</v>
      </c>
      <c r="E9" s="193" t="s">
        <v>967</v>
      </c>
      <c r="F9" s="256" t="s">
        <v>1087</v>
      </c>
      <c r="G9" s="259"/>
      <c r="H9" s="258"/>
      <c r="I9" s="263">
        <f t="shared" si="4"/>
        <v>0</v>
      </c>
      <c r="J9" s="258"/>
      <c r="K9" s="258">
        <v>60000</v>
      </c>
      <c r="L9" s="261">
        <f t="shared" si="5"/>
        <v>60000</v>
      </c>
      <c r="M9" s="258"/>
      <c r="N9" s="260"/>
      <c r="O9" s="262">
        <f t="shared" si="6"/>
        <v>0</v>
      </c>
      <c r="P9" s="253" t="str">
        <f t="shared" si="7"/>
        <v>X</v>
      </c>
      <c r="Q9" s="255"/>
      <c r="S9" s="253"/>
      <c r="U9" s="253"/>
      <c r="V9" s="258"/>
      <c r="W9" s="258"/>
      <c r="X9" s="253"/>
      <c r="Z9" s="253"/>
      <c r="AA9" s="258"/>
      <c r="AB9" s="258"/>
      <c r="AC9" s="253"/>
      <c r="AE9" s="253"/>
      <c r="AG9" s="251"/>
      <c r="AH9" s="264"/>
      <c r="AJ9" s="253"/>
      <c r="AL9" s="253"/>
    </row>
    <row r="10" spans="1:38" s="250" customFormat="1" ht="50.1" customHeight="1" x14ac:dyDescent="0.3">
      <c r="A10" s="285" t="str">
        <f>IFERROR(VLOOKUP($C10,구분표!$A$2:$C$300,2,FALSE),"")</f>
        <v>의회운영위원회</v>
      </c>
      <c r="B10" s="253" t="s">
        <v>1084</v>
      </c>
      <c r="C10" s="237" t="s">
        <v>1085</v>
      </c>
      <c r="D10" s="266" t="s">
        <v>981</v>
      </c>
      <c r="E10" s="193" t="s">
        <v>967</v>
      </c>
      <c r="F10" s="256" t="s">
        <v>1088</v>
      </c>
      <c r="G10" s="259"/>
      <c r="H10" s="258">
        <v>9000</v>
      </c>
      <c r="I10" s="263">
        <f t="shared" si="4"/>
        <v>-9000</v>
      </c>
      <c r="J10" s="258"/>
      <c r="K10" s="258">
        <v>15000</v>
      </c>
      <c r="L10" s="261">
        <f t="shared" si="5"/>
        <v>24000</v>
      </c>
      <c r="M10" s="258"/>
      <c r="N10" s="260"/>
      <c r="O10" s="262">
        <f t="shared" si="6"/>
        <v>9000</v>
      </c>
      <c r="P10" s="253" t="str">
        <f t="shared" si="7"/>
        <v>X</v>
      </c>
      <c r="Q10" s="255"/>
      <c r="S10" s="253"/>
      <c r="U10" s="253"/>
      <c r="V10" s="258"/>
      <c r="W10" s="258"/>
      <c r="X10" s="253"/>
      <c r="Z10" s="253"/>
      <c r="AA10" s="258"/>
      <c r="AB10" s="258"/>
      <c r="AC10" s="253"/>
      <c r="AE10" s="253"/>
      <c r="AG10" s="251"/>
      <c r="AH10" s="264"/>
      <c r="AJ10" s="253"/>
      <c r="AL10" s="253"/>
    </row>
    <row r="11" spans="1:38" s="250" customFormat="1" ht="50.1" customHeight="1" x14ac:dyDescent="0.3">
      <c r="A11" s="285" t="str">
        <f>IFERROR(VLOOKUP($C11,구분표!$A$2:$C$300,2,FALSE),"")</f>
        <v>의회운영위원회</v>
      </c>
      <c r="B11" s="253" t="s">
        <v>1084</v>
      </c>
      <c r="C11" s="237" t="s">
        <v>1085</v>
      </c>
      <c r="D11" s="266" t="s">
        <v>967</v>
      </c>
      <c r="E11" s="193" t="s">
        <v>967</v>
      </c>
      <c r="F11" s="256" t="s">
        <v>1089</v>
      </c>
      <c r="G11" s="259"/>
      <c r="H11" s="258"/>
      <c r="I11" s="263">
        <f t="shared" si="4"/>
        <v>0</v>
      </c>
      <c r="J11" s="258"/>
      <c r="K11" s="258">
        <v>26800</v>
      </c>
      <c r="L11" s="261">
        <f t="shared" si="5"/>
        <v>26800</v>
      </c>
      <c r="M11" s="258"/>
      <c r="N11" s="260"/>
      <c r="O11" s="262">
        <f t="shared" si="6"/>
        <v>0</v>
      </c>
      <c r="P11" s="253" t="str">
        <f t="shared" si="7"/>
        <v>X</v>
      </c>
      <c r="Q11" s="255"/>
      <c r="S11" s="253"/>
      <c r="U11" s="253"/>
      <c r="V11" s="258"/>
      <c r="W11" s="258"/>
      <c r="X11" s="253"/>
      <c r="Z11" s="253"/>
      <c r="AA11" s="258"/>
      <c r="AB11" s="258"/>
      <c r="AC11" s="253"/>
      <c r="AE11" s="253"/>
      <c r="AG11" s="251"/>
      <c r="AH11" s="264"/>
      <c r="AJ11" s="253"/>
      <c r="AL11" s="253"/>
    </row>
    <row r="12" spans="1:38" s="250" customFormat="1" ht="50.1" customHeight="1" x14ac:dyDescent="0.3">
      <c r="A12" s="285" t="str">
        <f>IFERROR(VLOOKUP($C12,구분표!$A$2:$C$300,2,FALSE),"")</f>
        <v>의회운영위원회</v>
      </c>
      <c r="B12" s="253" t="s">
        <v>1084</v>
      </c>
      <c r="C12" s="237" t="s">
        <v>1085</v>
      </c>
      <c r="D12" s="266" t="s">
        <v>981</v>
      </c>
      <c r="E12" s="193" t="s">
        <v>967</v>
      </c>
      <c r="F12" s="256" t="s">
        <v>1090</v>
      </c>
      <c r="G12" s="259"/>
      <c r="H12" s="258">
        <v>0</v>
      </c>
      <c r="I12" s="263">
        <f t="shared" si="4"/>
        <v>0</v>
      </c>
      <c r="J12" s="258"/>
      <c r="K12" s="258">
        <v>15000</v>
      </c>
      <c r="L12" s="261">
        <f t="shared" si="5"/>
        <v>15000</v>
      </c>
      <c r="M12" s="258"/>
      <c r="N12" s="260"/>
      <c r="O12" s="262">
        <f t="shared" si="6"/>
        <v>0</v>
      </c>
      <c r="P12" s="253" t="str">
        <f t="shared" si="7"/>
        <v>X</v>
      </c>
      <c r="Q12" s="255"/>
      <c r="S12" s="253"/>
      <c r="U12" s="253"/>
      <c r="V12" s="258"/>
      <c r="W12" s="258"/>
      <c r="X12" s="253"/>
      <c r="Z12" s="253"/>
      <c r="AA12" s="258"/>
      <c r="AB12" s="258"/>
      <c r="AC12" s="253"/>
      <c r="AE12" s="253"/>
      <c r="AG12" s="251"/>
      <c r="AH12" s="264"/>
      <c r="AJ12" s="253"/>
      <c r="AL12" s="253"/>
    </row>
    <row r="13" spans="1:38" s="250" customFormat="1" ht="50.1" customHeight="1" x14ac:dyDescent="0.3">
      <c r="A13" s="285" t="str">
        <f>IFERROR(VLOOKUP($C13,구분표!$A$2:$C$300,2,FALSE),"")</f>
        <v>의회운영위원회</v>
      </c>
      <c r="B13" s="253" t="s">
        <v>1084</v>
      </c>
      <c r="C13" s="237" t="s">
        <v>1091</v>
      </c>
      <c r="D13" s="266" t="s">
        <v>981</v>
      </c>
      <c r="E13" s="193" t="s">
        <v>967</v>
      </c>
      <c r="F13" s="256" t="s">
        <v>1092</v>
      </c>
      <c r="G13" s="259"/>
      <c r="H13" s="258">
        <v>1817996</v>
      </c>
      <c r="I13" s="263">
        <f t="shared" si="4"/>
        <v>-1817996</v>
      </c>
      <c r="J13" s="258"/>
      <c r="K13" s="258">
        <v>220000</v>
      </c>
      <c r="L13" s="261">
        <f t="shared" si="5"/>
        <v>2037996</v>
      </c>
      <c r="M13" s="258"/>
      <c r="N13" s="260"/>
      <c r="O13" s="262">
        <f t="shared" si="6"/>
        <v>1817996</v>
      </c>
      <c r="P13" s="253" t="str">
        <f t="shared" si="7"/>
        <v>X</v>
      </c>
      <c r="Q13" s="255"/>
      <c r="S13" s="253"/>
      <c r="U13" s="253"/>
      <c r="V13" s="258"/>
      <c r="W13" s="258"/>
      <c r="X13" s="253"/>
      <c r="Z13" s="253"/>
      <c r="AA13" s="258"/>
      <c r="AB13" s="258"/>
      <c r="AC13" s="253"/>
      <c r="AE13" s="253"/>
      <c r="AG13" s="251"/>
      <c r="AH13" s="264"/>
      <c r="AJ13" s="253"/>
      <c r="AL13" s="253"/>
    </row>
    <row r="14" spans="1:38" s="250" customFormat="1" ht="50.1" customHeight="1" x14ac:dyDescent="0.3">
      <c r="A14" s="285" t="str">
        <f>IFERROR(VLOOKUP($C14,구분표!$A$2:$C$300,2,FALSE),"")</f>
        <v>의회운영위원회</v>
      </c>
      <c r="B14" s="253" t="s">
        <v>1084</v>
      </c>
      <c r="C14" s="237" t="s">
        <v>1091</v>
      </c>
      <c r="D14" s="266" t="s">
        <v>981</v>
      </c>
      <c r="E14" s="193" t="s">
        <v>967</v>
      </c>
      <c r="F14" s="256" t="s">
        <v>1093</v>
      </c>
      <c r="G14" s="259"/>
      <c r="H14" s="258">
        <v>150000</v>
      </c>
      <c r="I14" s="263">
        <f t="shared" si="4"/>
        <v>-150000</v>
      </c>
      <c r="J14" s="258"/>
      <c r="K14" s="258">
        <v>65000</v>
      </c>
      <c r="L14" s="261">
        <f t="shared" si="5"/>
        <v>215000</v>
      </c>
      <c r="M14" s="258"/>
      <c r="N14" s="260"/>
      <c r="O14" s="262">
        <f t="shared" si="6"/>
        <v>150000</v>
      </c>
      <c r="P14" s="253" t="str">
        <f t="shared" si="7"/>
        <v>X</v>
      </c>
      <c r="Q14" s="255"/>
      <c r="S14" s="253"/>
      <c r="U14" s="253"/>
      <c r="V14" s="258"/>
      <c r="W14" s="258"/>
      <c r="X14" s="253"/>
      <c r="Z14" s="253"/>
      <c r="AA14" s="258"/>
      <c r="AB14" s="258"/>
      <c r="AC14" s="253"/>
      <c r="AE14" s="253"/>
      <c r="AG14" s="251"/>
      <c r="AH14" s="264"/>
      <c r="AJ14" s="253"/>
      <c r="AL14" s="253"/>
    </row>
    <row r="15" spans="1:38" s="250" customFormat="1" ht="50.1" customHeight="1" x14ac:dyDescent="0.3">
      <c r="A15" s="285" t="str">
        <f>IFERROR(VLOOKUP($C15,구분표!$A$2:$C$300,2,FALSE),"")</f>
        <v>의회운영위원회</v>
      </c>
      <c r="B15" s="253" t="s">
        <v>1084</v>
      </c>
      <c r="C15" s="237" t="s">
        <v>1085</v>
      </c>
      <c r="D15" s="266" t="s">
        <v>967</v>
      </c>
      <c r="E15" s="193" t="s">
        <v>967</v>
      </c>
      <c r="F15" s="256" t="s">
        <v>1094</v>
      </c>
      <c r="G15" s="259"/>
      <c r="H15" s="258"/>
      <c r="I15" s="263">
        <f t="shared" si="4"/>
        <v>0</v>
      </c>
      <c r="J15" s="258"/>
      <c r="K15" s="258">
        <v>20000</v>
      </c>
      <c r="L15" s="261">
        <f t="shared" si="5"/>
        <v>20000</v>
      </c>
      <c r="M15" s="258"/>
      <c r="N15" s="260"/>
      <c r="O15" s="262">
        <f t="shared" si="6"/>
        <v>0</v>
      </c>
      <c r="P15" s="253" t="str">
        <f t="shared" si="7"/>
        <v>X</v>
      </c>
      <c r="Q15" s="255"/>
      <c r="S15" s="253"/>
      <c r="U15" s="253"/>
      <c r="V15" s="258"/>
      <c r="W15" s="258"/>
      <c r="X15" s="253"/>
      <c r="Z15" s="253"/>
      <c r="AA15" s="258"/>
      <c r="AB15" s="258"/>
      <c r="AC15" s="253"/>
      <c r="AE15" s="253"/>
      <c r="AG15" s="251"/>
      <c r="AH15" s="264"/>
      <c r="AJ15" s="253"/>
      <c r="AL15" s="253"/>
    </row>
    <row r="16" spans="1:38" s="250" customFormat="1" ht="50.1" customHeight="1" x14ac:dyDescent="0.3">
      <c r="A16" s="285" t="str">
        <f>IFERROR(VLOOKUP($C16,구분표!$A$2:$C$300,2,FALSE),"")</f>
        <v>의회운영위원회</v>
      </c>
      <c r="B16" s="253" t="s">
        <v>1084</v>
      </c>
      <c r="C16" s="237" t="s">
        <v>1085</v>
      </c>
      <c r="D16" s="266" t="s">
        <v>981</v>
      </c>
      <c r="E16" s="193" t="s">
        <v>967</v>
      </c>
      <c r="F16" s="256" t="s">
        <v>1095</v>
      </c>
      <c r="G16" s="259"/>
      <c r="H16" s="258">
        <v>40000</v>
      </c>
      <c r="I16" s="263">
        <f t="shared" si="4"/>
        <v>-40000</v>
      </c>
      <c r="J16" s="258"/>
      <c r="K16" s="247">
        <v>20000</v>
      </c>
      <c r="L16" s="261">
        <f t="shared" si="5"/>
        <v>60000</v>
      </c>
      <c r="M16" s="258"/>
      <c r="N16" s="260"/>
      <c r="O16" s="262">
        <f t="shared" si="6"/>
        <v>40000</v>
      </c>
      <c r="P16" s="253" t="str">
        <f t="shared" si="7"/>
        <v>X</v>
      </c>
      <c r="Q16" s="255"/>
      <c r="S16" s="253"/>
      <c r="U16" s="253"/>
      <c r="V16" s="258"/>
      <c r="W16" s="258"/>
      <c r="X16" s="253"/>
      <c r="Z16" s="253"/>
      <c r="AA16" s="258"/>
      <c r="AB16" s="258"/>
      <c r="AC16" s="253"/>
      <c r="AE16" s="253"/>
      <c r="AG16" s="251"/>
      <c r="AH16" s="264"/>
      <c r="AJ16" s="253"/>
      <c r="AL16" s="253"/>
    </row>
    <row r="17" spans="1:38" s="250" customFormat="1" ht="50.1" customHeight="1" x14ac:dyDescent="0.3">
      <c r="A17" s="285" t="str">
        <f>IFERROR(VLOOKUP($C17,구분표!$A$2:$C$300,2,FALSE),"")</f>
        <v>의회운영위원회</v>
      </c>
      <c r="B17" s="253" t="s">
        <v>1084</v>
      </c>
      <c r="C17" s="237" t="s">
        <v>1085</v>
      </c>
      <c r="D17" s="266" t="s">
        <v>967</v>
      </c>
      <c r="E17" s="193" t="s">
        <v>967</v>
      </c>
      <c r="F17" s="256" t="s">
        <v>1096</v>
      </c>
      <c r="G17" s="259"/>
      <c r="H17" s="258"/>
      <c r="I17" s="263">
        <f t="shared" si="4"/>
        <v>0</v>
      </c>
      <c r="J17" s="258"/>
      <c r="K17" s="258">
        <v>154200</v>
      </c>
      <c r="L17" s="261">
        <f t="shared" si="5"/>
        <v>154200</v>
      </c>
      <c r="M17" s="258"/>
      <c r="N17" s="260"/>
      <c r="O17" s="262">
        <f t="shared" si="6"/>
        <v>0</v>
      </c>
      <c r="P17" s="253" t="str">
        <f t="shared" si="7"/>
        <v>X</v>
      </c>
      <c r="Q17" s="255"/>
      <c r="S17" s="253"/>
      <c r="U17" s="253"/>
      <c r="V17" s="258"/>
      <c r="W17" s="258"/>
      <c r="X17" s="253"/>
      <c r="Z17" s="253"/>
      <c r="AA17" s="258"/>
      <c r="AB17" s="258"/>
      <c r="AC17" s="253"/>
      <c r="AE17" s="253"/>
      <c r="AG17" s="251"/>
      <c r="AH17" s="264"/>
      <c r="AJ17" s="253"/>
      <c r="AL17" s="253"/>
    </row>
    <row r="18" spans="1:38" s="250" customFormat="1" ht="50.1" customHeight="1" x14ac:dyDescent="0.3">
      <c r="A18" s="285" t="str">
        <f>IFERROR(VLOOKUP($C18,구분표!$A$2:$C$300,2,FALSE),"")</f>
        <v>의회운영위원회</v>
      </c>
      <c r="B18" s="253" t="s">
        <v>1084</v>
      </c>
      <c r="C18" s="237" t="s">
        <v>1091</v>
      </c>
      <c r="D18" s="266" t="s">
        <v>981</v>
      </c>
      <c r="E18" s="193" t="s">
        <v>967</v>
      </c>
      <c r="F18" s="256" t="s">
        <v>1097</v>
      </c>
      <c r="G18" s="259"/>
      <c r="H18" s="258">
        <v>110000</v>
      </c>
      <c r="I18" s="263">
        <f t="shared" si="4"/>
        <v>-110000</v>
      </c>
      <c r="J18" s="258"/>
      <c r="K18" s="258">
        <v>30000</v>
      </c>
      <c r="L18" s="261">
        <f t="shared" si="5"/>
        <v>140000</v>
      </c>
      <c r="M18" s="258"/>
      <c r="N18" s="260"/>
      <c r="O18" s="262">
        <f t="shared" si="6"/>
        <v>110000</v>
      </c>
      <c r="P18" s="253" t="str">
        <f t="shared" si="7"/>
        <v>X</v>
      </c>
      <c r="Q18" s="255"/>
      <c r="S18" s="253"/>
      <c r="U18" s="253"/>
      <c r="V18" s="258"/>
      <c r="W18" s="258"/>
      <c r="X18" s="253"/>
      <c r="Z18" s="253"/>
      <c r="AA18" s="258"/>
      <c r="AB18" s="258"/>
      <c r="AC18" s="253"/>
      <c r="AE18" s="253"/>
      <c r="AG18" s="251"/>
      <c r="AH18" s="264"/>
      <c r="AJ18" s="253"/>
      <c r="AL18" s="253"/>
    </row>
    <row r="19" spans="1:38" s="250" customFormat="1" ht="50.1" customHeight="1" x14ac:dyDescent="0.3">
      <c r="A19" s="285" t="str">
        <f>IFERROR(VLOOKUP($C19,구분표!$A$2:$C$300,2,FALSE),"")</f>
        <v>의회운영위원회</v>
      </c>
      <c r="B19" s="253" t="s">
        <v>1084</v>
      </c>
      <c r="C19" s="237" t="s">
        <v>1085</v>
      </c>
      <c r="D19" s="266" t="s">
        <v>967</v>
      </c>
      <c r="E19" s="193" t="s">
        <v>967</v>
      </c>
      <c r="F19" s="256" t="s">
        <v>1098</v>
      </c>
      <c r="G19" s="259"/>
      <c r="H19" s="258"/>
      <c r="I19" s="263">
        <f t="shared" si="4"/>
        <v>0</v>
      </c>
      <c r="J19" s="258"/>
      <c r="K19" s="258">
        <v>170000</v>
      </c>
      <c r="L19" s="261">
        <f t="shared" si="5"/>
        <v>170000</v>
      </c>
      <c r="M19" s="258"/>
      <c r="N19" s="260"/>
      <c r="O19" s="262">
        <f t="shared" si="6"/>
        <v>0</v>
      </c>
      <c r="P19" s="253" t="str">
        <f t="shared" si="7"/>
        <v>X</v>
      </c>
      <c r="Q19" s="255"/>
      <c r="S19" s="253"/>
      <c r="U19" s="253"/>
      <c r="V19" s="258"/>
      <c r="W19" s="258"/>
      <c r="X19" s="253"/>
      <c r="Z19" s="253"/>
      <c r="AA19" s="258"/>
      <c r="AB19" s="258"/>
      <c r="AC19" s="253"/>
      <c r="AE19" s="253"/>
      <c r="AG19" s="251"/>
      <c r="AH19" s="264"/>
      <c r="AJ19" s="253"/>
      <c r="AL19" s="253"/>
    </row>
    <row r="20" spans="1:38" s="250" customFormat="1" ht="50.1" customHeight="1" x14ac:dyDescent="0.3">
      <c r="A20" s="285" t="str">
        <f>IFERROR(VLOOKUP($C20,구분표!$A$2:$C$300,2,FALSE),"")</f>
        <v>의회운영위원회</v>
      </c>
      <c r="B20" s="253" t="s">
        <v>1084</v>
      </c>
      <c r="C20" s="237" t="s">
        <v>1099</v>
      </c>
      <c r="D20" s="266" t="s">
        <v>846</v>
      </c>
      <c r="E20" s="193" t="s">
        <v>967</v>
      </c>
      <c r="F20" s="256" t="s">
        <v>1100</v>
      </c>
      <c r="G20" s="259">
        <v>320000</v>
      </c>
      <c r="H20" s="258"/>
      <c r="I20" s="263">
        <f t="shared" si="4"/>
        <v>320000</v>
      </c>
      <c r="J20" s="258"/>
      <c r="K20" s="258">
        <v>10000</v>
      </c>
      <c r="L20" s="261">
        <f t="shared" si="5"/>
        <v>330000</v>
      </c>
      <c r="M20" s="258"/>
      <c r="N20" s="260"/>
      <c r="O20" s="262">
        <f t="shared" si="6"/>
        <v>320000</v>
      </c>
      <c r="P20" s="253" t="str">
        <f t="shared" si="7"/>
        <v>X</v>
      </c>
      <c r="Q20" s="255"/>
      <c r="S20" s="253"/>
      <c r="U20" s="253"/>
      <c r="V20" s="258"/>
      <c r="W20" s="258"/>
      <c r="X20" s="253"/>
      <c r="Z20" s="253"/>
      <c r="AA20" s="258"/>
      <c r="AB20" s="258"/>
      <c r="AC20" s="253"/>
      <c r="AE20" s="253"/>
      <c r="AG20" s="251"/>
      <c r="AH20" s="264"/>
      <c r="AJ20" s="253"/>
      <c r="AL20" s="253"/>
    </row>
    <row r="21" spans="1:38" s="250" customFormat="1" ht="50.1" customHeight="1" x14ac:dyDescent="0.3">
      <c r="A21" s="285" t="str">
        <f>IFERROR(VLOOKUP($C21,구분표!$A$2:$C$300,2,FALSE),"")</f>
        <v>의회운영위원회</v>
      </c>
      <c r="B21" s="253" t="s">
        <v>1101</v>
      </c>
      <c r="C21" s="237" t="s">
        <v>1102</v>
      </c>
      <c r="D21" s="266" t="s">
        <v>968</v>
      </c>
      <c r="E21" s="193" t="s">
        <v>968</v>
      </c>
      <c r="F21" s="256" t="s">
        <v>1103</v>
      </c>
      <c r="G21" s="259"/>
      <c r="H21" s="258"/>
      <c r="I21" s="263">
        <f t="shared" si="4"/>
        <v>0</v>
      </c>
      <c r="J21" s="258"/>
      <c r="K21" s="258">
        <v>74000</v>
      </c>
      <c r="L21" s="261">
        <f t="shared" si="5"/>
        <v>74000</v>
      </c>
      <c r="M21" s="258"/>
      <c r="N21" s="260"/>
      <c r="O21" s="262">
        <f t="shared" si="6"/>
        <v>0</v>
      </c>
      <c r="P21" s="253" t="str">
        <f t="shared" si="7"/>
        <v>X</v>
      </c>
      <c r="Q21" s="255"/>
      <c r="S21" s="253"/>
      <c r="U21" s="253"/>
      <c r="V21" s="258"/>
      <c r="W21" s="258"/>
      <c r="X21" s="253"/>
      <c r="Z21" s="253"/>
      <c r="AA21" s="258"/>
      <c r="AB21" s="258"/>
      <c r="AC21" s="253"/>
      <c r="AE21" s="253"/>
      <c r="AG21" s="251"/>
      <c r="AH21" s="264"/>
      <c r="AJ21" s="253"/>
      <c r="AL21" s="253"/>
    </row>
    <row r="22" spans="1:38" s="250" customFormat="1" ht="50.1" customHeight="1" x14ac:dyDescent="0.3">
      <c r="A22" s="285" t="str">
        <f>IFERROR(VLOOKUP($C22,구분표!$A$2:$C$300,2,FALSE),"")</f>
        <v>의회운영위원회</v>
      </c>
      <c r="B22" s="253" t="s">
        <v>1104</v>
      </c>
      <c r="C22" s="237" t="s">
        <v>1105</v>
      </c>
      <c r="D22" s="266" t="s">
        <v>997</v>
      </c>
      <c r="E22" s="193">
        <v>254</v>
      </c>
      <c r="F22" s="256" t="s">
        <v>1106</v>
      </c>
      <c r="G22" s="259">
        <v>2900000</v>
      </c>
      <c r="H22" s="258">
        <v>900000</v>
      </c>
      <c r="I22" s="263">
        <f t="shared" si="4"/>
        <v>2000000</v>
      </c>
      <c r="J22" s="258">
        <v>-800000</v>
      </c>
      <c r="K22" s="258"/>
      <c r="L22" s="261">
        <f t="shared" si="5"/>
        <v>2100000</v>
      </c>
      <c r="M22" s="258"/>
      <c r="N22" s="260"/>
      <c r="O22" s="262">
        <f t="shared" si="6"/>
        <v>2900000</v>
      </c>
      <c r="P22" s="253" t="str">
        <f t="shared" si="7"/>
        <v>O</v>
      </c>
      <c r="Q22" s="255"/>
      <c r="S22" s="253"/>
      <c r="U22" s="253"/>
      <c r="V22" s="258"/>
      <c r="W22" s="258"/>
      <c r="X22" s="253"/>
      <c r="Z22" s="253"/>
      <c r="AA22" s="258"/>
      <c r="AB22" s="258"/>
      <c r="AC22" s="253"/>
      <c r="AE22" s="253"/>
      <c r="AG22" s="251"/>
      <c r="AH22" s="264"/>
      <c r="AJ22" s="253"/>
      <c r="AL22" s="253"/>
    </row>
    <row r="23" spans="1:38" s="250" customFormat="1" ht="50.1" customHeight="1" x14ac:dyDescent="0.3">
      <c r="A23" s="285" t="str">
        <f>IFERROR(VLOOKUP($C23,구분표!$A$2:$C$300,2,FALSE),"")</f>
        <v>의회운영위원회</v>
      </c>
      <c r="B23" s="253" t="s">
        <v>1104</v>
      </c>
      <c r="C23" s="237" t="s">
        <v>1105</v>
      </c>
      <c r="D23" s="266" t="s">
        <v>997</v>
      </c>
      <c r="E23" s="193">
        <v>254</v>
      </c>
      <c r="F23" s="256" t="s">
        <v>1107</v>
      </c>
      <c r="G23" s="259">
        <v>1000000</v>
      </c>
      <c r="H23" s="258"/>
      <c r="I23" s="263">
        <f t="shared" si="4"/>
        <v>1000000</v>
      </c>
      <c r="J23" s="258">
        <v>-365000</v>
      </c>
      <c r="K23" s="258"/>
      <c r="L23" s="261">
        <f t="shared" si="5"/>
        <v>635000</v>
      </c>
      <c r="M23" s="258"/>
      <c r="N23" s="260"/>
      <c r="O23" s="262">
        <f t="shared" si="6"/>
        <v>1000000</v>
      </c>
      <c r="P23" s="253" t="str">
        <f t="shared" si="7"/>
        <v>O</v>
      </c>
      <c r="Q23" s="255"/>
      <c r="S23" s="253"/>
      <c r="U23" s="253"/>
      <c r="V23" s="258"/>
      <c r="W23" s="258"/>
      <c r="X23" s="253"/>
      <c r="Z23" s="253"/>
      <c r="AA23" s="258"/>
      <c r="AB23" s="258"/>
      <c r="AC23" s="253"/>
      <c r="AE23" s="253"/>
      <c r="AG23" s="251"/>
      <c r="AH23" s="264"/>
      <c r="AJ23" s="253"/>
      <c r="AL23" s="253"/>
    </row>
    <row r="24" spans="1:38" s="250" customFormat="1" ht="50.1" customHeight="1" x14ac:dyDescent="0.3">
      <c r="A24" s="285" t="str">
        <f>IFERROR(VLOOKUP($C24,구분표!$A$2:$C$300,2,FALSE),"")</f>
        <v>의회운영위원회</v>
      </c>
      <c r="B24" s="253" t="s">
        <v>1104</v>
      </c>
      <c r="C24" s="237" t="s">
        <v>1105</v>
      </c>
      <c r="D24" s="266" t="s">
        <v>997</v>
      </c>
      <c r="E24" s="193">
        <v>254</v>
      </c>
      <c r="F24" s="256" t="s">
        <v>1108</v>
      </c>
      <c r="G24" s="259">
        <v>700000</v>
      </c>
      <c r="H24" s="258"/>
      <c r="I24" s="263">
        <f t="shared" si="4"/>
        <v>700000</v>
      </c>
      <c r="J24" s="258">
        <v>-500000</v>
      </c>
      <c r="K24" s="260"/>
      <c r="L24" s="261">
        <f t="shared" si="5"/>
        <v>200000</v>
      </c>
      <c r="M24" s="258"/>
      <c r="N24" s="260"/>
      <c r="O24" s="262">
        <f t="shared" si="6"/>
        <v>700000</v>
      </c>
      <c r="P24" s="253" t="str">
        <f t="shared" si="7"/>
        <v>O</v>
      </c>
      <c r="Q24" s="255"/>
      <c r="S24" s="253"/>
      <c r="U24" s="253"/>
      <c r="V24" s="258"/>
      <c r="W24" s="258"/>
      <c r="X24" s="253"/>
      <c r="Z24" s="253"/>
      <c r="AA24" s="258"/>
      <c r="AB24" s="258"/>
      <c r="AC24" s="253"/>
      <c r="AE24" s="253"/>
      <c r="AG24" s="251"/>
      <c r="AH24" s="264"/>
      <c r="AJ24" s="253"/>
      <c r="AL24" s="253"/>
    </row>
    <row r="25" spans="1:38" s="250" customFormat="1" ht="50.1" customHeight="1" x14ac:dyDescent="0.3">
      <c r="A25" s="285" t="str">
        <f>IFERROR(VLOOKUP($C25,구분표!$A$2:$C$300,2,FALSE),"")</f>
        <v>의회운영위원회</v>
      </c>
      <c r="B25" s="253" t="s">
        <v>1101</v>
      </c>
      <c r="C25" s="237" t="s">
        <v>1109</v>
      </c>
      <c r="D25" s="266" t="s">
        <v>997</v>
      </c>
      <c r="E25" s="193">
        <v>260</v>
      </c>
      <c r="F25" s="256" t="s">
        <v>1110</v>
      </c>
      <c r="G25" s="259">
        <v>2086000</v>
      </c>
      <c r="H25" s="258">
        <v>2200000</v>
      </c>
      <c r="I25" s="263">
        <f t="shared" si="4"/>
        <v>-114000</v>
      </c>
      <c r="J25" s="258">
        <v>-50000</v>
      </c>
      <c r="K25" s="260"/>
      <c r="L25" s="261">
        <f t="shared" si="5"/>
        <v>2036000</v>
      </c>
      <c r="M25" s="258"/>
      <c r="N25" s="260"/>
      <c r="O25" s="262">
        <f t="shared" si="6"/>
        <v>2086000</v>
      </c>
      <c r="P25" s="253" t="str">
        <f t="shared" si="7"/>
        <v>O</v>
      </c>
      <c r="Q25" s="255"/>
      <c r="S25" s="253"/>
      <c r="U25" s="253"/>
      <c r="V25" s="258"/>
      <c r="W25" s="258"/>
      <c r="X25" s="253"/>
      <c r="Z25" s="253"/>
      <c r="AA25" s="258"/>
      <c r="AB25" s="258"/>
      <c r="AC25" s="253"/>
      <c r="AE25" s="253"/>
      <c r="AG25" s="251"/>
      <c r="AH25" s="264"/>
      <c r="AJ25" s="253"/>
      <c r="AL25" s="253"/>
    </row>
    <row r="26" spans="1:38" ht="50.1" customHeight="1" x14ac:dyDescent="0.3">
      <c r="A26" s="285" t="str">
        <f>IFERROR(VLOOKUP($C26,구분표!$A$2:$C$300,2,FALSE),"")</f>
        <v>의회운영위원회</v>
      </c>
      <c r="B26" s="253" t="s">
        <v>1101</v>
      </c>
      <c r="C26" s="237" t="s">
        <v>1109</v>
      </c>
      <c r="D26" s="266" t="s">
        <v>997</v>
      </c>
      <c r="E26" s="193">
        <v>260</v>
      </c>
      <c r="F26" s="256" t="s">
        <v>1111</v>
      </c>
      <c r="G26" s="259">
        <v>100000</v>
      </c>
      <c r="H26" s="258"/>
      <c r="I26" s="263">
        <f t="shared" si="4"/>
        <v>100000</v>
      </c>
      <c r="J26" s="258">
        <v>-50000</v>
      </c>
      <c r="K26" s="260"/>
      <c r="L26" s="261">
        <f t="shared" si="5"/>
        <v>50000</v>
      </c>
      <c r="M26" s="42"/>
      <c r="N26" s="45"/>
      <c r="O26" s="262">
        <f t="shared" si="6"/>
        <v>100000</v>
      </c>
      <c r="P26" s="253" t="str">
        <f t="shared" si="7"/>
        <v>O</v>
      </c>
      <c r="Q26" s="255"/>
      <c r="S26" s="27"/>
      <c r="U26" s="27"/>
      <c r="V26" s="42">
        <f t="shared" si="8"/>
        <v>-50000</v>
      </c>
      <c r="W26" s="42">
        <f t="shared" si="9"/>
        <v>0</v>
      </c>
      <c r="X26" s="27" t="str">
        <f t="shared" si="10"/>
        <v>OK</v>
      </c>
      <c r="Z26" s="27"/>
      <c r="AA26" s="42">
        <f t="shared" si="11"/>
        <v>0</v>
      </c>
      <c r="AB26" s="42">
        <f t="shared" si="12"/>
        <v>0</v>
      </c>
      <c r="AC26" s="27" t="str">
        <f t="shared" si="13"/>
        <v>OK</v>
      </c>
      <c r="AE26" s="27" t="str">
        <f t="shared" si="14"/>
        <v/>
      </c>
      <c r="AG26" s="24" t="str">
        <f t="shared" ref="AG26:AG38" si="16">IF(AE26="","",COUNTIF($AE$7:$AE$264,AE26))</f>
        <v/>
      </c>
      <c r="AH26" s="65" t="str">
        <f t="shared" si="15"/>
        <v/>
      </c>
      <c r="AJ26" s="27" t="str">
        <f t="array" ref="AJ26">IF(C26="","",INDEX(구분표!$I$2:$I$300, MATCH(1,(구분표!$E$2:$E$300='2추 세출'!B26)*(구분표!$F$2:$F$300='2추 세출'!C26)*(구분표!$G$2:$G$300='2추 세출'!A26),0)))</f>
        <v>0108</v>
      </c>
      <c r="AL26" s="27"/>
    </row>
    <row r="27" spans="1:38" ht="50.1" customHeight="1" x14ac:dyDescent="0.3">
      <c r="A27" s="285" t="str">
        <f>IFERROR(VLOOKUP($C27,구분표!$A$2:$C$300,2,FALSE),"")</f>
        <v>의회운영위원회</v>
      </c>
      <c r="B27" s="253" t="s">
        <v>1112</v>
      </c>
      <c r="C27" s="237" t="s">
        <v>1113</v>
      </c>
      <c r="D27" s="266"/>
      <c r="E27" s="193">
        <v>247</v>
      </c>
      <c r="F27" s="256" t="s">
        <v>1114</v>
      </c>
      <c r="G27" s="259">
        <v>6000</v>
      </c>
      <c r="H27" s="258"/>
      <c r="I27" s="263" t="str">
        <f t="shared" si="4"/>
        <v/>
      </c>
      <c r="J27" s="258"/>
      <c r="K27" s="260"/>
      <c r="L27" s="261">
        <f t="shared" si="5"/>
        <v>6000</v>
      </c>
      <c r="M27" s="42"/>
      <c r="N27" s="45"/>
      <c r="O27" s="262">
        <f t="shared" si="6"/>
        <v>6000</v>
      </c>
      <c r="P27" s="253" t="str">
        <f t="shared" si="7"/>
        <v>X</v>
      </c>
      <c r="Q27" s="255" t="s">
        <v>1115</v>
      </c>
      <c r="S27" s="27"/>
      <c r="U27" s="27"/>
      <c r="V27" s="42">
        <f t="shared" si="8"/>
        <v>0</v>
      </c>
      <c r="W27" s="42">
        <f t="shared" si="9"/>
        <v>0</v>
      </c>
      <c r="X27" s="27" t="str">
        <f t="shared" si="10"/>
        <v>OK</v>
      </c>
      <c r="Z27" s="27"/>
      <c r="AA27" s="42">
        <f t="shared" si="11"/>
        <v>0</v>
      </c>
      <c r="AB27" s="42">
        <f t="shared" si="12"/>
        <v>0</v>
      </c>
      <c r="AC27" s="27" t="str">
        <f t="shared" si="13"/>
        <v>OK</v>
      </c>
      <c r="AE27" s="27" t="str">
        <f t="shared" si="14"/>
        <v/>
      </c>
      <c r="AG27" s="24" t="str">
        <f t="shared" si="16"/>
        <v/>
      </c>
      <c r="AH27" s="65" t="str">
        <f t="shared" si="15"/>
        <v/>
      </c>
      <c r="AJ27" s="27" t="str">
        <f t="array" ref="AJ27">IF(C27="","",INDEX(구분표!$I$2:$I$300, MATCH(1,(구분표!$E$2:$E$300='2추 세출'!B27)*(구분표!$F$2:$F$300='2추 세출'!C27)*(구분표!$G$2:$G$300='2추 세출'!A27),0)))</f>
        <v>0104</v>
      </c>
      <c r="AL27" s="27"/>
    </row>
    <row r="28" spans="1:38" ht="50.1" customHeight="1" x14ac:dyDescent="0.3">
      <c r="A28" s="57" t="s">
        <v>682</v>
      </c>
      <c r="B28" s="58"/>
      <c r="C28" s="59"/>
      <c r="D28" s="59"/>
      <c r="E28" s="59"/>
      <c r="F28" s="58"/>
      <c r="G28" s="60">
        <f t="shared" ref="G28:O28" si="17">SUM(G29:G32)</f>
        <v>1070000</v>
      </c>
      <c r="H28" s="60">
        <f t="shared" si="17"/>
        <v>0</v>
      </c>
      <c r="I28" s="60">
        <f t="shared" si="17"/>
        <v>0</v>
      </c>
      <c r="J28" s="60">
        <f t="shared" si="17"/>
        <v>-825000</v>
      </c>
      <c r="K28" s="60">
        <f t="shared" si="17"/>
        <v>1900000</v>
      </c>
      <c r="L28" s="60">
        <f t="shared" si="17"/>
        <v>2145000</v>
      </c>
      <c r="M28" s="60">
        <f t="shared" si="17"/>
        <v>0</v>
      </c>
      <c r="N28" s="60">
        <f t="shared" si="17"/>
        <v>0</v>
      </c>
      <c r="O28" s="60">
        <f t="shared" si="17"/>
        <v>1070000</v>
      </c>
      <c r="P28" s="61"/>
      <c r="Q28" s="62"/>
      <c r="S28" s="27"/>
      <c r="U28" s="27"/>
      <c r="V28" s="42">
        <f t="shared" si="8"/>
        <v>1075000</v>
      </c>
      <c r="W28" s="42">
        <f t="shared" si="9"/>
        <v>0</v>
      </c>
      <c r="X28" s="27" t="str">
        <f t="shared" si="10"/>
        <v>OK</v>
      </c>
      <c r="Z28" s="27"/>
      <c r="AA28" s="42">
        <f t="shared" si="11"/>
        <v>0</v>
      </c>
      <c r="AB28" s="42">
        <f t="shared" si="12"/>
        <v>0</v>
      </c>
      <c r="AC28" s="27" t="str">
        <f t="shared" si="13"/>
        <v>OK</v>
      </c>
      <c r="AE28" s="27" t="str">
        <f t="shared" si="14"/>
        <v/>
      </c>
      <c r="AG28" s="24" t="str">
        <f t="shared" si="16"/>
        <v/>
      </c>
      <c r="AH28" s="65" t="str">
        <f t="shared" si="15"/>
        <v/>
      </c>
      <c r="AJ28" s="27" t="str">
        <f t="array" ref="AJ28">IF(C28="","",INDEX(구분표!$I$2:$I$300, MATCH(1,(구분표!$E$2:$E$300='2추 세출'!B28)*(구분표!$F$2:$F$300='2추 세출'!C28)*(구분표!$G$2:$G$300='2추 세출'!A28),0)))</f>
        <v/>
      </c>
      <c r="AL28" s="27"/>
    </row>
    <row r="29" spans="1:38" ht="50.1" customHeight="1" x14ac:dyDescent="0.3">
      <c r="A29" s="285" t="str">
        <f>IFERROR(VLOOKUP($C29,구분표!$A$2:$C$300,2,FALSE),"")</f>
        <v>기획재정위원회</v>
      </c>
      <c r="B29" s="272" t="str">
        <f>IFERROR(VLOOKUP($C29,[4]구분표!$A$2:$C$300,3,FALSE),"")</f>
        <v>따복공동체지원단</v>
      </c>
      <c r="C29" s="237" t="s">
        <v>1162</v>
      </c>
      <c r="D29" s="266"/>
      <c r="E29" s="257"/>
      <c r="F29" s="267" t="s">
        <v>1163</v>
      </c>
      <c r="G29" s="259"/>
      <c r="H29" s="258"/>
      <c r="I29" s="263" t="str">
        <f t="shared" ref="I29:I32" si="18">IF(D29="","",G29-H29)</f>
        <v/>
      </c>
      <c r="J29" s="258"/>
      <c r="K29" s="260">
        <v>1000000</v>
      </c>
      <c r="L29" s="50">
        <f t="shared" si="5"/>
        <v>1000000</v>
      </c>
      <c r="M29" s="42"/>
      <c r="N29" s="45"/>
      <c r="O29" s="52">
        <f t="shared" si="6"/>
        <v>0</v>
      </c>
      <c r="P29" s="27" t="str">
        <f t="shared" si="7"/>
        <v>X</v>
      </c>
      <c r="Q29" s="29"/>
      <c r="S29" s="27"/>
      <c r="U29" s="27"/>
      <c r="V29" s="42">
        <f t="shared" si="8"/>
        <v>1000000</v>
      </c>
      <c r="W29" s="42">
        <f t="shared" si="9"/>
        <v>0</v>
      </c>
      <c r="X29" s="27" t="str">
        <f t="shared" si="10"/>
        <v>OK</v>
      </c>
      <c r="Z29" s="27"/>
      <c r="AA29" s="42">
        <f t="shared" si="11"/>
        <v>0</v>
      </c>
      <c r="AB29" s="42">
        <f t="shared" si="12"/>
        <v>0</v>
      </c>
      <c r="AC29" s="27" t="str">
        <f t="shared" si="13"/>
        <v>OK</v>
      </c>
      <c r="AE29" s="27" t="str">
        <f t="shared" si="14"/>
        <v/>
      </c>
      <c r="AG29" s="24" t="str">
        <f t="shared" si="16"/>
        <v/>
      </c>
      <c r="AH29" s="65" t="str">
        <f t="shared" si="15"/>
        <v/>
      </c>
      <c r="AJ29" s="27" t="str">
        <f t="array" ref="AJ29">IF(C29="","",INDEX(구분표!$I$2:$I$300, MATCH(1,(구분표!$E$2:$E$300='2추 세출'!B29)*(구분표!$F$2:$F$300='2추 세출'!C29)*(구분표!$G$2:$G$300='2추 세출'!A29),0)))</f>
        <v>0220</v>
      </c>
      <c r="AL29" s="27"/>
    </row>
    <row r="30" spans="1:38" ht="50.1" customHeight="1" x14ac:dyDescent="0.3">
      <c r="A30" s="285" t="str">
        <f>IFERROR(VLOOKUP($C30,구분표!$A$2:$C$300,2,FALSE),"")</f>
        <v>기획재정위원회</v>
      </c>
      <c r="B30" s="272" t="s">
        <v>1164</v>
      </c>
      <c r="C30" s="237" t="s">
        <v>1211</v>
      </c>
      <c r="D30" s="266"/>
      <c r="E30" s="257"/>
      <c r="F30" s="256" t="s">
        <v>1165</v>
      </c>
      <c r="G30" s="259"/>
      <c r="H30" s="258"/>
      <c r="I30" s="263" t="str">
        <f t="shared" si="18"/>
        <v/>
      </c>
      <c r="J30" s="258"/>
      <c r="K30" s="260">
        <v>900000</v>
      </c>
      <c r="L30" s="50">
        <f t="shared" si="5"/>
        <v>900000</v>
      </c>
      <c r="M30" s="42"/>
      <c r="N30" s="45"/>
      <c r="O30" s="52">
        <f t="shared" si="6"/>
        <v>0</v>
      </c>
      <c r="P30" s="27" t="str">
        <f t="shared" si="7"/>
        <v>X</v>
      </c>
      <c r="Q30" s="29"/>
      <c r="S30" s="27"/>
      <c r="U30" s="27"/>
      <c r="V30" s="42">
        <f t="shared" si="8"/>
        <v>900000</v>
      </c>
      <c r="W30" s="42">
        <f t="shared" si="9"/>
        <v>0</v>
      </c>
      <c r="X30" s="27" t="str">
        <f t="shared" si="10"/>
        <v>OK</v>
      </c>
      <c r="Z30" s="27"/>
      <c r="AA30" s="42">
        <f t="shared" si="11"/>
        <v>0</v>
      </c>
      <c r="AB30" s="42">
        <f t="shared" si="12"/>
        <v>0</v>
      </c>
      <c r="AC30" s="27" t="str">
        <f t="shared" si="13"/>
        <v>OK</v>
      </c>
      <c r="AE30" s="27" t="str">
        <f t="shared" si="14"/>
        <v/>
      </c>
      <c r="AG30" s="24" t="str">
        <f t="shared" si="16"/>
        <v/>
      </c>
      <c r="AH30" s="65" t="str">
        <f t="shared" si="15"/>
        <v/>
      </c>
      <c r="AJ30" s="27" t="str">
        <f t="array" ref="AJ30">IF(C30="","",INDEX(구분표!$I$2:$I$300, MATCH(1,(구분표!$E$2:$E$300='2추 세출'!B30)*(구분표!$F$2:$F$300='2추 세출'!C30)*(구분표!$G$2:$G$300='2추 세출'!A30),0)))</f>
        <v>0206</v>
      </c>
      <c r="AL30" s="27"/>
    </row>
    <row r="31" spans="1:38" ht="50.1" customHeight="1" x14ac:dyDescent="0.3">
      <c r="A31" s="285" t="str">
        <f>IFERROR(VLOOKUP($C31,구분표!$A$2:$C$300,2,FALSE),"")</f>
        <v>기획재정위원회</v>
      </c>
      <c r="B31" s="272" t="s">
        <v>1166</v>
      </c>
      <c r="C31" s="237" t="s">
        <v>1212</v>
      </c>
      <c r="D31" s="266"/>
      <c r="E31" s="257"/>
      <c r="F31" s="256" t="s">
        <v>1167</v>
      </c>
      <c r="G31" s="259">
        <v>500000</v>
      </c>
      <c r="H31" s="258"/>
      <c r="I31" s="263" t="str">
        <f t="shared" si="18"/>
        <v/>
      </c>
      <c r="J31" s="258">
        <v>-255000</v>
      </c>
      <c r="K31" s="260"/>
      <c r="L31" s="50">
        <f t="shared" si="5"/>
        <v>245000</v>
      </c>
      <c r="M31" s="42"/>
      <c r="N31" s="45"/>
      <c r="O31" s="52">
        <f t="shared" si="6"/>
        <v>500000</v>
      </c>
      <c r="P31" s="27" t="str">
        <f t="shared" si="7"/>
        <v>O</v>
      </c>
      <c r="Q31" s="29"/>
      <c r="S31" s="27"/>
      <c r="U31" s="27"/>
      <c r="V31" s="42">
        <f t="shared" si="8"/>
        <v>-255000</v>
      </c>
      <c r="W31" s="42">
        <f t="shared" si="9"/>
        <v>0</v>
      </c>
      <c r="X31" s="27" t="str">
        <f t="shared" si="10"/>
        <v>OK</v>
      </c>
      <c r="Z31" s="27"/>
      <c r="AA31" s="42">
        <f t="shared" si="11"/>
        <v>0</v>
      </c>
      <c r="AB31" s="42">
        <f t="shared" si="12"/>
        <v>0</v>
      </c>
      <c r="AC31" s="27" t="str">
        <f t="shared" si="13"/>
        <v>OK</v>
      </c>
      <c r="AE31" s="27" t="str">
        <f t="shared" si="14"/>
        <v/>
      </c>
      <c r="AG31" s="24" t="str">
        <f t="shared" si="16"/>
        <v/>
      </c>
      <c r="AH31" s="65" t="str">
        <f t="shared" si="15"/>
        <v/>
      </c>
      <c r="AJ31" s="27" t="str">
        <f t="array" ref="AJ31">IF(C31="","",INDEX(구분표!$I$2:$I$300, MATCH(1,(구분표!$E$2:$E$300='2추 세출'!B31)*(구분표!$F$2:$F$300='2추 세출'!C31)*(구분표!$G$2:$G$300='2추 세출'!A31),0)))</f>
        <v>0214</v>
      </c>
      <c r="AL31" s="27"/>
    </row>
    <row r="32" spans="1:38" ht="50.1" customHeight="1" x14ac:dyDescent="0.3">
      <c r="A32" s="285" t="str">
        <f>IFERROR(VLOOKUP($C32,구분표!$A$2:$C$300,2,FALSE),"")</f>
        <v>기획재정위원회</v>
      </c>
      <c r="B32" s="272" t="s">
        <v>1168</v>
      </c>
      <c r="C32" s="237" t="s">
        <v>1290</v>
      </c>
      <c r="D32" s="266"/>
      <c r="E32" s="257"/>
      <c r="F32" s="256" t="s">
        <v>1214</v>
      </c>
      <c r="G32" s="259">
        <v>570000</v>
      </c>
      <c r="H32" s="258"/>
      <c r="I32" s="263" t="str">
        <f t="shared" si="18"/>
        <v/>
      </c>
      <c r="J32" s="258">
        <v>-570000</v>
      </c>
      <c r="K32" s="260"/>
      <c r="L32" s="50">
        <f t="shared" si="5"/>
        <v>0</v>
      </c>
      <c r="M32" s="42"/>
      <c r="N32" s="45"/>
      <c r="O32" s="52">
        <f t="shared" si="6"/>
        <v>570000</v>
      </c>
      <c r="P32" s="27" t="str">
        <f t="shared" si="7"/>
        <v>O</v>
      </c>
      <c r="Q32" s="29"/>
      <c r="S32" s="27"/>
      <c r="U32" s="27"/>
      <c r="V32" s="42">
        <f t="shared" si="8"/>
        <v>-570000</v>
      </c>
      <c r="W32" s="42">
        <f t="shared" si="9"/>
        <v>0</v>
      </c>
      <c r="X32" s="27" t="str">
        <f t="shared" si="10"/>
        <v>OK</v>
      </c>
      <c r="Z32" s="27"/>
      <c r="AA32" s="42">
        <f t="shared" si="11"/>
        <v>0</v>
      </c>
      <c r="AB32" s="42">
        <f t="shared" si="12"/>
        <v>0</v>
      </c>
      <c r="AC32" s="27" t="str">
        <f t="shared" si="13"/>
        <v>OK</v>
      </c>
      <c r="AE32" s="27" t="str">
        <f t="shared" si="14"/>
        <v/>
      </c>
      <c r="AG32" s="24" t="str">
        <f t="shared" si="16"/>
        <v/>
      </c>
      <c r="AH32" s="65" t="str">
        <f t="shared" si="15"/>
        <v/>
      </c>
      <c r="AJ32" s="27" t="str">
        <f t="array" ref="AJ32">IF(C32="","",INDEX(구분표!$I$2:$I$300, MATCH(1,(구분표!$E$2:$E$300='2추 세출'!B32)*(구분표!$F$2:$F$300='2추 세출'!C32)*(구분표!$G$2:$G$300='2추 세출'!A32),0)))</f>
        <v>0218</v>
      </c>
      <c r="AL32" s="27"/>
    </row>
    <row r="33" spans="1:38" ht="50.1" customHeight="1" x14ac:dyDescent="0.3">
      <c r="A33" s="58" t="s">
        <v>683</v>
      </c>
      <c r="B33" s="58"/>
      <c r="C33" s="58"/>
      <c r="D33" s="58"/>
      <c r="E33" s="58"/>
      <c r="F33" s="58"/>
      <c r="G33" s="60">
        <f>SUM(G34:G42)</f>
        <v>11771873</v>
      </c>
      <c r="H33" s="60">
        <f t="shared" ref="H33" si="19">SUM(H34:H42)</f>
        <v>0</v>
      </c>
      <c r="I33" s="60">
        <f t="shared" ref="I33" si="20">SUM(I34:I42)</f>
        <v>15236000</v>
      </c>
      <c r="J33" s="60">
        <f t="shared" ref="J33" si="21">SUM(J34:J42)</f>
        <v>-270000</v>
      </c>
      <c r="K33" s="60">
        <f t="shared" ref="K33" si="22">SUM(K34:K42)</f>
        <v>1870000</v>
      </c>
      <c r="L33" s="60">
        <f t="shared" ref="L33" si="23">SUM(L34:L42)</f>
        <v>13371873</v>
      </c>
      <c r="M33" s="60">
        <f t="shared" ref="M33" si="24">SUM(M34:M42)</f>
        <v>0</v>
      </c>
      <c r="N33" s="60">
        <f t="shared" ref="N33" si="25">SUM(N34:N42)</f>
        <v>0</v>
      </c>
      <c r="O33" s="60">
        <f t="shared" ref="O33" si="26">SUM(O34:O42)</f>
        <v>11771873</v>
      </c>
      <c r="P33" s="61"/>
      <c r="Q33" s="62"/>
      <c r="S33" s="27"/>
      <c r="U33" s="27"/>
      <c r="V33" s="42">
        <f t="shared" si="8"/>
        <v>1600000</v>
      </c>
      <c r="W33" s="42">
        <f t="shared" si="9"/>
        <v>0</v>
      </c>
      <c r="X33" s="27" t="str">
        <f t="shared" si="10"/>
        <v>OK</v>
      </c>
      <c r="Z33" s="27"/>
      <c r="AA33" s="42">
        <f t="shared" si="11"/>
        <v>0</v>
      </c>
      <c r="AB33" s="42">
        <f t="shared" si="12"/>
        <v>0</v>
      </c>
      <c r="AC33" s="27" t="str">
        <f t="shared" si="13"/>
        <v>OK</v>
      </c>
      <c r="AE33" s="27" t="str">
        <f t="shared" si="14"/>
        <v/>
      </c>
      <c r="AG33" s="24" t="str">
        <f t="shared" si="16"/>
        <v/>
      </c>
      <c r="AH33" s="65" t="str">
        <f t="shared" si="15"/>
        <v/>
      </c>
      <c r="AJ33" s="27" t="str">
        <f t="array" ref="AJ33">IF(C33="","",INDEX(구분표!$I$2:$I$300, MATCH(1,(구분표!$E$2:$E$300='2추 세출'!B33)*(구분표!$F$2:$F$300='2추 세출'!C33)*(구분표!$G$2:$G$300='2추 세출'!A33),0)))</f>
        <v/>
      </c>
      <c r="AL33" s="27"/>
    </row>
    <row r="34" spans="1:38" ht="50.1" customHeight="1" x14ac:dyDescent="0.3">
      <c r="A34" s="285" t="str">
        <f>IFERROR(VLOOKUP($C34,[5]구분표!$A$2:$C$300,2,FALSE),"")</f>
        <v>경제과학기술위원회</v>
      </c>
      <c r="B34" s="253" t="s">
        <v>812</v>
      </c>
      <c r="C34" s="237" t="s">
        <v>813</v>
      </c>
      <c r="D34" s="266" t="s">
        <v>809</v>
      </c>
      <c r="E34" s="193">
        <v>339</v>
      </c>
      <c r="F34" s="192" t="s">
        <v>814</v>
      </c>
      <c r="G34" s="44">
        <v>500000</v>
      </c>
      <c r="H34" s="42"/>
      <c r="I34" s="54">
        <f t="shared" si="4"/>
        <v>500000</v>
      </c>
      <c r="J34" s="42">
        <v>-200000</v>
      </c>
      <c r="K34" s="45"/>
      <c r="L34" s="50">
        <f t="shared" si="5"/>
        <v>300000</v>
      </c>
      <c r="M34" s="42"/>
      <c r="N34" s="45"/>
      <c r="O34" s="52">
        <f t="shared" si="6"/>
        <v>500000</v>
      </c>
      <c r="P34" s="27" t="str">
        <f>IF(AND((L34=0),(O34&gt;0)),"O",IF(AND((J34&lt;0),(L34-O34&lt;0)),"O","X"))</f>
        <v>O</v>
      </c>
      <c r="Q34" s="29"/>
      <c r="S34" s="27"/>
      <c r="U34" s="27"/>
      <c r="V34" s="42">
        <f t="shared" si="8"/>
        <v>-200000</v>
      </c>
      <c r="W34" s="42">
        <f t="shared" si="9"/>
        <v>0</v>
      </c>
      <c r="X34" s="27" t="str">
        <f t="shared" si="10"/>
        <v>OK</v>
      </c>
      <c r="Z34" s="27"/>
      <c r="AA34" s="42">
        <f t="shared" si="11"/>
        <v>0</v>
      </c>
      <c r="AB34" s="42">
        <f t="shared" si="12"/>
        <v>0</v>
      </c>
      <c r="AC34" s="27" t="str">
        <f t="shared" si="13"/>
        <v>OK</v>
      </c>
      <c r="AE34" s="27" t="str">
        <f t="shared" si="14"/>
        <v/>
      </c>
      <c r="AG34" s="24" t="str">
        <f t="shared" si="16"/>
        <v/>
      </c>
      <c r="AH34" s="65" t="str">
        <f t="shared" si="15"/>
        <v/>
      </c>
      <c r="AJ34" s="27" t="str">
        <f t="array" ref="AJ34">IF(C34="","",INDEX(구분표!$I$2:$I$300, MATCH(1,(구분표!$E$2:$E$300='2추 세출'!B34)*(구분표!$F$2:$F$300='2추 세출'!C34)*(구분표!$G$2:$G$300='2추 세출'!A34),0)))</f>
        <v>0302</v>
      </c>
      <c r="AL34" s="27"/>
    </row>
    <row r="35" spans="1:38" ht="50.1" customHeight="1" x14ac:dyDescent="0.3">
      <c r="A35" s="285" t="str">
        <f>IFERROR(VLOOKUP($C35,[5]구분표!$A$2:$C$300,2,FALSE),"")</f>
        <v>경제과학기술위원회</v>
      </c>
      <c r="B35" s="253" t="s">
        <v>812</v>
      </c>
      <c r="C35" s="237" t="s">
        <v>815</v>
      </c>
      <c r="D35" s="266" t="s">
        <v>809</v>
      </c>
      <c r="E35" s="193">
        <v>346</v>
      </c>
      <c r="F35" s="192" t="s">
        <v>816</v>
      </c>
      <c r="G35" s="44">
        <v>14406000</v>
      </c>
      <c r="H35" s="42"/>
      <c r="I35" s="54">
        <f t="shared" si="4"/>
        <v>14406000</v>
      </c>
      <c r="J35" s="42"/>
      <c r="K35" s="45">
        <v>1000000</v>
      </c>
      <c r="L35" s="50">
        <f t="shared" si="5"/>
        <v>15406000</v>
      </c>
      <c r="M35" s="42"/>
      <c r="N35" s="45"/>
      <c r="O35" s="52">
        <f t="shared" si="6"/>
        <v>14406000</v>
      </c>
      <c r="P35" s="27" t="str">
        <f t="shared" ref="P35:P42" si="27">IF(AND((L35=0),(O35&gt;0)),"O",IF(AND((J35&lt;0),(L35-O35&lt;0)),"O","X"))</f>
        <v>X</v>
      </c>
      <c r="Q35" s="29"/>
      <c r="S35" s="27"/>
      <c r="U35" s="27"/>
      <c r="V35" s="42">
        <f t="shared" si="8"/>
        <v>1000000</v>
      </c>
      <c r="W35" s="42">
        <f t="shared" si="9"/>
        <v>0</v>
      </c>
      <c r="X35" s="27" t="str">
        <f t="shared" si="10"/>
        <v>OK</v>
      </c>
      <c r="Z35" s="27"/>
      <c r="AA35" s="42">
        <f t="shared" si="11"/>
        <v>0</v>
      </c>
      <c r="AB35" s="42">
        <f t="shared" si="12"/>
        <v>0</v>
      </c>
      <c r="AC35" s="27" t="str">
        <f t="shared" si="13"/>
        <v>OK</v>
      </c>
      <c r="AE35" s="27" t="str">
        <f t="shared" si="14"/>
        <v/>
      </c>
      <c r="AG35" s="24" t="str">
        <f t="shared" si="16"/>
        <v/>
      </c>
      <c r="AH35" s="65" t="str">
        <f t="shared" si="15"/>
        <v/>
      </c>
      <c r="AJ35" s="27" t="str">
        <f t="array" ref="AJ35">IF(C35="","",INDEX(구분표!$I$2:$I$300, MATCH(1,(구분표!$E$2:$E$300='2추 세출'!B35)*(구분표!$F$2:$F$300='2추 세출'!C35)*(구분표!$G$2:$G$300='2추 세출'!A35),0)))</f>
        <v>0305</v>
      </c>
      <c r="AL35" s="27"/>
    </row>
    <row r="36" spans="1:38" ht="50.1" customHeight="1" x14ac:dyDescent="0.3">
      <c r="A36" s="285" t="str">
        <f>IFERROR(VLOOKUP($C36,[5]구분표!$A$2:$C$300,2,FALSE),"")</f>
        <v>경제과학기술위원회</v>
      </c>
      <c r="B36" s="253" t="s">
        <v>812</v>
      </c>
      <c r="C36" s="237" t="s">
        <v>817</v>
      </c>
      <c r="D36" s="266" t="s">
        <v>809</v>
      </c>
      <c r="E36" s="193">
        <v>354</v>
      </c>
      <c r="F36" s="192" t="s">
        <v>818</v>
      </c>
      <c r="G36" s="44">
        <v>300000</v>
      </c>
      <c r="H36" s="42"/>
      <c r="I36" s="54">
        <f t="shared" si="4"/>
        <v>300000</v>
      </c>
      <c r="J36" s="42"/>
      <c r="K36" s="45">
        <v>30000</v>
      </c>
      <c r="L36" s="50">
        <f t="shared" si="5"/>
        <v>330000</v>
      </c>
      <c r="M36" s="42"/>
      <c r="N36" s="45"/>
      <c r="O36" s="52">
        <f t="shared" si="6"/>
        <v>300000</v>
      </c>
      <c r="P36" s="27" t="str">
        <f t="shared" si="27"/>
        <v>X</v>
      </c>
      <c r="Q36" s="29"/>
      <c r="S36" s="27"/>
      <c r="U36" s="27"/>
      <c r="V36" s="42">
        <f t="shared" si="8"/>
        <v>30000</v>
      </c>
      <c r="W36" s="42">
        <f t="shared" si="9"/>
        <v>0</v>
      </c>
      <c r="X36" s="27" t="str">
        <f t="shared" si="10"/>
        <v>OK</v>
      </c>
      <c r="Z36" s="27"/>
      <c r="AA36" s="42">
        <f t="shared" si="11"/>
        <v>0</v>
      </c>
      <c r="AB36" s="42">
        <f t="shared" si="12"/>
        <v>0</v>
      </c>
      <c r="AC36" s="27" t="str">
        <f t="shared" si="13"/>
        <v>OK</v>
      </c>
      <c r="AE36" s="27" t="str">
        <f t="shared" si="14"/>
        <v/>
      </c>
      <c r="AG36" s="24" t="str">
        <f t="shared" si="16"/>
        <v/>
      </c>
      <c r="AH36" s="65" t="str">
        <f t="shared" si="15"/>
        <v/>
      </c>
      <c r="AJ36" s="27" t="str">
        <f t="array" ref="AJ36">IF(C36="","",INDEX(구분표!$I$2:$I$300, MATCH(1,(구분표!$E$2:$E$300='2추 세출'!B36)*(구분표!$F$2:$F$300='2추 세출'!C36)*(구분표!$G$2:$G$300='2추 세출'!A36),0)))</f>
        <v>0309</v>
      </c>
      <c r="AL36" s="27"/>
    </row>
    <row r="37" spans="1:38" ht="50.1" customHeight="1" x14ac:dyDescent="0.3">
      <c r="A37" s="285" t="str">
        <f>IFERROR(VLOOKUP($C37,[5]구분표!$A$2:$C$300,2,FALSE),"")</f>
        <v>경제과학기술위원회</v>
      </c>
      <c r="B37" s="253" t="s">
        <v>812</v>
      </c>
      <c r="C37" s="237" t="s">
        <v>819</v>
      </c>
      <c r="D37" s="266" t="s">
        <v>809</v>
      </c>
      <c r="E37" s="193">
        <v>357</v>
      </c>
      <c r="F37" s="192" t="s">
        <v>820</v>
      </c>
      <c r="G37" s="44">
        <v>30000</v>
      </c>
      <c r="H37" s="42"/>
      <c r="I37" s="54">
        <f t="shared" si="4"/>
        <v>30000</v>
      </c>
      <c r="J37" s="42"/>
      <c r="K37" s="45">
        <v>50000</v>
      </c>
      <c r="L37" s="50">
        <f t="shared" si="5"/>
        <v>80000</v>
      </c>
      <c r="M37" s="42"/>
      <c r="N37" s="45"/>
      <c r="O37" s="52">
        <f t="shared" si="6"/>
        <v>30000</v>
      </c>
      <c r="P37" s="27" t="str">
        <f t="shared" si="27"/>
        <v>X</v>
      </c>
      <c r="Q37" s="29"/>
      <c r="S37" s="27"/>
      <c r="U37" s="27"/>
      <c r="V37" s="42">
        <f t="shared" si="8"/>
        <v>50000</v>
      </c>
      <c r="W37" s="42">
        <f t="shared" si="9"/>
        <v>0</v>
      </c>
      <c r="X37" s="27" t="str">
        <f t="shared" si="10"/>
        <v>OK</v>
      </c>
      <c r="Z37" s="27"/>
      <c r="AA37" s="42">
        <f t="shared" si="11"/>
        <v>0</v>
      </c>
      <c r="AB37" s="42">
        <f t="shared" si="12"/>
        <v>0</v>
      </c>
      <c r="AC37" s="27" t="str">
        <f t="shared" si="13"/>
        <v>OK</v>
      </c>
      <c r="AE37" s="27" t="str">
        <f t="shared" si="14"/>
        <v/>
      </c>
      <c r="AG37" s="24" t="str">
        <f t="shared" si="16"/>
        <v/>
      </c>
      <c r="AH37" s="65" t="str">
        <f t="shared" si="15"/>
        <v/>
      </c>
      <c r="AJ37" s="27" t="str">
        <f t="array" ref="AJ37">IF(C37="","",INDEX(구분표!$I$2:$I$300, MATCH(1,(구분표!$E$2:$E$300='2추 세출'!B37)*(구분표!$F$2:$F$300='2추 세출'!C37)*(구분표!$G$2:$G$300='2추 세출'!A37),0)))</f>
        <v>0311</v>
      </c>
      <c r="AL37" s="27"/>
    </row>
    <row r="38" spans="1:38" ht="50.1" customHeight="1" x14ac:dyDescent="0.3">
      <c r="A38" s="285" t="str">
        <f>IFERROR(VLOOKUP($C38,[5]구분표!$A$2:$C$300,2,FALSE),"")</f>
        <v>경제과학기술위원회</v>
      </c>
      <c r="B38" s="253" t="s">
        <v>812</v>
      </c>
      <c r="C38" s="237" t="s">
        <v>821</v>
      </c>
      <c r="D38" s="266" t="s">
        <v>809</v>
      </c>
      <c r="E38" s="193"/>
      <c r="F38" s="192" t="s">
        <v>822</v>
      </c>
      <c r="G38" s="44"/>
      <c r="H38" s="42"/>
      <c r="I38" s="54">
        <f t="shared" si="4"/>
        <v>0</v>
      </c>
      <c r="J38" s="42"/>
      <c r="K38" s="45">
        <v>100000</v>
      </c>
      <c r="L38" s="50">
        <f t="shared" si="5"/>
        <v>100000</v>
      </c>
      <c r="M38" s="42"/>
      <c r="N38" s="45"/>
      <c r="O38" s="52">
        <f t="shared" si="6"/>
        <v>0</v>
      </c>
      <c r="P38" s="27" t="str">
        <f t="shared" si="27"/>
        <v>X</v>
      </c>
      <c r="Q38" s="29"/>
      <c r="S38" s="27"/>
      <c r="U38" s="27"/>
      <c r="V38" s="42">
        <f t="shared" si="8"/>
        <v>100000</v>
      </c>
      <c r="W38" s="42">
        <f t="shared" si="9"/>
        <v>0</v>
      </c>
      <c r="X38" s="27" t="str">
        <f t="shared" si="10"/>
        <v>OK</v>
      </c>
      <c r="Z38" s="27"/>
      <c r="AA38" s="42">
        <f t="shared" si="11"/>
        <v>0</v>
      </c>
      <c r="AB38" s="42">
        <f t="shared" si="12"/>
        <v>0</v>
      </c>
      <c r="AC38" s="27" t="str">
        <f t="shared" si="13"/>
        <v>OK</v>
      </c>
      <c r="AE38" s="27" t="str">
        <f t="shared" si="14"/>
        <v/>
      </c>
      <c r="AG38" s="24" t="str">
        <f t="shared" si="16"/>
        <v/>
      </c>
      <c r="AH38" s="65" t="str">
        <f t="shared" si="15"/>
        <v/>
      </c>
      <c r="AJ38" s="27" t="str">
        <f t="array" ref="AJ38">IF(C38="","",INDEX(구분표!$I$2:$I$300, MATCH(1,(구분표!$E$2:$E$300='2추 세출'!B38)*(구분표!$F$2:$F$300='2추 세출'!C38)*(구분표!$G$2:$G$300='2추 세출'!A38),0)))</f>
        <v>0307</v>
      </c>
      <c r="AL38" s="27"/>
    </row>
    <row r="39" spans="1:38" ht="50.1" customHeight="1" x14ac:dyDescent="0.3">
      <c r="A39" s="285" t="str">
        <f>IFERROR(VLOOKUP($C39,[5]구분표!$A$2:$C$300,2,FALSE),"")</f>
        <v>경제과학기술위원회</v>
      </c>
      <c r="B39" s="253" t="s">
        <v>812</v>
      </c>
      <c r="C39" s="237" t="s">
        <v>823</v>
      </c>
      <c r="D39" s="266" t="s">
        <v>809</v>
      </c>
      <c r="E39" s="193"/>
      <c r="F39" s="192" t="s">
        <v>824</v>
      </c>
      <c r="G39" s="44"/>
      <c r="H39" s="42"/>
      <c r="I39" s="54">
        <f t="shared" si="4"/>
        <v>0</v>
      </c>
      <c r="J39" s="42"/>
      <c r="K39" s="45">
        <v>20000</v>
      </c>
      <c r="L39" s="50">
        <f t="shared" si="5"/>
        <v>20000</v>
      </c>
      <c r="M39" s="42"/>
      <c r="N39" s="45"/>
      <c r="O39" s="52">
        <f t="shared" si="6"/>
        <v>0</v>
      </c>
      <c r="P39" s="27" t="str">
        <f t="shared" si="27"/>
        <v>X</v>
      </c>
      <c r="Q39" s="29"/>
      <c r="S39" s="27"/>
      <c r="U39" s="27"/>
      <c r="V39" s="42">
        <f t="shared" si="8"/>
        <v>20000</v>
      </c>
      <c r="W39" s="42"/>
      <c r="X39" s="27"/>
      <c r="Z39" s="27"/>
      <c r="AA39" s="42"/>
      <c r="AB39" s="42"/>
      <c r="AC39" s="27"/>
      <c r="AE39" s="27"/>
      <c r="AG39" s="24"/>
      <c r="AH39" s="65"/>
      <c r="AJ39" s="27"/>
      <c r="AL39" s="27"/>
    </row>
    <row r="40" spans="1:38" ht="50.1" customHeight="1" x14ac:dyDescent="0.3">
      <c r="A40" s="285" t="str">
        <f>IFERROR(VLOOKUP($C40,[5]구분표!$A$2:$C$300,2,FALSE),"")</f>
        <v>경제과학기술위원회</v>
      </c>
      <c r="B40" s="253" t="s">
        <v>812</v>
      </c>
      <c r="C40" s="237" t="s">
        <v>821</v>
      </c>
      <c r="D40" s="266" t="s">
        <v>825</v>
      </c>
      <c r="E40" s="193"/>
      <c r="F40" s="192" t="s">
        <v>826</v>
      </c>
      <c r="G40" s="44"/>
      <c r="H40" s="42"/>
      <c r="I40" s="54">
        <f t="shared" si="4"/>
        <v>0</v>
      </c>
      <c r="J40" s="42"/>
      <c r="K40" s="45">
        <v>600000</v>
      </c>
      <c r="L40" s="50">
        <f t="shared" si="5"/>
        <v>600000</v>
      </c>
      <c r="M40" s="42"/>
      <c r="N40" s="45"/>
      <c r="O40" s="52">
        <f t="shared" si="6"/>
        <v>0</v>
      </c>
      <c r="P40" s="27" t="str">
        <f t="shared" si="27"/>
        <v>X</v>
      </c>
      <c r="Q40" s="29" t="s">
        <v>829</v>
      </c>
      <c r="S40" s="27"/>
      <c r="U40" s="27"/>
      <c r="V40" s="42">
        <f t="shared" si="8"/>
        <v>600000</v>
      </c>
      <c r="W40" s="42"/>
      <c r="X40" s="27"/>
      <c r="Z40" s="27"/>
      <c r="AA40" s="42"/>
      <c r="AB40" s="42"/>
      <c r="AC40" s="27"/>
      <c r="AE40" s="27"/>
      <c r="AG40" s="24"/>
      <c r="AH40" s="65"/>
      <c r="AJ40" s="27"/>
      <c r="AL40" s="27"/>
    </row>
    <row r="41" spans="1:38" ht="50.1" customHeight="1" x14ac:dyDescent="0.3">
      <c r="A41" s="285" t="str">
        <f>IFERROR(VLOOKUP($C41,[5]구분표!$A$2:$C$300,2,FALSE),"")</f>
        <v>경제과학기술위원회</v>
      </c>
      <c r="B41" s="253" t="s">
        <v>812</v>
      </c>
      <c r="C41" s="237" t="s">
        <v>817</v>
      </c>
      <c r="D41" s="266"/>
      <c r="E41" s="193">
        <v>8</v>
      </c>
      <c r="F41" s="192" t="s">
        <v>827</v>
      </c>
      <c r="G41" s="44">
        <v>4840000</v>
      </c>
      <c r="H41" s="42"/>
      <c r="I41" s="54" t="str">
        <f t="shared" si="4"/>
        <v/>
      </c>
      <c r="J41" s="42"/>
      <c r="K41" s="45">
        <v>70000</v>
      </c>
      <c r="L41" s="50">
        <f t="shared" si="5"/>
        <v>4910000</v>
      </c>
      <c r="M41" s="42"/>
      <c r="N41" s="45"/>
      <c r="O41" s="52">
        <f t="shared" si="6"/>
        <v>4840000</v>
      </c>
      <c r="P41" s="27" t="str">
        <f t="shared" si="27"/>
        <v>X</v>
      </c>
      <c r="Q41" s="29" t="s">
        <v>830</v>
      </c>
      <c r="S41" s="27"/>
      <c r="U41" s="27"/>
      <c r="V41" s="42">
        <f t="shared" si="8"/>
        <v>70000</v>
      </c>
      <c r="W41" s="42">
        <f t="shared" si="9"/>
        <v>0</v>
      </c>
      <c r="X41" s="27" t="str">
        <f t="shared" si="10"/>
        <v>OK</v>
      </c>
      <c r="Z41" s="27"/>
      <c r="AA41" s="42">
        <f t="shared" si="11"/>
        <v>0</v>
      </c>
      <c r="AB41" s="42">
        <f t="shared" si="12"/>
        <v>0</v>
      </c>
      <c r="AC41" s="27" t="str">
        <f t="shared" si="13"/>
        <v>OK</v>
      </c>
      <c r="AE41" s="27" t="str">
        <f t="shared" si="14"/>
        <v/>
      </c>
      <c r="AG41" s="24" t="str">
        <f>IF(AE41="","",COUNTIF($AE$7:$AE$264,AE41))</f>
        <v/>
      </c>
      <c r="AH41" s="65" t="str">
        <f t="shared" si="15"/>
        <v/>
      </c>
      <c r="AJ41" s="27" t="str">
        <f t="array" ref="AJ41">IF(C41="","",INDEX(구분표!$I$2:$I$300, MATCH(1,(구분표!$E$2:$E$300='2추 세출'!B41)*(구분표!$F$2:$F$300='2추 세출'!C41)*(구분표!$G$2:$G$300='2추 세출'!A41),0)))</f>
        <v>0309</v>
      </c>
      <c r="AL41" s="27"/>
    </row>
    <row r="42" spans="1:38" ht="50.1" customHeight="1" x14ac:dyDescent="0.3">
      <c r="A42" s="285" t="str">
        <f>IFERROR(VLOOKUP($C42,[5]구분표!$A$2:$C$300,2,FALSE),"")</f>
        <v>경제과학기술위원회</v>
      </c>
      <c r="B42" s="253" t="s">
        <v>812</v>
      </c>
      <c r="C42" s="237" t="s">
        <v>817</v>
      </c>
      <c r="D42" s="266"/>
      <c r="E42" s="193">
        <v>11</v>
      </c>
      <c r="F42" s="192" t="s">
        <v>828</v>
      </c>
      <c r="G42" s="44">
        <v>-8304127</v>
      </c>
      <c r="H42" s="42"/>
      <c r="I42" s="54" t="str">
        <f t="shared" si="4"/>
        <v/>
      </c>
      <c r="J42" s="42">
        <v>-70000</v>
      </c>
      <c r="K42" s="45"/>
      <c r="L42" s="50">
        <f t="shared" si="5"/>
        <v>-8374127</v>
      </c>
      <c r="M42" s="42"/>
      <c r="N42" s="45"/>
      <c r="O42" s="52">
        <f t="shared" si="6"/>
        <v>-8304127</v>
      </c>
      <c r="P42" s="27" t="str">
        <f t="shared" si="27"/>
        <v>O</v>
      </c>
      <c r="Q42" s="29" t="s">
        <v>830</v>
      </c>
      <c r="S42" s="27"/>
      <c r="U42" s="27"/>
      <c r="V42" s="42">
        <f t="shared" si="8"/>
        <v>-70000</v>
      </c>
      <c r="W42" s="42">
        <f t="shared" si="9"/>
        <v>0</v>
      </c>
      <c r="X42" s="27" t="str">
        <f t="shared" si="10"/>
        <v>OK</v>
      </c>
      <c r="Z42" s="27"/>
      <c r="AA42" s="42">
        <f t="shared" si="11"/>
        <v>0</v>
      </c>
      <c r="AB42" s="42">
        <f t="shared" si="12"/>
        <v>0</v>
      </c>
      <c r="AC42" s="27" t="str">
        <f t="shared" si="13"/>
        <v>OK</v>
      </c>
      <c r="AE42" s="27" t="str">
        <f t="shared" si="14"/>
        <v/>
      </c>
      <c r="AG42" s="24" t="str">
        <f>IF(AE42="","",COUNTIF($AE$7:$AE$264,AE42))</f>
        <v/>
      </c>
      <c r="AH42" s="65" t="str">
        <f t="shared" si="15"/>
        <v/>
      </c>
      <c r="AJ42" s="27" t="str">
        <f t="array" ref="AJ42">IF(C42="","",INDEX(구분표!$I$2:$I$300, MATCH(1,(구분표!$E$2:$E$300='2추 세출'!B42)*(구분표!$F$2:$F$300='2추 세출'!C42)*(구분표!$G$2:$G$300='2추 세출'!A42),0)))</f>
        <v>0309</v>
      </c>
      <c r="AL42" s="27"/>
    </row>
    <row r="43" spans="1:38" ht="50.1" customHeight="1" x14ac:dyDescent="0.3">
      <c r="A43" s="58" t="s">
        <v>1210</v>
      </c>
      <c r="B43" s="58"/>
      <c r="C43" s="58"/>
      <c r="D43" s="58"/>
      <c r="E43" s="58"/>
      <c r="F43" s="58"/>
      <c r="G43" s="60">
        <f>SUM(G44:G68)</f>
        <v>3050096</v>
      </c>
      <c r="H43" s="60">
        <f t="shared" ref="H43" si="28">SUM(H44:H68)</f>
        <v>1032096</v>
      </c>
      <c r="I43" s="60">
        <f t="shared" ref="I43" si="29">SUM(I44:I68)</f>
        <v>2018000</v>
      </c>
      <c r="J43" s="60">
        <f t="shared" ref="J43" si="30">SUM(J44:J68)</f>
        <v>-300000</v>
      </c>
      <c r="K43" s="60">
        <f t="shared" ref="K43" si="31">SUM(K44:K68)</f>
        <v>2400000</v>
      </c>
      <c r="L43" s="60">
        <f t="shared" ref="L43" si="32">SUM(L44:L68)</f>
        <v>5150096</v>
      </c>
      <c r="M43" s="60">
        <f t="shared" ref="M43" si="33">SUM(M44:M68)</f>
        <v>0</v>
      </c>
      <c r="N43" s="60">
        <f t="shared" ref="N43" si="34">SUM(N44:N68)</f>
        <v>0</v>
      </c>
      <c r="O43" s="60">
        <f t="shared" ref="O43" si="35">SUM(O44:O68)</f>
        <v>3050096</v>
      </c>
      <c r="P43" s="61"/>
      <c r="Q43" s="62"/>
      <c r="S43" s="27"/>
      <c r="U43" s="27"/>
      <c r="V43" s="42">
        <f t="shared" si="8"/>
        <v>2100000</v>
      </c>
      <c r="W43" s="42">
        <f t="shared" si="9"/>
        <v>0</v>
      </c>
      <c r="X43" s="27" t="str">
        <f t="shared" si="10"/>
        <v>OK</v>
      </c>
      <c r="Z43" s="27"/>
      <c r="AA43" s="42">
        <f t="shared" si="11"/>
        <v>0</v>
      </c>
      <c r="AB43" s="42">
        <f t="shared" si="12"/>
        <v>0</v>
      </c>
      <c r="AC43" s="27" t="str">
        <f t="shared" si="13"/>
        <v>OK</v>
      </c>
      <c r="AE43" s="27" t="str">
        <f t="shared" si="14"/>
        <v/>
      </c>
      <c r="AG43" s="24" t="str">
        <f>IF(AE43="","",COUNTIF($AE$7:$AE$264,AE43))</f>
        <v/>
      </c>
      <c r="AH43" s="65" t="str">
        <f t="shared" si="15"/>
        <v/>
      </c>
      <c r="AJ43" s="27" t="str">
        <f t="array" ref="AJ43">IF(C43="","",INDEX(구분표!$I$2:$I$300, MATCH(1,(구분표!$E$2:$E$300='2추 세출'!B43)*(구분표!$F$2:$F$300='2추 세출'!C43)*(구분표!$G$2:$G$300='2추 세출'!A43),0)))</f>
        <v/>
      </c>
      <c r="AL43" s="27"/>
    </row>
    <row r="44" spans="1:38" ht="50.1" customHeight="1" x14ac:dyDescent="0.3">
      <c r="A44" s="285" t="str">
        <f>IFERROR(VLOOKUP($C44,구분표!$A$2:$C$300,2,FALSE),"")</f>
        <v>안전행정위원회</v>
      </c>
      <c r="B44" s="253" t="s">
        <v>1120</v>
      </c>
      <c r="C44" s="237" t="s">
        <v>1121</v>
      </c>
      <c r="D44" s="266" t="s">
        <v>809</v>
      </c>
      <c r="E44" s="193">
        <v>376</v>
      </c>
      <c r="F44" s="268" t="s">
        <v>1122</v>
      </c>
      <c r="G44" s="259">
        <v>300000</v>
      </c>
      <c r="H44" s="258"/>
      <c r="I44" s="54">
        <f t="shared" si="4"/>
        <v>300000</v>
      </c>
      <c r="J44" s="258">
        <v>-300000</v>
      </c>
      <c r="K44" s="260"/>
      <c r="L44" s="50">
        <f t="shared" si="5"/>
        <v>0</v>
      </c>
      <c r="M44" s="42"/>
      <c r="N44" s="45"/>
      <c r="O44" s="52">
        <f t="shared" si="6"/>
        <v>300000</v>
      </c>
      <c r="P44" s="27" t="str">
        <f t="shared" si="7"/>
        <v>O</v>
      </c>
      <c r="Q44" s="270"/>
      <c r="S44" s="27"/>
      <c r="U44" s="27"/>
      <c r="V44" s="42">
        <f t="shared" si="8"/>
        <v>-300000</v>
      </c>
      <c r="W44" s="42">
        <f t="shared" si="9"/>
        <v>0</v>
      </c>
      <c r="X44" s="27" t="str">
        <f t="shared" si="10"/>
        <v>OK</v>
      </c>
      <c r="Z44" s="27"/>
      <c r="AA44" s="42">
        <f t="shared" si="11"/>
        <v>0</v>
      </c>
      <c r="AB44" s="42">
        <f t="shared" si="12"/>
        <v>0</v>
      </c>
      <c r="AC44" s="27" t="str">
        <f t="shared" si="13"/>
        <v>OK</v>
      </c>
      <c r="AE44" s="27" t="str">
        <f t="shared" si="14"/>
        <v/>
      </c>
      <c r="AG44" s="24" t="str">
        <f>IF(AE44="","",COUNTIF($AE$7:$AE$264,AE44))</f>
        <v/>
      </c>
      <c r="AH44" s="65" t="str">
        <f t="shared" si="15"/>
        <v/>
      </c>
      <c r="AJ44" s="27" t="str">
        <f t="array" ref="AJ44">IF(C44="","",INDEX(구분표!$I$2:$I$300, MATCH(1,(구분표!$E$2:$E$300='2추 세출'!B44)*(구분표!$F$2:$F$300='2추 세출'!C44)*(구분표!$G$2:$G$300='2추 세출'!A44),0)))</f>
        <v>0402</v>
      </c>
      <c r="AL44" s="27"/>
    </row>
    <row r="45" spans="1:38" s="250" customFormat="1" ht="50.1" customHeight="1" x14ac:dyDescent="0.3">
      <c r="A45" s="285" t="s">
        <v>1292</v>
      </c>
      <c r="B45" s="253" t="s">
        <v>1291</v>
      </c>
      <c r="C45" s="237" t="s">
        <v>1123</v>
      </c>
      <c r="D45" s="266" t="s">
        <v>809</v>
      </c>
      <c r="E45" s="193"/>
      <c r="F45" s="269" t="s">
        <v>1124</v>
      </c>
      <c r="G45" s="259"/>
      <c r="H45" s="258"/>
      <c r="I45" s="263">
        <f t="shared" si="4"/>
        <v>0</v>
      </c>
      <c r="J45" s="258"/>
      <c r="K45" s="260">
        <v>27500</v>
      </c>
      <c r="L45" s="261">
        <f t="shared" si="5"/>
        <v>27500</v>
      </c>
      <c r="M45" s="258"/>
      <c r="N45" s="260"/>
      <c r="O45" s="262">
        <f t="shared" si="6"/>
        <v>0</v>
      </c>
      <c r="P45" s="253" t="str">
        <f t="shared" si="7"/>
        <v>X</v>
      </c>
      <c r="Q45" s="270" t="s">
        <v>1147</v>
      </c>
      <c r="S45" s="253"/>
      <c r="U45" s="253"/>
      <c r="V45" s="258"/>
      <c r="W45" s="258"/>
      <c r="X45" s="253"/>
      <c r="Z45" s="253"/>
      <c r="AA45" s="258"/>
      <c r="AB45" s="258"/>
      <c r="AC45" s="253"/>
      <c r="AE45" s="253"/>
      <c r="AG45" s="251"/>
      <c r="AH45" s="264"/>
      <c r="AJ45" s="253"/>
      <c r="AL45" s="253"/>
    </row>
    <row r="46" spans="1:38" s="250" customFormat="1" ht="54" x14ac:dyDescent="0.3">
      <c r="A46" s="285" t="str">
        <f>IFERROR(VLOOKUP($C46,구분표!$A$2:$C$300,2,FALSE),"")</f>
        <v>안전행정위원회</v>
      </c>
      <c r="B46" s="253" t="str">
        <f>IFERROR(VLOOKUP($C46,[6]구분표!$A$2:$C$300,3,FALSE),"")</f>
        <v>재난안전본부</v>
      </c>
      <c r="C46" s="237" t="s">
        <v>315</v>
      </c>
      <c r="D46" s="266" t="s">
        <v>809</v>
      </c>
      <c r="E46" s="193"/>
      <c r="F46" s="268" t="s">
        <v>1125</v>
      </c>
      <c r="G46" s="259"/>
      <c r="H46" s="258"/>
      <c r="I46" s="263">
        <f t="shared" si="4"/>
        <v>0</v>
      </c>
      <c r="J46" s="258"/>
      <c r="K46" s="260">
        <v>60000</v>
      </c>
      <c r="L46" s="261">
        <f t="shared" si="5"/>
        <v>60000</v>
      </c>
      <c r="M46" s="258"/>
      <c r="N46" s="260"/>
      <c r="O46" s="262">
        <f t="shared" si="6"/>
        <v>0</v>
      </c>
      <c r="P46" s="253" t="str">
        <f t="shared" si="7"/>
        <v>X</v>
      </c>
      <c r="Q46" s="270" t="s">
        <v>1148</v>
      </c>
      <c r="S46" s="253"/>
      <c r="U46" s="253"/>
      <c r="V46" s="258"/>
      <c r="W46" s="258"/>
      <c r="X46" s="253"/>
      <c r="Z46" s="253"/>
      <c r="AA46" s="258"/>
      <c r="AB46" s="258"/>
      <c r="AC46" s="253"/>
      <c r="AE46" s="253"/>
      <c r="AG46" s="251"/>
      <c r="AH46" s="264"/>
      <c r="AJ46" s="253"/>
      <c r="AL46" s="253"/>
    </row>
    <row r="47" spans="1:38" s="250" customFormat="1" ht="50.1" customHeight="1" x14ac:dyDescent="0.3">
      <c r="A47" s="285" t="str">
        <f>IFERROR(VLOOKUP($C47,구분표!$A$2:$C$300,2,FALSE),"")</f>
        <v>안전행정위원회</v>
      </c>
      <c r="B47" s="253" t="str">
        <f>IFERROR(VLOOKUP($C47,[6]구분표!$A$2:$C$300,3,FALSE),"")</f>
        <v>재난안전본부</v>
      </c>
      <c r="C47" s="237" t="s">
        <v>315</v>
      </c>
      <c r="D47" s="266" t="s">
        <v>809</v>
      </c>
      <c r="E47" s="193"/>
      <c r="F47" s="268" t="s">
        <v>1126</v>
      </c>
      <c r="G47" s="259"/>
      <c r="H47" s="258"/>
      <c r="I47" s="263">
        <f t="shared" si="4"/>
        <v>0</v>
      </c>
      <c r="J47" s="258"/>
      <c r="K47" s="260">
        <v>22000</v>
      </c>
      <c r="L47" s="261">
        <f t="shared" si="5"/>
        <v>22000</v>
      </c>
      <c r="M47" s="258"/>
      <c r="N47" s="260"/>
      <c r="O47" s="262">
        <f t="shared" si="6"/>
        <v>0</v>
      </c>
      <c r="P47" s="253" t="str">
        <f t="shared" si="7"/>
        <v>X</v>
      </c>
      <c r="Q47" s="271" t="s">
        <v>1149</v>
      </c>
      <c r="S47" s="253"/>
      <c r="U47" s="253"/>
      <c r="V47" s="258"/>
      <c r="W47" s="258"/>
      <c r="X47" s="253"/>
      <c r="Z47" s="253"/>
      <c r="AA47" s="258"/>
      <c r="AB47" s="258"/>
      <c r="AC47" s="253"/>
      <c r="AE47" s="253"/>
      <c r="AG47" s="251"/>
      <c r="AH47" s="264"/>
      <c r="AJ47" s="253"/>
      <c r="AL47" s="253"/>
    </row>
    <row r="48" spans="1:38" s="250" customFormat="1" ht="50.1" customHeight="1" x14ac:dyDescent="0.3">
      <c r="A48" s="285" t="str">
        <f>IFERROR(VLOOKUP($C48,구분표!$A$2:$C$300,2,FALSE),"")</f>
        <v>안전행정위원회</v>
      </c>
      <c r="B48" s="253" t="str">
        <f>IFERROR(VLOOKUP($C48,[6]구분표!$A$2:$C$300,3,FALSE),"")</f>
        <v>재난안전본부</v>
      </c>
      <c r="C48" s="237" t="s">
        <v>246</v>
      </c>
      <c r="D48" s="266" t="s">
        <v>809</v>
      </c>
      <c r="E48" s="193"/>
      <c r="F48" s="268" t="s">
        <v>1127</v>
      </c>
      <c r="G48" s="259"/>
      <c r="H48" s="258"/>
      <c r="I48" s="263">
        <f t="shared" si="4"/>
        <v>0</v>
      </c>
      <c r="J48" s="258"/>
      <c r="K48" s="260">
        <v>98352</v>
      </c>
      <c r="L48" s="261">
        <f t="shared" si="5"/>
        <v>98352</v>
      </c>
      <c r="M48" s="258"/>
      <c r="N48" s="260"/>
      <c r="O48" s="262">
        <f t="shared" si="6"/>
        <v>0</v>
      </c>
      <c r="P48" s="253" t="str">
        <f t="shared" si="7"/>
        <v>X</v>
      </c>
      <c r="Q48" s="271" t="s">
        <v>1149</v>
      </c>
      <c r="S48" s="253"/>
      <c r="U48" s="253"/>
      <c r="V48" s="258"/>
      <c r="W48" s="258"/>
      <c r="X48" s="253"/>
      <c r="Z48" s="253"/>
      <c r="AA48" s="258"/>
      <c r="AB48" s="258"/>
      <c r="AC48" s="253"/>
      <c r="AE48" s="253"/>
      <c r="AG48" s="251"/>
      <c r="AH48" s="264"/>
      <c r="AJ48" s="253"/>
      <c r="AL48" s="253"/>
    </row>
    <row r="49" spans="1:38" s="250" customFormat="1" ht="50.1" customHeight="1" x14ac:dyDescent="0.3">
      <c r="A49" s="285" t="str">
        <f>IFERROR(VLOOKUP($C49,구분표!$A$2:$C$300,2,FALSE),"")</f>
        <v>안전행정위원회</v>
      </c>
      <c r="B49" s="253" t="str">
        <f>IFERROR(VLOOKUP($C49,[6]구분표!$A$2:$C$300,3,FALSE),"")</f>
        <v>재난안전본부</v>
      </c>
      <c r="C49" s="237" t="s">
        <v>303</v>
      </c>
      <c r="D49" s="266" t="s">
        <v>809</v>
      </c>
      <c r="E49" s="193"/>
      <c r="F49" s="268" t="s">
        <v>1128</v>
      </c>
      <c r="G49" s="259"/>
      <c r="H49" s="258"/>
      <c r="I49" s="263">
        <f t="shared" si="4"/>
        <v>0</v>
      </c>
      <c r="J49" s="258"/>
      <c r="K49" s="260">
        <v>20000</v>
      </c>
      <c r="L49" s="261">
        <f t="shared" si="5"/>
        <v>20000</v>
      </c>
      <c r="M49" s="258"/>
      <c r="N49" s="260"/>
      <c r="O49" s="262">
        <f t="shared" si="6"/>
        <v>0</v>
      </c>
      <c r="P49" s="253" t="str">
        <f t="shared" si="7"/>
        <v>X</v>
      </c>
      <c r="Q49" s="271" t="s">
        <v>1149</v>
      </c>
      <c r="S49" s="253"/>
      <c r="U49" s="253"/>
      <c r="V49" s="258"/>
      <c r="W49" s="258"/>
      <c r="X49" s="253"/>
      <c r="Z49" s="253"/>
      <c r="AA49" s="258"/>
      <c r="AB49" s="258"/>
      <c r="AC49" s="253"/>
      <c r="AE49" s="253"/>
      <c r="AG49" s="251"/>
      <c r="AH49" s="264"/>
      <c r="AJ49" s="253"/>
      <c r="AL49" s="253"/>
    </row>
    <row r="50" spans="1:38" s="250" customFormat="1" ht="50.1" customHeight="1" x14ac:dyDescent="0.3">
      <c r="A50" s="285" t="str">
        <f>IFERROR(VLOOKUP($C50,구분표!$A$2:$C$300,2,FALSE),"")</f>
        <v>안전행정위원회</v>
      </c>
      <c r="B50" s="253" t="str">
        <f>IFERROR(VLOOKUP($C50,[6]구분표!$A$2:$C$300,3,FALSE),"")</f>
        <v>재난안전본부</v>
      </c>
      <c r="C50" s="237" t="s">
        <v>303</v>
      </c>
      <c r="D50" s="266" t="s">
        <v>809</v>
      </c>
      <c r="E50" s="193"/>
      <c r="F50" s="268" t="s">
        <v>1129</v>
      </c>
      <c r="G50" s="259"/>
      <c r="H50" s="258"/>
      <c r="I50" s="263">
        <f t="shared" si="4"/>
        <v>0</v>
      </c>
      <c r="J50" s="258"/>
      <c r="K50" s="260">
        <v>25000</v>
      </c>
      <c r="L50" s="261">
        <f t="shared" si="5"/>
        <v>25000</v>
      </c>
      <c r="M50" s="258"/>
      <c r="N50" s="260"/>
      <c r="O50" s="262">
        <f t="shared" si="6"/>
        <v>0</v>
      </c>
      <c r="P50" s="253" t="str">
        <f t="shared" si="7"/>
        <v>X</v>
      </c>
      <c r="Q50" s="271" t="s">
        <v>1149</v>
      </c>
      <c r="S50" s="253"/>
      <c r="U50" s="253"/>
      <c r="V50" s="258"/>
      <c r="W50" s="258"/>
      <c r="X50" s="253"/>
      <c r="Z50" s="253"/>
      <c r="AA50" s="258"/>
      <c r="AB50" s="258"/>
      <c r="AC50" s="253"/>
      <c r="AE50" s="253"/>
      <c r="AG50" s="251"/>
      <c r="AH50" s="264"/>
      <c r="AJ50" s="253"/>
      <c r="AL50" s="253"/>
    </row>
    <row r="51" spans="1:38" s="250" customFormat="1" ht="50.1" customHeight="1" x14ac:dyDescent="0.3">
      <c r="A51" s="285" t="str">
        <f>IFERROR(VLOOKUP($C51,구분표!$A$2:$C$300,2,FALSE),"")</f>
        <v>안전행정위원회</v>
      </c>
      <c r="B51" s="253" t="str">
        <f>IFERROR(VLOOKUP($C51,[6]구분표!$A$2:$C$300,3,FALSE),"")</f>
        <v>재난안전본부</v>
      </c>
      <c r="C51" s="237" t="s">
        <v>303</v>
      </c>
      <c r="D51" s="266" t="s">
        <v>809</v>
      </c>
      <c r="E51" s="193"/>
      <c r="F51" s="268" t="s">
        <v>1130</v>
      </c>
      <c r="G51" s="259"/>
      <c r="H51" s="258"/>
      <c r="I51" s="263">
        <f t="shared" si="4"/>
        <v>0</v>
      </c>
      <c r="J51" s="258"/>
      <c r="K51" s="260">
        <v>28640</v>
      </c>
      <c r="L51" s="261">
        <f t="shared" si="5"/>
        <v>28640</v>
      </c>
      <c r="M51" s="258"/>
      <c r="N51" s="260"/>
      <c r="O51" s="262">
        <f t="shared" si="6"/>
        <v>0</v>
      </c>
      <c r="P51" s="253" t="str">
        <f t="shared" si="7"/>
        <v>X</v>
      </c>
      <c r="Q51" s="271" t="s">
        <v>1150</v>
      </c>
      <c r="S51" s="253"/>
      <c r="U51" s="253"/>
      <c r="V51" s="258"/>
      <c r="W51" s="258"/>
      <c r="X51" s="253"/>
      <c r="Z51" s="253"/>
      <c r="AA51" s="258"/>
      <c r="AB51" s="258"/>
      <c r="AC51" s="253"/>
      <c r="AE51" s="253"/>
      <c r="AG51" s="251"/>
      <c r="AH51" s="264"/>
      <c r="AJ51" s="253"/>
      <c r="AL51" s="253"/>
    </row>
    <row r="52" spans="1:38" s="250" customFormat="1" ht="50.1" customHeight="1" x14ac:dyDescent="0.3">
      <c r="A52" s="285" t="str">
        <f>IFERROR(VLOOKUP($C52,구분표!$A$2:$C$300,2,FALSE),"")</f>
        <v>안전행정위원회</v>
      </c>
      <c r="B52" s="253" t="str">
        <f>IFERROR(VLOOKUP($C52,[6]구분표!$A$2:$C$300,3,FALSE),"")</f>
        <v>재난안전본부</v>
      </c>
      <c r="C52" s="237" t="s">
        <v>303</v>
      </c>
      <c r="D52" s="266" t="s">
        <v>809</v>
      </c>
      <c r="E52" s="193"/>
      <c r="F52" s="268" t="s">
        <v>1131</v>
      </c>
      <c r="G52" s="259"/>
      <c r="H52" s="258"/>
      <c r="I52" s="263">
        <f t="shared" si="4"/>
        <v>0</v>
      </c>
      <c r="J52" s="258"/>
      <c r="K52" s="260">
        <v>28104</v>
      </c>
      <c r="L52" s="261">
        <f t="shared" si="5"/>
        <v>28104</v>
      </c>
      <c r="M52" s="258"/>
      <c r="N52" s="260"/>
      <c r="O52" s="262">
        <f t="shared" si="6"/>
        <v>0</v>
      </c>
      <c r="P52" s="253" t="str">
        <f t="shared" si="7"/>
        <v>X</v>
      </c>
      <c r="Q52" s="271" t="s">
        <v>1150</v>
      </c>
      <c r="S52" s="253"/>
      <c r="U52" s="253"/>
      <c r="V52" s="258"/>
      <c r="W52" s="258"/>
      <c r="X52" s="253"/>
      <c r="Z52" s="253"/>
      <c r="AA52" s="258"/>
      <c r="AB52" s="258"/>
      <c r="AC52" s="253"/>
      <c r="AE52" s="253"/>
      <c r="AG52" s="251"/>
      <c r="AH52" s="264"/>
      <c r="AJ52" s="253"/>
      <c r="AL52" s="253"/>
    </row>
    <row r="53" spans="1:38" s="250" customFormat="1" ht="50.1" customHeight="1" x14ac:dyDescent="0.3">
      <c r="A53" s="285" t="str">
        <f>IFERROR(VLOOKUP($C53,구분표!$A$2:$C$300,2,FALSE),"")</f>
        <v>안전행정위원회</v>
      </c>
      <c r="B53" s="253" t="str">
        <f>IFERROR(VLOOKUP($C53,[6]구분표!$A$2:$C$300,3,FALSE),"")</f>
        <v>재난안전본부</v>
      </c>
      <c r="C53" s="237" t="s">
        <v>240</v>
      </c>
      <c r="D53" s="266" t="s">
        <v>809</v>
      </c>
      <c r="E53" s="193"/>
      <c r="F53" s="269" t="s">
        <v>1132</v>
      </c>
      <c r="G53" s="259"/>
      <c r="H53" s="258"/>
      <c r="I53" s="263">
        <f t="shared" si="4"/>
        <v>0</v>
      </c>
      <c r="J53" s="258"/>
      <c r="K53" s="260">
        <v>50000</v>
      </c>
      <c r="L53" s="261">
        <f t="shared" si="5"/>
        <v>50000</v>
      </c>
      <c r="M53" s="258"/>
      <c r="N53" s="260"/>
      <c r="O53" s="262">
        <f t="shared" si="6"/>
        <v>0</v>
      </c>
      <c r="P53" s="253" t="str">
        <f t="shared" si="7"/>
        <v>X</v>
      </c>
      <c r="Q53" s="271" t="s">
        <v>1149</v>
      </c>
      <c r="S53" s="253"/>
      <c r="U53" s="253"/>
      <c r="V53" s="258"/>
      <c r="W53" s="258"/>
      <c r="X53" s="253"/>
      <c r="Z53" s="253"/>
      <c r="AA53" s="258"/>
      <c r="AB53" s="258"/>
      <c r="AC53" s="253"/>
      <c r="AE53" s="253"/>
      <c r="AG53" s="251"/>
      <c r="AH53" s="264"/>
      <c r="AJ53" s="253"/>
      <c r="AL53" s="253"/>
    </row>
    <row r="54" spans="1:38" s="250" customFormat="1" ht="50.1" customHeight="1" x14ac:dyDescent="0.3">
      <c r="A54" s="285" t="str">
        <f>IFERROR(VLOOKUP($C54,구분표!$A$2:$C$300,2,FALSE),"")</f>
        <v>안전행정위원회</v>
      </c>
      <c r="B54" s="253" t="str">
        <f>IFERROR(VLOOKUP($C54,[6]구분표!$A$2:$C$300,3,FALSE),"")</f>
        <v>재난안전본부</v>
      </c>
      <c r="C54" s="237" t="s">
        <v>249</v>
      </c>
      <c r="D54" s="266" t="s">
        <v>809</v>
      </c>
      <c r="E54" s="193"/>
      <c r="F54" s="268" t="s">
        <v>1133</v>
      </c>
      <c r="G54" s="259"/>
      <c r="H54" s="258"/>
      <c r="I54" s="263">
        <f t="shared" si="4"/>
        <v>0</v>
      </c>
      <c r="J54" s="258"/>
      <c r="K54" s="260">
        <v>80000</v>
      </c>
      <c r="L54" s="261">
        <f t="shared" si="5"/>
        <v>80000</v>
      </c>
      <c r="M54" s="258"/>
      <c r="N54" s="260"/>
      <c r="O54" s="262">
        <f t="shared" si="6"/>
        <v>0</v>
      </c>
      <c r="P54" s="253" t="str">
        <f t="shared" si="7"/>
        <v>X</v>
      </c>
      <c r="Q54" s="271" t="s">
        <v>1149</v>
      </c>
      <c r="S54" s="253"/>
      <c r="U54" s="253"/>
      <c r="V54" s="258"/>
      <c r="W54" s="258"/>
      <c r="X54" s="253"/>
      <c r="Z54" s="253"/>
      <c r="AA54" s="258"/>
      <c r="AB54" s="258"/>
      <c r="AC54" s="253"/>
      <c r="AE54" s="253"/>
      <c r="AG54" s="251"/>
      <c r="AH54" s="264"/>
      <c r="AJ54" s="253"/>
      <c r="AL54" s="253"/>
    </row>
    <row r="55" spans="1:38" s="250" customFormat="1" ht="50.1" customHeight="1" x14ac:dyDescent="0.3">
      <c r="A55" s="285" t="str">
        <f>IFERROR(VLOOKUP($C55,구분표!$A$2:$C$300,2,FALSE),"")</f>
        <v>안전행정위원회</v>
      </c>
      <c r="B55" s="253" t="str">
        <f>IFERROR(VLOOKUP($C55,[6]구분표!$A$2:$C$300,3,FALSE),"")</f>
        <v>재난안전본부</v>
      </c>
      <c r="C55" s="237" t="s">
        <v>234</v>
      </c>
      <c r="D55" s="266" t="s">
        <v>809</v>
      </c>
      <c r="E55" s="193"/>
      <c r="F55" s="268" t="s">
        <v>1134</v>
      </c>
      <c r="G55" s="259"/>
      <c r="H55" s="258"/>
      <c r="I55" s="263">
        <f t="shared" si="4"/>
        <v>0</v>
      </c>
      <c r="J55" s="258"/>
      <c r="K55" s="260">
        <v>100000</v>
      </c>
      <c r="L55" s="261">
        <f t="shared" si="5"/>
        <v>100000</v>
      </c>
      <c r="M55" s="258"/>
      <c r="N55" s="260"/>
      <c r="O55" s="262">
        <f t="shared" si="6"/>
        <v>0</v>
      </c>
      <c r="P55" s="253" t="str">
        <f t="shared" si="7"/>
        <v>X</v>
      </c>
      <c r="Q55" s="270" t="s">
        <v>1151</v>
      </c>
      <c r="S55" s="253"/>
      <c r="U55" s="253"/>
      <c r="V55" s="258"/>
      <c r="W55" s="258"/>
      <c r="X55" s="253"/>
      <c r="Z55" s="253"/>
      <c r="AA55" s="258"/>
      <c r="AB55" s="258"/>
      <c r="AC55" s="253"/>
      <c r="AE55" s="253"/>
      <c r="AG55" s="251"/>
      <c r="AH55" s="264"/>
      <c r="AJ55" s="253"/>
      <c r="AL55" s="253"/>
    </row>
    <row r="56" spans="1:38" s="250" customFormat="1" ht="54" x14ac:dyDescent="0.3">
      <c r="A56" s="285" t="str">
        <f>IFERROR(VLOOKUP($C56,구분표!$A$2:$C$300,2,FALSE),"")</f>
        <v>안전행정위원회</v>
      </c>
      <c r="B56" s="253" t="str">
        <f>IFERROR(VLOOKUP($C56,[6]구분표!$A$2:$C$300,3,FALSE),"")</f>
        <v>재난안전본부</v>
      </c>
      <c r="C56" s="237" t="s">
        <v>273</v>
      </c>
      <c r="D56" s="266" t="s">
        <v>809</v>
      </c>
      <c r="E56" s="193"/>
      <c r="F56" s="268" t="s">
        <v>1135</v>
      </c>
      <c r="G56" s="259"/>
      <c r="H56" s="258"/>
      <c r="I56" s="263">
        <f t="shared" si="4"/>
        <v>0</v>
      </c>
      <c r="J56" s="258"/>
      <c r="K56" s="260">
        <v>40000</v>
      </c>
      <c r="L56" s="261">
        <f t="shared" si="5"/>
        <v>40000</v>
      </c>
      <c r="M56" s="258"/>
      <c r="N56" s="260"/>
      <c r="O56" s="262">
        <f t="shared" si="6"/>
        <v>0</v>
      </c>
      <c r="P56" s="253" t="str">
        <f t="shared" si="7"/>
        <v>X</v>
      </c>
      <c r="Q56" s="270" t="s">
        <v>1152</v>
      </c>
      <c r="S56" s="253"/>
      <c r="U56" s="253"/>
      <c r="V56" s="258"/>
      <c r="W56" s="258"/>
      <c r="X56" s="253"/>
      <c r="Z56" s="253"/>
      <c r="AA56" s="258"/>
      <c r="AB56" s="258"/>
      <c r="AC56" s="253"/>
      <c r="AE56" s="253"/>
      <c r="AG56" s="251"/>
      <c r="AH56" s="264"/>
      <c r="AJ56" s="253"/>
      <c r="AL56" s="253"/>
    </row>
    <row r="57" spans="1:38" s="250" customFormat="1" ht="50.1" customHeight="1" x14ac:dyDescent="0.3">
      <c r="A57" s="285" t="str">
        <f>IFERROR(VLOOKUP($C57,구분표!$A$2:$C$300,2,FALSE),"")</f>
        <v>안전행정위원회</v>
      </c>
      <c r="B57" s="253" t="str">
        <f>IFERROR(VLOOKUP($C57,[6]구분표!$A$2:$C$300,3,FALSE),"")</f>
        <v>재난안전본부</v>
      </c>
      <c r="C57" s="237" t="s">
        <v>273</v>
      </c>
      <c r="D57" s="266" t="s">
        <v>809</v>
      </c>
      <c r="E57" s="193"/>
      <c r="F57" s="268" t="s">
        <v>1136</v>
      </c>
      <c r="G57" s="259"/>
      <c r="H57" s="258"/>
      <c r="I57" s="263">
        <f t="shared" si="4"/>
        <v>0</v>
      </c>
      <c r="J57" s="258"/>
      <c r="K57" s="260">
        <v>30000</v>
      </c>
      <c r="L57" s="261">
        <f t="shared" si="5"/>
        <v>30000</v>
      </c>
      <c r="M57" s="258"/>
      <c r="N57" s="260"/>
      <c r="O57" s="262">
        <f t="shared" si="6"/>
        <v>0</v>
      </c>
      <c r="P57" s="253" t="str">
        <f t="shared" si="7"/>
        <v>X</v>
      </c>
      <c r="Q57" s="271" t="s">
        <v>1149</v>
      </c>
      <c r="S57" s="253"/>
      <c r="U57" s="253"/>
      <c r="V57" s="258"/>
      <c r="W57" s="258"/>
      <c r="X57" s="253"/>
      <c r="Z57" s="253"/>
      <c r="AA57" s="258"/>
      <c r="AB57" s="258"/>
      <c r="AC57" s="253"/>
      <c r="AE57" s="253"/>
      <c r="AG57" s="251"/>
      <c r="AH57" s="264"/>
      <c r="AJ57" s="253"/>
      <c r="AL57" s="253"/>
    </row>
    <row r="58" spans="1:38" s="250" customFormat="1" ht="50.1" customHeight="1" x14ac:dyDescent="0.3">
      <c r="A58" s="285" t="str">
        <f>IFERROR(VLOOKUP($C58,구분표!$A$2:$C$300,2,FALSE),"")</f>
        <v>안전행정위원회</v>
      </c>
      <c r="B58" s="253" t="str">
        <f>IFERROR(VLOOKUP($C58,[6]구분표!$A$2:$C$300,3,FALSE),"")</f>
        <v>재난안전본부</v>
      </c>
      <c r="C58" s="237" t="s">
        <v>318</v>
      </c>
      <c r="D58" s="266" t="s">
        <v>809</v>
      </c>
      <c r="E58" s="193"/>
      <c r="F58" s="268" t="s">
        <v>1137</v>
      </c>
      <c r="G58" s="259"/>
      <c r="H58" s="258"/>
      <c r="I58" s="263">
        <f t="shared" si="4"/>
        <v>0</v>
      </c>
      <c r="J58" s="258"/>
      <c r="K58" s="260">
        <v>50000</v>
      </c>
      <c r="L58" s="261">
        <f t="shared" si="5"/>
        <v>50000</v>
      </c>
      <c r="M58" s="258"/>
      <c r="N58" s="260"/>
      <c r="O58" s="262">
        <f t="shared" si="6"/>
        <v>0</v>
      </c>
      <c r="P58" s="253" t="str">
        <f t="shared" si="7"/>
        <v>X</v>
      </c>
      <c r="Q58" s="271" t="s">
        <v>1150</v>
      </c>
      <c r="S58" s="253"/>
      <c r="U58" s="253"/>
      <c r="V58" s="258"/>
      <c r="W58" s="258"/>
      <c r="X58" s="253"/>
      <c r="Z58" s="253"/>
      <c r="AA58" s="258"/>
      <c r="AB58" s="258"/>
      <c r="AC58" s="253"/>
      <c r="AE58" s="253"/>
      <c r="AG58" s="251"/>
      <c r="AH58" s="264"/>
      <c r="AJ58" s="253"/>
      <c r="AL58" s="253"/>
    </row>
    <row r="59" spans="1:38" s="250" customFormat="1" ht="50.1" customHeight="1" x14ac:dyDescent="0.3">
      <c r="A59" s="285" t="str">
        <f>IFERROR(VLOOKUP($C59,구분표!$A$2:$C$300,2,FALSE),"")</f>
        <v>안전행정위원회</v>
      </c>
      <c r="B59" s="253" t="str">
        <f>IFERROR(VLOOKUP($C59,[6]구분표!$A$2:$C$300,3,FALSE),"")</f>
        <v>재난안전본부</v>
      </c>
      <c r="C59" s="237" t="s">
        <v>318</v>
      </c>
      <c r="D59" s="266" t="s">
        <v>809</v>
      </c>
      <c r="E59" s="193"/>
      <c r="F59" s="268" t="s">
        <v>1138</v>
      </c>
      <c r="G59" s="259"/>
      <c r="H59" s="258"/>
      <c r="I59" s="263">
        <f t="shared" si="4"/>
        <v>0</v>
      </c>
      <c r="J59" s="258"/>
      <c r="K59" s="260">
        <v>20000</v>
      </c>
      <c r="L59" s="261">
        <f t="shared" si="5"/>
        <v>20000</v>
      </c>
      <c r="M59" s="258"/>
      <c r="N59" s="260"/>
      <c r="O59" s="262">
        <f t="shared" si="6"/>
        <v>0</v>
      </c>
      <c r="P59" s="253" t="str">
        <f t="shared" si="7"/>
        <v>X</v>
      </c>
      <c r="Q59" s="270" t="s">
        <v>1149</v>
      </c>
      <c r="S59" s="253"/>
      <c r="U59" s="253"/>
      <c r="V59" s="258"/>
      <c r="W59" s="258"/>
      <c r="X59" s="253"/>
      <c r="Z59" s="253"/>
      <c r="AA59" s="258"/>
      <c r="AB59" s="258"/>
      <c r="AC59" s="253"/>
      <c r="AE59" s="253"/>
      <c r="AG59" s="251"/>
      <c r="AH59" s="264"/>
      <c r="AJ59" s="253"/>
      <c r="AL59" s="253"/>
    </row>
    <row r="60" spans="1:38" s="250" customFormat="1" ht="54" x14ac:dyDescent="0.3">
      <c r="A60" s="285" t="str">
        <f>IFERROR(VLOOKUP($C60,구분표!$A$2:$C$300,2,FALSE),"")</f>
        <v>안전행정위원회</v>
      </c>
      <c r="B60" s="253" t="str">
        <f>IFERROR(VLOOKUP($C60,[6]구분표!$A$2:$C$300,3,FALSE),"")</f>
        <v>재난안전본부</v>
      </c>
      <c r="C60" s="237" t="s">
        <v>191</v>
      </c>
      <c r="D60" s="266" t="s">
        <v>809</v>
      </c>
      <c r="E60" s="193"/>
      <c r="F60" s="268" t="s">
        <v>1139</v>
      </c>
      <c r="G60" s="259"/>
      <c r="H60" s="258"/>
      <c r="I60" s="263">
        <f t="shared" si="4"/>
        <v>0</v>
      </c>
      <c r="J60" s="258"/>
      <c r="K60" s="260">
        <v>825200</v>
      </c>
      <c r="L60" s="261">
        <f t="shared" si="5"/>
        <v>825200</v>
      </c>
      <c r="M60" s="258"/>
      <c r="N60" s="260"/>
      <c r="O60" s="262">
        <f t="shared" si="6"/>
        <v>0</v>
      </c>
      <c r="P60" s="253" t="str">
        <f t="shared" si="7"/>
        <v>X</v>
      </c>
      <c r="Q60" s="270" t="s">
        <v>1153</v>
      </c>
      <c r="S60" s="253"/>
      <c r="U60" s="253"/>
      <c r="V60" s="258"/>
      <c r="W60" s="258"/>
      <c r="X60" s="253"/>
      <c r="Z60" s="253"/>
      <c r="AA60" s="258"/>
      <c r="AB60" s="258"/>
      <c r="AC60" s="253"/>
      <c r="AE60" s="253"/>
      <c r="AG60" s="251"/>
      <c r="AH60" s="264"/>
      <c r="AJ60" s="253"/>
      <c r="AL60" s="253"/>
    </row>
    <row r="61" spans="1:38" s="250" customFormat="1" ht="54" x14ac:dyDescent="0.3">
      <c r="A61" s="285" t="str">
        <f>IFERROR(VLOOKUP($C61,구분표!$A$2:$C$300,2,FALSE),"")</f>
        <v>안전행정위원회</v>
      </c>
      <c r="B61" s="253" t="str">
        <f>IFERROR(VLOOKUP($C61,[6]구분표!$A$2:$C$300,3,FALSE),"")</f>
        <v>재난안전본부</v>
      </c>
      <c r="C61" s="237" t="s">
        <v>198</v>
      </c>
      <c r="D61" s="266" t="s">
        <v>809</v>
      </c>
      <c r="E61" s="193"/>
      <c r="F61" s="268" t="s">
        <v>1140</v>
      </c>
      <c r="G61" s="259"/>
      <c r="H61" s="258"/>
      <c r="I61" s="263">
        <f t="shared" si="4"/>
        <v>0</v>
      </c>
      <c r="J61" s="258"/>
      <c r="K61" s="260">
        <v>57078</v>
      </c>
      <c r="L61" s="261">
        <f t="shared" si="5"/>
        <v>57078</v>
      </c>
      <c r="M61" s="258"/>
      <c r="N61" s="260"/>
      <c r="O61" s="262">
        <f t="shared" si="6"/>
        <v>0</v>
      </c>
      <c r="P61" s="253" t="str">
        <f t="shared" si="7"/>
        <v>X</v>
      </c>
      <c r="Q61" s="270" t="s">
        <v>1154</v>
      </c>
      <c r="S61" s="253"/>
      <c r="U61" s="253"/>
      <c r="V61" s="258"/>
      <c r="W61" s="258"/>
      <c r="X61" s="253"/>
      <c r="Z61" s="253"/>
      <c r="AA61" s="258"/>
      <c r="AB61" s="258"/>
      <c r="AC61" s="253"/>
      <c r="AE61" s="253"/>
      <c r="AG61" s="251"/>
      <c r="AH61" s="264"/>
      <c r="AJ61" s="253"/>
      <c r="AL61" s="253"/>
    </row>
    <row r="62" spans="1:38" s="250" customFormat="1" ht="50.1" customHeight="1" x14ac:dyDescent="0.3">
      <c r="A62" s="285" t="str">
        <f>IFERROR(VLOOKUP($C62,구분표!$A$2:$C$300,2,FALSE),"")</f>
        <v>안전행정위원회</v>
      </c>
      <c r="B62" s="253" t="str">
        <f>IFERROR(VLOOKUP($C62,[6]구분표!$A$2:$C$300,3,FALSE),"")</f>
        <v>재난안전본부</v>
      </c>
      <c r="C62" s="237" t="s">
        <v>294</v>
      </c>
      <c r="D62" s="266" t="s">
        <v>809</v>
      </c>
      <c r="E62" s="193"/>
      <c r="F62" s="268" t="s">
        <v>1213</v>
      </c>
      <c r="G62" s="259"/>
      <c r="H62" s="258"/>
      <c r="I62" s="263">
        <f t="shared" si="4"/>
        <v>0</v>
      </c>
      <c r="J62" s="258"/>
      <c r="K62" s="260">
        <v>40000</v>
      </c>
      <c r="L62" s="261">
        <f t="shared" si="5"/>
        <v>40000</v>
      </c>
      <c r="M62" s="258"/>
      <c r="N62" s="260"/>
      <c r="O62" s="262">
        <f t="shared" si="6"/>
        <v>0</v>
      </c>
      <c r="P62" s="253" t="str">
        <f t="shared" si="7"/>
        <v>X</v>
      </c>
      <c r="Q62" s="271" t="s">
        <v>1150</v>
      </c>
      <c r="S62" s="253"/>
      <c r="U62" s="253"/>
      <c r="V62" s="258"/>
      <c r="W62" s="258"/>
      <c r="X62" s="253"/>
      <c r="Z62" s="253"/>
      <c r="AA62" s="258"/>
      <c r="AB62" s="258"/>
      <c r="AC62" s="253"/>
      <c r="AE62" s="253"/>
      <c r="AG62" s="251"/>
      <c r="AH62" s="264"/>
      <c r="AJ62" s="253"/>
      <c r="AL62" s="253"/>
    </row>
    <row r="63" spans="1:38" ht="50.1" customHeight="1" x14ac:dyDescent="0.3">
      <c r="A63" s="285" t="str">
        <f>IFERROR(VLOOKUP($C63,구분표!$A$2:$C$300,2,FALSE),"")</f>
        <v>안전행정위원회</v>
      </c>
      <c r="B63" s="253" t="str">
        <f>IFERROR(VLOOKUP($C63,[6]구분표!$A$2:$C$300,3,FALSE),"")</f>
        <v>재난안전본부</v>
      </c>
      <c r="C63" s="237" t="s">
        <v>198</v>
      </c>
      <c r="D63" s="266" t="s">
        <v>809</v>
      </c>
      <c r="E63" s="193"/>
      <c r="F63" s="269" t="s">
        <v>1141</v>
      </c>
      <c r="G63" s="259"/>
      <c r="H63" s="258"/>
      <c r="I63" s="263">
        <f t="shared" si="4"/>
        <v>0</v>
      </c>
      <c r="J63" s="258"/>
      <c r="K63" s="260">
        <v>154968</v>
      </c>
      <c r="L63" s="261">
        <f t="shared" si="5"/>
        <v>154968</v>
      </c>
      <c r="M63" s="42"/>
      <c r="N63" s="45"/>
      <c r="O63" s="262">
        <f t="shared" si="6"/>
        <v>0</v>
      </c>
      <c r="P63" s="253" t="str">
        <f t="shared" si="7"/>
        <v>X</v>
      </c>
      <c r="Q63" s="271" t="s">
        <v>1155</v>
      </c>
      <c r="S63" s="27"/>
      <c r="U63" s="27"/>
      <c r="V63" s="42">
        <f t="shared" si="8"/>
        <v>154968</v>
      </c>
      <c r="W63" s="42">
        <f t="shared" si="9"/>
        <v>0</v>
      </c>
      <c r="X63" s="27" t="str">
        <f t="shared" si="10"/>
        <v>OK</v>
      </c>
      <c r="Z63" s="27"/>
      <c r="AA63" s="42">
        <f t="shared" si="11"/>
        <v>0</v>
      </c>
      <c r="AB63" s="42">
        <f t="shared" si="12"/>
        <v>0</v>
      </c>
      <c r="AC63" s="27" t="str">
        <f t="shared" si="13"/>
        <v>OK</v>
      </c>
      <c r="AE63" s="27" t="str">
        <f t="shared" si="14"/>
        <v/>
      </c>
      <c r="AG63" s="24" t="str">
        <f t="shared" ref="AG63:AG70" si="36">IF(AE63="","",COUNTIF($AE$7:$AE$264,AE63))</f>
        <v/>
      </c>
      <c r="AH63" s="65" t="str">
        <f t="shared" si="15"/>
        <v/>
      </c>
      <c r="AJ63" s="27" t="str">
        <f t="array" ref="AJ63">IF(C63="","",INDEX(구분표!$I$2:$I$300, MATCH(1,(구분표!$E$2:$E$300='2추 세출'!B63)*(구분표!$F$2:$F$300='2추 세출'!C63)*(구분표!$G$2:$G$300='2추 세출'!A63),0)))</f>
        <v>0411</v>
      </c>
      <c r="AL63" s="27"/>
    </row>
    <row r="64" spans="1:38" ht="50.1" customHeight="1" x14ac:dyDescent="0.3">
      <c r="A64" s="285" t="str">
        <f>IFERROR(VLOOKUP($C64,구분표!$A$2:$C$300,2,FALSE),"")</f>
        <v>안전행정위원회</v>
      </c>
      <c r="B64" s="253" t="str">
        <f>IFERROR(VLOOKUP($C64,[6]구분표!$A$2:$C$300,3,FALSE),"")</f>
        <v>재난안전본부</v>
      </c>
      <c r="C64" s="237" t="s">
        <v>198</v>
      </c>
      <c r="D64" s="266" t="s">
        <v>809</v>
      </c>
      <c r="E64" s="193"/>
      <c r="F64" s="268" t="s">
        <v>1142</v>
      </c>
      <c r="G64" s="259"/>
      <c r="H64" s="258"/>
      <c r="I64" s="263">
        <f t="shared" si="4"/>
        <v>0</v>
      </c>
      <c r="J64" s="258"/>
      <c r="K64" s="260">
        <v>15540</v>
      </c>
      <c r="L64" s="261">
        <f t="shared" si="5"/>
        <v>15540</v>
      </c>
      <c r="M64" s="42"/>
      <c r="N64" s="45"/>
      <c r="O64" s="262">
        <f t="shared" si="6"/>
        <v>0</v>
      </c>
      <c r="P64" s="253" t="str">
        <f t="shared" si="7"/>
        <v>X</v>
      </c>
      <c r="Q64" s="271" t="s">
        <v>1150</v>
      </c>
      <c r="S64" s="27"/>
      <c r="U64" s="27"/>
      <c r="V64" s="42">
        <f t="shared" si="8"/>
        <v>15540</v>
      </c>
      <c r="W64" s="42">
        <f t="shared" si="9"/>
        <v>0</v>
      </c>
      <c r="X64" s="27" t="str">
        <f t="shared" si="10"/>
        <v>OK</v>
      </c>
      <c r="Z64" s="27"/>
      <c r="AA64" s="42">
        <f t="shared" si="11"/>
        <v>0</v>
      </c>
      <c r="AB64" s="42">
        <f t="shared" si="12"/>
        <v>0</v>
      </c>
      <c r="AC64" s="27" t="str">
        <f t="shared" si="13"/>
        <v>OK</v>
      </c>
      <c r="AE64" s="27" t="str">
        <f t="shared" si="14"/>
        <v/>
      </c>
      <c r="AG64" s="24" t="str">
        <f t="shared" si="36"/>
        <v/>
      </c>
      <c r="AH64" s="65" t="str">
        <f t="shared" si="15"/>
        <v/>
      </c>
      <c r="AJ64" s="27" t="str">
        <f t="array" ref="AJ64">IF(C64="","",INDEX(구분표!$I$2:$I$300, MATCH(1,(구분표!$E$2:$E$300='2추 세출'!B64)*(구분표!$F$2:$F$300='2추 세출'!C64)*(구분표!$G$2:$G$300='2추 세출'!A64),0)))</f>
        <v>0411</v>
      </c>
      <c r="AL64" s="27"/>
    </row>
    <row r="65" spans="1:38" ht="50.1" customHeight="1" x14ac:dyDescent="0.3">
      <c r="A65" s="285" t="str">
        <f>IFERROR(VLOOKUP($C65,구분표!$A$2:$C$300,2,FALSE),"")</f>
        <v>안전행정위원회</v>
      </c>
      <c r="B65" s="253" t="str">
        <f>IFERROR(VLOOKUP($C65,[6]구분표!$A$2:$C$300,3,FALSE),"")</f>
        <v>재난안전본부</v>
      </c>
      <c r="C65" s="237" t="s">
        <v>191</v>
      </c>
      <c r="D65" s="266" t="s">
        <v>809</v>
      </c>
      <c r="E65" s="193">
        <v>396</v>
      </c>
      <c r="F65" s="268" t="s">
        <v>1143</v>
      </c>
      <c r="G65" s="259">
        <v>1342096</v>
      </c>
      <c r="H65" s="258">
        <v>1032096</v>
      </c>
      <c r="I65" s="263">
        <f t="shared" si="4"/>
        <v>310000</v>
      </c>
      <c r="J65" s="258"/>
      <c r="K65" s="260">
        <v>62418</v>
      </c>
      <c r="L65" s="261">
        <f t="shared" si="5"/>
        <v>1404514</v>
      </c>
      <c r="M65" s="42"/>
      <c r="N65" s="45"/>
      <c r="O65" s="262">
        <f t="shared" si="6"/>
        <v>1342096</v>
      </c>
      <c r="P65" s="253" t="str">
        <f t="shared" si="7"/>
        <v>X</v>
      </c>
      <c r="Q65" s="271" t="s">
        <v>1150</v>
      </c>
      <c r="S65" s="27"/>
      <c r="U65" s="27"/>
      <c r="V65" s="42">
        <f t="shared" si="8"/>
        <v>62418</v>
      </c>
      <c r="W65" s="42">
        <f t="shared" si="9"/>
        <v>0</v>
      </c>
      <c r="X65" s="27" t="str">
        <f t="shared" si="10"/>
        <v>OK</v>
      </c>
      <c r="Z65" s="27"/>
      <c r="AA65" s="42">
        <f t="shared" si="11"/>
        <v>0</v>
      </c>
      <c r="AB65" s="42">
        <f t="shared" si="12"/>
        <v>0</v>
      </c>
      <c r="AC65" s="27" t="str">
        <f t="shared" si="13"/>
        <v>OK</v>
      </c>
      <c r="AE65" s="27" t="str">
        <f t="shared" si="14"/>
        <v/>
      </c>
      <c r="AG65" s="24" t="str">
        <f t="shared" si="36"/>
        <v/>
      </c>
      <c r="AH65" s="65" t="str">
        <f t="shared" si="15"/>
        <v/>
      </c>
      <c r="AJ65" s="27" t="str">
        <f t="array" ref="AJ65">IF(C65="","",INDEX(구분표!$I$2:$I$300, MATCH(1,(구분표!$E$2:$E$300='2추 세출'!B65)*(구분표!$F$2:$F$300='2추 세출'!C65)*(구분표!$G$2:$G$300='2추 세출'!A65),0)))</f>
        <v>0409</v>
      </c>
      <c r="AL65" s="27"/>
    </row>
    <row r="66" spans="1:38" ht="50.1" customHeight="1" x14ac:dyDescent="0.3">
      <c r="A66" s="285" t="str">
        <f>IFERROR(VLOOKUP($C66,구분표!$A$2:$C$300,2,FALSE),"")</f>
        <v>안전행정위원회</v>
      </c>
      <c r="B66" s="253" t="s">
        <v>1116</v>
      </c>
      <c r="C66" s="237" t="s">
        <v>1117</v>
      </c>
      <c r="D66" s="266" t="s">
        <v>809</v>
      </c>
      <c r="E66" s="193"/>
      <c r="F66" s="268" t="s">
        <v>1144</v>
      </c>
      <c r="G66" s="259"/>
      <c r="H66" s="258"/>
      <c r="I66" s="263">
        <f t="shared" si="4"/>
        <v>0</v>
      </c>
      <c r="J66" s="258"/>
      <c r="K66" s="260">
        <v>65200</v>
      </c>
      <c r="L66" s="261">
        <f t="shared" si="5"/>
        <v>65200</v>
      </c>
      <c r="M66" s="42"/>
      <c r="N66" s="45"/>
      <c r="O66" s="262">
        <f t="shared" si="6"/>
        <v>0</v>
      </c>
      <c r="P66" s="253" t="str">
        <f t="shared" si="7"/>
        <v>X</v>
      </c>
      <c r="Q66" s="255" t="s">
        <v>1150</v>
      </c>
      <c r="S66" s="27"/>
      <c r="U66" s="27"/>
      <c r="V66" s="42">
        <f t="shared" si="8"/>
        <v>65200</v>
      </c>
      <c r="W66" s="42">
        <f t="shared" si="9"/>
        <v>0</v>
      </c>
      <c r="X66" s="27" t="str">
        <f t="shared" si="10"/>
        <v>OK</v>
      </c>
      <c r="Z66" s="27"/>
      <c r="AA66" s="42">
        <f t="shared" si="11"/>
        <v>0</v>
      </c>
      <c r="AB66" s="42">
        <f t="shared" si="12"/>
        <v>0</v>
      </c>
      <c r="AC66" s="27" t="str">
        <f t="shared" si="13"/>
        <v>OK</v>
      </c>
      <c r="AE66" s="27" t="str">
        <f t="shared" si="14"/>
        <v/>
      </c>
      <c r="AG66" s="24" t="str">
        <f t="shared" si="36"/>
        <v/>
      </c>
      <c r="AH66" s="65" t="str">
        <f t="shared" si="15"/>
        <v/>
      </c>
      <c r="AJ66" s="27" t="str">
        <f t="array" ref="AJ66">IF(C66="","",INDEX(구분표!$I$2:$I$300, MATCH(1,(구분표!$E$2:$E$300='2추 세출'!B66)*(구분표!$F$2:$F$300='2추 세출'!C66)*(구분표!$G$2:$G$300='2추 세출'!A66),0)))</f>
        <v>0411</v>
      </c>
      <c r="AL66" s="27"/>
    </row>
    <row r="67" spans="1:38" ht="50.1" customHeight="1" x14ac:dyDescent="0.3">
      <c r="A67" s="285" t="str">
        <f>IFERROR(VLOOKUP($C67,구분표!$A$2:$C$300,2,FALSE),"")</f>
        <v>안전행정위원회</v>
      </c>
      <c r="B67" s="253" t="str">
        <f>IFERROR(VLOOKUP($C67,[6]구분표!$A$2:$C$300,3,FALSE),"")</f>
        <v>재난안전본부</v>
      </c>
      <c r="C67" s="237" t="s">
        <v>198</v>
      </c>
      <c r="D67" s="266" t="s">
        <v>809</v>
      </c>
      <c r="E67" s="193"/>
      <c r="F67" s="268" t="s">
        <v>1145</v>
      </c>
      <c r="G67" s="259"/>
      <c r="H67" s="258"/>
      <c r="I67" s="263">
        <f t="shared" si="4"/>
        <v>0</v>
      </c>
      <c r="J67" s="258"/>
      <c r="K67" s="260">
        <v>500000</v>
      </c>
      <c r="L67" s="261">
        <f t="shared" si="5"/>
        <v>500000</v>
      </c>
      <c r="M67" s="42"/>
      <c r="N67" s="45"/>
      <c r="O67" s="262">
        <f t="shared" si="6"/>
        <v>0</v>
      </c>
      <c r="P67" s="253" t="str">
        <f t="shared" si="7"/>
        <v>X</v>
      </c>
      <c r="Q67" s="255"/>
      <c r="S67" s="27"/>
      <c r="U67" s="27"/>
      <c r="V67" s="42">
        <f t="shared" si="8"/>
        <v>500000</v>
      </c>
      <c r="W67" s="42">
        <f t="shared" si="9"/>
        <v>0</v>
      </c>
      <c r="X67" s="27" t="str">
        <f t="shared" si="10"/>
        <v>OK</v>
      </c>
      <c r="Z67" s="27"/>
      <c r="AA67" s="42">
        <f t="shared" si="11"/>
        <v>0</v>
      </c>
      <c r="AB67" s="42">
        <f t="shared" si="12"/>
        <v>0</v>
      </c>
      <c r="AC67" s="27" t="str">
        <f t="shared" si="13"/>
        <v>OK</v>
      </c>
      <c r="AE67" s="27" t="str">
        <f t="shared" si="14"/>
        <v/>
      </c>
      <c r="AG67" s="24" t="str">
        <f t="shared" si="36"/>
        <v/>
      </c>
      <c r="AH67" s="65" t="str">
        <f t="shared" si="15"/>
        <v/>
      </c>
      <c r="AJ67" s="27" t="str">
        <f t="array" ref="AJ67">IF(C67="","",INDEX(구분표!$I$2:$I$300, MATCH(1,(구분표!$E$2:$E$300='2추 세출'!B67)*(구분표!$F$2:$F$300='2추 세출'!C67)*(구분표!$G$2:$G$300='2추 세출'!A67),0)))</f>
        <v>0411</v>
      </c>
      <c r="AL67" s="27"/>
    </row>
    <row r="68" spans="1:38" ht="50.1" customHeight="1" x14ac:dyDescent="0.3">
      <c r="A68" s="285" t="str">
        <f>IFERROR(VLOOKUP($C68,구분표!$A$2:$C$300,2,FALSE),"")</f>
        <v>안전행정위원회</v>
      </c>
      <c r="B68" s="253" t="str">
        <f>IFERROR(VLOOKUP($C68,[6]구분표!$A$2:$C$300,3,FALSE),"")</f>
        <v>재난안전본부</v>
      </c>
      <c r="C68" s="237" t="s">
        <v>198</v>
      </c>
      <c r="D68" s="266" t="s">
        <v>809</v>
      </c>
      <c r="E68" s="193">
        <v>402</v>
      </c>
      <c r="F68" s="268" t="s">
        <v>1146</v>
      </c>
      <c r="G68" s="259">
        <v>1408000</v>
      </c>
      <c r="H68" s="258"/>
      <c r="I68" s="263">
        <f t="shared" si="4"/>
        <v>1408000</v>
      </c>
      <c r="J68" s="258"/>
      <c r="K68" s="260"/>
      <c r="L68" s="261">
        <f t="shared" si="5"/>
        <v>1408000</v>
      </c>
      <c r="M68" s="42"/>
      <c r="N68" s="45"/>
      <c r="O68" s="262">
        <f t="shared" si="6"/>
        <v>1408000</v>
      </c>
      <c r="P68" s="253" t="str">
        <f t="shared" si="7"/>
        <v>X</v>
      </c>
      <c r="Q68" s="255" t="s">
        <v>1156</v>
      </c>
      <c r="S68" s="27"/>
      <c r="U68" s="27"/>
      <c r="V68" s="42">
        <f t="shared" si="8"/>
        <v>0</v>
      </c>
      <c r="W68" s="42">
        <f t="shared" si="9"/>
        <v>0</v>
      </c>
      <c r="X68" s="27" t="str">
        <f t="shared" si="10"/>
        <v>OK</v>
      </c>
      <c r="Z68" s="27"/>
      <c r="AA68" s="42">
        <f t="shared" si="11"/>
        <v>0</v>
      </c>
      <c r="AB68" s="42">
        <f t="shared" si="12"/>
        <v>0</v>
      </c>
      <c r="AC68" s="27" t="str">
        <f t="shared" si="13"/>
        <v>OK</v>
      </c>
      <c r="AE68" s="27" t="str">
        <f t="shared" si="14"/>
        <v/>
      </c>
      <c r="AG68" s="24" t="str">
        <f t="shared" si="36"/>
        <v/>
      </c>
      <c r="AH68" s="65" t="str">
        <f t="shared" si="15"/>
        <v/>
      </c>
      <c r="AJ68" s="27" t="str">
        <f t="array" ref="AJ68">IF(C68="","",INDEX(구분표!$I$2:$I$300, MATCH(1,(구분표!$E$2:$E$300='2추 세출'!B68)*(구분표!$F$2:$F$300='2추 세출'!C68)*(구분표!$G$2:$G$300='2추 세출'!A68),0)))</f>
        <v>0411</v>
      </c>
      <c r="AL68" s="27"/>
    </row>
    <row r="69" spans="1:38" ht="50.1" customHeight="1" x14ac:dyDescent="0.3">
      <c r="A69" s="58" t="s">
        <v>684</v>
      </c>
      <c r="B69" s="58"/>
      <c r="C69" s="58"/>
      <c r="D69" s="58"/>
      <c r="E69" s="58"/>
      <c r="F69" s="58"/>
      <c r="G69" s="60">
        <f t="shared" ref="G69:O69" si="37">SUM(G70:G137)</f>
        <v>155161520</v>
      </c>
      <c r="H69" s="60">
        <f t="shared" si="37"/>
        <v>124844025</v>
      </c>
      <c r="I69" s="60">
        <f t="shared" si="37"/>
        <v>30317495</v>
      </c>
      <c r="J69" s="60">
        <f t="shared" si="37"/>
        <v>-2800000</v>
      </c>
      <c r="K69" s="60">
        <f t="shared" si="37"/>
        <v>9675000</v>
      </c>
      <c r="L69" s="60">
        <f t="shared" si="37"/>
        <v>162036520</v>
      </c>
      <c r="M69" s="60">
        <f t="shared" si="37"/>
        <v>0</v>
      </c>
      <c r="N69" s="60">
        <f t="shared" si="37"/>
        <v>0</v>
      </c>
      <c r="O69" s="60">
        <f t="shared" si="37"/>
        <v>155161520</v>
      </c>
      <c r="P69" s="61"/>
      <c r="Q69" s="62"/>
      <c r="S69" s="27"/>
      <c r="U69" s="27"/>
      <c r="V69" s="42">
        <f t="shared" si="8"/>
        <v>6875000</v>
      </c>
      <c r="W69" s="42">
        <f t="shared" si="9"/>
        <v>0</v>
      </c>
      <c r="X69" s="27" t="str">
        <f t="shared" si="10"/>
        <v>OK</v>
      </c>
      <c r="Z69" s="27"/>
      <c r="AA69" s="42">
        <f t="shared" si="11"/>
        <v>0</v>
      </c>
      <c r="AB69" s="42">
        <f t="shared" si="12"/>
        <v>0</v>
      </c>
      <c r="AC69" s="27" t="str">
        <f t="shared" si="13"/>
        <v>OK</v>
      </c>
      <c r="AE69" s="27" t="str">
        <f t="shared" si="14"/>
        <v/>
      </c>
      <c r="AG69" s="24" t="str">
        <f t="shared" si="36"/>
        <v/>
      </c>
      <c r="AH69" s="65" t="str">
        <f t="shared" si="15"/>
        <v/>
      </c>
      <c r="AJ69" s="27" t="str">
        <f t="array" ref="AJ69">IF(C69="","",INDEX(구분표!$I$2:$I$300, MATCH(1,(구분표!$E$2:$E$300='2추 세출'!B69)*(구분표!$F$2:$F$300='2추 세출'!C69)*(구분표!$G$2:$G$300='2추 세출'!A69),0)))</f>
        <v/>
      </c>
      <c r="AL69" s="27"/>
    </row>
    <row r="70" spans="1:38" ht="50.1" customHeight="1" x14ac:dyDescent="0.3">
      <c r="A70" s="285" t="str">
        <f>IFERROR(VLOOKUP($C70,구분표!$A$2:$C$300,2,FALSE),"")</f>
        <v>문화체육관광위원회</v>
      </c>
      <c r="B70" s="280" t="str">
        <f>IFERROR(VLOOKUP($C70,[3]구분표!$A$2:$C$300,3,FALSE),"")</f>
        <v>문화체육관광국</v>
      </c>
      <c r="C70" s="276" t="s">
        <v>1215</v>
      </c>
      <c r="D70" s="277" t="s">
        <v>845</v>
      </c>
      <c r="E70" s="278">
        <v>455</v>
      </c>
      <c r="F70" s="279" t="s">
        <v>1216</v>
      </c>
      <c r="G70" s="221">
        <v>30000</v>
      </c>
      <c r="H70" s="235">
        <v>20000</v>
      </c>
      <c r="I70" s="54">
        <f t="shared" si="4"/>
        <v>10000</v>
      </c>
      <c r="J70" s="235"/>
      <c r="K70" s="223"/>
      <c r="L70" s="50">
        <f t="shared" si="5"/>
        <v>30000</v>
      </c>
      <c r="M70" s="42"/>
      <c r="N70" s="45"/>
      <c r="O70" s="52">
        <f t="shared" si="6"/>
        <v>30000</v>
      </c>
      <c r="P70" s="27" t="str">
        <f t="shared" si="7"/>
        <v>X</v>
      </c>
      <c r="Q70" s="287"/>
      <c r="S70" s="27"/>
      <c r="U70" s="27"/>
      <c r="V70" s="42">
        <f t="shared" si="8"/>
        <v>0</v>
      </c>
      <c r="W70" s="42">
        <f t="shared" si="9"/>
        <v>0</v>
      </c>
      <c r="X70" s="27" t="str">
        <f t="shared" si="10"/>
        <v>OK</v>
      </c>
      <c r="Z70" s="27"/>
      <c r="AA70" s="42">
        <f t="shared" si="11"/>
        <v>0</v>
      </c>
      <c r="AB70" s="42">
        <f t="shared" si="12"/>
        <v>0</v>
      </c>
      <c r="AC70" s="27" t="str">
        <f t="shared" si="13"/>
        <v>OK</v>
      </c>
      <c r="AE70" s="27" t="str">
        <f t="shared" si="14"/>
        <v/>
      </c>
      <c r="AG70" s="24" t="str">
        <f t="shared" si="36"/>
        <v/>
      </c>
      <c r="AH70" s="65" t="str">
        <f t="shared" si="15"/>
        <v/>
      </c>
      <c r="AJ70" s="27" t="str">
        <f t="array" ref="AJ70">IF(C70="","",INDEX(구분표!$I$2:$I$300, MATCH(1,(구분표!$E$2:$E$300='2추 세출'!B70)*(구분표!$F$2:$F$300='2추 세출'!C70)*(구분표!$G$2:$G$300='2추 세출'!A70),0)))</f>
        <v>0501</v>
      </c>
      <c r="AL70" s="27"/>
    </row>
    <row r="71" spans="1:38" s="250" customFormat="1" ht="50.1" customHeight="1" x14ac:dyDescent="0.3">
      <c r="A71" s="285" t="str">
        <f>IFERROR(VLOOKUP($C71,구분표!$A$2:$C$300,2,FALSE),"")</f>
        <v>문화체육관광위원회</v>
      </c>
      <c r="B71" s="280" t="str">
        <f>IFERROR(VLOOKUP($C71,[3]구분표!$A$2:$C$300,3,FALSE),"")</f>
        <v>문화체육관광국</v>
      </c>
      <c r="C71" s="276" t="s">
        <v>1215</v>
      </c>
      <c r="D71" s="277" t="s">
        <v>845</v>
      </c>
      <c r="E71" s="278">
        <v>456</v>
      </c>
      <c r="F71" s="217" t="s">
        <v>1217</v>
      </c>
      <c r="G71" s="221">
        <v>11098300</v>
      </c>
      <c r="H71" s="235">
        <v>8789000</v>
      </c>
      <c r="I71" s="263">
        <f t="shared" si="4"/>
        <v>2309300</v>
      </c>
      <c r="J71" s="235"/>
      <c r="K71" s="223"/>
      <c r="L71" s="261">
        <f t="shared" si="5"/>
        <v>11098300</v>
      </c>
      <c r="M71" s="258"/>
      <c r="N71" s="260"/>
      <c r="O71" s="262">
        <f t="shared" si="6"/>
        <v>11098300</v>
      </c>
      <c r="P71" s="253" t="str">
        <f t="shared" si="7"/>
        <v>X</v>
      </c>
      <c r="Q71" s="287"/>
      <c r="S71" s="253"/>
      <c r="U71" s="253"/>
      <c r="V71" s="258"/>
      <c r="W71" s="258"/>
      <c r="X71" s="253"/>
      <c r="Z71" s="253"/>
      <c r="AA71" s="258"/>
      <c r="AB71" s="258"/>
      <c r="AC71" s="253"/>
      <c r="AE71" s="253"/>
      <c r="AG71" s="251"/>
      <c r="AH71" s="264"/>
      <c r="AJ71" s="253"/>
      <c r="AL71" s="253"/>
    </row>
    <row r="72" spans="1:38" s="250" customFormat="1" ht="121.5" x14ac:dyDescent="0.3">
      <c r="A72" s="285" t="str">
        <f>IFERROR(VLOOKUP($C72,구분표!$A$2:$C$300,2,FALSE),"")</f>
        <v>문화체육관광위원회</v>
      </c>
      <c r="B72" s="280" t="str">
        <f>IFERROR(VLOOKUP($C72,[3]구분표!$A$2:$C$300,3,FALSE),"")</f>
        <v>문화체육관광국</v>
      </c>
      <c r="C72" s="276" t="s">
        <v>1215</v>
      </c>
      <c r="D72" s="277" t="s">
        <v>845</v>
      </c>
      <c r="E72" s="278">
        <v>456</v>
      </c>
      <c r="F72" s="217" t="s">
        <v>1218</v>
      </c>
      <c r="G72" s="221">
        <v>25175000</v>
      </c>
      <c r="H72" s="235">
        <v>24475000</v>
      </c>
      <c r="I72" s="263">
        <f t="shared" si="4"/>
        <v>700000</v>
      </c>
      <c r="J72" s="235"/>
      <c r="K72" s="223">
        <v>50000</v>
      </c>
      <c r="L72" s="261">
        <f t="shared" si="5"/>
        <v>25225000</v>
      </c>
      <c r="M72" s="258"/>
      <c r="N72" s="260"/>
      <c r="O72" s="262">
        <f t="shared" si="6"/>
        <v>25175000</v>
      </c>
      <c r="P72" s="253" t="str">
        <f t="shared" ref="P72:P135" si="38">IF(AND((L72=0),(O72&gt;0)),"O",IF(AND((J72&lt;0),(L72-O72&lt;0)),"O","X"))</f>
        <v>X</v>
      </c>
      <c r="Q72" s="224" t="s">
        <v>1275</v>
      </c>
      <c r="S72" s="253"/>
      <c r="U72" s="253"/>
      <c r="V72" s="258"/>
      <c r="W72" s="258"/>
      <c r="X72" s="253"/>
      <c r="Z72" s="253"/>
      <c r="AA72" s="258"/>
      <c r="AB72" s="258"/>
      <c r="AC72" s="253"/>
      <c r="AE72" s="253"/>
      <c r="AG72" s="251"/>
      <c r="AH72" s="264"/>
      <c r="AJ72" s="253"/>
      <c r="AL72" s="253"/>
    </row>
    <row r="73" spans="1:38" s="250" customFormat="1" ht="50.1" customHeight="1" x14ac:dyDescent="0.3">
      <c r="A73" s="285" t="str">
        <f>IFERROR(VLOOKUP($C73,구분표!$A$2:$C$300,2,FALSE),"")</f>
        <v>문화체육관광위원회</v>
      </c>
      <c r="B73" s="280" t="str">
        <f>IFERROR(VLOOKUP($C73,[3]구분표!$A$2:$C$300,3,FALSE),"")</f>
        <v>문화체육관광국</v>
      </c>
      <c r="C73" s="276" t="s">
        <v>1215</v>
      </c>
      <c r="D73" s="277" t="s">
        <v>845</v>
      </c>
      <c r="E73" s="278">
        <v>456</v>
      </c>
      <c r="F73" s="217" t="s">
        <v>1219</v>
      </c>
      <c r="G73" s="221">
        <v>25000</v>
      </c>
      <c r="H73" s="235">
        <v>0</v>
      </c>
      <c r="I73" s="263">
        <f t="shared" si="4"/>
        <v>25000</v>
      </c>
      <c r="J73" s="235"/>
      <c r="K73" s="223"/>
      <c r="L73" s="261">
        <f t="shared" si="5"/>
        <v>25000</v>
      </c>
      <c r="M73" s="258"/>
      <c r="N73" s="260"/>
      <c r="O73" s="262">
        <f t="shared" si="6"/>
        <v>25000</v>
      </c>
      <c r="P73" s="253" t="str">
        <f t="shared" si="38"/>
        <v>X</v>
      </c>
      <c r="Q73" s="287"/>
      <c r="S73" s="253"/>
      <c r="U73" s="253"/>
      <c r="V73" s="258"/>
      <c r="W73" s="258"/>
      <c r="X73" s="253"/>
      <c r="Z73" s="253"/>
      <c r="AA73" s="258"/>
      <c r="AB73" s="258"/>
      <c r="AC73" s="253"/>
      <c r="AE73" s="253"/>
      <c r="AG73" s="251"/>
      <c r="AH73" s="264"/>
      <c r="AJ73" s="253"/>
      <c r="AL73" s="253"/>
    </row>
    <row r="74" spans="1:38" s="250" customFormat="1" ht="50.1" customHeight="1" x14ac:dyDescent="0.3">
      <c r="A74" s="285" t="str">
        <f>IFERROR(VLOOKUP($C74,구분표!$A$2:$C$300,2,FALSE),"")</f>
        <v>문화체육관광위원회</v>
      </c>
      <c r="B74" s="280" t="str">
        <f>IFERROR(VLOOKUP($C74,[3]구분표!$A$2:$C$300,3,FALSE),"")</f>
        <v>문화체육관광국</v>
      </c>
      <c r="C74" s="276" t="s">
        <v>1215</v>
      </c>
      <c r="D74" s="277" t="s">
        <v>845</v>
      </c>
      <c r="E74" s="278">
        <v>456</v>
      </c>
      <c r="F74" s="217" t="s">
        <v>1220</v>
      </c>
      <c r="G74" s="221">
        <v>1729000</v>
      </c>
      <c r="H74" s="235">
        <v>1623000</v>
      </c>
      <c r="I74" s="263">
        <f t="shared" si="4"/>
        <v>106000</v>
      </c>
      <c r="J74" s="235"/>
      <c r="K74" s="223"/>
      <c r="L74" s="261">
        <f t="shared" si="5"/>
        <v>1729000</v>
      </c>
      <c r="M74" s="258"/>
      <c r="N74" s="260"/>
      <c r="O74" s="262">
        <f t="shared" si="6"/>
        <v>1729000</v>
      </c>
      <c r="P74" s="253" t="str">
        <f t="shared" si="38"/>
        <v>X</v>
      </c>
      <c r="Q74" s="287"/>
      <c r="S74" s="253"/>
      <c r="U74" s="253"/>
      <c r="V74" s="258"/>
      <c r="W74" s="258"/>
      <c r="X74" s="253"/>
      <c r="Z74" s="253"/>
      <c r="AA74" s="258"/>
      <c r="AB74" s="258"/>
      <c r="AC74" s="253"/>
      <c r="AE74" s="253"/>
      <c r="AG74" s="251"/>
      <c r="AH74" s="264"/>
      <c r="AJ74" s="253"/>
      <c r="AL74" s="253"/>
    </row>
    <row r="75" spans="1:38" s="250" customFormat="1" ht="243" x14ac:dyDescent="0.3">
      <c r="A75" s="285" t="str">
        <f>IFERROR(VLOOKUP($C75,구분표!$A$2:$C$300,2,FALSE),"")</f>
        <v>문화체육관광위원회</v>
      </c>
      <c r="B75" s="280" t="str">
        <f>IFERROR(VLOOKUP($C75,[3]구분표!$A$2:$C$300,3,FALSE),"")</f>
        <v>문화체육관광국</v>
      </c>
      <c r="C75" s="276" t="s">
        <v>1215</v>
      </c>
      <c r="D75" s="277" t="s">
        <v>845</v>
      </c>
      <c r="E75" s="278">
        <v>456</v>
      </c>
      <c r="F75" s="217" t="s">
        <v>1221</v>
      </c>
      <c r="G75" s="221">
        <v>27650000</v>
      </c>
      <c r="H75" s="235">
        <v>25185000</v>
      </c>
      <c r="I75" s="263">
        <f t="shared" si="4"/>
        <v>2465000</v>
      </c>
      <c r="J75" s="235"/>
      <c r="K75" s="223">
        <v>1735000</v>
      </c>
      <c r="L75" s="261">
        <f t="shared" si="5"/>
        <v>29385000</v>
      </c>
      <c r="M75" s="258"/>
      <c r="N75" s="260"/>
      <c r="O75" s="262">
        <f t="shared" si="6"/>
        <v>27650000</v>
      </c>
      <c r="P75" s="253" t="str">
        <f t="shared" si="38"/>
        <v>X</v>
      </c>
      <c r="Q75" s="226" t="s">
        <v>1276</v>
      </c>
      <c r="S75" s="253"/>
      <c r="U75" s="253"/>
      <c r="V75" s="258"/>
      <c r="W75" s="258"/>
      <c r="X75" s="253"/>
      <c r="Z75" s="253"/>
      <c r="AA75" s="258"/>
      <c r="AB75" s="258"/>
      <c r="AC75" s="253"/>
      <c r="AE75" s="253"/>
      <c r="AG75" s="251"/>
      <c r="AH75" s="264"/>
      <c r="AJ75" s="253"/>
      <c r="AL75" s="253"/>
    </row>
    <row r="76" spans="1:38" s="250" customFormat="1" ht="50.1" customHeight="1" x14ac:dyDescent="0.3">
      <c r="A76" s="285" t="str">
        <f>IFERROR(VLOOKUP($C76,구분표!$A$2:$C$300,2,FALSE),"")</f>
        <v>문화체육관광위원회</v>
      </c>
      <c r="B76" s="280" t="str">
        <f>IFERROR(VLOOKUP($C76,[3]구분표!$A$2:$C$300,3,FALSE),"")</f>
        <v>문화체육관광국</v>
      </c>
      <c r="C76" s="276" t="s">
        <v>1215</v>
      </c>
      <c r="D76" s="277" t="s">
        <v>845</v>
      </c>
      <c r="E76" s="278">
        <v>456</v>
      </c>
      <c r="F76" s="217" t="s">
        <v>1222</v>
      </c>
      <c r="G76" s="221">
        <v>600000</v>
      </c>
      <c r="H76" s="235">
        <v>100000</v>
      </c>
      <c r="I76" s="263">
        <f t="shared" si="4"/>
        <v>500000</v>
      </c>
      <c r="J76" s="235">
        <v>-500000</v>
      </c>
      <c r="K76" s="223"/>
      <c r="L76" s="261">
        <f t="shared" si="5"/>
        <v>100000</v>
      </c>
      <c r="M76" s="258"/>
      <c r="N76" s="260"/>
      <c r="O76" s="262">
        <f t="shared" si="6"/>
        <v>600000</v>
      </c>
      <c r="P76" s="253" t="str">
        <f t="shared" si="38"/>
        <v>O</v>
      </c>
      <c r="Q76" s="287"/>
      <c r="S76" s="253"/>
      <c r="U76" s="253"/>
      <c r="V76" s="258"/>
      <c r="W76" s="258"/>
      <c r="X76" s="253"/>
      <c r="Z76" s="253"/>
      <c r="AA76" s="258"/>
      <c r="AB76" s="258"/>
      <c r="AC76" s="253"/>
      <c r="AE76" s="253"/>
      <c r="AG76" s="251"/>
      <c r="AH76" s="264"/>
      <c r="AJ76" s="253"/>
      <c r="AL76" s="253"/>
    </row>
    <row r="77" spans="1:38" s="250" customFormat="1" ht="50.1" customHeight="1" x14ac:dyDescent="0.3">
      <c r="A77" s="285" t="str">
        <f>IFERROR(VLOOKUP($C77,구분표!$A$2:$C$300,2,FALSE),"")</f>
        <v>문화체육관광위원회</v>
      </c>
      <c r="B77" s="280" t="str">
        <f>IFERROR(VLOOKUP($C77,[3]구분표!$A$2:$C$300,3,FALSE),"")</f>
        <v>문화체육관광국</v>
      </c>
      <c r="C77" s="276" t="s">
        <v>1215</v>
      </c>
      <c r="D77" s="277" t="s">
        <v>845</v>
      </c>
      <c r="E77" s="278">
        <v>457</v>
      </c>
      <c r="F77" s="217" t="s">
        <v>1223</v>
      </c>
      <c r="G77" s="221">
        <v>200000</v>
      </c>
      <c r="H77" s="235"/>
      <c r="I77" s="263">
        <f t="shared" si="4"/>
        <v>200000</v>
      </c>
      <c r="J77" s="235"/>
      <c r="K77" s="223"/>
      <c r="L77" s="261">
        <f t="shared" si="5"/>
        <v>200000</v>
      </c>
      <c r="M77" s="258"/>
      <c r="N77" s="260"/>
      <c r="O77" s="262">
        <f t="shared" si="6"/>
        <v>200000</v>
      </c>
      <c r="P77" s="253" t="str">
        <f t="shared" si="38"/>
        <v>X</v>
      </c>
      <c r="Q77" s="287"/>
      <c r="S77" s="253"/>
      <c r="U77" s="253"/>
      <c r="V77" s="258"/>
      <c r="W77" s="258"/>
      <c r="X77" s="253"/>
      <c r="Z77" s="253"/>
      <c r="AA77" s="258"/>
      <c r="AB77" s="258"/>
      <c r="AC77" s="253"/>
      <c r="AE77" s="253"/>
      <c r="AG77" s="251"/>
      <c r="AH77" s="264"/>
      <c r="AJ77" s="253"/>
      <c r="AL77" s="253"/>
    </row>
    <row r="78" spans="1:38" s="250" customFormat="1" ht="50.1" customHeight="1" x14ac:dyDescent="0.3">
      <c r="A78" s="285" t="str">
        <f>IFERROR(VLOOKUP($C78,구분표!$A$2:$C$300,2,FALSE),"")</f>
        <v>문화체육관광위원회</v>
      </c>
      <c r="B78" s="280" t="str">
        <f>IFERROR(VLOOKUP($C78,[3]구분표!$A$2:$C$300,3,FALSE),"")</f>
        <v>문화체육관광국</v>
      </c>
      <c r="C78" s="276" t="s">
        <v>1215</v>
      </c>
      <c r="D78" s="277" t="s">
        <v>845</v>
      </c>
      <c r="E78" s="278">
        <v>457</v>
      </c>
      <c r="F78" s="217" t="s">
        <v>1224</v>
      </c>
      <c r="G78" s="221">
        <v>800000</v>
      </c>
      <c r="H78" s="235"/>
      <c r="I78" s="263">
        <f t="shared" si="4"/>
        <v>800000</v>
      </c>
      <c r="J78" s="235"/>
      <c r="K78" s="223"/>
      <c r="L78" s="261">
        <f t="shared" si="5"/>
        <v>800000</v>
      </c>
      <c r="M78" s="258"/>
      <c r="N78" s="260"/>
      <c r="O78" s="262">
        <f t="shared" si="6"/>
        <v>800000</v>
      </c>
      <c r="P78" s="253" t="str">
        <f t="shared" si="38"/>
        <v>X</v>
      </c>
      <c r="Q78" s="287"/>
      <c r="S78" s="253"/>
      <c r="U78" s="253"/>
      <c r="V78" s="258"/>
      <c r="W78" s="258"/>
      <c r="X78" s="253"/>
      <c r="Z78" s="253"/>
      <c r="AA78" s="258"/>
      <c r="AB78" s="258"/>
      <c r="AC78" s="253"/>
      <c r="AE78" s="253"/>
      <c r="AG78" s="251"/>
      <c r="AH78" s="264"/>
      <c r="AJ78" s="253"/>
      <c r="AL78" s="253"/>
    </row>
    <row r="79" spans="1:38" s="250" customFormat="1" ht="50.1" customHeight="1" x14ac:dyDescent="0.3">
      <c r="A79" s="285" t="str">
        <f>IFERROR(VLOOKUP($C79,구분표!$A$2:$C$300,2,FALSE),"")</f>
        <v>문화체육관광위원회</v>
      </c>
      <c r="B79" s="280" t="str">
        <f>IFERROR(VLOOKUP($C79,[3]구분표!$A$2:$C$300,3,FALSE),"")</f>
        <v>문화체육관광국</v>
      </c>
      <c r="C79" s="276" t="s">
        <v>1215</v>
      </c>
      <c r="D79" s="277" t="s">
        <v>845</v>
      </c>
      <c r="E79" s="278">
        <v>457</v>
      </c>
      <c r="F79" s="217" t="s">
        <v>1225</v>
      </c>
      <c r="G79" s="221">
        <v>925800</v>
      </c>
      <c r="H79" s="235"/>
      <c r="I79" s="263">
        <f t="shared" si="4"/>
        <v>925800</v>
      </c>
      <c r="J79" s="235"/>
      <c r="K79" s="223"/>
      <c r="L79" s="261">
        <f t="shared" si="5"/>
        <v>925800</v>
      </c>
      <c r="M79" s="258"/>
      <c r="N79" s="260"/>
      <c r="O79" s="262">
        <f t="shared" si="6"/>
        <v>925800</v>
      </c>
      <c r="P79" s="253" t="str">
        <f t="shared" si="38"/>
        <v>X</v>
      </c>
      <c r="Q79" s="287"/>
      <c r="S79" s="253"/>
      <c r="U79" s="253"/>
      <c r="V79" s="258"/>
      <c r="W79" s="258"/>
      <c r="X79" s="253"/>
      <c r="Z79" s="253"/>
      <c r="AA79" s="258"/>
      <c r="AB79" s="258"/>
      <c r="AC79" s="253"/>
      <c r="AE79" s="253"/>
      <c r="AG79" s="251"/>
      <c r="AH79" s="264"/>
      <c r="AJ79" s="253"/>
      <c r="AL79" s="253"/>
    </row>
    <row r="80" spans="1:38" s="250" customFormat="1" ht="50.1" customHeight="1" x14ac:dyDescent="0.3">
      <c r="A80" s="285" t="str">
        <f>IFERROR(VLOOKUP($C80,구분표!$A$2:$C$300,2,FALSE),"")</f>
        <v>문화체육관광위원회</v>
      </c>
      <c r="B80" s="280" t="str">
        <f>IFERROR(VLOOKUP($C80,[3]구분표!$A$2:$C$300,3,FALSE),"")</f>
        <v>문화체육관광국</v>
      </c>
      <c r="C80" s="276" t="s">
        <v>1215</v>
      </c>
      <c r="D80" s="277" t="s">
        <v>845</v>
      </c>
      <c r="E80" s="278">
        <v>457</v>
      </c>
      <c r="F80" s="217" t="s">
        <v>1226</v>
      </c>
      <c r="G80" s="221">
        <v>30000</v>
      </c>
      <c r="H80" s="235"/>
      <c r="I80" s="263">
        <f t="shared" si="4"/>
        <v>30000</v>
      </c>
      <c r="J80" s="235"/>
      <c r="K80" s="223"/>
      <c r="L80" s="261">
        <f t="shared" si="5"/>
        <v>30000</v>
      </c>
      <c r="M80" s="258"/>
      <c r="N80" s="260"/>
      <c r="O80" s="262">
        <f t="shared" si="6"/>
        <v>30000</v>
      </c>
      <c r="P80" s="253" t="str">
        <f t="shared" si="38"/>
        <v>X</v>
      </c>
      <c r="Q80" s="287"/>
      <c r="S80" s="253"/>
      <c r="U80" s="253"/>
      <c r="V80" s="258"/>
      <c r="W80" s="258"/>
      <c r="X80" s="253"/>
      <c r="Z80" s="253"/>
      <c r="AA80" s="258"/>
      <c r="AB80" s="258"/>
      <c r="AC80" s="253"/>
      <c r="AE80" s="253"/>
      <c r="AG80" s="251"/>
      <c r="AH80" s="264"/>
      <c r="AJ80" s="253"/>
      <c r="AL80" s="253"/>
    </row>
    <row r="81" spans="1:38" s="250" customFormat="1" ht="50.1" customHeight="1" x14ac:dyDescent="0.3">
      <c r="A81" s="285" t="str">
        <f>IFERROR(VLOOKUP($C81,구분표!$A$2:$C$300,2,FALSE),"")</f>
        <v>문화체육관광위원회</v>
      </c>
      <c r="B81" s="280" t="str">
        <f>IFERROR(VLOOKUP($C81,[3]구분표!$A$2:$C$300,3,FALSE),"")</f>
        <v>문화체육관광국</v>
      </c>
      <c r="C81" s="276" t="s">
        <v>1215</v>
      </c>
      <c r="D81" s="277" t="s">
        <v>845</v>
      </c>
      <c r="E81" s="278">
        <v>457</v>
      </c>
      <c r="F81" s="217" t="s">
        <v>1227</v>
      </c>
      <c r="G81" s="221">
        <v>150000</v>
      </c>
      <c r="H81" s="235">
        <v>70000</v>
      </c>
      <c r="I81" s="263">
        <f t="shared" si="4"/>
        <v>80000</v>
      </c>
      <c r="J81" s="235"/>
      <c r="K81" s="223"/>
      <c r="L81" s="261">
        <f t="shared" si="5"/>
        <v>150000</v>
      </c>
      <c r="M81" s="258"/>
      <c r="N81" s="260"/>
      <c r="O81" s="262">
        <f t="shared" si="6"/>
        <v>150000</v>
      </c>
      <c r="P81" s="253" t="str">
        <f t="shared" si="38"/>
        <v>X</v>
      </c>
      <c r="Q81" s="287"/>
      <c r="S81" s="253"/>
      <c r="U81" s="253"/>
      <c r="V81" s="258"/>
      <c r="W81" s="258"/>
      <c r="X81" s="253"/>
      <c r="Z81" s="253"/>
      <c r="AA81" s="258"/>
      <c r="AB81" s="258"/>
      <c r="AC81" s="253"/>
      <c r="AE81" s="253"/>
      <c r="AG81" s="251"/>
      <c r="AH81" s="264"/>
      <c r="AJ81" s="253"/>
      <c r="AL81" s="253"/>
    </row>
    <row r="82" spans="1:38" s="250" customFormat="1" ht="50.1" customHeight="1" x14ac:dyDescent="0.3">
      <c r="A82" s="285" t="str">
        <f>IFERROR(VLOOKUP($C82,구분표!$A$2:$C$300,2,FALSE),"")</f>
        <v>문화체육관광위원회</v>
      </c>
      <c r="B82" s="280" t="str">
        <f>IFERROR(VLOOKUP($C82,[3]구분표!$A$2:$C$300,3,FALSE),"")</f>
        <v>문화체육관광국</v>
      </c>
      <c r="C82" s="276" t="s">
        <v>1215</v>
      </c>
      <c r="D82" s="277" t="s">
        <v>845</v>
      </c>
      <c r="E82" s="278">
        <v>457</v>
      </c>
      <c r="F82" s="217" t="s">
        <v>1228</v>
      </c>
      <c r="G82" s="221">
        <v>1000000</v>
      </c>
      <c r="H82" s="235"/>
      <c r="I82" s="263">
        <f t="shared" si="4"/>
        <v>1000000</v>
      </c>
      <c r="J82" s="235">
        <v>-300000</v>
      </c>
      <c r="K82" s="223"/>
      <c r="L82" s="261">
        <f t="shared" si="5"/>
        <v>700000</v>
      </c>
      <c r="M82" s="258"/>
      <c r="N82" s="260"/>
      <c r="O82" s="262">
        <f t="shared" si="6"/>
        <v>1000000</v>
      </c>
      <c r="P82" s="253" t="str">
        <f t="shared" si="38"/>
        <v>O</v>
      </c>
      <c r="Q82" s="287"/>
      <c r="S82" s="253"/>
      <c r="U82" s="253"/>
      <c r="V82" s="258"/>
      <c r="W82" s="258"/>
      <c r="X82" s="253"/>
      <c r="Z82" s="253"/>
      <c r="AA82" s="258"/>
      <c r="AB82" s="258"/>
      <c r="AC82" s="253"/>
      <c r="AE82" s="253"/>
      <c r="AG82" s="251"/>
      <c r="AH82" s="264"/>
      <c r="AJ82" s="253"/>
      <c r="AL82" s="253"/>
    </row>
    <row r="83" spans="1:38" s="250" customFormat="1" ht="50.1" customHeight="1" x14ac:dyDescent="0.3">
      <c r="A83" s="285" t="str">
        <f>IFERROR(VLOOKUP($C83,구분표!$A$2:$C$300,2,FALSE),"")</f>
        <v>문화체육관광위원회</v>
      </c>
      <c r="B83" s="280" t="str">
        <f>IFERROR(VLOOKUP($C83,[3]구분표!$A$2:$C$300,3,FALSE),"")</f>
        <v>문화체육관광국</v>
      </c>
      <c r="C83" s="276" t="s">
        <v>1229</v>
      </c>
      <c r="D83" s="277" t="s">
        <v>845</v>
      </c>
      <c r="E83" s="278">
        <v>458</v>
      </c>
      <c r="F83" s="217" t="s">
        <v>1230</v>
      </c>
      <c r="G83" s="221">
        <v>94845</v>
      </c>
      <c r="H83" s="235"/>
      <c r="I83" s="263">
        <f t="shared" si="4"/>
        <v>94845</v>
      </c>
      <c r="J83" s="235"/>
      <c r="K83" s="223"/>
      <c r="L83" s="261">
        <f t="shared" si="5"/>
        <v>94845</v>
      </c>
      <c r="M83" s="258"/>
      <c r="N83" s="260"/>
      <c r="O83" s="262">
        <f t="shared" si="6"/>
        <v>94845</v>
      </c>
      <c r="P83" s="253" t="str">
        <f t="shared" si="38"/>
        <v>X</v>
      </c>
      <c r="Q83" s="287"/>
      <c r="S83" s="253"/>
      <c r="U83" s="253"/>
      <c r="V83" s="258"/>
      <c r="W83" s="258"/>
      <c r="X83" s="253"/>
      <c r="Z83" s="253"/>
      <c r="AA83" s="258"/>
      <c r="AB83" s="258"/>
      <c r="AC83" s="253"/>
      <c r="AE83" s="253"/>
      <c r="AG83" s="251"/>
      <c r="AH83" s="264"/>
      <c r="AJ83" s="253"/>
      <c r="AL83" s="253"/>
    </row>
    <row r="84" spans="1:38" s="250" customFormat="1" ht="50.1" customHeight="1" x14ac:dyDescent="0.3">
      <c r="A84" s="285" t="str">
        <f>IFERROR(VLOOKUP($C84,구분표!$A$2:$C$300,2,FALSE),"")</f>
        <v>문화체육관광위원회</v>
      </c>
      <c r="B84" s="280" t="str">
        <f>IFERROR(VLOOKUP($C84,[3]구분표!$A$2:$C$300,3,FALSE),"")</f>
        <v>문화체육관광국</v>
      </c>
      <c r="C84" s="276" t="s">
        <v>1229</v>
      </c>
      <c r="D84" s="277" t="s">
        <v>845</v>
      </c>
      <c r="E84" s="278">
        <v>458</v>
      </c>
      <c r="F84" s="217" t="s">
        <v>1231</v>
      </c>
      <c r="G84" s="221">
        <v>26316</v>
      </c>
      <c r="H84" s="235">
        <v>25182</v>
      </c>
      <c r="I84" s="263">
        <f t="shared" si="4"/>
        <v>1134</v>
      </c>
      <c r="J84" s="235"/>
      <c r="K84" s="223"/>
      <c r="L84" s="261">
        <f t="shared" si="5"/>
        <v>26316</v>
      </c>
      <c r="M84" s="258"/>
      <c r="N84" s="260"/>
      <c r="O84" s="262">
        <f t="shared" si="6"/>
        <v>26316</v>
      </c>
      <c r="P84" s="253" t="str">
        <f t="shared" si="38"/>
        <v>X</v>
      </c>
      <c r="Q84" s="287"/>
      <c r="S84" s="253"/>
      <c r="U84" s="253"/>
      <c r="V84" s="258"/>
      <c r="W84" s="258"/>
      <c r="X84" s="253"/>
      <c r="Z84" s="253"/>
      <c r="AA84" s="258"/>
      <c r="AB84" s="258"/>
      <c r="AC84" s="253"/>
      <c r="AE84" s="253"/>
      <c r="AG84" s="251"/>
      <c r="AH84" s="264"/>
      <c r="AJ84" s="253"/>
      <c r="AL84" s="253"/>
    </row>
    <row r="85" spans="1:38" s="250" customFormat="1" ht="50.1" customHeight="1" x14ac:dyDescent="0.3">
      <c r="A85" s="285" t="str">
        <f>IFERROR(VLOOKUP($C85,구분표!$A$2:$C$300,2,FALSE),"")</f>
        <v>문화체육관광위원회</v>
      </c>
      <c r="B85" s="280" t="str">
        <f>IFERROR(VLOOKUP($C85,[3]구분표!$A$2:$C$300,3,FALSE),"")</f>
        <v>문화체육관광국</v>
      </c>
      <c r="C85" s="276" t="s">
        <v>1229</v>
      </c>
      <c r="D85" s="277" t="s">
        <v>845</v>
      </c>
      <c r="E85" s="278">
        <v>458</v>
      </c>
      <c r="F85" s="217" t="s">
        <v>1232</v>
      </c>
      <c r="G85" s="221">
        <v>182945</v>
      </c>
      <c r="H85" s="235"/>
      <c r="I85" s="263">
        <f t="shared" si="4"/>
        <v>182945</v>
      </c>
      <c r="J85" s="235"/>
      <c r="K85" s="223"/>
      <c r="L85" s="261">
        <f t="shared" si="5"/>
        <v>182945</v>
      </c>
      <c r="M85" s="258"/>
      <c r="N85" s="260"/>
      <c r="O85" s="262">
        <f t="shared" si="6"/>
        <v>182945</v>
      </c>
      <c r="P85" s="253" t="str">
        <f t="shared" si="38"/>
        <v>X</v>
      </c>
      <c r="Q85" s="287"/>
      <c r="S85" s="253"/>
      <c r="U85" s="253"/>
      <c r="V85" s="258"/>
      <c r="W85" s="258"/>
      <c r="X85" s="253"/>
      <c r="Z85" s="253"/>
      <c r="AA85" s="258"/>
      <c r="AB85" s="258"/>
      <c r="AC85" s="253"/>
      <c r="AE85" s="253"/>
      <c r="AG85" s="251"/>
      <c r="AH85" s="264"/>
      <c r="AJ85" s="253"/>
      <c r="AL85" s="253"/>
    </row>
    <row r="86" spans="1:38" s="250" customFormat="1" ht="50.1" customHeight="1" x14ac:dyDescent="0.3">
      <c r="A86" s="285" t="str">
        <f>IFERROR(VLOOKUP($C86,구분표!$A$2:$C$300,2,FALSE),"")</f>
        <v>문화체육관광위원회</v>
      </c>
      <c r="B86" s="280" t="str">
        <f>IFERROR(VLOOKUP($C86,[3]구분표!$A$2:$C$300,3,FALSE),"")</f>
        <v>문화체육관광국</v>
      </c>
      <c r="C86" s="276" t="s">
        <v>1233</v>
      </c>
      <c r="D86" s="277" t="s">
        <v>845</v>
      </c>
      <c r="E86" s="278">
        <v>459</v>
      </c>
      <c r="F86" s="217" t="s">
        <v>1234</v>
      </c>
      <c r="G86" s="221">
        <v>65647</v>
      </c>
      <c r="H86" s="235">
        <v>131294</v>
      </c>
      <c r="I86" s="263">
        <f t="shared" si="4"/>
        <v>-65647</v>
      </c>
      <c r="J86" s="235"/>
      <c r="K86" s="223"/>
      <c r="L86" s="261">
        <f t="shared" si="5"/>
        <v>65647</v>
      </c>
      <c r="M86" s="258"/>
      <c r="N86" s="260"/>
      <c r="O86" s="262">
        <f t="shared" si="6"/>
        <v>65647</v>
      </c>
      <c r="P86" s="253" t="str">
        <f t="shared" si="38"/>
        <v>X</v>
      </c>
      <c r="Q86" s="287"/>
      <c r="S86" s="253"/>
      <c r="U86" s="253"/>
      <c r="V86" s="258"/>
      <c r="W86" s="258"/>
      <c r="X86" s="253"/>
      <c r="Z86" s="253"/>
      <c r="AA86" s="258"/>
      <c r="AB86" s="258"/>
      <c r="AC86" s="253"/>
      <c r="AE86" s="253"/>
      <c r="AG86" s="251"/>
      <c r="AH86" s="264"/>
      <c r="AJ86" s="253"/>
      <c r="AL86" s="253"/>
    </row>
    <row r="87" spans="1:38" s="250" customFormat="1" ht="50.1" customHeight="1" x14ac:dyDescent="0.3">
      <c r="A87" s="285" t="str">
        <f>IFERROR(VLOOKUP($C87,구분표!$A$2:$C$300,2,FALSE),"")</f>
        <v>문화체육관광위원회</v>
      </c>
      <c r="B87" s="280" t="str">
        <f>IFERROR(VLOOKUP($C87,[3]구분표!$A$2:$C$300,3,FALSE),"")</f>
        <v>문화체육관광국</v>
      </c>
      <c r="C87" s="276" t="s">
        <v>1233</v>
      </c>
      <c r="D87" s="277" t="s">
        <v>845</v>
      </c>
      <c r="E87" s="278">
        <v>459</v>
      </c>
      <c r="F87" s="217" t="s">
        <v>1235</v>
      </c>
      <c r="G87" s="221">
        <v>100000</v>
      </c>
      <c r="H87" s="235"/>
      <c r="I87" s="263">
        <f t="shared" si="4"/>
        <v>100000</v>
      </c>
      <c r="J87" s="235">
        <v>-100000</v>
      </c>
      <c r="K87" s="223"/>
      <c r="L87" s="261">
        <f t="shared" si="5"/>
        <v>0</v>
      </c>
      <c r="M87" s="258"/>
      <c r="N87" s="260"/>
      <c r="O87" s="262">
        <f t="shared" si="6"/>
        <v>100000</v>
      </c>
      <c r="P87" s="253" t="str">
        <f t="shared" si="38"/>
        <v>O</v>
      </c>
      <c r="Q87" s="287"/>
      <c r="S87" s="253"/>
      <c r="U87" s="253"/>
      <c r="V87" s="258"/>
      <c r="W87" s="258"/>
      <c r="X87" s="253"/>
      <c r="Z87" s="253"/>
      <c r="AA87" s="258"/>
      <c r="AB87" s="258"/>
      <c r="AC87" s="253"/>
      <c r="AE87" s="253"/>
      <c r="AG87" s="251"/>
      <c r="AH87" s="264"/>
      <c r="AJ87" s="253"/>
      <c r="AL87" s="253"/>
    </row>
    <row r="88" spans="1:38" s="250" customFormat="1" ht="50.1" customHeight="1" x14ac:dyDescent="0.3">
      <c r="A88" s="285" t="str">
        <f>IFERROR(VLOOKUP($C88,구분표!$A$2:$C$300,2,FALSE),"")</f>
        <v>문화체육관광위원회</v>
      </c>
      <c r="B88" s="280" t="str">
        <f>IFERROR(VLOOKUP($C88,[3]구분표!$A$2:$C$300,3,FALSE),"")</f>
        <v>문화체육관광국</v>
      </c>
      <c r="C88" s="276" t="s">
        <v>1233</v>
      </c>
      <c r="D88" s="277" t="s">
        <v>845</v>
      </c>
      <c r="E88" s="278">
        <v>459</v>
      </c>
      <c r="F88" s="217" t="s">
        <v>1236</v>
      </c>
      <c r="G88" s="221">
        <v>80000</v>
      </c>
      <c r="H88" s="235"/>
      <c r="I88" s="263">
        <f t="shared" si="4"/>
        <v>80000</v>
      </c>
      <c r="J88" s="235"/>
      <c r="K88" s="223"/>
      <c r="L88" s="261">
        <f t="shared" si="5"/>
        <v>80000</v>
      </c>
      <c r="M88" s="258"/>
      <c r="N88" s="260"/>
      <c r="O88" s="262">
        <f t="shared" si="6"/>
        <v>80000</v>
      </c>
      <c r="P88" s="253" t="str">
        <f t="shared" si="38"/>
        <v>X</v>
      </c>
      <c r="Q88" s="287"/>
      <c r="S88" s="253"/>
      <c r="U88" s="253"/>
      <c r="V88" s="258"/>
      <c r="W88" s="258"/>
      <c r="X88" s="253"/>
      <c r="Z88" s="253"/>
      <c r="AA88" s="258"/>
      <c r="AB88" s="258"/>
      <c r="AC88" s="253"/>
      <c r="AE88" s="253"/>
      <c r="AG88" s="251"/>
      <c r="AH88" s="264"/>
      <c r="AJ88" s="253"/>
      <c r="AL88" s="253"/>
    </row>
    <row r="89" spans="1:38" s="250" customFormat="1" ht="50.1" customHeight="1" x14ac:dyDescent="0.3">
      <c r="A89" s="285" t="str">
        <f>IFERROR(VLOOKUP($C89,구분표!$A$2:$C$300,2,FALSE),"")</f>
        <v>문화체육관광위원회</v>
      </c>
      <c r="B89" s="280" t="str">
        <f>IFERROR(VLOOKUP($C89,[3]구분표!$A$2:$C$300,3,FALSE),"")</f>
        <v>문화체육관광국</v>
      </c>
      <c r="C89" s="276" t="s">
        <v>1233</v>
      </c>
      <c r="D89" s="277" t="s">
        <v>845</v>
      </c>
      <c r="E89" s="278">
        <v>459</v>
      </c>
      <c r="F89" s="217" t="s">
        <v>1237</v>
      </c>
      <c r="G89" s="221">
        <v>2059000</v>
      </c>
      <c r="H89" s="235">
        <v>1974000</v>
      </c>
      <c r="I89" s="263">
        <f t="shared" si="4"/>
        <v>85000</v>
      </c>
      <c r="J89" s="235"/>
      <c r="K89" s="223"/>
      <c r="L89" s="261">
        <f t="shared" si="5"/>
        <v>2059000</v>
      </c>
      <c r="M89" s="258"/>
      <c r="N89" s="260"/>
      <c r="O89" s="262">
        <f t="shared" si="6"/>
        <v>2059000</v>
      </c>
      <c r="P89" s="253" t="str">
        <f t="shared" si="38"/>
        <v>X</v>
      </c>
      <c r="Q89" s="287"/>
      <c r="S89" s="253"/>
      <c r="U89" s="253"/>
      <c r="V89" s="258"/>
      <c r="W89" s="258"/>
      <c r="X89" s="253"/>
      <c r="Z89" s="253"/>
      <c r="AA89" s="258"/>
      <c r="AB89" s="258"/>
      <c r="AC89" s="253"/>
      <c r="AE89" s="253"/>
      <c r="AG89" s="251"/>
      <c r="AH89" s="264"/>
      <c r="AJ89" s="253"/>
      <c r="AL89" s="253"/>
    </row>
    <row r="90" spans="1:38" s="250" customFormat="1" ht="50.1" customHeight="1" x14ac:dyDescent="0.3">
      <c r="A90" s="285" t="str">
        <f>IFERROR(VLOOKUP($C90,구분표!$A$2:$C$300,2,FALSE),"")</f>
        <v>문화체육관광위원회</v>
      </c>
      <c r="B90" s="280" t="str">
        <f>IFERROR(VLOOKUP($C90,[3]구분표!$A$2:$C$300,3,FALSE),"")</f>
        <v>문화체육관광국</v>
      </c>
      <c r="C90" s="276" t="s">
        <v>1233</v>
      </c>
      <c r="D90" s="277" t="s">
        <v>845</v>
      </c>
      <c r="E90" s="278">
        <v>459</v>
      </c>
      <c r="F90" s="217" t="s">
        <v>1238</v>
      </c>
      <c r="G90" s="221">
        <v>50000</v>
      </c>
      <c r="H90" s="235"/>
      <c r="I90" s="263">
        <f t="shared" si="4"/>
        <v>50000</v>
      </c>
      <c r="J90" s="235"/>
      <c r="K90" s="223"/>
      <c r="L90" s="261">
        <f t="shared" si="5"/>
        <v>50000</v>
      </c>
      <c r="M90" s="258"/>
      <c r="N90" s="260"/>
      <c r="O90" s="262">
        <f t="shared" si="6"/>
        <v>50000</v>
      </c>
      <c r="P90" s="253" t="str">
        <f t="shared" si="38"/>
        <v>X</v>
      </c>
      <c r="Q90" s="287"/>
      <c r="S90" s="253"/>
      <c r="U90" s="253"/>
      <c r="V90" s="258"/>
      <c r="W90" s="258"/>
      <c r="X90" s="253"/>
      <c r="Z90" s="253"/>
      <c r="AA90" s="258"/>
      <c r="AB90" s="258"/>
      <c r="AC90" s="253"/>
      <c r="AE90" s="253"/>
      <c r="AG90" s="251"/>
      <c r="AH90" s="264"/>
      <c r="AJ90" s="253"/>
      <c r="AL90" s="253"/>
    </row>
    <row r="91" spans="1:38" s="250" customFormat="1" ht="50.1" customHeight="1" x14ac:dyDescent="0.3">
      <c r="A91" s="285" t="str">
        <f>IFERROR(VLOOKUP($C91,구분표!$A$2:$C$300,2,FALSE),"")</f>
        <v>문화체육관광위원회</v>
      </c>
      <c r="B91" s="280" t="str">
        <f>IFERROR(VLOOKUP($C91,[3]구분표!$A$2:$C$300,3,FALSE),"")</f>
        <v>문화체육관광국</v>
      </c>
      <c r="C91" s="276" t="s">
        <v>1233</v>
      </c>
      <c r="D91" s="277" t="s">
        <v>845</v>
      </c>
      <c r="E91" s="278">
        <v>460</v>
      </c>
      <c r="F91" s="217" t="s">
        <v>1239</v>
      </c>
      <c r="G91" s="221">
        <v>1200000</v>
      </c>
      <c r="H91" s="235">
        <v>825000</v>
      </c>
      <c r="I91" s="263">
        <f t="shared" si="4"/>
        <v>375000</v>
      </c>
      <c r="J91" s="235"/>
      <c r="K91" s="223">
        <v>100000</v>
      </c>
      <c r="L91" s="261">
        <f t="shared" si="5"/>
        <v>1300000</v>
      </c>
      <c r="M91" s="258"/>
      <c r="N91" s="260"/>
      <c r="O91" s="262">
        <f t="shared" si="6"/>
        <v>1200000</v>
      </c>
      <c r="P91" s="253" t="str">
        <f t="shared" si="38"/>
        <v>X</v>
      </c>
      <c r="Q91" s="287"/>
      <c r="S91" s="253"/>
      <c r="U91" s="253"/>
      <c r="V91" s="258"/>
      <c r="W91" s="258"/>
      <c r="X91" s="253"/>
      <c r="Z91" s="253"/>
      <c r="AA91" s="258"/>
      <c r="AB91" s="258"/>
      <c r="AC91" s="253"/>
      <c r="AE91" s="253"/>
      <c r="AG91" s="251"/>
      <c r="AH91" s="264"/>
      <c r="AJ91" s="253"/>
      <c r="AL91" s="253"/>
    </row>
    <row r="92" spans="1:38" s="250" customFormat="1" ht="50.1" customHeight="1" x14ac:dyDescent="0.3">
      <c r="A92" s="285" t="str">
        <f>IFERROR(VLOOKUP($C92,구분표!$A$2:$C$300,2,FALSE),"")</f>
        <v>문화체육관광위원회</v>
      </c>
      <c r="B92" s="280" t="str">
        <f>IFERROR(VLOOKUP($C92,[3]구분표!$A$2:$C$300,3,FALSE),"")</f>
        <v>문화체육관광국</v>
      </c>
      <c r="C92" s="276" t="s">
        <v>1233</v>
      </c>
      <c r="D92" s="277" t="s">
        <v>845</v>
      </c>
      <c r="E92" s="278">
        <v>460</v>
      </c>
      <c r="F92" s="217" t="s">
        <v>1240</v>
      </c>
      <c r="G92" s="221">
        <v>172000</v>
      </c>
      <c r="H92" s="235">
        <v>142000</v>
      </c>
      <c r="I92" s="263">
        <f t="shared" si="4"/>
        <v>30000</v>
      </c>
      <c r="J92" s="235"/>
      <c r="K92" s="223"/>
      <c r="L92" s="261">
        <f t="shared" si="5"/>
        <v>172000</v>
      </c>
      <c r="M92" s="258"/>
      <c r="N92" s="260"/>
      <c r="O92" s="262">
        <f t="shared" si="6"/>
        <v>172000</v>
      </c>
      <c r="P92" s="253" t="str">
        <f t="shared" si="38"/>
        <v>X</v>
      </c>
      <c r="Q92" s="287"/>
      <c r="S92" s="253"/>
      <c r="U92" s="253"/>
      <c r="V92" s="258"/>
      <c r="W92" s="258"/>
      <c r="X92" s="253"/>
      <c r="Z92" s="253"/>
      <c r="AA92" s="258"/>
      <c r="AB92" s="258"/>
      <c r="AC92" s="253"/>
      <c r="AE92" s="253"/>
      <c r="AG92" s="251"/>
      <c r="AH92" s="264"/>
      <c r="AJ92" s="253"/>
      <c r="AL92" s="253"/>
    </row>
    <row r="93" spans="1:38" s="250" customFormat="1" ht="50.1" customHeight="1" x14ac:dyDescent="0.3">
      <c r="A93" s="285" t="str">
        <f>IFERROR(VLOOKUP($C93,구분표!$A$2:$C$300,2,FALSE),"")</f>
        <v>문화체육관광위원회</v>
      </c>
      <c r="B93" s="280" t="str">
        <f>IFERROR(VLOOKUP($C93,[3]구분표!$A$2:$C$300,3,FALSE),"")</f>
        <v>문화체육관광국</v>
      </c>
      <c r="C93" s="276" t="s">
        <v>1233</v>
      </c>
      <c r="D93" s="277" t="s">
        <v>845</v>
      </c>
      <c r="E93" s="278">
        <v>460</v>
      </c>
      <c r="F93" s="217" t="s">
        <v>1241</v>
      </c>
      <c r="G93" s="221">
        <v>55000</v>
      </c>
      <c r="H93" s="235"/>
      <c r="I93" s="263">
        <f t="shared" si="4"/>
        <v>55000</v>
      </c>
      <c r="J93" s="235"/>
      <c r="K93" s="223"/>
      <c r="L93" s="261">
        <f t="shared" si="5"/>
        <v>55000</v>
      </c>
      <c r="M93" s="258"/>
      <c r="N93" s="260"/>
      <c r="O93" s="262">
        <f t="shared" si="6"/>
        <v>55000</v>
      </c>
      <c r="P93" s="253" t="str">
        <f t="shared" si="38"/>
        <v>X</v>
      </c>
      <c r="Q93" s="287"/>
      <c r="S93" s="253"/>
      <c r="U93" s="253"/>
      <c r="V93" s="258"/>
      <c r="W93" s="258"/>
      <c r="X93" s="253"/>
      <c r="Z93" s="253"/>
      <c r="AA93" s="258"/>
      <c r="AB93" s="258"/>
      <c r="AC93" s="253"/>
      <c r="AE93" s="253"/>
      <c r="AG93" s="251"/>
      <c r="AH93" s="264"/>
      <c r="AJ93" s="253"/>
      <c r="AL93" s="253"/>
    </row>
    <row r="94" spans="1:38" s="250" customFormat="1" ht="50.1" customHeight="1" x14ac:dyDescent="0.3">
      <c r="A94" s="285" t="str">
        <f>IFERROR(VLOOKUP($C94,구분표!$A$2:$C$300,2,FALSE),"")</f>
        <v>문화체육관광위원회</v>
      </c>
      <c r="B94" s="280" t="str">
        <f>IFERROR(VLOOKUP($C94,[3]구분표!$A$2:$C$300,3,FALSE),"")</f>
        <v>문화체육관광국</v>
      </c>
      <c r="C94" s="276" t="s">
        <v>1233</v>
      </c>
      <c r="D94" s="277" t="s">
        <v>845</v>
      </c>
      <c r="E94" s="242">
        <v>460</v>
      </c>
      <c r="F94" s="217" t="s">
        <v>1242</v>
      </c>
      <c r="G94" s="281">
        <v>8740000</v>
      </c>
      <c r="H94" s="282">
        <v>4440000</v>
      </c>
      <c r="I94" s="263">
        <f t="shared" si="4"/>
        <v>4300000</v>
      </c>
      <c r="J94" s="282"/>
      <c r="K94" s="286">
        <v>2700000</v>
      </c>
      <c r="L94" s="261">
        <f t="shared" si="5"/>
        <v>11440000</v>
      </c>
      <c r="M94" s="258"/>
      <c r="N94" s="260"/>
      <c r="O94" s="262">
        <f t="shared" si="6"/>
        <v>8740000</v>
      </c>
      <c r="P94" s="253" t="str">
        <f t="shared" si="38"/>
        <v>X</v>
      </c>
      <c r="Q94" s="288" t="s">
        <v>1277</v>
      </c>
      <c r="S94" s="253"/>
      <c r="U94" s="253"/>
      <c r="V94" s="258"/>
      <c r="W94" s="258"/>
      <c r="X94" s="253"/>
      <c r="Z94" s="253"/>
      <c r="AA94" s="258"/>
      <c r="AB94" s="258"/>
      <c r="AC94" s="253"/>
      <c r="AE94" s="253"/>
      <c r="AG94" s="251"/>
      <c r="AH94" s="264"/>
      <c r="AJ94" s="253"/>
      <c r="AL94" s="253"/>
    </row>
    <row r="95" spans="1:38" s="250" customFormat="1" ht="50.1" customHeight="1" x14ac:dyDescent="0.3">
      <c r="A95" s="285" t="str">
        <f>IFERROR(VLOOKUP($C95,구분표!$A$2:$C$300,2,FALSE),"")</f>
        <v>문화체육관광위원회</v>
      </c>
      <c r="B95" s="280" t="str">
        <f>IFERROR(VLOOKUP($C95,[3]구분표!$A$2:$C$300,3,FALSE),"")</f>
        <v>문화체육관광국</v>
      </c>
      <c r="C95" s="276" t="s">
        <v>1233</v>
      </c>
      <c r="D95" s="277" t="s">
        <v>845</v>
      </c>
      <c r="E95" s="278">
        <v>460</v>
      </c>
      <c r="F95" s="217" t="s">
        <v>1243</v>
      </c>
      <c r="G95" s="221">
        <v>2873000</v>
      </c>
      <c r="H95" s="235">
        <v>2393000</v>
      </c>
      <c r="I95" s="263">
        <f t="shared" si="4"/>
        <v>480000</v>
      </c>
      <c r="J95" s="235"/>
      <c r="K95" s="223"/>
      <c r="L95" s="261">
        <f t="shared" si="5"/>
        <v>2873000</v>
      </c>
      <c r="M95" s="258"/>
      <c r="N95" s="260"/>
      <c r="O95" s="262">
        <f t="shared" si="6"/>
        <v>2873000</v>
      </c>
      <c r="P95" s="253" t="str">
        <f t="shared" si="38"/>
        <v>X</v>
      </c>
      <c r="Q95" s="287"/>
      <c r="S95" s="253"/>
      <c r="U95" s="253"/>
      <c r="V95" s="258"/>
      <c r="W95" s="258"/>
      <c r="X95" s="253"/>
      <c r="Z95" s="253"/>
      <c r="AA95" s="258"/>
      <c r="AB95" s="258"/>
      <c r="AC95" s="253"/>
      <c r="AE95" s="253"/>
      <c r="AG95" s="251"/>
      <c r="AH95" s="264"/>
      <c r="AJ95" s="253"/>
      <c r="AL95" s="253"/>
    </row>
    <row r="96" spans="1:38" s="250" customFormat="1" ht="50.1" customHeight="1" x14ac:dyDescent="0.3">
      <c r="A96" s="285" t="str">
        <f>IFERROR(VLOOKUP($C96,구분표!$A$2:$C$300,2,FALSE),"")</f>
        <v>문화체육관광위원회</v>
      </c>
      <c r="B96" s="280" t="str">
        <f>IFERROR(VLOOKUP($C96,[3]구분표!$A$2:$C$300,3,FALSE),"")</f>
        <v>문화체육관광국</v>
      </c>
      <c r="C96" s="276" t="s">
        <v>1233</v>
      </c>
      <c r="D96" s="277" t="s">
        <v>845</v>
      </c>
      <c r="E96" s="278">
        <v>461</v>
      </c>
      <c r="F96" s="217" t="s">
        <v>1244</v>
      </c>
      <c r="G96" s="221">
        <v>1568000</v>
      </c>
      <c r="H96" s="235"/>
      <c r="I96" s="263">
        <f t="shared" si="4"/>
        <v>1568000</v>
      </c>
      <c r="J96" s="235"/>
      <c r="K96" s="223"/>
      <c r="L96" s="261">
        <f t="shared" si="5"/>
        <v>1568000</v>
      </c>
      <c r="M96" s="258"/>
      <c r="N96" s="260"/>
      <c r="O96" s="262">
        <f t="shared" si="6"/>
        <v>1568000</v>
      </c>
      <c r="P96" s="253" t="str">
        <f t="shared" si="38"/>
        <v>X</v>
      </c>
      <c r="Q96" s="287"/>
      <c r="S96" s="253"/>
      <c r="U96" s="253"/>
      <c r="V96" s="258"/>
      <c r="W96" s="258"/>
      <c r="X96" s="253"/>
      <c r="Z96" s="253"/>
      <c r="AA96" s="258"/>
      <c r="AB96" s="258"/>
      <c r="AC96" s="253"/>
      <c r="AE96" s="253"/>
      <c r="AG96" s="251"/>
      <c r="AH96" s="264"/>
      <c r="AJ96" s="253"/>
      <c r="AL96" s="253"/>
    </row>
    <row r="97" spans="1:38" s="250" customFormat="1" ht="50.1" customHeight="1" x14ac:dyDescent="0.3">
      <c r="A97" s="285" t="str">
        <f>IFERROR(VLOOKUP($C97,구분표!$A$2:$C$300,2,FALSE),"")</f>
        <v>문화체육관광위원회</v>
      </c>
      <c r="B97" s="280" t="str">
        <f>IFERROR(VLOOKUP($C97,[3]구분표!$A$2:$C$300,3,FALSE),"")</f>
        <v>문화체육관광국</v>
      </c>
      <c r="C97" s="276" t="s">
        <v>1233</v>
      </c>
      <c r="D97" s="277" t="s">
        <v>845</v>
      </c>
      <c r="E97" s="278">
        <v>461</v>
      </c>
      <c r="F97" s="217" t="s">
        <v>1245</v>
      </c>
      <c r="G97" s="221">
        <v>1000000</v>
      </c>
      <c r="H97" s="235"/>
      <c r="I97" s="263">
        <f t="shared" si="4"/>
        <v>1000000</v>
      </c>
      <c r="J97" s="235"/>
      <c r="K97" s="223"/>
      <c r="L97" s="261">
        <f t="shared" si="5"/>
        <v>1000000</v>
      </c>
      <c r="M97" s="258"/>
      <c r="N97" s="260"/>
      <c r="O97" s="262">
        <f t="shared" si="6"/>
        <v>1000000</v>
      </c>
      <c r="P97" s="253" t="str">
        <f t="shared" si="38"/>
        <v>X</v>
      </c>
      <c r="Q97" s="287"/>
      <c r="S97" s="253"/>
      <c r="U97" s="253"/>
      <c r="V97" s="258"/>
      <c r="W97" s="258"/>
      <c r="X97" s="253"/>
      <c r="Z97" s="253"/>
      <c r="AA97" s="258"/>
      <c r="AB97" s="258"/>
      <c r="AC97" s="253"/>
      <c r="AE97" s="253"/>
      <c r="AG97" s="251"/>
      <c r="AH97" s="264"/>
      <c r="AJ97" s="253"/>
      <c r="AL97" s="253"/>
    </row>
    <row r="98" spans="1:38" s="250" customFormat="1" ht="50.1" customHeight="1" x14ac:dyDescent="0.3">
      <c r="A98" s="285" t="str">
        <f>IFERROR(VLOOKUP($C98,구분표!$A$2:$C$300,2,FALSE),"")</f>
        <v>문화체육관광위원회</v>
      </c>
      <c r="B98" s="280" t="str">
        <f>IFERROR(VLOOKUP($C98,[3]구분표!$A$2:$C$300,3,FALSE),"")</f>
        <v>문화체육관광국</v>
      </c>
      <c r="C98" s="276" t="s">
        <v>1233</v>
      </c>
      <c r="D98" s="277" t="s">
        <v>845</v>
      </c>
      <c r="E98" s="278">
        <v>461</v>
      </c>
      <c r="F98" s="217" t="s">
        <v>1246</v>
      </c>
      <c r="G98" s="221">
        <v>1804000</v>
      </c>
      <c r="H98" s="235">
        <v>1704000</v>
      </c>
      <c r="I98" s="263">
        <f t="shared" si="4"/>
        <v>100000</v>
      </c>
      <c r="J98" s="235"/>
      <c r="K98" s="223"/>
      <c r="L98" s="261">
        <f t="shared" si="5"/>
        <v>1804000</v>
      </c>
      <c r="M98" s="258"/>
      <c r="N98" s="260"/>
      <c r="O98" s="262">
        <f t="shared" si="6"/>
        <v>1804000</v>
      </c>
      <c r="P98" s="253" t="str">
        <f t="shared" si="38"/>
        <v>X</v>
      </c>
      <c r="Q98" s="287"/>
      <c r="S98" s="253"/>
      <c r="U98" s="253"/>
      <c r="V98" s="258"/>
      <c r="W98" s="258"/>
      <c r="X98" s="253"/>
      <c r="Z98" s="253"/>
      <c r="AA98" s="258"/>
      <c r="AB98" s="258"/>
      <c r="AC98" s="253"/>
      <c r="AE98" s="253"/>
      <c r="AG98" s="251"/>
      <c r="AH98" s="264"/>
      <c r="AJ98" s="253"/>
      <c r="AL98" s="253"/>
    </row>
    <row r="99" spans="1:38" s="250" customFormat="1" ht="50.1" customHeight="1" x14ac:dyDescent="0.3">
      <c r="A99" s="285" t="str">
        <f>IFERROR(VLOOKUP($C99,구분표!$A$2:$C$300,2,FALSE),"")</f>
        <v>문화체육관광위원회</v>
      </c>
      <c r="B99" s="280" t="str">
        <f>IFERROR(VLOOKUP($C99,[3]구분표!$A$2:$C$300,3,FALSE),"")</f>
        <v>문화체육관광국</v>
      </c>
      <c r="C99" s="276" t="s">
        <v>1233</v>
      </c>
      <c r="D99" s="277" t="s">
        <v>845</v>
      </c>
      <c r="E99" s="278">
        <v>461</v>
      </c>
      <c r="F99" s="217" t="s">
        <v>1247</v>
      </c>
      <c r="G99" s="221">
        <v>960000</v>
      </c>
      <c r="H99" s="235"/>
      <c r="I99" s="263">
        <f t="shared" si="4"/>
        <v>960000</v>
      </c>
      <c r="J99" s="235"/>
      <c r="K99" s="223"/>
      <c r="L99" s="261">
        <f t="shared" si="5"/>
        <v>960000</v>
      </c>
      <c r="M99" s="258"/>
      <c r="N99" s="260"/>
      <c r="O99" s="262">
        <f t="shared" si="6"/>
        <v>960000</v>
      </c>
      <c r="P99" s="253" t="str">
        <f t="shared" si="38"/>
        <v>X</v>
      </c>
      <c r="Q99" s="287"/>
      <c r="S99" s="253"/>
      <c r="U99" s="253"/>
      <c r="V99" s="258"/>
      <c r="W99" s="258"/>
      <c r="X99" s="253"/>
      <c r="Z99" s="253"/>
      <c r="AA99" s="258"/>
      <c r="AB99" s="258"/>
      <c r="AC99" s="253"/>
      <c r="AE99" s="253"/>
      <c r="AG99" s="251"/>
      <c r="AH99" s="264"/>
      <c r="AJ99" s="253"/>
      <c r="AL99" s="253"/>
    </row>
    <row r="100" spans="1:38" s="250" customFormat="1" ht="50.1" customHeight="1" x14ac:dyDescent="0.3">
      <c r="A100" s="285" t="str">
        <f>IFERROR(VLOOKUP($C100,구분표!$A$2:$C$300,2,FALSE),"")</f>
        <v>문화체육관광위원회</v>
      </c>
      <c r="B100" s="280" t="str">
        <f>IFERROR(VLOOKUP($C100,[3]구분표!$A$2:$C$300,3,FALSE),"")</f>
        <v>문화체육관광국</v>
      </c>
      <c r="C100" s="276" t="s">
        <v>1233</v>
      </c>
      <c r="D100" s="277" t="s">
        <v>845</v>
      </c>
      <c r="E100" s="278">
        <v>461</v>
      </c>
      <c r="F100" s="217" t="s">
        <v>1248</v>
      </c>
      <c r="G100" s="221">
        <v>5951</v>
      </c>
      <c r="H100" s="235"/>
      <c r="I100" s="263">
        <f t="shared" si="4"/>
        <v>5951</v>
      </c>
      <c r="J100" s="235"/>
      <c r="K100" s="223"/>
      <c r="L100" s="261">
        <f t="shared" si="5"/>
        <v>5951</v>
      </c>
      <c r="M100" s="258"/>
      <c r="N100" s="260"/>
      <c r="O100" s="262">
        <f t="shared" si="6"/>
        <v>5951</v>
      </c>
      <c r="P100" s="253" t="str">
        <f t="shared" si="38"/>
        <v>X</v>
      </c>
      <c r="Q100" s="287"/>
      <c r="S100" s="253"/>
      <c r="U100" s="253"/>
      <c r="V100" s="258"/>
      <c r="W100" s="258"/>
      <c r="X100" s="253"/>
      <c r="Z100" s="253"/>
      <c r="AA100" s="258"/>
      <c r="AB100" s="258"/>
      <c r="AC100" s="253"/>
      <c r="AE100" s="253"/>
      <c r="AG100" s="251"/>
      <c r="AH100" s="264"/>
      <c r="AJ100" s="253"/>
      <c r="AL100" s="253"/>
    </row>
    <row r="101" spans="1:38" s="250" customFormat="1" ht="50.1" customHeight="1" x14ac:dyDescent="0.3">
      <c r="A101" s="285" t="str">
        <f>IFERROR(VLOOKUP($C101,구분표!$A$2:$C$300,2,FALSE),"")</f>
        <v>문화체육관광위원회</v>
      </c>
      <c r="B101" s="280" t="str">
        <f>IFERROR(VLOOKUP($C101,[3]구분표!$A$2:$C$300,3,FALSE),"")</f>
        <v>문화체육관광국</v>
      </c>
      <c r="C101" s="276" t="s">
        <v>1249</v>
      </c>
      <c r="D101" s="277" t="s">
        <v>845</v>
      </c>
      <c r="E101" s="278">
        <v>462</v>
      </c>
      <c r="F101" s="217" t="s">
        <v>1250</v>
      </c>
      <c r="G101" s="221">
        <v>460160</v>
      </c>
      <c r="H101" s="235">
        <v>417732</v>
      </c>
      <c r="I101" s="263">
        <f t="shared" si="4"/>
        <v>42428</v>
      </c>
      <c r="J101" s="235"/>
      <c r="K101" s="223"/>
      <c r="L101" s="261">
        <f t="shared" si="5"/>
        <v>460160</v>
      </c>
      <c r="M101" s="258"/>
      <c r="N101" s="260"/>
      <c r="O101" s="262">
        <f t="shared" si="6"/>
        <v>460160</v>
      </c>
      <c r="P101" s="253" t="str">
        <f t="shared" si="38"/>
        <v>X</v>
      </c>
      <c r="Q101" s="287"/>
      <c r="S101" s="253"/>
      <c r="U101" s="253"/>
      <c r="V101" s="258"/>
      <c r="W101" s="258"/>
      <c r="X101" s="253"/>
      <c r="Z101" s="253"/>
      <c r="AA101" s="258"/>
      <c r="AB101" s="258"/>
      <c r="AC101" s="253"/>
      <c r="AE101" s="253"/>
      <c r="AG101" s="251"/>
      <c r="AH101" s="264"/>
      <c r="AJ101" s="253"/>
      <c r="AL101" s="253"/>
    </row>
    <row r="102" spans="1:38" s="250" customFormat="1" ht="50.1" customHeight="1" x14ac:dyDescent="0.3">
      <c r="A102" s="285" t="str">
        <f>IFERROR(VLOOKUP($C102,구분표!$A$2:$C$300,2,FALSE),"")</f>
        <v>문화체육관광위원회</v>
      </c>
      <c r="B102" s="280" t="str">
        <f>IFERROR(VLOOKUP($C102,[3]구분표!$A$2:$C$300,3,FALSE),"")</f>
        <v>문화체육관광국</v>
      </c>
      <c r="C102" s="276" t="s">
        <v>1249</v>
      </c>
      <c r="D102" s="277" t="s">
        <v>845</v>
      </c>
      <c r="E102" s="278">
        <v>462</v>
      </c>
      <c r="F102" s="217" t="s">
        <v>1251</v>
      </c>
      <c r="G102" s="221">
        <v>130000</v>
      </c>
      <c r="H102" s="235">
        <v>107976</v>
      </c>
      <c r="I102" s="263">
        <f t="shared" si="4"/>
        <v>22024</v>
      </c>
      <c r="J102" s="235"/>
      <c r="K102" s="223"/>
      <c r="L102" s="261">
        <f t="shared" si="5"/>
        <v>130000</v>
      </c>
      <c r="M102" s="258"/>
      <c r="N102" s="260"/>
      <c r="O102" s="262">
        <f t="shared" si="6"/>
        <v>130000</v>
      </c>
      <c r="P102" s="253" t="str">
        <f t="shared" si="38"/>
        <v>X</v>
      </c>
      <c r="Q102" s="287"/>
      <c r="S102" s="253"/>
      <c r="U102" s="253"/>
      <c r="V102" s="258"/>
      <c r="W102" s="258"/>
      <c r="X102" s="253"/>
      <c r="Z102" s="253"/>
      <c r="AA102" s="258"/>
      <c r="AB102" s="258"/>
      <c r="AC102" s="253"/>
      <c r="AE102" s="253"/>
      <c r="AG102" s="251"/>
      <c r="AH102" s="264"/>
      <c r="AJ102" s="253"/>
      <c r="AL102" s="253"/>
    </row>
    <row r="103" spans="1:38" s="250" customFormat="1" ht="50.1" customHeight="1" x14ac:dyDescent="0.3">
      <c r="A103" s="285" t="str">
        <f>IFERROR(VLOOKUP($C103,구분표!$A$2:$C$300,2,FALSE),"")</f>
        <v>문화체육관광위원회</v>
      </c>
      <c r="B103" s="280" t="str">
        <f>IFERROR(VLOOKUP($C103,[3]구분표!$A$2:$C$300,3,FALSE),"")</f>
        <v>문화체육관광국</v>
      </c>
      <c r="C103" s="276" t="s">
        <v>1249</v>
      </c>
      <c r="D103" s="277" t="s">
        <v>845</v>
      </c>
      <c r="E103" s="278">
        <v>462</v>
      </c>
      <c r="F103" s="217" t="s">
        <v>1252</v>
      </c>
      <c r="G103" s="221">
        <v>1238333</v>
      </c>
      <c r="H103" s="235">
        <v>866667</v>
      </c>
      <c r="I103" s="263">
        <f t="shared" si="4"/>
        <v>371666</v>
      </c>
      <c r="J103" s="235"/>
      <c r="K103" s="223"/>
      <c r="L103" s="261">
        <f t="shared" si="5"/>
        <v>1238333</v>
      </c>
      <c r="M103" s="258"/>
      <c r="N103" s="260"/>
      <c r="O103" s="262">
        <f t="shared" si="6"/>
        <v>1238333</v>
      </c>
      <c r="P103" s="253" t="str">
        <f t="shared" si="38"/>
        <v>X</v>
      </c>
      <c r="Q103" s="287"/>
      <c r="S103" s="253"/>
      <c r="U103" s="253"/>
      <c r="V103" s="258"/>
      <c r="W103" s="258"/>
      <c r="X103" s="253"/>
      <c r="Z103" s="253"/>
      <c r="AA103" s="258"/>
      <c r="AB103" s="258"/>
      <c r="AC103" s="253"/>
      <c r="AE103" s="253"/>
      <c r="AG103" s="251"/>
      <c r="AH103" s="264"/>
      <c r="AJ103" s="253"/>
      <c r="AL103" s="253"/>
    </row>
    <row r="104" spans="1:38" s="250" customFormat="1" ht="50.1" customHeight="1" x14ac:dyDescent="0.3">
      <c r="A104" s="285" t="str">
        <f>IFERROR(VLOOKUP($C104,구분표!$A$2:$C$300,2,FALSE),"")</f>
        <v>문화체육관광위원회</v>
      </c>
      <c r="B104" s="280" t="str">
        <f>IFERROR(VLOOKUP($C104,[3]구분표!$A$2:$C$300,3,FALSE),"")</f>
        <v>문화체육관광국</v>
      </c>
      <c r="C104" s="276" t="s">
        <v>1249</v>
      </c>
      <c r="D104" s="277" t="s">
        <v>845</v>
      </c>
      <c r="E104" s="278">
        <v>463</v>
      </c>
      <c r="F104" s="217" t="s">
        <v>1253</v>
      </c>
      <c r="G104" s="221">
        <v>19540128</v>
      </c>
      <c r="H104" s="235">
        <v>18599023</v>
      </c>
      <c r="I104" s="263">
        <f t="shared" si="4"/>
        <v>941105</v>
      </c>
      <c r="J104" s="235"/>
      <c r="K104" s="223"/>
      <c r="L104" s="261">
        <f t="shared" si="5"/>
        <v>19540128</v>
      </c>
      <c r="M104" s="258"/>
      <c r="N104" s="260"/>
      <c r="O104" s="262">
        <f t="shared" si="6"/>
        <v>19540128</v>
      </c>
      <c r="P104" s="253" t="str">
        <f t="shared" si="38"/>
        <v>X</v>
      </c>
      <c r="Q104" s="287"/>
      <c r="S104" s="253"/>
      <c r="U104" s="253"/>
      <c r="V104" s="258"/>
      <c r="W104" s="258"/>
      <c r="X104" s="253"/>
      <c r="Z104" s="253"/>
      <c r="AA104" s="258"/>
      <c r="AB104" s="258"/>
      <c r="AC104" s="253"/>
      <c r="AE104" s="253"/>
      <c r="AG104" s="251"/>
      <c r="AH104" s="264"/>
      <c r="AJ104" s="253"/>
      <c r="AL104" s="253"/>
    </row>
    <row r="105" spans="1:38" s="250" customFormat="1" ht="54" x14ac:dyDescent="0.3">
      <c r="A105" s="285" t="str">
        <f>IFERROR(VLOOKUP($C105,구분표!$A$2:$C$300,2,FALSE),"")</f>
        <v>문화체육관광위원회</v>
      </c>
      <c r="B105" s="280" t="str">
        <f>IFERROR(VLOOKUP($C105,[3]구분표!$A$2:$C$300,3,FALSE),"")</f>
        <v>문화체육관광국</v>
      </c>
      <c r="C105" s="276" t="s">
        <v>1249</v>
      </c>
      <c r="D105" s="277" t="s">
        <v>845</v>
      </c>
      <c r="E105" s="278">
        <v>463</v>
      </c>
      <c r="F105" s="217" t="s">
        <v>1254</v>
      </c>
      <c r="G105" s="221">
        <v>6217500</v>
      </c>
      <c r="H105" s="235">
        <v>4607000</v>
      </c>
      <c r="I105" s="263">
        <f t="shared" si="4"/>
        <v>1610500</v>
      </c>
      <c r="J105" s="235"/>
      <c r="K105" s="223"/>
      <c r="L105" s="261">
        <f t="shared" si="5"/>
        <v>6217500</v>
      </c>
      <c r="M105" s="258"/>
      <c r="N105" s="260"/>
      <c r="O105" s="262">
        <f t="shared" si="6"/>
        <v>6217500</v>
      </c>
      <c r="P105" s="253" t="str">
        <f t="shared" si="38"/>
        <v>X</v>
      </c>
      <c r="Q105" s="304" t="s">
        <v>1278</v>
      </c>
      <c r="S105" s="253"/>
      <c r="U105" s="253"/>
      <c r="V105" s="258"/>
      <c r="W105" s="258"/>
      <c r="X105" s="253"/>
      <c r="Z105" s="253"/>
      <c r="AA105" s="258"/>
      <c r="AB105" s="258"/>
      <c r="AC105" s="253"/>
      <c r="AE105" s="253"/>
      <c r="AG105" s="251"/>
      <c r="AH105" s="264"/>
      <c r="AJ105" s="253"/>
      <c r="AL105" s="253"/>
    </row>
    <row r="106" spans="1:38" s="250" customFormat="1" ht="50.1" customHeight="1" x14ac:dyDescent="0.3">
      <c r="A106" s="285" t="str">
        <f>IFERROR(VLOOKUP($C106,구분표!$A$2:$C$300,2,FALSE),"")</f>
        <v>문화체육관광위원회</v>
      </c>
      <c r="B106" s="280" t="str">
        <f>IFERROR(VLOOKUP($C106,[3]구분표!$A$2:$C$300,3,FALSE),"")</f>
        <v>문화체육관광국</v>
      </c>
      <c r="C106" s="276" t="s">
        <v>1249</v>
      </c>
      <c r="D106" s="277" t="s">
        <v>845</v>
      </c>
      <c r="E106" s="278">
        <v>463</v>
      </c>
      <c r="F106" s="283" t="s">
        <v>1255</v>
      </c>
      <c r="G106" s="221">
        <v>11587322</v>
      </c>
      <c r="H106" s="235">
        <v>9504215</v>
      </c>
      <c r="I106" s="263">
        <f t="shared" si="4"/>
        <v>2083107</v>
      </c>
      <c r="J106" s="235"/>
      <c r="K106" s="223"/>
      <c r="L106" s="261">
        <f t="shared" si="5"/>
        <v>11587322</v>
      </c>
      <c r="M106" s="258"/>
      <c r="N106" s="260"/>
      <c r="O106" s="262">
        <f t="shared" si="6"/>
        <v>11587322</v>
      </c>
      <c r="P106" s="253" t="str">
        <f t="shared" si="38"/>
        <v>X</v>
      </c>
      <c r="Q106" s="287"/>
      <c r="S106" s="253"/>
      <c r="U106" s="253"/>
      <c r="V106" s="258"/>
      <c r="W106" s="258"/>
      <c r="X106" s="253"/>
      <c r="Z106" s="253"/>
      <c r="AA106" s="258"/>
      <c r="AB106" s="258"/>
      <c r="AC106" s="253"/>
      <c r="AE106" s="253"/>
      <c r="AG106" s="251"/>
      <c r="AH106" s="264"/>
      <c r="AJ106" s="253"/>
      <c r="AL106" s="253"/>
    </row>
    <row r="107" spans="1:38" s="250" customFormat="1" ht="50.1" customHeight="1" x14ac:dyDescent="0.3">
      <c r="A107" s="285" t="str">
        <f>IFERROR(VLOOKUP($C107,구분표!$A$2:$C$300,2,FALSE),"")</f>
        <v>문화체육관광위원회</v>
      </c>
      <c r="B107" s="280" t="str">
        <f>IFERROR(VLOOKUP($C107,[3]구분표!$A$2:$C$300,3,FALSE),"")</f>
        <v>문화체육관광국</v>
      </c>
      <c r="C107" s="276" t="s">
        <v>1249</v>
      </c>
      <c r="D107" s="277" t="s">
        <v>845</v>
      </c>
      <c r="E107" s="278">
        <v>463</v>
      </c>
      <c r="F107" s="283" t="s">
        <v>1256</v>
      </c>
      <c r="G107" s="221">
        <v>14770</v>
      </c>
      <c r="H107" s="235"/>
      <c r="I107" s="263">
        <f t="shared" si="4"/>
        <v>14770</v>
      </c>
      <c r="J107" s="235"/>
      <c r="K107" s="223"/>
      <c r="L107" s="261">
        <f t="shared" si="5"/>
        <v>14770</v>
      </c>
      <c r="M107" s="258"/>
      <c r="N107" s="260"/>
      <c r="O107" s="262">
        <f t="shared" si="6"/>
        <v>14770</v>
      </c>
      <c r="P107" s="253" t="str">
        <f t="shared" si="38"/>
        <v>X</v>
      </c>
      <c r="Q107" s="287"/>
      <c r="S107" s="253"/>
      <c r="U107" s="253"/>
      <c r="V107" s="258"/>
      <c r="W107" s="258"/>
      <c r="X107" s="253"/>
      <c r="Z107" s="253"/>
      <c r="AA107" s="258"/>
      <c r="AB107" s="258"/>
      <c r="AC107" s="253"/>
      <c r="AE107" s="253"/>
      <c r="AG107" s="251"/>
      <c r="AH107" s="264"/>
      <c r="AJ107" s="253"/>
      <c r="AL107" s="253"/>
    </row>
    <row r="108" spans="1:38" s="250" customFormat="1" ht="40.5" x14ac:dyDescent="0.3">
      <c r="A108" s="285" t="str">
        <f>IFERROR(VLOOKUP($C108,구분표!$A$2:$C$300,2,FALSE),"")</f>
        <v>문화체육관광위원회</v>
      </c>
      <c r="B108" s="280" t="str">
        <f>IFERROR(VLOOKUP($C108,[3]구분표!$A$2:$C$300,3,FALSE),"")</f>
        <v>문화체육관광국</v>
      </c>
      <c r="C108" s="276" t="s">
        <v>1257</v>
      </c>
      <c r="D108" s="277" t="s">
        <v>845</v>
      </c>
      <c r="E108" s="278">
        <v>464</v>
      </c>
      <c r="F108" s="283" t="s">
        <v>1258</v>
      </c>
      <c r="G108" s="221">
        <v>3783779</v>
      </c>
      <c r="H108" s="235">
        <v>3351400</v>
      </c>
      <c r="I108" s="263">
        <f t="shared" si="4"/>
        <v>432379</v>
      </c>
      <c r="J108" s="235"/>
      <c r="K108" s="223">
        <v>140000</v>
      </c>
      <c r="L108" s="261">
        <f t="shared" si="5"/>
        <v>3923779</v>
      </c>
      <c r="M108" s="258"/>
      <c r="N108" s="260"/>
      <c r="O108" s="262">
        <f t="shared" si="6"/>
        <v>3783779</v>
      </c>
      <c r="P108" s="253" t="str">
        <f t="shared" si="38"/>
        <v>X</v>
      </c>
      <c r="Q108" s="226" t="s">
        <v>1279</v>
      </c>
      <c r="S108" s="253"/>
      <c r="U108" s="253"/>
      <c r="V108" s="258"/>
      <c r="W108" s="258"/>
      <c r="X108" s="253"/>
      <c r="Z108" s="253"/>
      <c r="AA108" s="258"/>
      <c r="AB108" s="258"/>
      <c r="AC108" s="253"/>
      <c r="AE108" s="253"/>
      <c r="AG108" s="251"/>
      <c r="AH108" s="264"/>
      <c r="AJ108" s="253"/>
      <c r="AL108" s="253"/>
    </row>
    <row r="109" spans="1:38" s="250" customFormat="1" ht="50.1" customHeight="1" x14ac:dyDescent="0.3">
      <c r="A109" s="285" t="str">
        <f>IFERROR(VLOOKUP($C109,구분표!$A$2:$C$300,2,FALSE),"")</f>
        <v>문화체육관광위원회</v>
      </c>
      <c r="B109" s="280" t="str">
        <f>IFERROR(VLOOKUP($C109,[3]구분표!$A$2:$C$300,3,FALSE),"")</f>
        <v>문화체육관광국</v>
      </c>
      <c r="C109" s="276" t="s">
        <v>1257</v>
      </c>
      <c r="D109" s="277" t="s">
        <v>845</v>
      </c>
      <c r="E109" s="278">
        <v>464</v>
      </c>
      <c r="F109" s="283" t="s">
        <v>1259</v>
      </c>
      <c r="G109" s="221">
        <v>850000</v>
      </c>
      <c r="H109" s="235">
        <v>550000</v>
      </c>
      <c r="I109" s="263">
        <f t="shared" si="4"/>
        <v>300000</v>
      </c>
      <c r="J109" s="235"/>
      <c r="K109" s="223">
        <v>100000</v>
      </c>
      <c r="L109" s="261">
        <f t="shared" si="5"/>
        <v>950000</v>
      </c>
      <c r="M109" s="258"/>
      <c r="N109" s="260"/>
      <c r="O109" s="262">
        <f t="shared" si="6"/>
        <v>850000</v>
      </c>
      <c r="P109" s="253" t="str">
        <f t="shared" si="38"/>
        <v>X</v>
      </c>
      <c r="Q109" s="287"/>
      <c r="S109" s="253"/>
      <c r="U109" s="253"/>
      <c r="V109" s="258"/>
      <c r="W109" s="258"/>
      <c r="X109" s="253"/>
      <c r="Z109" s="253"/>
      <c r="AA109" s="258"/>
      <c r="AB109" s="258"/>
      <c r="AC109" s="253"/>
      <c r="AE109" s="253"/>
      <c r="AG109" s="251"/>
      <c r="AH109" s="264"/>
      <c r="AJ109" s="253"/>
      <c r="AL109" s="253"/>
    </row>
    <row r="110" spans="1:38" s="250" customFormat="1" ht="50.1" customHeight="1" x14ac:dyDescent="0.3">
      <c r="A110" s="285" t="str">
        <f>IFERROR(VLOOKUP($C110,구분표!$A$2:$C$300,2,FALSE),"")</f>
        <v>문화체육관광위원회</v>
      </c>
      <c r="B110" s="280" t="str">
        <f>IFERROR(VLOOKUP($C110,[3]구분표!$A$2:$C$300,3,FALSE),"")</f>
        <v>문화체육관광국</v>
      </c>
      <c r="C110" s="276" t="s">
        <v>1257</v>
      </c>
      <c r="D110" s="277" t="s">
        <v>845</v>
      </c>
      <c r="E110" s="278">
        <v>464</v>
      </c>
      <c r="F110" s="283" t="s">
        <v>1260</v>
      </c>
      <c r="G110" s="221">
        <v>2000000</v>
      </c>
      <c r="H110" s="235">
        <v>1000000</v>
      </c>
      <c r="I110" s="263">
        <f t="shared" si="4"/>
        <v>1000000</v>
      </c>
      <c r="J110" s="235"/>
      <c r="K110" s="223"/>
      <c r="L110" s="261">
        <f t="shared" si="5"/>
        <v>2000000</v>
      </c>
      <c r="M110" s="258"/>
      <c r="N110" s="260"/>
      <c r="O110" s="262">
        <f t="shared" si="6"/>
        <v>2000000</v>
      </c>
      <c r="P110" s="253" t="str">
        <f t="shared" si="38"/>
        <v>X</v>
      </c>
      <c r="Q110" s="287"/>
      <c r="S110" s="253"/>
      <c r="U110" s="253"/>
      <c r="V110" s="258"/>
      <c r="W110" s="258"/>
      <c r="X110" s="253"/>
      <c r="Z110" s="253"/>
      <c r="AA110" s="258"/>
      <c r="AB110" s="258"/>
      <c r="AC110" s="253"/>
      <c r="AE110" s="253"/>
      <c r="AG110" s="251"/>
      <c r="AH110" s="264"/>
      <c r="AJ110" s="253"/>
      <c r="AL110" s="253"/>
    </row>
    <row r="111" spans="1:38" s="250" customFormat="1" ht="50.1" customHeight="1" x14ac:dyDescent="0.3">
      <c r="A111" s="285" t="str">
        <f>IFERROR(VLOOKUP($C111,구분표!$A$2:$C$300,2,FALSE),"")</f>
        <v>문화체육관광위원회</v>
      </c>
      <c r="B111" s="280" t="str">
        <f>IFERROR(VLOOKUP($C111,[3]구분표!$A$2:$C$300,3,FALSE),"")</f>
        <v>문화체육관광국</v>
      </c>
      <c r="C111" s="276" t="s">
        <v>1257</v>
      </c>
      <c r="D111" s="277" t="s">
        <v>845</v>
      </c>
      <c r="E111" s="278">
        <v>464</v>
      </c>
      <c r="F111" s="217" t="s">
        <v>1261</v>
      </c>
      <c r="G111" s="221">
        <v>1700000</v>
      </c>
      <c r="H111" s="235"/>
      <c r="I111" s="263">
        <f t="shared" si="4"/>
        <v>1700000</v>
      </c>
      <c r="J111" s="235">
        <v>-300000</v>
      </c>
      <c r="K111" s="223"/>
      <c r="L111" s="261">
        <f t="shared" si="5"/>
        <v>1400000</v>
      </c>
      <c r="M111" s="258"/>
      <c r="N111" s="260"/>
      <c r="O111" s="262">
        <f t="shared" si="6"/>
        <v>1700000</v>
      </c>
      <c r="P111" s="253" t="str">
        <f t="shared" si="38"/>
        <v>O</v>
      </c>
      <c r="Q111" s="287"/>
      <c r="S111" s="253"/>
      <c r="U111" s="253"/>
      <c r="V111" s="258"/>
      <c r="W111" s="258"/>
      <c r="X111" s="253"/>
      <c r="Z111" s="253"/>
      <c r="AA111" s="258"/>
      <c r="AB111" s="258"/>
      <c r="AC111" s="253"/>
      <c r="AE111" s="253"/>
      <c r="AG111" s="251"/>
      <c r="AH111" s="264"/>
      <c r="AJ111" s="253"/>
      <c r="AL111" s="253"/>
    </row>
    <row r="112" spans="1:38" s="250" customFormat="1" ht="50.1" customHeight="1" x14ac:dyDescent="0.3">
      <c r="A112" s="285" t="str">
        <f>IFERROR(VLOOKUP($C112,구분표!$A$2:$C$300,2,FALSE),"")</f>
        <v>문화체육관광위원회</v>
      </c>
      <c r="B112" s="280" t="str">
        <f>IFERROR(VLOOKUP($C112,[3]구분표!$A$2:$C$300,3,FALSE),"")</f>
        <v>문화체육관광국</v>
      </c>
      <c r="C112" s="276" t="s">
        <v>1257</v>
      </c>
      <c r="D112" s="277" t="s">
        <v>845</v>
      </c>
      <c r="E112" s="278">
        <v>464</v>
      </c>
      <c r="F112" s="217" t="s">
        <v>1262</v>
      </c>
      <c r="G112" s="221">
        <v>62000</v>
      </c>
      <c r="H112" s="235"/>
      <c r="I112" s="263">
        <f t="shared" si="4"/>
        <v>62000</v>
      </c>
      <c r="J112" s="235"/>
      <c r="K112" s="223"/>
      <c r="L112" s="261">
        <f t="shared" si="5"/>
        <v>62000</v>
      </c>
      <c r="M112" s="258"/>
      <c r="N112" s="260"/>
      <c r="O112" s="262">
        <f t="shared" si="6"/>
        <v>62000</v>
      </c>
      <c r="P112" s="253" t="str">
        <f t="shared" si="38"/>
        <v>X</v>
      </c>
      <c r="Q112" s="287"/>
      <c r="S112" s="253"/>
      <c r="U112" s="253"/>
      <c r="V112" s="258"/>
      <c r="W112" s="258"/>
      <c r="X112" s="253"/>
      <c r="Z112" s="253"/>
      <c r="AA112" s="258"/>
      <c r="AB112" s="258"/>
      <c r="AC112" s="253"/>
      <c r="AE112" s="253"/>
      <c r="AG112" s="251"/>
      <c r="AH112" s="264"/>
      <c r="AJ112" s="253"/>
      <c r="AL112" s="253"/>
    </row>
    <row r="113" spans="1:38" s="250" customFormat="1" ht="50.1" customHeight="1" x14ac:dyDescent="0.3">
      <c r="A113" s="285" t="str">
        <f>IFERROR(VLOOKUP($C113,구분표!$A$2:$C$300,2,FALSE),"")</f>
        <v>문화체육관광위원회</v>
      </c>
      <c r="B113" s="280" t="str">
        <f>IFERROR(VLOOKUP($C113,[3]구분표!$A$2:$C$300,3,FALSE),"")</f>
        <v>문화체육관광국</v>
      </c>
      <c r="C113" s="276" t="s">
        <v>1257</v>
      </c>
      <c r="D113" s="277" t="s">
        <v>845</v>
      </c>
      <c r="E113" s="278">
        <v>465</v>
      </c>
      <c r="F113" s="283" t="s">
        <v>1263</v>
      </c>
      <c r="G113" s="221">
        <v>69006</v>
      </c>
      <c r="H113" s="235"/>
      <c r="I113" s="263">
        <f t="shared" si="4"/>
        <v>69006</v>
      </c>
      <c r="J113" s="235"/>
      <c r="K113" s="223"/>
      <c r="L113" s="261">
        <f t="shared" si="5"/>
        <v>69006</v>
      </c>
      <c r="M113" s="258"/>
      <c r="N113" s="260"/>
      <c r="O113" s="262">
        <f t="shared" si="6"/>
        <v>69006</v>
      </c>
      <c r="P113" s="253" t="str">
        <f t="shared" si="38"/>
        <v>X</v>
      </c>
      <c r="Q113" s="287"/>
      <c r="S113" s="253"/>
      <c r="U113" s="253"/>
      <c r="V113" s="258"/>
      <c r="W113" s="258"/>
      <c r="X113" s="253"/>
      <c r="Z113" s="253"/>
      <c r="AA113" s="258"/>
      <c r="AB113" s="258"/>
      <c r="AC113" s="253"/>
      <c r="AE113" s="253"/>
      <c r="AG113" s="251"/>
      <c r="AH113" s="264"/>
      <c r="AJ113" s="253"/>
      <c r="AL113" s="253"/>
    </row>
    <row r="114" spans="1:38" s="250" customFormat="1" ht="50.1" customHeight="1" x14ac:dyDescent="0.3">
      <c r="A114" s="285" t="str">
        <f>IFERROR(VLOOKUP($C114,구분표!$A$2:$C$300,2,FALSE),"")</f>
        <v>문화체육관광위원회</v>
      </c>
      <c r="B114" s="280" t="str">
        <f>IFERROR(VLOOKUP($C114,[3]구분표!$A$2:$C$300,3,FALSE),"")</f>
        <v>문화체육관광국</v>
      </c>
      <c r="C114" s="276" t="s">
        <v>1264</v>
      </c>
      <c r="D114" s="277" t="s">
        <v>845</v>
      </c>
      <c r="E114" s="278">
        <v>466</v>
      </c>
      <c r="F114" s="283" t="s">
        <v>1265</v>
      </c>
      <c r="G114" s="221">
        <v>33000</v>
      </c>
      <c r="H114" s="235"/>
      <c r="I114" s="263">
        <f t="shared" si="4"/>
        <v>33000</v>
      </c>
      <c r="J114" s="235"/>
      <c r="K114" s="223"/>
      <c r="L114" s="261">
        <f t="shared" si="5"/>
        <v>33000</v>
      </c>
      <c r="M114" s="258"/>
      <c r="N114" s="260"/>
      <c r="O114" s="262">
        <f t="shared" si="6"/>
        <v>33000</v>
      </c>
      <c r="P114" s="253" t="str">
        <f t="shared" si="38"/>
        <v>X</v>
      </c>
      <c r="Q114" s="287"/>
      <c r="S114" s="253"/>
      <c r="U114" s="253"/>
      <c r="V114" s="258"/>
      <c r="W114" s="258"/>
      <c r="X114" s="253"/>
      <c r="Z114" s="253"/>
      <c r="AA114" s="258"/>
      <c r="AB114" s="258"/>
      <c r="AC114" s="253"/>
      <c r="AE114" s="253"/>
      <c r="AG114" s="251"/>
      <c r="AH114" s="264"/>
      <c r="AJ114" s="253"/>
      <c r="AL114" s="253"/>
    </row>
    <row r="115" spans="1:38" s="250" customFormat="1" ht="50.1" customHeight="1" x14ac:dyDescent="0.3">
      <c r="A115" s="285" t="str">
        <f>IFERROR(VLOOKUP($C115,구분표!$A$2:$C$300,2,FALSE),"")</f>
        <v>문화체육관광위원회</v>
      </c>
      <c r="B115" s="280" t="str">
        <f>IFERROR(VLOOKUP($C115,[3]구분표!$A$2:$C$300,3,FALSE),"")</f>
        <v>문화체육관광국</v>
      </c>
      <c r="C115" s="276" t="s">
        <v>1264</v>
      </c>
      <c r="D115" s="277" t="s">
        <v>845</v>
      </c>
      <c r="E115" s="278">
        <v>466</v>
      </c>
      <c r="F115" s="283" t="s">
        <v>1266</v>
      </c>
      <c r="G115" s="221">
        <v>100000</v>
      </c>
      <c r="H115" s="235">
        <v>5000</v>
      </c>
      <c r="I115" s="263">
        <f t="shared" si="4"/>
        <v>95000</v>
      </c>
      <c r="J115" s="235"/>
      <c r="K115" s="223"/>
      <c r="L115" s="261">
        <f t="shared" si="5"/>
        <v>100000</v>
      </c>
      <c r="M115" s="258"/>
      <c r="N115" s="260"/>
      <c r="O115" s="262">
        <f t="shared" si="6"/>
        <v>100000</v>
      </c>
      <c r="P115" s="253" t="str">
        <f t="shared" si="38"/>
        <v>X</v>
      </c>
      <c r="Q115" s="287"/>
      <c r="S115" s="253"/>
      <c r="U115" s="253"/>
      <c r="V115" s="258"/>
      <c r="W115" s="258"/>
      <c r="X115" s="253"/>
      <c r="Z115" s="253"/>
      <c r="AA115" s="258"/>
      <c r="AB115" s="258"/>
      <c r="AC115" s="253"/>
      <c r="AE115" s="253"/>
      <c r="AG115" s="251"/>
      <c r="AH115" s="264"/>
      <c r="AJ115" s="253"/>
      <c r="AL115" s="253"/>
    </row>
    <row r="116" spans="1:38" s="250" customFormat="1" ht="50.1" customHeight="1" x14ac:dyDescent="0.3">
      <c r="A116" s="285" t="str">
        <f>IFERROR(VLOOKUP($C116,구분표!$A$2:$C$300,2,FALSE),"")</f>
        <v>문화체육관광위원회</v>
      </c>
      <c r="B116" s="280" t="str">
        <f>IFERROR(VLOOKUP($C116,[3]구분표!$A$2:$C$300,3,FALSE),"")</f>
        <v>문화체육관광국</v>
      </c>
      <c r="C116" s="276" t="s">
        <v>1264</v>
      </c>
      <c r="D116" s="277" t="s">
        <v>845</v>
      </c>
      <c r="E116" s="278">
        <v>466</v>
      </c>
      <c r="F116" s="283" t="s">
        <v>1267</v>
      </c>
      <c r="G116" s="221">
        <v>140000</v>
      </c>
      <c r="H116" s="235"/>
      <c r="I116" s="263">
        <f t="shared" si="4"/>
        <v>140000</v>
      </c>
      <c r="J116" s="235"/>
      <c r="K116" s="223"/>
      <c r="L116" s="261">
        <f t="shared" si="5"/>
        <v>140000</v>
      </c>
      <c r="M116" s="258"/>
      <c r="N116" s="260"/>
      <c r="O116" s="262">
        <f t="shared" si="6"/>
        <v>140000</v>
      </c>
      <c r="P116" s="253" t="str">
        <f t="shared" si="38"/>
        <v>X</v>
      </c>
      <c r="Q116" s="287"/>
      <c r="S116" s="253"/>
      <c r="U116" s="253"/>
      <c r="V116" s="258"/>
      <c r="W116" s="258"/>
      <c r="X116" s="253"/>
      <c r="Z116" s="253"/>
      <c r="AA116" s="258"/>
      <c r="AB116" s="258"/>
      <c r="AC116" s="253"/>
      <c r="AE116" s="253"/>
      <c r="AG116" s="251"/>
      <c r="AH116" s="264"/>
      <c r="AJ116" s="253"/>
      <c r="AL116" s="253"/>
    </row>
    <row r="117" spans="1:38" s="250" customFormat="1" ht="50.1" customHeight="1" x14ac:dyDescent="0.3">
      <c r="A117" s="285" t="str">
        <f>IFERROR(VLOOKUP($C117,구분표!$A$2:$C$300,2,FALSE),"")</f>
        <v>문화체육관광위원회</v>
      </c>
      <c r="B117" s="280" t="str">
        <f>IFERROR(VLOOKUP($C117,[3]구분표!$A$2:$C$300,3,FALSE),"")</f>
        <v>문화체육관광국</v>
      </c>
      <c r="C117" s="276" t="s">
        <v>1264</v>
      </c>
      <c r="D117" s="277" t="s">
        <v>845</v>
      </c>
      <c r="E117" s="278">
        <v>466</v>
      </c>
      <c r="F117" s="284" t="s">
        <v>1268</v>
      </c>
      <c r="G117" s="221">
        <v>315000</v>
      </c>
      <c r="H117" s="235"/>
      <c r="I117" s="263">
        <f t="shared" si="4"/>
        <v>315000</v>
      </c>
      <c r="J117" s="235"/>
      <c r="K117" s="223"/>
      <c r="L117" s="261">
        <f t="shared" si="5"/>
        <v>315000</v>
      </c>
      <c r="M117" s="258"/>
      <c r="N117" s="260"/>
      <c r="O117" s="262">
        <f t="shared" si="6"/>
        <v>315000</v>
      </c>
      <c r="P117" s="253" t="str">
        <f t="shared" si="38"/>
        <v>X</v>
      </c>
      <c r="Q117" s="287"/>
      <c r="S117" s="253"/>
      <c r="U117" s="253"/>
      <c r="V117" s="258"/>
      <c r="W117" s="258"/>
      <c r="X117" s="253"/>
      <c r="Z117" s="253"/>
      <c r="AA117" s="258"/>
      <c r="AB117" s="258"/>
      <c r="AC117" s="253"/>
      <c r="AE117" s="253"/>
      <c r="AG117" s="251"/>
      <c r="AH117" s="264"/>
      <c r="AJ117" s="253"/>
      <c r="AL117" s="253"/>
    </row>
    <row r="118" spans="1:38" s="250" customFormat="1" ht="208.5" customHeight="1" x14ac:dyDescent="0.3">
      <c r="A118" s="285" t="str">
        <f>IFERROR(VLOOKUP($C118,구분표!$A$2:$C$300,2,FALSE),"")</f>
        <v>문화체육관광위원회</v>
      </c>
      <c r="B118" s="280" t="str">
        <f>IFERROR(VLOOKUP($C118,[3]구분표!$A$2:$C$300,3,FALSE),"")</f>
        <v>문화체육관광국</v>
      </c>
      <c r="C118" s="276" t="s">
        <v>1264</v>
      </c>
      <c r="D118" s="277" t="s">
        <v>845</v>
      </c>
      <c r="E118" s="278">
        <v>467</v>
      </c>
      <c r="F118" s="283" t="s">
        <v>1269</v>
      </c>
      <c r="G118" s="221">
        <v>6313536</v>
      </c>
      <c r="H118" s="235">
        <v>4713536</v>
      </c>
      <c r="I118" s="263">
        <f t="shared" si="4"/>
        <v>1600000</v>
      </c>
      <c r="J118" s="235">
        <v>-1600000</v>
      </c>
      <c r="K118" s="223">
        <v>1395000</v>
      </c>
      <c r="L118" s="261">
        <f t="shared" si="5"/>
        <v>6108536</v>
      </c>
      <c r="M118" s="258"/>
      <c r="N118" s="260"/>
      <c r="O118" s="262">
        <f t="shared" si="6"/>
        <v>6313536</v>
      </c>
      <c r="P118" s="253" t="str">
        <f t="shared" si="38"/>
        <v>O</v>
      </c>
      <c r="Q118" s="289" t="s">
        <v>1280</v>
      </c>
      <c r="S118" s="253"/>
      <c r="U118" s="253"/>
      <c r="V118" s="258"/>
      <c r="W118" s="258"/>
      <c r="X118" s="253"/>
      <c r="Z118" s="253"/>
      <c r="AA118" s="258"/>
      <c r="AB118" s="258"/>
      <c r="AC118" s="253"/>
      <c r="AE118" s="253"/>
      <c r="AG118" s="251"/>
      <c r="AH118" s="264"/>
      <c r="AJ118" s="253"/>
      <c r="AL118" s="253"/>
    </row>
    <row r="119" spans="1:38" s="250" customFormat="1" ht="50.1" customHeight="1" x14ac:dyDescent="0.3">
      <c r="A119" s="285" t="str">
        <f>IFERROR(VLOOKUP($C119,구분표!$A$2:$C$300,2,FALSE),"")</f>
        <v>문화체육관광위원회</v>
      </c>
      <c r="B119" s="280" t="str">
        <f>IFERROR(VLOOKUP($C119,[3]구분표!$A$2:$C$300,3,FALSE),"")</f>
        <v>문화체육관광국</v>
      </c>
      <c r="C119" s="276" t="s">
        <v>1264</v>
      </c>
      <c r="D119" s="277" t="s">
        <v>845</v>
      </c>
      <c r="E119" s="278">
        <v>467</v>
      </c>
      <c r="F119" s="283" t="s">
        <v>1270</v>
      </c>
      <c r="G119" s="221">
        <v>5825000</v>
      </c>
      <c r="H119" s="235">
        <v>5425000</v>
      </c>
      <c r="I119" s="263">
        <f t="shared" si="4"/>
        <v>400000</v>
      </c>
      <c r="J119" s="235"/>
      <c r="K119" s="223"/>
      <c r="L119" s="261">
        <f t="shared" si="5"/>
        <v>5825000</v>
      </c>
      <c r="M119" s="258"/>
      <c r="N119" s="260"/>
      <c r="O119" s="262">
        <f t="shared" si="6"/>
        <v>5825000</v>
      </c>
      <c r="P119" s="253" t="str">
        <f t="shared" si="38"/>
        <v>X</v>
      </c>
      <c r="Q119" s="287"/>
      <c r="S119" s="253"/>
      <c r="U119" s="253"/>
      <c r="V119" s="258"/>
      <c r="W119" s="258"/>
      <c r="X119" s="253"/>
      <c r="Z119" s="253"/>
      <c r="AA119" s="258"/>
      <c r="AB119" s="258"/>
      <c r="AC119" s="253"/>
      <c r="AE119" s="253"/>
      <c r="AG119" s="251"/>
      <c r="AH119" s="264"/>
      <c r="AJ119" s="253"/>
      <c r="AL119" s="253"/>
    </row>
    <row r="120" spans="1:38" s="250" customFormat="1" ht="50.1" customHeight="1" x14ac:dyDescent="0.3">
      <c r="A120" s="285" t="str">
        <f>IFERROR(VLOOKUP($C120,구분표!$A$2:$C$300,2,FALSE),"")</f>
        <v>문화체육관광위원회</v>
      </c>
      <c r="B120" s="280" t="str">
        <f>IFERROR(VLOOKUP($C120,[3]구분표!$A$2:$C$300,3,FALSE),"")</f>
        <v>문화체육관광국</v>
      </c>
      <c r="C120" s="276" t="s">
        <v>1264</v>
      </c>
      <c r="D120" s="277" t="s">
        <v>845</v>
      </c>
      <c r="E120" s="278">
        <v>467</v>
      </c>
      <c r="F120" s="217" t="s">
        <v>1271</v>
      </c>
      <c r="G120" s="221">
        <v>764176</v>
      </c>
      <c r="H120" s="235">
        <v>672000</v>
      </c>
      <c r="I120" s="263">
        <f t="shared" si="4"/>
        <v>92176</v>
      </c>
      <c r="J120" s="235"/>
      <c r="K120" s="223"/>
      <c r="L120" s="261">
        <f t="shared" si="5"/>
        <v>764176</v>
      </c>
      <c r="M120" s="258"/>
      <c r="N120" s="260"/>
      <c r="O120" s="262">
        <f t="shared" si="6"/>
        <v>764176</v>
      </c>
      <c r="P120" s="253" t="str">
        <f t="shared" si="38"/>
        <v>X</v>
      </c>
      <c r="Q120" s="287"/>
      <c r="S120" s="253"/>
      <c r="U120" s="253"/>
      <c r="V120" s="258"/>
      <c r="W120" s="258"/>
      <c r="X120" s="253"/>
      <c r="Z120" s="253"/>
      <c r="AA120" s="258"/>
      <c r="AB120" s="258"/>
      <c r="AC120" s="253"/>
      <c r="AE120" s="253"/>
      <c r="AG120" s="251"/>
      <c r="AH120" s="264"/>
      <c r="AJ120" s="253"/>
      <c r="AL120" s="253"/>
    </row>
    <row r="121" spans="1:38" s="250" customFormat="1" ht="50.1" customHeight="1" x14ac:dyDescent="0.3">
      <c r="A121" s="285" t="str">
        <f>IFERROR(VLOOKUP($C121,구분표!$A$2:$C$300,2,FALSE),"")</f>
        <v>문화체육관광위원회</v>
      </c>
      <c r="B121" s="280" t="str">
        <f>IFERROR(VLOOKUP($C121,[3]구분표!$A$2:$C$300,3,FALSE),"")</f>
        <v>문화체육관광국</v>
      </c>
      <c r="C121" s="276" t="s">
        <v>1264</v>
      </c>
      <c r="D121" s="277" t="s">
        <v>845</v>
      </c>
      <c r="E121" s="278">
        <v>467</v>
      </c>
      <c r="F121" s="217" t="s">
        <v>1272</v>
      </c>
      <c r="G121" s="221">
        <v>200000</v>
      </c>
      <c r="H121" s="235"/>
      <c r="I121" s="263">
        <f t="shared" si="4"/>
        <v>200000</v>
      </c>
      <c r="J121" s="235"/>
      <c r="K121" s="223"/>
      <c r="L121" s="261">
        <f t="shared" si="5"/>
        <v>200000</v>
      </c>
      <c r="M121" s="258"/>
      <c r="N121" s="260"/>
      <c r="O121" s="262">
        <f t="shared" si="6"/>
        <v>200000</v>
      </c>
      <c r="P121" s="253" t="str">
        <f t="shared" si="38"/>
        <v>X</v>
      </c>
      <c r="Q121" s="287"/>
      <c r="S121" s="253"/>
      <c r="U121" s="253"/>
      <c r="V121" s="258"/>
      <c r="W121" s="258"/>
      <c r="X121" s="253"/>
      <c r="Z121" s="253"/>
      <c r="AA121" s="258"/>
      <c r="AB121" s="258"/>
      <c r="AC121" s="253"/>
      <c r="AE121" s="253"/>
      <c r="AG121" s="251"/>
      <c r="AH121" s="264"/>
      <c r="AJ121" s="253"/>
      <c r="AL121" s="253"/>
    </row>
    <row r="122" spans="1:38" s="250" customFormat="1" ht="50.1" customHeight="1" x14ac:dyDescent="0.3">
      <c r="A122" s="285" t="str">
        <f>IFERROR(VLOOKUP($C122,구분표!$A$2:$C$300,2,FALSE),"")</f>
        <v>문화체육관광위원회</v>
      </c>
      <c r="B122" s="280" t="str">
        <f>IFERROR(VLOOKUP($C122,[3]구분표!$A$2:$C$300,3,FALSE),"")</f>
        <v>문화체육관광국</v>
      </c>
      <c r="C122" s="276" t="s">
        <v>1264</v>
      </c>
      <c r="D122" s="277" t="s">
        <v>845</v>
      </c>
      <c r="E122" s="278">
        <v>467</v>
      </c>
      <c r="F122" s="217" t="s">
        <v>1273</v>
      </c>
      <c r="G122" s="221">
        <v>60000</v>
      </c>
      <c r="H122" s="235"/>
      <c r="I122" s="263">
        <f t="shared" si="4"/>
        <v>60000</v>
      </c>
      <c r="J122" s="235"/>
      <c r="K122" s="223"/>
      <c r="L122" s="261">
        <f t="shared" si="5"/>
        <v>60000</v>
      </c>
      <c r="M122" s="258"/>
      <c r="N122" s="260"/>
      <c r="O122" s="262">
        <f t="shared" si="6"/>
        <v>60000</v>
      </c>
      <c r="P122" s="253" t="str">
        <f t="shared" si="38"/>
        <v>X</v>
      </c>
      <c r="Q122" s="287"/>
      <c r="S122" s="253"/>
      <c r="U122" s="253"/>
      <c r="V122" s="258"/>
      <c r="W122" s="258"/>
      <c r="X122" s="253"/>
      <c r="Z122" s="253"/>
      <c r="AA122" s="258"/>
      <c r="AB122" s="258"/>
      <c r="AC122" s="253"/>
      <c r="AE122" s="253"/>
      <c r="AG122" s="251"/>
      <c r="AH122" s="264"/>
      <c r="AJ122" s="253"/>
      <c r="AL122" s="253"/>
    </row>
    <row r="123" spans="1:38" s="250" customFormat="1" ht="50.1" customHeight="1" x14ac:dyDescent="0.3">
      <c r="A123" s="285" t="str">
        <f>IFERROR(VLOOKUP($C123,구분표!$A$2:$C$300,2,FALSE),"")</f>
        <v>문화체육관광위원회</v>
      </c>
      <c r="B123" s="280" t="str">
        <f>IFERROR(VLOOKUP($C123,[3]구분표!$A$2:$C$300,3,FALSE),"")</f>
        <v>문화체육관광국</v>
      </c>
      <c r="C123" s="276" t="s">
        <v>1264</v>
      </c>
      <c r="D123" s="277" t="s">
        <v>845</v>
      </c>
      <c r="E123" s="278">
        <v>468</v>
      </c>
      <c r="F123" s="283" t="s">
        <v>1263</v>
      </c>
      <c r="G123" s="221">
        <v>6</v>
      </c>
      <c r="H123" s="235"/>
      <c r="I123" s="263">
        <f t="shared" si="4"/>
        <v>6</v>
      </c>
      <c r="J123" s="235"/>
      <c r="K123" s="223"/>
      <c r="L123" s="261">
        <f t="shared" si="5"/>
        <v>6</v>
      </c>
      <c r="M123" s="258"/>
      <c r="N123" s="260"/>
      <c r="O123" s="262">
        <f t="shared" si="6"/>
        <v>6</v>
      </c>
      <c r="P123" s="253" t="str">
        <f t="shared" si="38"/>
        <v>X</v>
      </c>
      <c r="Q123" s="287"/>
      <c r="S123" s="253"/>
      <c r="U123" s="253"/>
      <c r="V123" s="258"/>
      <c r="W123" s="258"/>
      <c r="X123" s="253"/>
      <c r="Z123" s="253"/>
      <c r="AA123" s="258"/>
      <c r="AB123" s="258"/>
      <c r="AC123" s="253"/>
      <c r="AE123" s="253"/>
      <c r="AG123" s="251"/>
      <c r="AH123" s="264"/>
      <c r="AJ123" s="253"/>
      <c r="AL123" s="253"/>
    </row>
    <row r="124" spans="1:38" s="250" customFormat="1" ht="50.1" customHeight="1" x14ac:dyDescent="0.3">
      <c r="A124" s="285" t="str">
        <f>IFERROR(VLOOKUP($C124,구분표!$A$2:$C$300,2,FALSE),"")</f>
        <v>문화체육관광위원회</v>
      </c>
      <c r="B124" s="280" t="str">
        <f>IFERROR(VLOOKUP($C124,[3]구분표!$A$2:$C$300,3,FALSE),"")</f>
        <v>문화체육관광국</v>
      </c>
      <c r="C124" s="276" t="s">
        <v>1229</v>
      </c>
      <c r="D124" s="228" t="s">
        <v>1293</v>
      </c>
      <c r="E124" s="228"/>
      <c r="F124" s="283" t="s">
        <v>1294</v>
      </c>
      <c r="G124" s="281"/>
      <c r="H124" s="282"/>
      <c r="I124" s="263">
        <f t="shared" si="4"/>
        <v>0</v>
      </c>
      <c r="J124" s="235"/>
      <c r="K124" s="286">
        <v>50000</v>
      </c>
      <c r="L124" s="261">
        <f t="shared" si="5"/>
        <v>50000</v>
      </c>
      <c r="M124" s="258"/>
      <c r="N124" s="260"/>
      <c r="O124" s="262">
        <f t="shared" si="6"/>
        <v>0</v>
      </c>
      <c r="P124" s="253" t="str">
        <f t="shared" si="38"/>
        <v>X</v>
      </c>
      <c r="Q124" s="288" t="s">
        <v>1281</v>
      </c>
      <c r="S124" s="253"/>
      <c r="U124" s="253"/>
      <c r="V124" s="258"/>
      <c r="W124" s="258"/>
      <c r="X124" s="253"/>
      <c r="Z124" s="253"/>
      <c r="AA124" s="258"/>
      <c r="AB124" s="258"/>
      <c r="AC124" s="253"/>
      <c r="AE124" s="253"/>
      <c r="AG124" s="251"/>
      <c r="AH124" s="264"/>
      <c r="AJ124" s="253"/>
      <c r="AL124" s="253"/>
    </row>
    <row r="125" spans="1:38" s="250" customFormat="1" ht="50.1" customHeight="1" x14ac:dyDescent="0.3">
      <c r="A125" s="285" t="str">
        <f>IFERROR(VLOOKUP($C125,구분표!$A$2:$C$300,2,FALSE),"")</f>
        <v>문화체육관광위원회</v>
      </c>
      <c r="B125" s="280" t="str">
        <f>IFERROR(VLOOKUP($C125,[3]구분표!$A$2:$C$300,3,FALSE),"")</f>
        <v>문화체육관광국</v>
      </c>
      <c r="C125" s="276" t="s">
        <v>1274</v>
      </c>
      <c r="D125" s="228" t="s">
        <v>1293</v>
      </c>
      <c r="E125" s="228"/>
      <c r="F125" s="283" t="s">
        <v>1295</v>
      </c>
      <c r="G125" s="281"/>
      <c r="H125" s="282"/>
      <c r="I125" s="263">
        <f t="shared" si="4"/>
        <v>0</v>
      </c>
      <c r="J125" s="282"/>
      <c r="K125" s="286">
        <v>600000</v>
      </c>
      <c r="L125" s="261">
        <f t="shared" si="5"/>
        <v>600000</v>
      </c>
      <c r="M125" s="258"/>
      <c r="N125" s="260"/>
      <c r="O125" s="262">
        <f t="shared" si="6"/>
        <v>0</v>
      </c>
      <c r="P125" s="253" t="str">
        <f t="shared" si="38"/>
        <v>X</v>
      </c>
      <c r="Q125" s="288" t="s">
        <v>1282</v>
      </c>
      <c r="S125" s="253"/>
      <c r="U125" s="253"/>
      <c r="V125" s="258"/>
      <c r="W125" s="258"/>
      <c r="X125" s="253"/>
      <c r="Z125" s="253"/>
      <c r="AA125" s="258"/>
      <c r="AB125" s="258"/>
      <c r="AC125" s="253"/>
      <c r="AE125" s="253"/>
      <c r="AG125" s="251"/>
      <c r="AH125" s="264"/>
      <c r="AJ125" s="253"/>
      <c r="AL125" s="253"/>
    </row>
    <row r="126" spans="1:38" s="250" customFormat="1" ht="50.1" customHeight="1" x14ac:dyDescent="0.3">
      <c r="A126" s="285" t="str">
        <f>IFERROR(VLOOKUP($C126,구분표!$A$2:$C$300,2,FALSE),"")</f>
        <v>문화체육관광위원회</v>
      </c>
      <c r="B126" s="280" t="str">
        <f>IFERROR(VLOOKUP($C126,[3]구분표!$A$2:$C$300,3,FALSE),"")</f>
        <v>문화체육관광국</v>
      </c>
      <c r="C126" s="276" t="s">
        <v>1233</v>
      </c>
      <c r="D126" s="228" t="s">
        <v>1293</v>
      </c>
      <c r="E126" s="228"/>
      <c r="F126" s="283" t="s">
        <v>1296</v>
      </c>
      <c r="G126" s="281"/>
      <c r="H126" s="282"/>
      <c r="I126" s="263">
        <f t="shared" si="4"/>
        <v>0</v>
      </c>
      <c r="J126" s="282"/>
      <c r="K126" s="286">
        <v>743000</v>
      </c>
      <c r="L126" s="261">
        <f t="shared" si="5"/>
        <v>743000</v>
      </c>
      <c r="M126" s="258"/>
      <c r="N126" s="260"/>
      <c r="O126" s="262">
        <f t="shared" si="6"/>
        <v>0</v>
      </c>
      <c r="P126" s="253" t="str">
        <f t="shared" si="38"/>
        <v>X</v>
      </c>
      <c r="Q126" s="288" t="s">
        <v>1283</v>
      </c>
      <c r="S126" s="253"/>
      <c r="U126" s="253"/>
      <c r="V126" s="258"/>
      <c r="W126" s="258"/>
      <c r="X126" s="253"/>
      <c r="Z126" s="253"/>
      <c r="AA126" s="258"/>
      <c r="AB126" s="258"/>
      <c r="AC126" s="253"/>
      <c r="AE126" s="253"/>
      <c r="AG126" s="251"/>
      <c r="AH126" s="264"/>
      <c r="AJ126" s="253"/>
      <c r="AL126" s="253"/>
    </row>
    <row r="127" spans="1:38" s="250" customFormat="1" ht="50.1" customHeight="1" x14ac:dyDescent="0.3">
      <c r="A127" s="285" t="str">
        <f>IFERROR(VLOOKUP($C127,구분표!$A$2:$C$300,2,FALSE),"")</f>
        <v>문화체육관광위원회</v>
      </c>
      <c r="B127" s="280" t="str">
        <f>IFERROR(VLOOKUP($C127,[3]구분표!$A$2:$C$300,3,FALSE),"")</f>
        <v>문화체육관광국</v>
      </c>
      <c r="C127" s="276" t="s">
        <v>1233</v>
      </c>
      <c r="D127" s="228" t="s">
        <v>1293</v>
      </c>
      <c r="E127" s="228"/>
      <c r="F127" s="283" t="s">
        <v>1297</v>
      </c>
      <c r="G127" s="281"/>
      <c r="H127" s="282"/>
      <c r="I127" s="263">
        <f t="shared" si="4"/>
        <v>0</v>
      </c>
      <c r="J127" s="282"/>
      <c r="K127" s="286">
        <v>52000</v>
      </c>
      <c r="L127" s="261">
        <f t="shared" si="5"/>
        <v>52000</v>
      </c>
      <c r="M127" s="258"/>
      <c r="N127" s="260"/>
      <c r="O127" s="262">
        <f t="shared" si="6"/>
        <v>0</v>
      </c>
      <c r="P127" s="253" t="str">
        <f t="shared" si="38"/>
        <v>X</v>
      </c>
      <c r="Q127" s="288" t="s">
        <v>1284</v>
      </c>
      <c r="S127" s="253"/>
      <c r="U127" s="253"/>
      <c r="V127" s="258"/>
      <c r="W127" s="258"/>
      <c r="X127" s="253"/>
      <c r="Z127" s="253"/>
      <c r="AA127" s="258"/>
      <c r="AB127" s="258"/>
      <c r="AC127" s="253"/>
      <c r="AE127" s="253"/>
      <c r="AG127" s="251"/>
      <c r="AH127" s="264"/>
      <c r="AJ127" s="253"/>
      <c r="AL127" s="253"/>
    </row>
    <row r="128" spans="1:38" s="250" customFormat="1" ht="50.1" customHeight="1" x14ac:dyDescent="0.3">
      <c r="A128" s="285" t="str">
        <f>IFERROR(VLOOKUP($C128,구분표!$A$2:$C$300,2,FALSE),"")</f>
        <v>문화체육관광위원회</v>
      </c>
      <c r="B128" s="280" t="str">
        <f>IFERROR(VLOOKUP($C128,[3]구분표!$A$2:$C$300,3,FALSE),"")</f>
        <v>문화체육관광국</v>
      </c>
      <c r="C128" s="276" t="s">
        <v>1233</v>
      </c>
      <c r="D128" s="228" t="s">
        <v>1293</v>
      </c>
      <c r="E128" s="228"/>
      <c r="F128" s="283" t="s">
        <v>1298</v>
      </c>
      <c r="G128" s="281"/>
      <c r="H128" s="282"/>
      <c r="I128" s="263">
        <f t="shared" si="4"/>
        <v>0</v>
      </c>
      <c r="J128" s="282"/>
      <c r="K128" s="286">
        <v>130000</v>
      </c>
      <c r="L128" s="261">
        <f t="shared" si="5"/>
        <v>130000</v>
      </c>
      <c r="M128" s="258"/>
      <c r="N128" s="260"/>
      <c r="O128" s="262">
        <f t="shared" si="6"/>
        <v>0</v>
      </c>
      <c r="P128" s="253" t="str">
        <f t="shared" si="38"/>
        <v>X</v>
      </c>
      <c r="Q128" s="288" t="s">
        <v>1284</v>
      </c>
      <c r="S128" s="253"/>
      <c r="U128" s="253"/>
      <c r="V128" s="258"/>
      <c r="W128" s="258"/>
      <c r="X128" s="253"/>
      <c r="Z128" s="253"/>
      <c r="AA128" s="258"/>
      <c r="AB128" s="258"/>
      <c r="AC128" s="253"/>
      <c r="AE128" s="253"/>
      <c r="AG128" s="251"/>
      <c r="AH128" s="264"/>
      <c r="AJ128" s="253"/>
      <c r="AL128" s="253"/>
    </row>
    <row r="129" spans="1:38" s="250" customFormat="1" ht="50.1" customHeight="1" x14ac:dyDescent="0.3">
      <c r="A129" s="285" t="str">
        <f>IFERROR(VLOOKUP($C129,구분표!$A$2:$C$300,2,FALSE),"")</f>
        <v>문화체육관광위원회</v>
      </c>
      <c r="B129" s="280" t="str">
        <f>IFERROR(VLOOKUP($C129,[3]구분표!$A$2:$C$300,3,FALSE),"")</f>
        <v>문화체육관광국</v>
      </c>
      <c r="C129" s="276" t="s">
        <v>1233</v>
      </c>
      <c r="D129" s="228" t="s">
        <v>1293</v>
      </c>
      <c r="E129" s="228"/>
      <c r="F129" s="283" t="s">
        <v>1299</v>
      </c>
      <c r="G129" s="281"/>
      <c r="H129" s="282"/>
      <c r="I129" s="263">
        <f t="shared" si="4"/>
        <v>0</v>
      </c>
      <c r="J129" s="282"/>
      <c r="K129" s="286">
        <v>110000</v>
      </c>
      <c r="L129" s="261">
        <f t="shared" si="5"/>
        <v>110000</v>
      </c>
      <c r="M129" s="258"/>
      <c r="N129" s="260"/>
      <c r="O129" s="262">
        <f t="shared" si="6"/>
        <v>0</v>
      </c>
      <c r="P129" s="253" t="str">
        <f t="shared" si="38"/>
        <v>X</v>
      </c>
      <c r="Q129" s="305" t="s">
        <v>1285</v>
      </c>
      <c r="S129" s="253"/>
      <c r="U129" s="253"/>
      <c r="V129" s="258"/>
      <c r="W129" s="258"/>
      <c r="X129" s="253"/>
      <c r="Z129" s="253"/>
      <c r="AA129" s="258"/>
      <c r="AB129" s="258"/>
      <c r="AC129" s="253"/>
      <c r="AE129" s="253"/>
      <c r="AG129" s="251"/>
      <c r="AH129" s="264"/>
      <c r="AJ129" s="253"/>
      <c r="AL129" s="253"/>
    </row>
    <row r="130" spans="1:38" s="250" customFormat="1" ht="29.25" customHeight="1" x14ac:dyDescent="0.3">
      <c r="A130" s="285" t="str">
        <f>IFERROR(VLOOKUP($C130,구분표!$A$2:$C$300,2,FALSE),"")</f>
        <v>문화체육관광위원회</v>
      </c>
      <c r="B130" s="280" t="str">
        <f>IFERROR(VLOOKUP($C130,[3]구분표!$A$2:$C$300,3,FALSE),"")</f>
        <v>문화체육관광국</v>
      </c>
      <c r="C130" s="276" t="s">
        <v>1233</v>
      </c>
      <c r="D130" s="228" t="s">
        <v>1293</v>
      </c>
      <c r="E130" s="228"/>
      <c r="F130" s="283" t="s">
        <v>1300</v>
      </c>
      <c r="G130" s="281"/>
      <c r="H130" s="282"/>
      <c r="I130" s="263">
        <f t="shared" si="4"/>
        <v>0</v>
      </c>
      <c r="J130" s="282"/>
      <c r="K130" s="286">
        <v>120000</v>
      </c>
      <c r="L130" s="261">
        <f t="shared" si="5"/>
        <v>120000</v>
      </c>
      <c r="M130" s="258"/>
      <c r="N130" s="260"/>
      <c r="O130" s="262">
        <f t="shared" si="6"/>
        <v>0</v>
      </c>
      <c r="P130" s="253" t="str">
        <f t="shared" si="38"/>
        <v>X</v>
      </c>
      <c r="Q130" s="288"/>
      <c r="S130" s="253"/>
      <c r="U130" s="253"/>
      <c r="V130" s="258"/>
      <c r="W130" s="258"/>
      <c r="X130" s="253"/>
      <c r="Z130" s="253"/>
      <c r="AA130" s="258"/>
      <c r="AB130" s="258"/>
      <c r="AC130" s="253"/>
      <c r="AE130" s="253"/>
      <c r="AG130" s="251"/>
      <c r="AH130" s="264"/>
      <c r="AJ130" s="253"/>
      <c r="AL130" s="253"/>
    </row>
    <row r="131" spans="1:38" s="250" customFormat="1" ht="50.1" customHeight="1" x14ac:dyDescent="0.3">
      <c r="A131" s="285" t="str">
        <f>IFERROR(VLOOKUP($C131,구분표!$A$2:$C$300,2,FALSE),"")</f>
        <v>문화체육관광위원회</v>
      </c>
      <c r="B131" s="280" t="str">
        <f>IFERROR(VLOOKUP($C131,[3]구분표!$A$2:$C$300,3,FALSE),"")</f>
        <v>문화체육관광국</v>
      </c>
      <c r="C131" s="276" t="s">
        <v>1233</v>
      </c>
      <c r="D131" s="228" t="s">
        <v>1301</v>
      </c>
      <c r="E131" s="228"/>
      <c r="F131" s="283" t="s">
        <v>1302</v>
      </c>
      <c r="G131" s="281">
        <v>3308000</v>
      </c>
      <c r="H131" s="282">
        <v>3128000</v>
      </c>
      <c r="I131" s="263">
        <f t="shared" si="4"/>
        <v>180000</v>
      </c>
      <c r="J131" s="282"/>
      <c r="K131" s="286">
        <v>180000</v>
      </c>
      <c r="L131" s="261">
        <f t="shared" si="5"/>
        <v>3488000</v>
      </c>
      <c r="M131" s="258"/>
      <c r="N131" s="260"/>
      <c r="O131" s="262">
        <f t="shared" si="6"/>
        <v>3308000</v>
      </c>
      <c r="P131" s="253" t="str">
        <f t="shared" si="38"/>
        <v>X</v>
      </c>
      <c r="Q131" s="290" t="s">
        <v>1286</v>
      </c>
      <c r="S131" s="253"/>
      <c r="U131" s="253"/>
      <c r="V131" s="258"/>
      <c r="W131" s="258"/>
      <c r="X131" s="253"/>
      <c r="Z131" s="253"/>
      <c r="AA131" s="258"/>
      <c r="AB131" s="258"/>
      <c r="AC131" s="253"/>
      <c r="AE131" s="253"/>
      <c r="AG131" s="251"/>
      <c r="AH131" s="264"/>
      <c r="AJ131" s="253"/>
      <c r="AL131" s="253"/>
    </row>
    <row r="132" spans="1:38" s="250" customFormat="1" ht="50.1" customHeight="1" x14ac:dyDescent="0.3">
      <c r="A132" s="285" t="str">
        <f>IFERROR(VLOOKUP($C132,구분표!$A$2:$C$300,2,FALSE),"")</f>
        <v>문화체육관광위원회</v>
      </c>
      <c r="B132" s="280" t="str">
        <f>IFERROR(VLOOKUP($C132,[3]구분표!$A$2:$C$300,3,FALSE),"")</f>
        <v>문화체육관광국</v>
      </c>
      <c r="C132" s="276" t="s">
        <v>1233</v>
      </c>
      <c r="D132" s="228" t="s">
        <v>1293</v>
      </c>
      <c r="E132" s="228"/>
      <c r="F132" s="283" t="s">
        <v>1303</v>
      </c>
      <c r="G132" s="281"/>
      <c r="H132" s="282"/>
      <c r="I132" s="263">
        <f t="shared" si="4"/>
        <v>0</v>
      </c>
      <c r="J132" s="282"/>
      <c r="K132" s="286">
        <v>80000</v>
      </c>
      <c r="L132" s="261">
        <f t="shared" si="5"/>
        <v>80000</v>
      </c>
      <c r="M132" s="258"/>
      <c r="N132" s="260"/>
      <c r="O132" s="262">
        <f t="shared" si="6"/>
        <v>0</v>
      </c>
      <c r="P132" s="253" t="str">
        <f t="shared" si="38"/>
        <v>X</v>
      </c>
      <c r="Q132" s="288" t="s">
        <v>1287</v>
      </c>
      <c r="S132" s="253"/>
      <c r="U132" s="253"/>
      <c r="V132" s="258"/>
      <c r="W132" s="258"/>
      <c r="X132" s="253"/>
      <c r="Z132" s="253"/>
      <c r="AA132" s="258"/>
      <c r="AB132" s="258"/>
      <c r="AC132" s="253"/>
      <c r="AE132" s="253"/>
      <c r="AG132" s="251"/>
      <c r="AH132" s="264"/>
      <c r="AJ132" s="253"/>
      <c r="AL132" s="253"/>
    </row>
    <row r="133" spans="1:38" s="250" customFormat="1" ht="50.1" customHeight="1" x14ac:dyDescent="0.3">
      <c r="A133" s="285" t="str">
        <f>IFERROR(VLOOKUP($C133,구분표!$A$2:$C$300,2,FALSE),"")</f>
        <v>문화체육관광위원회</v>
      </c>
      <c r="B133" s="280" t="str">
        <f>IFERROR(VLOOKUP($C133,[3]구분표!$A$2:$C$300,3,FALSE),"")</f>
        <v>문화체육관광국</v>
      </c>
      <c r="C133" s="276" t="s">
        <v>1233</v>
      </c>
      <c r="D133" s="228" t="s">
        <v>1293</v>
      </c>
      <c r="E133" s="228"/>
      <c r="F133" s="283" t="s">
        <v>1304</v>
      </c>
      <c r="G133" s="301"/>
      <c r="H133" s="302"/>
      <c r="I133" s="263">
        <f t="shared" si="4"/>
        <v>0</v>
      </c>
      <c r="J133" s="302"/>
      <c r="K133" s="303">
        <v>70000</v>
      </c>
      <c r="L133" s="261">
        <f t="shared" si="5"/>
        <v>70000</v>
      </c>
      <c r="M133" s="258"/>
      <c r="N133" s="260"/>
      <c r="O133" s="262">
        <f t="shared" si="6"/>
        <v>0</v>
      </c>
      <c r="P133" s="253" t="str">
        <f t="shared" si="38"/>
        <v>X</v>
      </c>
      <c r="Q133" s="288" t="s">
        <v>1287</v>
      </c>
      <c r="S133" s="253"/>
      <c r="U133" s="253"/>
      <c r="V133" s="258"/>
      <c r="W133" s="258"/>
      <c r="X133" s="253"/>
      <c r="Z133" s="253"/>
      <c r="AA133" s="258"/>
      <c r="AB133" s="258"/>
      <c r="AC133" s="253"/>
      <c r="AE133" s="253"/>
      <c r="AG133" s="251"/>
      <c r="AH133" s="264"/>
      <c r="AJ133" s="253"/>
      <c r="AL133" s="253"/>
    </row>
    <row r="134" spans="1:38" s="250" customFormat="1" ht="50.1" customHeight="1" x14ac:dyDescent="0.3">
      <c r="A134" s="285" t="str">
        <f>IFERROR(VLOOKUP($C134,구분표!$A$2:$C$300,2,FALSE),"")</f>
        <v>문화체육관광위원회</v>
      </c>
      <c r="B134" s="280" t="str">
        <f>IFERROR(VLOOKUP($C134,[3]구분표!$A$2:$C$300,3,FALSE),"")</f>
        <v>문화체육관광국</v>
      </c>
      <c r="C134" s="276" t="s">
        <v>1233</v>
      </c>
      <c r="D134" s="228" t="s">
        <v>1293</v>
      </c>
      <c r="E134" s="228"/>
      <c r="F134" s="283" t="s">
        <v>1305</v>
      </c>
      <c r="G134" s="281"/>
      <c r="H134" s="282"/>
      <c r="I134" s="263">
        <f t="shared" si="4"/>
        <v>0</v>
      </c>
      <c r="J134" s="282"/>
      <c r="K134" s="286">
        <v>100000</v>
      </c>
      <c r="L134" s="261">
        <f t="shared" si="5"/>
        <v>100000</v>
      </c>
      <c r="M134" s="258"/>
      <c r="N134" s="260"/>
      <c r="O134" s="262">
        <f t="shared" si="6"/>
        <v>0</v>
      </c>
      <c r="P134" s="253" t="str">
        <f t="shared" si="38"/>
        <v>X</v>
      </c>
      <c r="Q134" s="288" t="s">
        <v>1287</v>
      </c>
      <c r="S134" s="253"/>
      <c r="U134" s="253"/>
      <c r="V134" s="258"/>
      <c r="W134" s="258"/>
      <c r="X134" s="253"/>
      <c r="Z134" s="253"/>
      <c r="AA134" s="258"/>
      <c r="AB134" s="258"/>
      <c r="AC134" s="253"/>
      <c r="AE134" s="253"/>
      <c r="AG134" s="251"/>
      <c r="AH134" s="264"/>
      <c r="AJ134" s="253"/>
      <c r="AL134" s="253"/>
    </row>
    <row r="135" spans="1:38" s="250" customFormat="1" ht="50.1" customHeight="1" x14ac:dyDescent="0.3">
      <c r="A135" s="285" t="str">
        <f>IFERROR(VLOOKUP($C135,구분표!$A$2:$C$300,2,FALSE),"")</f>
        <v>문화체육관광위원회</v>
      </c>
      <c r="B135" s="280" t="str">
        <f>IFERROR(VLOOKUP($C135,[3]구분표!$A$2:$C$300,3,FALSE),"")</f>
        <v>문화체육관광국</v>
      </c>
      <c r="C135" s="276" t="s">
        <v>1249</v>
      </c>
      <c r="D135" s="228" t="s">
        <v>1293</v>
      </c>
      <c r="E135" s="228"/>
      <c r="F135" s="283" t="s">
        <v>1306</v>
      </c>
      <c r="G135" s="281"/>
      <c r="H135" s="282"/>
      <c r="I135" s="263">
        <f t="shared" si="4"/>
        <v>0</v>
      </c>
      <c r="J135" s="282"/>
      <c r="K135" s="286">
        <v>50000</v>
      </c>
      <c r="L135" s="261">
        <f t="shared" si="5"/>
        <v>50000</v>
      </c>
      <c r="M135" s="258"/>
      <c r="N135" s="260"/>
      <c r="O135" s="262">
        <f t="shared" si="6"/>
        <v>0</v>
      </c>
      <c r="P135" s="253" t="str">
        <f t="shared" si="38"/>
        <v>X</v>
      </c>
      <c r="Q135" s="288" t="s">
        <v>1287</v>
      </c>
      <c r="S135" s="253"/>
      <c r="U135" s="253"/>
      <c r="V135" s="258"/>
      <c r="W135" s="258"/>
      <c r="X135" s="253"/>
      <c r="Z135" s="253"/>
      <c r="AA135" s="258"/>
      <c r="AB135" s="258"/>
      <c r="AC135" s="253"/>
      <c r="AE135" s="253"/>
      <c r="AG135" s="251"/>
      <c r="AH135" s="264"/>
      <c r="AJ135" s="253"/>
      <c r="AL135" s="253"/>
    </row>
    <row r="136" spans="1:38" s="250" customFormat="1" ht="50.1" customHeight="1" x14ac:dyDescent="0.3">
      <c r="A136" s="285" t="str">
        <f>IFERROR(VLOOKUP($C136,구분표!$A$2:$C$300,2,FALSE),"")</f>
        <v>문화체육관광위원회</v>
      </c>
      <c r="B136" s="280" t="str">
        <f>IFERROR(VLOOKUP($C136,[3]구분표!$A$2:$C$300,3,FALSE),"")</f>
        <v>문화체육관광국</v>
      </c>
      <c r="C136" s="276" t="s">
        <v>1249</v>
      </c>
      <c r="D136" s="228" t="s">
        <v>1293</v>
      </c>
      <c r="E136" s="228"/>
      <c r="F136" s="283" t="s">
        <v>1307</v>
      </c>
      <c r="G136" s="281"/>
      <c r="H136" s="282"/>
      <c r="I136" s="263">
        <f t="shared" si="4"/>
        <v>0</v>
      </c>
      <c r="J136" s="282"/>
      <c r="K136" s="286">
        <v>70000</v>
      </c>
      <c r="L136" s="261">
        <f t="shared" si="5"/>
        <v>70000</v>
      </c>
      <c r="M136" s="258"/>
      <c r="N136" s="260"/>
      <c r="O136" s="262">
        <f t="shared" si="6"/>
        <v>0</v>
      </c>
      <c r="P136" s="253" t="str">
        <f t="shared" ref="P136:P137" si="39">IF(AND((L136=0),(O136&gt;0)),"O",IF(AND((J136&lt;0),(L136-O136&lt;0)),"O","X"))</f>
        <v>X</v>
      </c>
      <c r="Q136" s="288" t="s">
        <v>1288</v>
      </c>
      <c r="S136" s="253"/>
      <c r="U136" s="253"/>
      <c r="V136" s="258"/>
      <c r="W136" s="258"/>
      <c r="X136" s="253"/>
      <c r="Z136" s="253"/>
      <c r="AA136" s="258"/>
      <c r="AB136" s="258"/>
      <c r="AC136" s="253"/>
      <c r="AE136" s="253"/>
      <c r="AG136" s="251"/>
      <c r="AH136" s="264"/>
      <c r="AJ136" s="253"/>
      <c r="AL136" s="253"/>
    </row>
    <row r="137" spans="1:38" s="250" customFormat="1" ht="50.1" customHeight="1" x14ac:dyDescent="0.3">
      <c r="A137" s="285" t="str">
        <f>IFERROR(VLOOKUP($C137,구분표!$A$2:$C$300,2,FALSE),"")</f>
        <v>문화체육관광위원회</v>
      </c>
      <c r="B137" s="280" t="str">
        <f>IFERROR(VLOOKUP($C137,[3]구분표!$A$2:$C$300,3,FALSE),"")</f>
        <v>문화체육관광국</v>
      </c>
      <c r="C137" s="276" t="s">
        <v>1264</v>
      </c>
      <c r="D137" s="228" t="s">
        <v>1293</v>
      </c>
      <c r="E137" s="228"/>
      <c r="F137" s="283" t="s">
        <v>1308</v>
      </c>
      <c r="G137" s="281"/>
      <c r="H137" s="282"/>
      <c r="I137" s="263">
        <f t="shared" si="4"/>
        <v>0</v>
      </c>
      <c r="J137" s="282"/>
      <c r="K137" s="282">
        <v>1100000</v>
      </c>
      <c r="L137" s="261">
        <f t="shared" si="5"/>
        <v>1100000</v>
      </c>
      <c r="M137" s="258"/>
      <c r="N137" s="260"/>
      <c r="O137" s="262">
        <f t="shared" si="6"/>
        <v>0</v>
      </c>
      <c r="P137" s="253" t="str">
        <f t="shared" si="39"/>
        <v>X</v>
      </c>
      <c r="Q137" s="291" t="s">
        <v>1289</v>
      </c>
      <c r="S137" s="253"/>
      <c r="U137" s="253"/>
      <c r="V137" s="258"/>
      <c r="W137" s="258"/>
      <c r="X137" s="253"/>
      <c r="Z137" s="253"/>
      <c r="AA137" s="258"/>
      <c r="AB137" s="258"/>
      <c r="AC137" s="253"/>
      <c r="AE137" s="253"/>
      <c r="AG137" s="251"/>
      <c r="AH137" s="264"/>
      <c r="AJ137" s="253"/>
      <c r="AL137" s="253"/>
    </row>
    <row r="138" spans="1:38" ht="50.1" customHeight="1" x14ac:dyDescent="0.3">
      <c r="A138" s="58" t="s">
        <v>685</v>
      </c>
      <c r="B138" s="58"/>
      <c r="C138" s="58"/>
      <c r="D138" s="58"/>
      <c r="E138" s="58"/>
      <c r="F138" s="58"/>
      <c r="G138" s="60">
        <f t="shared" ref="G138:O138" si="40">SUM(G139:G168)</f>
        <v>8968133</v>
      </c>
      <c r="H138" s="60">
        <f t="shared" si="40"/>
        <v>9010945</v>
      </c>
      <c r="I138" s="60">
        <f t="shared" si="40"/>
        <v>-42812</v>
      </c>
      <c r="J138" s="60">
        <f t="shared" si="40"/>
        <v>-710219</v>
      </c>
      <c r="K138" s="60">
        <f t="shared" si="40"/>
        <v>9848310</v>
      </c>
      <c r="L138" s="60">
        <f t="shared" si="40"/>
        <v>21946494</v>
      </c>
      <c r="M138" s="60">
        <f t="shared" si="40"/>
        <v>0</v>
      </c>
      <c r="N138" s="60">
        <f t="shared" si="40"/>
        <v>0</v>
      </c>
      <c r="O138" s="60">
        <f t="shared" si="40"/>
        <v>12808403</v>
      </c>
      <c r="P138" s="61"/>
      <c r="Q138" s="62"/>
      <c r="S138" s="27"/>
      <c r="U138" s="27"/>
      <c r="V138" s="42">
        <f t="shared" si="8"/>
        <v>9138091</v>
      </c>
      <c r="W138" s="42">
        <f t="shared" si="9"/>
        <v>0</v>
      </c>
      <c r="X138" s="27" t="str">
        <f t="shared" si="10"/>
        <v>OK</v>
      </c>
      <c r="Z138" s="27"/>
      <c r="AA138" s="42">
        <f t="shared" si="11"/>
        <v>0</v>
      </c>
      <c r="AB138" s="42">
        <f t="shared" si="12"/>
        <v>0</v>
      </c>
      <c r="AC138" s="27" t="str">
        <f t="shared" si="13"/>
        <v>OK</v>
      </c>
      <c r="AE138" s="27" t="str">
        <f t="shared" si="14"/>
        <v/>
      </c>
      <c r="AG138" s="24" t="str">
        <f>IF(AE138="","",COUNTIF($AE$7:$AE$264,AE138))</f>
        <v/>
      </c>
      <c r="AH138" s="65" t="str">
        <f t="shared" si="15"/>
        <v/>
      </c>
      <c r="AJ138" s="27" t="str">
        <f t="array" ref="AJ138">IF(C138="","",INDEX(구분표!$I$2:$I$300, MATCH(1,(구분표!$E$2:$E$300='2추 세출'!B138)*(구분표!$F$2:$F$300='2추 세출'!C138)*(구분표!$G$2:$G$300='2추 세출'!A138),0)))</f>
        <v/>
      </c>
      <c r="AL138" s="27"/>
    </row>
    <row r="139" spans="1:38" ht="50.1" customHeight="1" x14ac:dyDescent="0.3">
      <c r="A139" s="285" t="str">
        <f>IFERROR(VLOOKUP($C139,구분표!$A$2:$C$300,2,FALSE),"")</f>
        <v>농정해양위원회</v>
      </c>
      <c r="B139" s="252" t="str">
        <f>IFERROR(VLOOKUP($C139,[7]구분표!$A$2:$C$300,3,FALSE),"")</f>
        <v>농정해양국</v>
      </c>
      <c r="C139" s="206" t="s">
        <v>966</v>
      </c>
      <c r="D139" s="207" t="s">
        <v>967</v>
      </c>
      <c r="E139" s="207" t="s">
        <v>968</v>
      </c>
      <c r="F139" s="208" t="s">
        <v>969</v>
      </c>
      <c r="G139" s="41"/>
      <c r="H139" s="41">
        <v>240000</v>
      </c>
      <c r="I139" s="54">
        <f t="shared" si="4"/>
        <v>-240000</v>
      </c>
      <c r="J139" s="41"/>
      <c r="K139" s="41">
        <v>5752000</v>
      </c>
      <c r="L139" s="50">
        <f t="shared" si="5"/>
        <v>5992000</v>
      </c>
      <c r="M139" s="42"/>
      <c r="N139" s="45"/>
      <c r="O139" s="52">
        <f t="shared" si="6"/>
        <v>240000</v>
      </c>
      <c r="P139" s="27" t="str">
        <f>IF(AND((L139=0),(O139&gt;0)),"O",IF(AND((J139&lt;0),(L139-O139&lt;0)),"O","X"))</f>
        <v>X</v>
      </c>
      <c r="Q139" s="215" t="s">
        <v>1018</v>
      </c>
      <c r="S139" s="27"/>
      <c r="U139" s="27"/>
      <c r="V139" s="42">
        <f t="shared" si="8"/>
        <v>5752000</v>
      </c>
      <c r="W139" s="42">
        <f t="shared" si="9"/>
        <v>0</v>
      </c>
      <c r="X139" s="27" t="str">
        <f t="shared" si="10"/>
        <v>OK</v>
      </c>
      <c r="Z139" s="27"/>
      <c r="AA139" s="42">
        <f t="shared" si="11"/>
        <v>0</v>
      </c>
      <c r="AB139" s="42">
        <f t="shared" si="12"/>
        <v>0</v>
      </c>
      <c r="AC139" s="27" t="str">
        <f t="shared" si="13"/>
        <v>OK</v>
      </c>
      <c r="AE139" s="27" t="str">
        <f t="shared" si="14"/>
        <v/>
      </c>
      <c r="AG139" s="24" t="str">
        <f>IF(AE139="","",COUNTIF($AE$7:$AE$264,AE139))</f>
        <v/>
      </c>
      <c r="AH139" s="65" t="str">
        <f t="shared" si="15"/>
        <v/>
      </c>
      <c r="AJ139" s="27" t="str">
        <f t="array" ref="AJ139">IF(C139="","",INDEX(구분표!$I$2:$I$300, MATCH(1,(구분표!$E$2:$E$300='2추 세출'!B139)*(구분표!$F$2:$F$300='2추 세출'!C139)*(구분표!$G$2:$G$300='2추 세출'!A139),0)))</f>
        <v>0604</v>
      </c>
      <c r="AL139" s="27"/>
    </row>
    <row r="140" spans="1:38" ht="50.1" customHeight="1" x14ac:dyDescent="0.3">
      <c r="A140" s="285" t="str">
        <f>IFERROR(VLOOKUP($C140,구분표!$A$2:$C$300,2,FALSE),"")</f>
        <v>농정해양위원회</v>
      </c>
      <c r="B140" s="253" t="str">
        <f>IFERROR(VLOOKUP($C140,[7]구분표!$A$2:$C$300,3,FALSE),"")</f>
        <v>농정해양국</v>
      </c>
      <c r="C140" s="202" t="s">
        <v>970</v>
      </c>
      <c r="D140" s="266" t="s">
        <v>967</v>
      </c>
      <c r="E140" s="191" t="s">
        <v>967</v>
      </c>
      <c r="F140" s="203" t="s">
        <v>971</v>
      </c>
      <c r="G140" s="42"/>
      <c r="H140" s="42"/>
      <c r="I140" s="54">
        <f t="shared" si="4"/>
        <v>0</v>
      </c>
      <c r="J140" s="42"/>
      <c r="K140" s="42">
        <v>6000</v>
      </c>
      <c r="L140" s="50">
        <f t="shared" si="5"/>
        <v>6000</v>
      </c>
      <c r="M140" s="42"/>
      <c r="N140" s="45"/>
      <c r="O140" s="52">
        <f t="shared" si="6"/>
        <v>0</v>
      </c>
      <c r="P140" s="27" t="str">
        <f t="shared" ref="P140:P168" si="41">IF(AND((L140=0),(O140&gt;0)),"O",IF(AND((J140&lt;0),(L140-O140&lt;0)),"O","X"))</f>
        <v>X</v>
      </c>
      <c r="Q140" s="216" t="s">
        <v>1019</v>
      </c>
      <c r="S140" s="27"/>
      <c r="U140" s="27"/>
      <c r="V140" s="42">
        <f t="shared" si="8"/>
        <v>6000</v>
      </c>
      <c r="W140" s="42">
        <f t="shared" si="9"/>
        <v>0</v>
      </c>
      <c r="X140" s="27"/>
      <c r="Z140" s="27"/>
      <c r="AA140" s="42">
        <f t="shared" si="11"/>
        <v>0</v>
      </c>
      <c r="AB140" s="42"/>
      <c r="AC140" s="27"/>
      <c r="AE140" s="27"/>
      <c r="AG140" s="24"/>
      <c r="AH140" s="65"/>
      <c r="AJ140" s="27"/>
      <c r="AL140" s="27"/>
    </row>
    <row r="141" spans="1:38" ht="50.1" customHeight="1" x14ac:dyDescent="0.3">
      <c r="A141" s="285" t="str">
        <f>IFERROR(VLOOKUP($C141,구분표!$A$2:$C$300,2,FALSE),"")</f>
        <v>농정해양위원회</v>
      </c>
      <c r="B141" s="253" t="str">
        <f>IFERROR(VLOOKUP($C141,[7]구분표!$A$2:$C$300,3,FALSE),"")</f>
        <v>농정해양국</v>
      </c>
      <c r="C141" s="202" t="s">
        <v>972</v>
      </c>
      <c r="D141" s="266" t="s">
        <v>973</v>
      </c>
      <c r="E141" s="191">
        <v>484</v>
      </c>
      <c r="F141" s="203" t="s">
        <v>974</v>
      </c>
      <c r="G141" s="205">
        <v>4826000</v>
      </c>
      <c r="H141" s="42">
        <v>4126000</v>
      </c>
      <c r="I141" s="54">
        <f t="shared" si="4"/>
        <v>700000</v>
      </c>
      <c r="J141" s="42">
        <v>-100000</v>
      </c>
      <c r="K141" s="42"/>
      <c r="L141" s="50">
        <f t="shared" si="5"/>
        <v>4726000</v>
      </c>
      <c r="M141" s="42"/>
      <c r="N141" s="45"/>
      <c r="O141" s="52">
        <f t="shared" si="6"/>
        <v>4826000</v>
      </c>
      <c r="P141" s="27" t="str">
        <f t="shared" si="41"/>
        <v>O</v>
      </c>
      <c r="Q141" s="24"/>
      <c r="S141" s="27"/>
      <c r="U141" s="27"/>
      <c r="V141" s="42">
        <f t="shared" si="8"/>
        <v>-100000</v>
      </c>
      <c r="W141" s="42">
        <f t="shared" si="9"/>
        <v>0</v>
      </c>
      <c r="X141" s="27"/>
      <c r="Z141" s="27"/>
      <c r="AA141" s="42">
        <f t="shared" si="11"/>
        <v>0</v>
      </c>
      <c r="AB141" s="42"/>
      <c r="AC141" s="27"/>
      <c r="AE141" s="27"/>
      <c r="AG141" s="24"/>
      <c r="AH141" s="65"/>
      <c r="AJ141" s="27"/>
      <c r="AL141" s="27"/>
    </row>
    <row r="142" spans="1:38" ht="50.1" customHeight="1" x14ac:dyDescent="0.3">
      <c r="A142" s="285" t="str">
        <f>IFERROR(VLOOKUP($C142,구분표!$A$2:$C$300,2,FALSE),"")</f>
        <v>농정해양위원회</v>
      </c>
      <c r="B142" s="253" t="str">
        <f>IFERROR(VLOOKUP($C142,[7]구분표!$A$2:$C$300,3,FALSE),"")</f>
        <v>농정해양국</v>
      </c>
      <c r="C142" s="202" t="s">
        <v>972</v>
      </c>
      <c r="D142" s="266" t="s">
        <v>973</v>
      </c>
      <c r="E142" s="191">
        <v>485</v>
      </c>
      <c r="F142" s="203" t="s">
        <v>975</v>
      </c>
      <c r="G142" s="209">
        <v>300000</v>
      </c>
      <c r="H142" s="42">
        <v>200000</v>
      </c>
      <c r="I142" s="54">
        <f t="shared" si="4"/>
        <v>100000</v>
      </c>
      <c r="J142" s="42"/>
      <c r="K142" s="42">
        <v>60000</v>
      </c>
      <c r="L142" s="50">
        <f t="shared" si="5"/>
        <v>360000</v>
      </c>
      <c r="M142" s="42"/>
      <c r="N142" s="45"/>
      <c r="O142" s="52">
        <f t="shared" si="6"/>
        <v>300000</v>
      </c>
      <c r="P142" s="27" t="str">
        <f t="shared" si="41"/>
        <v>X</v>
      </c>
      <c r="Q142" s="216"/>
      <c r="S142" s="27"/>
      <c r="U142" s="27"/>
      <c r="V142" s="42">
        <f t="shared" si="8"/>
        <v>60000</v>
      </c>
      <c r="W142" s="42">
        <f t="shared" si="9"/>
        <v>0</v>
      </c>
      <c r="X142" s="27"/>
      <c r="Z142" s="27"/>
      <c r="AA142" s="42">
        <f t="shared" si="11"/>
        <v>0</v>
      </c>
      <c r="AB142" s="42"/>
      <c r="AC142" s="27"/>
      <c r="AE142" s="27"/>
      <c r="AG142" s="24"/>
      <c r="AH142" s="65"/>
      <c r="AJ142" s="27"/>
      <c r="AL142" s="27"/>
    </row>
    <row r="143" spans="1:38" ht="50.1" customHeight="1" x14ac:dyDescent="0.3">
      <c r="A143" s="285" t="str">
        <f>IFERROR(VLOOKUP($C143,구분표!$A$2:$C$300,2,FALSE),"")</f>
        <v>농정해양위원회</v>
      </c>
      <c r="B143" s="253" t="str">
        <f>IFERROR(VLOOKUP($C143,[7]구분표!$A$2:$C$300,3,FALSE),"")</f>
        <v>농정해양국</v>
      </c>
      <c r="C143" s="202" t="s">
        <v>976</v>
      </c>
      <c r="D143" s="266" t="s">
        <v>967</v>
      </c>
      <c r="E143" s="191" t="s">
        <v>967</v>
      </c>
      <c r="F143" s="204" t="s">
        <v>977</v>
      </c>
      <c r="G143" s="205"/>
      <c r="H143" s="205"/>
      <c r="I143" s="54">
        <f t="shared" si="4"/>
        <v>0</v>
      </c>
      <c r="J143" s="42"/>
      <c r="K143" s="42">
        <v>360000</v>
      </c>
      <c r="L143" s="50">
        <f t="shared" si="5"/>
        <v>360000</v>
      </c>
      <c r="M143" s="42"/>
      <c r="N143" s="45"/>
      <c r="O143" s="52">
        <f t="shared" si="6"/>
        <v>0</v>
      </c>
      <c r="P143" s="27" t="str">
        <f t="shared" si="41"/>
        <v>X</v>
      </c>
      <c r="Q143" s="251" t="s">
        <v>1020</v>
      </c>
      <c r="S143" s="27"/>
      <c r="U143" s="27"/>
      <c r="V143" s="42">
        <f t="shared" si="8"/>
        <v>360000</v>
      </c>
      <c r="W143" s="42">
        <f t="shared" si="9"/>
        <v>0</v>
      </c>
      <c r="X143" s="27"/>
      <c r="Z143" s="27"/>
      <c r="AA143" s="42">
        <f t="shared" si="11"/>
        <v>0</v>
      </c>
      <c r="AB143" s="42"/>
      <c r="AC143" s="27"/>
      <c r="AE143" s="27"/>
      <c r="AG143" s="24"/>
      <c r="AH143" s="65"/>
      <c r="AJ143" s="27"/>
      <c r="AL143" s="27"/>
    </row>
    <row r="144" spans="1:38" ht="50.1" customHeight="1" x14ac:dyDescent="0.3">
      <c r="A144" s="285" t="str">
        <f>IFERROR(VLOOKUP($C144,구분표!$A$2:$C$300,2,FALSE),"")</f>
        <v>농정해양위원회</v>
      </c>
      <c r="B144" s="253" t="str">
        <f>IFERROR(VLOOKUP($C144,[7]구분표!$A$2:$C$300,3,FALSE),"")</f>
        <v>농정해양국</v>
      </c>
      <c r="C144" s="202" t="s">
        <v>978</v>
      </c>
      <c r="D144" s="266" t="s">
        <v>967</v>
      </c>
      <c r="E144" s="191" t="s">
        <v>967</v>
      </c>
      <c r="F144" s="204" t="s">
        <v>979</v>
      </c>
      <c r="G144" s="205"/>
      <c r="H144" s="205"/>
      <c r="I144" s="54">
        <f t="shared" si="4"/>
        <v>0</v>
      </c>
      <c r="J144" s="42"/>
      <c r="K144" s="42">
        <v>50000</v>
      </c>
      <c r="L144" s="50">
        <f t="shared" si="5"/>
        <v>50000</v>
      </c>
      <c r="M144" s="42"/>
      <c r="N144" s="45"/>
      <c r="O144" s="52">
        <f t="shared" si="6"/>
        <v>0</v>
      </c>
      <c r="P144" s="27" t="str">
        <f t="shared" si="41"/>
        <v>X</v>
      </c>
      <c r="Q144" s="308" t="s">
        <v>1020</v>
      </c>
      <c r="S144" s="27"/>
      <c r="U144" s="27"/>
      <c r="V144" s="42">
        <f t="shared" si="8"/>
        <v>50000</v>
      </c>
      <c r="W144" s="42">
        <f t="shared" si="9"/>
        <v>0</v>
      </c>
      <c r="X144" s="27"/>
      <c r="Z144" s="27"/>
      <c r="AA144" s="42">
        <f t="shared" si="11"/>
        <v>0</v>
      </c>
      <c r="AB144" s="42"/>
      <c r="AC144" s="27"/>
      <c r="AE144" s="27"/>
      <c r="AG144" s="24"/>
      <c r="AH144" s="65"/>
      <c r="AJ144" s="27"/>
      <c r="AL144" s="27"/>
    </row>
    <row r="145" spans="1:38" ht="50.1" customHeight="1" x14ac:dyDescent="0.3">
      <c r="A145" s="285" t="str">
        <f>IFERROR(VLOOKUP($C145,구분표!$A$2:$C$300,2,FALSE),"")</f>
        <v>농정해양위원회</v>
      </c>
      <c r="B145" s="253" t="str">
        <f>IFERROR(VLOOKUP($C145,[7]구분표!$A$2:$C$300,3,FALSE),"")</f>
        <v>농정해양국</v>
      </c>
      <c r="C145" s="202" t="s">
        <v>978</v>
      </c>
      <c r="D145" s="266" t="s">
        <v>967</v>
      </c>
      <c r="E145" s="191" t="s">
        <v>967</v>
      </c>
      <c r="F145" s="204" t="s">
        <v>980</v>
      </c>
      <c r="G145" s="205"/>
      <c r="H145" s="205">
        <v>244150</v>
      </c>
      <c r="I145" s="54">
        <f t="shared" si="4"/>
        <v>-244150</v>
      </c>
      <c r="J145" s="42"/>
      <c r="K145" s="42">
        <v>68000</v>
      </c>
      <c r="L145" s="50">
        <f t="shared" si="5"/>
        <v>312150</v>
      </c>
      <c r="M145" s="42"/>
      <c r="N145" s="45"/>
      <c r="O145" s="52">
        <f t="shared" si="6"/>
        <v>244150</v>
      </c>
      <c r="P145" s="27" t="str">
        <f t="shared" si="41"/>
        <v>X</v>
      </c>
      <c r="Q145" s="308" t="s">
        <v>1020</v>
      </c>
      <c r="S145" s="27"/>
      <c r="U145" s="27"/>
      <c r="V145" s="42">
        <f t="shared" si="8"/>
        <v>68000</v>
      </c>
      <c r="W145" s="42">
        <f t="shared" si="9"/>
        <v>0</v>
      </c>
      <c r="X145" s="27"/>
      <c r="Z145" s="27"/>
      <c r="AA145" s="42">
        <f t="shared" si="11"/>
        <v>0</v>
      </c>
      <c r="AB145" s="42"/>
      <c r="AC145" s="27"/>
      <c r="AE145" s="27"/>
      <c r="AG145" s="24"/>
      <c r="AH145" s="65"/>
      <c r="AJ145" s="27"/>
      <c r="AL145" s="27"/>
    </row>
    <row r="146" spans="1:38" ht="50.1" customHeight="1" x14ac:dyDescent="0.3">
      <c r="A146" s="285" t="str">
        <f>IFERROR(VLOOKUP($C146,구분표!$A$2:$C$300,2,FALSE),"")</f>
        <v>농정해양위원회</v>
      </c>
      <c r="B146" s="253" t="str">
        <f>IFERROR(VLOOKUP($C146,[7]구분표!$A$2:$C$300,3,FALSE),"")</f>
        <v>농정해양국</v>
      </c>
      <c r="C146" s="202" t="s">
        <v>966</v>
      </c>
      <c r="D146" s="266" t="s">
        <v>981</v>
      </c>
      <c r="E146" s="191">
        <v>259</v>
      </c>
      <c r="F146" s="204" t="s">
        <v>982</v>
      </c>
      <c r="G146" s="42"/>
      <c r="H146" s="42">
        <v>3000000</v>
      </c>
      <c r="I146" s="54">
        <f t="shared" si="4"/>
        <v>-3000000</v>
      </c>
      <c r="J146" s="42"/>
      <c r="K146" s="42">
        <v>1522000</v>
      </c>
      <c r="L146" s="50">
        <f t="shared" si="5"/>
        <v>4522000</v>
      </c>
      <c r="M146" s="42"/>
      <c r="N146" s="45"/>
      <c r="O146" s="52">
        <f t="shared" si="6"/>
        <v>3000000</v>
      </c>
      <c r="P146" s="27" t="str">
        <f t="shared" si="41"/>
        <v>X</v>
      </c>
      <c r="Q146" s="309" t="s">
        <v>1021</v>
      </c>
      <c r="S146" s="27"/>
      <c r="U146" s="27"/>
      <c r="V146" s="42">
        <f t="shared" si="8"/>
        <v>1522000</v>
      </c>
      <c r="W146" s="42">
        <f t="shared" si="9"/>
        <v>0</v>
      </c>
      <c r="X146" s="27"/>
      <c r="Z146" s="27"/>
      <c r="AA146" s="42">
        <f t="shared" si="11"/>
        <v>0</v>
      </c>
      <c r="AB146" s="42"/>
      <c r="AC146" s="27"/>
      <c r="AE146" s="27"/>
      <c r="AG146" s="24"/>
      <c r="AH146" s="65"/>
      <c r="AJ146" s="27"/>
      <c r="AL146" s="27"/>
    </row>
    <row r="147" spans="1:38" ht="50.1" customHeight="1" x14ac:dyDescent="0.3">
      <c r="A147" s="285" t="str">
        <f>IFERROR(VLOOKUP($C147,구분표!$A$2:$C$300,2,FALSE),"")</f>
        <v>농정해양위원회</v>
      </c>
      <c r="B147" s="253" t="str">
        <f>IFERROR(VLOOKUP($C147,[7]구분표!$A$2:$C$300,3,FALSE),"")</f>
        <v>농정해양국</v>
      </c>
      <c r="C147" s="202" t="s">
        <v>970</v>
      </c>
      <c r="D147" s="266" t="s">
        <v>967</v>
      </c>
      <c r="E147" s="191" t="s">
        <v>967</v>
      </c>
      <c r="F147" s="204" t="s">
        <v>983</v>
      </c>
      <c r="G147" s="42"/>
      <c r="H147" s="42"/>
      <c r="I147" s="54">
        <f t="shared" si="4"/>
        <v>0</v>
      </c>
      <c r="J147" s="42"/>
      <c r="K147" s="42">
        <v>100000</v>
      </c>
      <c r="L147" s="50">
        <f t="shared" si="5"/>
        <v>100000</v>
      </c>
      <c r="M147" s="42"/>
      <c r="N147" s="45"/>
      <c r="O147" s="52">
        <f t="shared" si="6"/>
        <v>0</v>
      </c>
      <c r="P147" s="27" t="str">
        <f t="shared" si="41"/>
        <v>X</v>
      </c>
      <c r="Q147" s="308" t="s">
        <v>1020</v>
      </c>
      <c r="S147" s="27"/>
      <c r="U147" s="27"/>
      <c r="V147" s="42">
        <f t="shared" si="8"/>
        <v>100000</v>
      </c>
      <c r="W147" s="42">
        <f t="shared" si="9"/>
        <v>0</v>
      </c>
      <c r="X147" s="27"/>
      <c r="Z147" s="27"/>
      <c r="AA147" s="42">
        <f t="shared" si="11"/>
        <v>0</v>
      </c>
      <c r="AB147" s="42"/>
      <c r="AC147" s="27"/>
      <c r="AE147" s="27"/>
      <c r="AG147" s="24"/>
      <c r="AH147" s="65"/>
      <c r="AJ147" s="27"/>
      <c r="AL147" s="27"/>
    </row>
    <row r="148" spans="1:38" ht="50.1" customHeight="1" x14ac:dyDescent="0.3">
      <c r="A148" s="285" t="str">
        <f>IFERROR(VLOOKUP($C148,구분표!$A$2:$C$300,2,FALSE),"")</f>
        <v>농정해양위원회</v>
      </c>
      <c r="B148" s="253" t="str">
        <f>IFERROR(VLOOKUP($C148,[7]구분표!$A$2:$C$300,3,FALSE),"")</f>
        <v>농정해양국</v>
      </c>
      <c r="C148" s="202" t="s">
        <v>970</v>
      </c>
      <c r="D148" s="266" t="s">
        <v>981</v>
      </c>
      <c r="E148" s="191">
        <v>267</v>
      </c>
      <c r="F148" s="210" t="s">
        <v>984</v>
      </c>
      <c r="G148" s="42"/>
      <c r="H148" s="42">
        <v>98160</v>
      </c>
      <c r="I148" s="54">
        <f t="shared" si="4"/>
        <v>-98160</v>
      </c>
      <c r="J148" s="42"/>
      <c r="K148" s="42">
        <v>50000</v>
      </c>
      <c r="L148" s="50">
        <f t="shared" si="5"/>
        <v>148160</v>
      </c>
      <c r="M148" s="42"/>
      <c r="N148" s="45"/>
      <c r="O148" s="52">
        <f t="shared" si="6"/>
        <v>98160</v>
      </c>
      <c r="P148" s="27" t="str">
        <f t="shared" si="41"/>
        <v>X</v>
      </c>
      <c r="Q148" s="308" t="s">
        <v>1022</v>
      </c>
      <c r="S148" s="27"/>
      <c r="U148" s="27"/>
      <c r="V148" s="42">
        <f t="shared" si="8"/>
        <v>50000</v>
      </c>
      <c r="W148" s="42">
        <f t="shared" si="9"/>
        <v>0</v>
      </c>
      <c r="X148" s="27"/>
      <c r="Z148" s="27"/>
      <c r="AA148" s="42">
        <f t="shared" si="11"/>
        <v>0</v>
      </c>
      <c r="AB148" s="42"/>
      <c r="AC148" s="27"/>
      <c r="AE148" s="27"/>
      <c r="AG148" s="24"/>
      <c r="AH148" s="65"/>
      <c r="AJ148" s="27"/>
      <c r="AL148" s="27"/>
    </row>
    <row r="149" spans="1:38" ht="50.1" customHeight="1" x14ac:dyDescent="0.3">
      <c r="A149" s="285" t="str">
        <f>IFERROR(VLOOKUP($C149,구분표!$A$2:$C$300,2,FALSE),"")</f>
        <v>농정해양위원회</v>
      </c>
      <c r="B149" s="253" t="str">
        <f>IFERROR(VLOOKUP($C149,[1]구분표!$A$2:$C$300,3,FALSE),"")</f>
        <v>축산산림국</v>
      </c>
      <c r="C149" s="202" t="s">
        <v>985</v>
      </c>
      <c r="D149" s="266" t="s">
        <v>967</v>
      </c>
      <c r="E149" s="191" t="s">
        <v>967</v>
      </c>
      <c r="F149" s="203" t="s">
        <v>986</v>
      </c>
      <c r="G149" s="42"/>
      <c r="H149" s="42"/>
      <c r="I149" s="54">
        <f t="shared" si="4"/>
        <v>0</v>
      </c>
      <c r="J149" s="42"/>
      <c r="K149" s="42">
        <v>70000</v>
      </c>
      <c r="L149" s="50">
        <f t="shared" si="5"/>
        <v>70000</v>
      </c>
      <c r="M149" s="42"/>
      <c r="N149" s="45"/>
      <c r="O149" s="52">
        <f t="shared" si="6"/>
        <v>0</v>
      </c>
      <c r="P149" s="27" t="str">
        <f t="shared" si="41"/>
        <v>X</v>
      </c>
      <c r="Q149" s="216" t="s">
        <v>1023</v>
      </c>
      <c r="S149" s="27"/>
      <c r="U149" s="27"/>
      <c r="V149" s="42">
        <f t="shared" si="8"/>
        <v>70000</v>
      </c>
      <c r="W149" s="42">
        <f t="shared" si="9"/>
        <v>0</v>
      </c>
      <c r="X149" s="27"/>
      <c r="Z149" s="27"/>
      <c r="AA149" s="42">
        <f t="shared" si="11"/>
        <v>0</v>
      </c>
      <c r="AB149" s="42"/>
      <c r="AC149" s="27"/>
      <c r="AE149" s="27"/>
      <c r="AG149" s="24"/>
      <c r="AH149" s="65"/>
      <c r="AJ149" s="27"/>
      <c r="AL149" s="27"/>
    </row>
    <row r="150" spans="1:38" ht="50.1" customHeight="1" x14ac:dyDescent="0.3">
      <c r="A150" s="285" t="str">
        <f>IFERROR(VLOOKUP($C150,구분표!$A$2:$C$300,2,FALSE),"")</f>
        <v>농정해양위원회</v>
      </c>
      <c r="B150" s="253" t="str">
        <f>IFERROR(VLOOKUP($C150,[1]구분표!$A$2:$C$300,3,FALSE),"")</f>
        <v>축산산림국</v>
      </c>
      <c r="C150" s="202" t="s">
        <v>985</v>
      </c>
      <c r="D150" s="266" t="s">
        <v>987</v>
      </c>
      <c r="E150" s="191">
        <v>512</v>
      </c>
      <c r="F150" s="203" t="s">
        <v>988</v>
      </c>
      <c r="G150" s="42">
        <v>674196</v>
      </c>
      <c r="H150" s="42"/>
      <c r="I150" s="54">
        <f t="shared" si="4"/>
        <v>674196</v>
      </c>
      <c r="J150" s="42"/>
      <c r="K150" s="42">
        <v>202259</v>
      </c>
      <c r="L150" s="50">
        <f t="shared" si="5"/>
        <v>876455</v>
      </c>
      <c r="M150" s="42"/>
      <c r="N150" s="45"/>
      <c r="O150" s="52">
        <f t="shared" si="6"/>
        <v>674196</v>
      </c>
      <c r="P150" s="27" t="str">
        <f t="shared" si="41"/>
        <v>X</v>
      </c>
      <c r="Q150" s="24"/>
      <c r="S150" s="27"/>
      <c r="U150" s="27"/>
      <c r="V150" s="42">
        <f t="shared" si="8"/>
        <v>202259</v>
      </c>
      <c r="W150" s="42">
        <f t="shared" si="9"/>
        <v>0</v>
      </c>
      <c r="X150" s="27"/>
      <c r="Z150" s="27"/>
      <c r="AA150" s="42">
        <f t="shared" si="11"/>
        <v>0</v>
      </c>
      <c r="AB150" s="42"/>
      <c r="AC150" s="27"/>
      <c r="AE150" s="27"/>
      <c r="AG150" s="24"/>
      <c r="AH150" s="65"/>
      <c r="AJ150" s="27"/>
      <c r="AL150" s="27"/>
    </row>
    <row r="151" spans="1:38" ht="50.1" customHeight="1" x14ac:dyDescent="0.3">
      <c r="A151" s="285" t="str">
        <f>IFERROR(VLOOKUP($C151,구분표!$A$2:$C$300,2,FALSE),"")</f>
        <v>농정해양위원회</v>
      </c>
      <c r="B151" s="253" t="str">
        <f>IFERROR(VLOOKUP($C151,[1]구분표!$A$2:$C$300,3,FALSE),"")</f>
        <v>축산산림국</v>
      </c>
      <c r="C151" s="202" t="s">
        <v>985</v>
      </c>
      <c r="D151" s="266" t="s">
        <v>845</v>
      </c>
      <c r="E151" s="191">
        <v>513</v>
      </c>
      <c r="F151" s="203" t="s">
        <v>989</v>
      </c>
      <c r="G151" s="42">
        <v>60000</v>
      </c>
      <c r="H151" s="42"/>
      <c r="I151" s="54">
        <f t="shared" si="4"/>
        <v>60000</v>
      </c>
      <c r="J151" s="42"/>
      <c r="K151" s="42">
        <v>18000</v>
      </c>
      <c r="L151" s="50">
        <f t="shared" si="5"/>
        <v>78000</v>
      </c>
      <c r="M151" s="42"/>
      <c r="N151" s="45"/>
      <c r="O151" s="52">
        <f t="shared" si="6"/>
        <v>60000</v>
      </c>
      <c r="P151" s="27" t="str">
        <f t="shared" si="41"/>
        <v>X</v>
      </c>
      <c r="Q151" s="24"/>
      <c r="S151" s="27"/>
      <c r="U151" s="27"/>
      <c r="V151" s="42">
        <f t="shared" si="8"/>
        <v>18000</v>
      </c>
      <c r="W151" s="42">
        <f t="shared" si="9"/>
        <v>0</v>
      </c>
      <c r="X151" s="27"/>
      <c r="Z151" s="27"/>
      <c r="AA151" s="42">
        <f t="shared" si="11"/>
        <v>0</v>
      </c>
      <c r="AB151" s="42"/>
      <c r="AC151" s="27"/>
      <c r="AE151" s="27"/>
      <c r="AG151" s="24"/>
      <c r="AH151" s="65"/>
      <c r="AJ151" s="27"/>
      <c r="AL151" s="27"/>
    </row>
    <row r="152" spans="1:38" ht="50.1" customHeight="1" x14ac:dyDescent="0.3">
      <c r="A152" s="285" t="str">
        <f>IFERROR(VLOOKUP($C152,구분표!$A$2:$C$300,2,FALSE),"")</f>
        <v>농정해양위원회</v>
      </c>
      <c r="B152" s="253" t="str">
        <f>IFERROR(VLOOKUP($C152,[1]구분표!$A$2:$C$300,3,FALSE),"")</f>
        <v>축산산림국</v>
      </c>
      <c r="C152" s="202" t="s">
        <v>985</v>
      </c>
      <c r="D152" s="266" t="s">
        <v>845</v>
      </c>
      <c r="E152" s="191">
        <v>512</v>
      </c>
      <c r="F152" s="203" t="s">
        <v>990</v>
      </c>
      <c r="G152" s="42">
        <v>1500000</v>
      </c>
      <c r="H152" s="42"/>
      <c r="I152" s="54">
        <f t="shared" si="4"/>
        <v>1500000</v>
      </c>
      <c r="J152" s="42">
        <v>-500000</v>
      </c>
      <c r="K152" s="42"/>
      <c r="L152" s="50">
        <f t="shared" si="5"/>
        <v>1000000</v>
      </c>
      <c r="M152" s="42"/>
      <c r="N152" s="45"/>
      <c r="O152" s="52">
        <f t="shared" si="6"/>
        <v>1500000</v>
      </c>
      <c r="P152" s="27" t="str">
        <f t="shared" si="41"/>
        <v>O</v>
      </c>
      <c r="Q152" s="24"/>
      <c r="S152" s="27"/>
      <c r="U152" s="27"/>
      <c r="V152" s="42">
        <f t="shared" si="8"/>
        <v>-500000</v>
      </c>
      <c r="W152" s="42">
        <f t="shared" si="9"/>
        <v>0</v>
      </c>
      <c r="X152" s="27"/>
      <c r="Z152" s="27"/>
      <c r="AA152" s="42">
        <f t="shared" si="11"/>
        <v>0</v>
      </c>
      <c r="AB152" s="42"/>
      <c r="AC152" s="27"/>
      <c r="AE152" s="27"/>
      <c r="AG152" s="24"/>
      <c r="AH152" s="65"/>
      <c r="AJ152" s="27"/>
      <c r="AL152" s="27"/>
    </row>
    <row r="153" spans="1:38" ht="50.1" customHeight="1" x14ac:dyDescent="0.3">
      <c r="A153" s="285" t="str">
        <f>IFERROR(VLOOKUP($C153,구분표!$A$2:$C$300,2,FALSE),"")</f>
        <v>농정해양위원회</v>
      </c>
      <c r="B153" s="253" t="str">
        <f>IFERROR(VLOOKUP($C153,[1]구분표!$A$2:$C$300,3,FALSE),"")</f>
        <v>축산산림국</v>
      </c>
      <c r="C153" s="202" t="s">
        <v>991</v>
      </c>
      <c r="D153" s="266" t="s">
        <v>845</v>
      </c>
      <c r="E153" s="191">
        <v>521</v>
      </c>
      <c r="F153" s="203" t="s">
        <v>992</v>
      </c>
      <c r="G153" s="42">
        <v>262642</v>
      </c>
      <c r="H153" s="42">
        <v>67642</v>
      </c>
      <c r="I153" s="54">
        <f t="shared" si="4"/>
        <v>195000</v>
      </c>
      <c r="J153" s="42">
        <v>-45000</v>
      </c>
      <c r="K153" s="42"/>
      <c r="L153" s="50">
        <f t="shared" si="5"/>
        <v>217642</v>
      </c>
      <c r="M153" s="42"/>
      <c r="N153" s="45"/>
      <c r="O153" s="52">
        <f t="shared" si="6"/>
        <v>262642</v>
      </c>
      <c r="P153" s="27" t="str">
        <f t="shared" si="41"/>
        <v>O</v>
      </c>
      <c r="Q153" s="24" t="s">
        <v>1024</v>
      </c>
      <c r="S153" s="27"/>
      <c r="U153" s="27"/>
      <c r="V153" s="42">
        <f t="shared" si="8"/>
        <v>-45000</v>
      </c>
      <c r="W153" s="42">
        <f t="shared" si="9"/>
        <v>0</v>
      </c>
      <c r="X153" s="27"/>
      <c r="Z153" s="27"/>
      <c r="AA153" s="42">
        <f t="shared" si="11"/>
        <v>0</v>
      </c>
      <c r="AB153" s="42"/>
      <c r="AC153" s="27"/>
      <c r="AE153" s="27"/>
      <c r="AG153" s="24"/>
      <c r="AH153" s="65"/>
      <c r="AJ153" s="27"/>
      <c r="AL153" s="27"/>
    </row>
    <row r="154" spans="1:38" ht="50.1" customHeight="1" x14ac:dyDescent="0.3">
      <c r="A154" s="285" t="str">
        <f>IFERROR(VLOOKUP($C154,구분표!$A$2:$C$300,2,FALSE),"")</f>
        <v>농정해양위원회</v>
      </c>
      <c r="B154" s="253" t="str">
        <f>IFERROR(VLOOKUP($C154,[1]구분표!$A$2:$C$300,3,FALSE),"")</f>
        <v>축산산림국</v>
      </c>
      <c r="C154" s="202" t="s">
        <v>985</v>
      </c>
      <c r="D154" s="266" t="s">
        <v>845</v>
      </c>
      <c r="E154" s="191">
        <v>514</v>
      </c>
      <c r="F154" s="203" t="s">
        <v>993</v>
      </c>
      <c r="G154" s="42">
        <v>93906</v>
      </c>
      <c r="H154" s="42"/>
      <c r="I154" s="54">
        <f t="shared" si="4"/>
        <v>93906</v>
      </c>
      <c r="J154" s="42">
        <v>-7016</v>
      </c>
      <c r="K154" s="42"/>
      <c r="L154" s="50">
        <f t="shared" si="5"/>
        <v>86890</v>
      </c>
      <c r="M154" s="42"/>
      <c r="N154" s="45"/>
      <c r="O154" s="52">
        <f t="shared" si="6"/>
        <v>93906</v>
      </c>
      <c r="P154" s="27" t="str">
        <f t="shared" si="41"/>
        <v>O</v>
      </c>
      <c r="Q154" s="24"/>
      <c r="S154" s="27"/>
      <c r="U154" s="27"/>
      <c r="V154" s="42">
        <f t="shared" si="8"/>
        <v>-7016</v>
      </c>
      <c r="W154" s="42">
        <f t="shared" si="9"/>
        <v>0</v>
      </c>
      <c r="X154" s="27"/>
      <c r="Z154" s="27"/>
      <c r="AA154" s="42">
        <f t="shared" si="11"/>
        <v>0</v>
      </c>
      <c r="AB154" s="42"/>
      <c r="AC154" s="27"/>
      <c r="AE154" s="27"/>
      <c r="AG154" s="24"/>
      <c r="AH154" s="65"/>
      <c r="AJ154" s="27"/>
      <c r="AL154" s="27"/>
    </row>
    <row r="155" spans="1:38" ht="50.1" customHeight="1" x14ac:dyDescent="0.3">
      <c r="A155" s="285" t="str">
        <f>IFERROR(VLOOKUP($C155,구분표!$A$2:$C$300,2,FALSE),"")</f>
        <v>농정해양위원회</v>
      </c>
      <c r="B155" s="253" t="str">
        <f>IFERROR(VLOOKUP($C155,[1]구분표!$A$2:$C$300,3,FALSE),"")</f>
        <v>축산산림국</v>
      </c>
      <c r="C155" s="202" t="s">
        <v>994</v>
      </c>
      <c r="D155" s="266" t="s">
        <v>845</v>
      </c>
      <c r="E155" s="191">
        <v>526</v>
      </c>
      <c r="F155" s="203" t="s">
        <v>995</v>
      </c>
      <c r="G155" s="42">
        <v>11385</v>
      </c>
      <c r="H155" s="42"/>
      <c r="I155" s="54">
        <f t="shared" si="4"/>
        <v>11385</v>
      </c>
      <c r="J155" s="42">
        <v>-3152</v>
      </c>
      <c r="K155" s="42"/>
      <c r="L155" s="50">
        <f t="shared" si="5"/>
        <v>8233</v>
      </c>
      <c r="M155" s="42"/>
      <c r="N155" s="45"/>
      <c r="O155" s="52">
        <f t="shared" si="6"/>
        <v>11385</v>
      </c>
      <c r="P155" s="27" t="str">
        <f t="shared" si="41"/>
        <v>O</v>
      </c>
      <c r="Q155" s="24"/>
      <c r="S155" s="27"/>
      <c r="U155" s="27"/>
      <c r="V155" s="42">
        <f t="shared" si="8"/>
        <v>-3152</v>
      </c>
      <c r="W155" s="42">
        <f t="shared" si="9"/>
        <v>0</v>
      </c>
      <c r="X155" s="27"/>
      <c r="Z155" s="27"/>
      <c r="AA155" s="42">
        <f t="shared" si="11"/>
        <v>0</v>
      </c>
      <c r="AB155" s="42"/>
      <c r="AC155" s="27"/>
      <c r="AE155" s="27"/>
      <c r="AG155" s="24"/>
      <c r="AH155" s="65"/>
      <c r="AJ155" s="27"/>
      <c r="AL155" s="27"/>
    </row>
    <row r="156" spans="1:38" ht="50.1" customHeight="1" x14ac:dyDescent="0.3">
      <c r="A156" s="285" t="str">
        <f>IFERROR(VLOOKUP($C156,구분표!$A$2:$C$300,2,FALSE),"")</f>
        <v>농정해양위원회</v>
      </c>
      <c r="B156" s="253" t="str">
        <f>IFERROR(VLOOKUP($C156,[1]구분표!$A$2:$C$300,3,FALSE),"")</f>
        <v>축산산림국</v>
      </c>
      <c r="C156" s="202" t="s">
        <v>996</v>
      </c>
      <c r="D156" s="266" t="s">
        <v>997</v>
      </c>
      <c r="E156" s="191">
        <v>642</v>
      </c>
      <c r="F156" s="210" t="s">
        <v>998</v>
      </c>
      <c r="G156" s="211"/>
      <c r="H156" s="211"/>
      <c r="I156" s="54">
        <f t="shared" si="4"/>
        <v>0</v>
      </c>
      <c r="J156" s="42"/>
      <c r="K156" s="42">
        <v>200000</v>
      </c>
      <c r="L156" s="50">
        <f t="shared" si="5"/>
        <v>200000</v>
      </c>
      <c r="M156" s="42"/>
      <c r="N156" s="45"/>
      <c r="O156" s="52">
        <f t="shared" si="6"/>
        <v>0</v>
      </c>
      <c r="P156" s="27" t="str">
        <f t="shared" si="41"/>
        <v>X</v>
      </c>
      <c r="Q156" s="251" t="s">
        <v>1025</v>
      </c>
      <c r="S156" s="27"/>
      <c r="U156" s="27"/>
      <c r="V156" s="42">
        <f t="shared" si="8"/>
        <v>200000</v>
      </c>
      <c r="W156" s="42">
        <f t="shared" si="9"/>
        <v>0</v>
      </c>
      <c r="X156" s="27"/>
      <c r="Z156" s="27"/>
      <c r="AA156" s="42">
        <f t="shared" si="11"/>
        <v>0</v>
      </c>
      <c r="AB156" s="42"/>
      <c r="AC156" s="27"/>
      <c r="AE156" s="27"/>
      <c r="AG156" s="24"/>
      <c r="AH156" s="65"/>
      <c r="AJ156" s="27"/>
      <c r="AL156" s="27"/>
    </row>
    <row r="157" spans="1:38" ht="50.1" customHeight="1" x14ac:dyDescent="0.3">
      <c r="A157" s="285" t="str">
        <f>IFERROR(VLOOKUP($C157,구분표!$A$2:$C$300,2,FALSE),"")</f>
        <v>농정해양위원회</v>
      </c>
      <c r="B157" s="253" t="str">
        <f>IFERROR(VLOOKUP($C157,[1]구분표!$A$2:$C$300,3,FALSE),"")</f>
        <v>축산산림국</v>
      </c>
      <c r="C157" s="202" t="s">
        <v>999</v>
      </c>
      <c r="D157" s="266" t="s">
        <v>997</v>
      </c>
      <c r="E157" s="191">
        <v>647</v>
      </c>
      <c r="F157" s="210" t="s">
        <v>1000</v>
      </c>
      <c r="G157" s="42"/>
      <c r="H157" s="42">
        <v>100000</v>
      </c>
      <c r="I157" s="54">
        <f t="shared" si="4"/>
        <v>-100000</v>
      </c>
      <c r="J157" s="42"/>
      <c r="K157" s="42">
        <v>300000</v>
      </c>
      <c r="L157" s="50">
        <f t="shared" si="5"/>
        <v>400000</v>
      </c>
      <c r="M157" s="42"/>
      <c r="N157" s="45"/>
      <c r="O157" s="52">
        <f t="shared" si="6"/>
        <v>100000</v>
      </c>
      <c r="P157" s="27" t="str">
        <f t="shared" si="41"/>
        <v>X</v>
      </c>
      <c r="Q157" s="308" t="s">
        <v>1025</v>
      </c>
      <c r="S157" s="27"/>
      <c r="U157" s="27"/>
      <c r="V157" s="42">
        <f t="shared" si="8"/>
        <v>300000</v>
      </c>
      <c r="W157" s="42">
        <f t="shared" si="9"/>
        <v>0</v>
      </c>
      <c r="X157" s="27"/>
      <c r="Z157" s="27"/>
      <c r="AA157" s="42">
        <f t="shared" si="11"/>
        <v>0</v>
      </c>
      <c r="AB157" s="42"/>
      <c r="AC157" s="27"/>
      <c r="AE157" s="27"/>
      <c r="AG157" s="24"/>
      <c r="AH157" s="65"/>
      <c r="AJ157" s="27"/>
      <c r="AL157" s="27"/>
    </row>
    <row r="158" spans="1:38" ht="50.1" customHeight="1" x14ac:dyDescent="0.3">
      <c r="A158" s="285" t="str">
        <f>IFERROR(VLOOKUP($C158,구분표!$A$2:$C$300,2,FALSE),"")</f>
        <v>농정해양위원회</v>
      </c>
      <c r="B158" s="253" t="str">
        <f>IFERROR(VLOOKUP($C158,[1]구분표!$A$2:$C$300,3,FALSE),"")</f>
        <v>축산산림국</v>
      </c>
      <c r="C158" s="202" t="s">
        <v>1001</v>
      </c>
      <c r="D158" s="266" t="s">
        <v>967</v>
      </c>
      <c r="E158" s="191" t="s">
        <v>967</v>
      </c>
      <c r="F158" s="210" t="s">
        <v>1002</v>
      </c>
      <c r="G158" s="42"/>
      <c r="H158" s="42"/>
      <c r="I158" s="54">
        <f t="shared" si="4"/>
        <v>0</v>
      </c>
      <c r="J158" s="42"/>
      <c r="K158" s="42">
        <v>50000</v>
      </c>
      <c r="L158" s="50">
        <f t="shared" si="5"/>
        <v>50000</v>
      </c>
      <c r="M158" s="42"/>
      <c r="N158" s="45"/>
      <c r="O158" s="52">
        <f t="shared" si="6"/>
        <v>0</v>
      </c>
      <c r="P158" s="27" t="str">
        <f t="shared" si="41"/>
        <v>X</v>
      </c>
      <c r="Q158" s="308" t="s">
        <v>1025</v>
      </c>
      <c r="S158" s="27"/>
      <c r="U158" s="27"/>
      <c r="V158" s="42">
        <f t="shared" si="8"/>
        <v>50000</v>
      </c>
      <c r="W158" s="42">
        <f t="shared" si="9"/>
        <v>0</v>
      </c>
      <c r="X158" s="27"/>
      <c r="Z158" s="27"/>
      <c r="AA158" s="42">
        <f t="shared" si="11"/>
        <v>0</v>
      </c>
      <c r="AB158" s="42"/>
      <c r="AC158" s="27"/>
      <c r="AE158" s="27"/>
      <c r="AG158" s="24"/>
      <c r="AH158" s="65"/>
      <c r="AJ158" s="27"/>
      <c r="AL158" s="27"/>
    </row>
    <row r="159" spans="1:38" ht="50.1" customHeight="1" x14ac:dyDescent="0.3">
      <c r="A159" s="285" t="str">
        <f>IFERROR(VLOOKUP($C159,구분표!$A$2:$C$300,2,FALSE),"")</f>
        <v>농정해양위원회</v>
      </c>
      <c r="B159" s="253" t="str">
        <f>IFERROR(VLOOKUP($C159,[1]구분표!$A$2:$C$300,3,FALSE),"")</f>
        <v>축산산림국</v>
      </c>
      <c r="C159" s="212" t="s">
        <v>985</v>
      </c>
      <c r="D159" s="266" t="s">
        <v>987</v>
      </c>
      <c r="E159" s="191">
        <v>510</v>
      </c>
      <c r="F159" s="210" t="s">
        <v>1003</v>
      </c>
      <c r="G159" s="42">
        <v>600000</v>
      </c>
      <c r="H159" s="42">
        <v>300000</v>
      </c>
      <c r="I159" s="54">
        <f t="shared" si="4"/>
        <v>300000</v>
      </c>
      <c r="J159" s="42"/>
      <c r="K159" s="42">
        <v>600000</v>
      </c>
      <c r="L159" s="50">
        <f t="shared" si="5"/>
        <v>1200000</v>
      </c>
      <c r="M159" s="42"/>
      <c r="N159" s="45"/>
      <c r="O159" s="52">
        <f t="shared" si="6"/>
        <v>600000</v>
      </c>
      <c r="P159" s="27" t="str">
        <f t="shared" si="41"/>
        <v>X</v>
      </c>
      <c r="Q159" s="308" t="s">
        <v>1026</v>
      </c>
      <c r="S159" s="27"/>
      <c r="U159" s="27"/>
      <c r="V159" s="42">
        <f t="shared" si="8"/>
        <v>600000</v>
      </c>
      <c r="W159" s="42">
        <f t="shared" si="9"/>
        <v>0</v>
      </c>
      <c r="X159" s="27"/>
      <c r="Z159" s="27"/>
      <c r="AA159" s="42">
        <f t="shared" si="11"/>
        <v>0</v>
      </c>
      <c r="AB159" s="42"/>
      <c r="AC159" s="27"/>
      <c r="AE159" s="27"/>
      <c r="AG159" s="24"/>
      <c r="AH159" s="65"/>
      <c r="AJ159" s="27"/>
      <c r="AL159" s="27"/>
    </row>
    <row r="160" spans="1:38" ht="50.1" customHeight="1" x14ac:dyDescent="0.3">
      <c r="A160" s="285" t="str">
        <f>IFERROR(VLOOKUP($C160,구분표!$A$2:$C$300,2,FALSE),"")</f>
        <v>농정해양위원회</v>
      </c>
      <c r="B160" s="253" t="str">
        <f>IFERROR(VLOOKUP($C160,[1]구분표!$A$2:$C$300,3,FALSE),"")</f>
        <v>축산산림국</v>
      </c>
      <c r="C160" s="212" t="s">
        <v>985</v>
      </c>
      <c r="D160" s="266" t="s">
        <v>845</v>
      </c>
      <c r="E160" s="191">
        <v>511</v>
      </c>
      <c r="F160" s="204" t="s">
        <v>1004</v>
      </c>
      <c r="G160" s="42">
        <v>180000</v>
      </c>
      <c r="H160" s="42">
        <v>150000</v>
      </c>
      <c r="I160" s="54">
        <f t="shared" si="4"/>
        <v>30000</v>
      </c>
      <c r="J160" s="42"/>
      <c r="K160" s="42">
        <v>70000</v>
      </c>
      <c r="L160" s="50">
        <f t="shared" si="5"/>
        <v>250000</v>
      </c>
      <c r="M160" s="42"/>
      <c r="N160" s="45"/>
      <c r="O160" s="52">
        <f t="shared" si="6"/>
        <v>180000</v>
      </c>
      <c r="P160" s="27" t="str">
        <f t="shared" si="41"/>
        <v>X</v>
      </c>
      <c r="Q160" s="308" t="s">
        <v>1025</v>
      </c>
      <c r="S160" s="27"/>
      <c r="U160" s="27"/>
      <c r="V160" s="42">
        <f t="shared" si="8"/>
        <v>70000</v>
      </c>
      <c r="W160" s="42">
        <f t="shared" si="9"/>
        <v>0</v>
      </c>
      <c r="X160" s="27"/>
      <c r="Z160" s="27"/>
      <c r="AA160" s="42">
        <f t="shared" si="11"/>
        <v>0</v>
      </c>
      <c r="AB160" s="42"/>
      <c r="AC160" s="27"/>
      <c r="AE160" s="27"/>
      <c r="AG160" s="24"/>
      <c r="AH160" s="65"/>
      <c r="AJ160" s="27"/>
      <c r="AL160" s="27"/>
    </row>
    <row r="161" spans="1:38" ht="50.1" customHeight="1" x14ac:dyDescent="0.3">
      <c r="A161" s="285" t="str">
        <f>IFERROR(VLOOKUP($C161,구분표!$A$2:$C$300,2,FALSE),"")</f>
        <v>농정해양위원회</v>
      </c>
      <c r="B161" s="253" t="str">
        <f>IFERROR(VLOOKUP($C161,[1]구분표!$A$2:$C$300,3,FALSE),"")</f>
        <v>농업기술원</v>
      </c>
      <c r="C161" s="202" t="s">
        <v>1005</v>
      </c>
      <c r="D161" s="266" t="s">
        <v>987</v>
      </c>
      <c r="E161" s="191">
        <v>547</v>
      </c>
      <c r="F161" s="203" t="s">
        <v>1006</v>
      </c>
      <c r="G161" s="42">
        <v>390004</v>
      </c>
      <c r="H161" s="42">
        <v>321033</v>
      </c>
      <c r="I161" s="54">
        <f t="shared" si="4"/>
        <v>68971</v>
      </c>
      <c r="J161" s="42">
        <v>-55051</v>
      </c>
      <c r="K161" s="42"/>
      <c r="L161" s="50">
        <f t="shared" si="5"/>
        <v>334953</v>
      </c>
      <c r="M161" s="42"/>
      <c r="N161" s="45"/>
      <c r="O161" s="52">
        <f t="shared" si="6"/>
        <v>390004</v>
      </c>
      <c r="P161" s="27" t="str">
        <f t="shared" si="41"/>
        <v>O</v>
      </c>
      <c r="Q161" s="308"/>
      <c r="S161" s="27"/>
      <c r="U161" s="27"/>
      <c r="V161" s="42">
        <f t="shared" si="8"/>
        <v>-55051</v>
      </c>
      <c r="W161" s="42">
        <f t="shared" si="9"/>
        <v>0</v>
      </c>
      <c r="X161" s="27"/>
      <c r="Z161" s="27"/>
      <c r="AA161" s="42">
        <f t="shared" si="11"/>
        <v>0</v>
      </c>
      <c r="AB161" s="42"/>
      <c r="AC161" s="27"/>
      <c r="AE161" s="27"/>
      <c r="AG161" s="24"/>
      <c r="AH161" s="65"/>
      <c r="AJ161" s="27"/>
      <c r="AL161" s="27"/>
    </row>
    <row r="162" spans="1:38" ht="50.1" customHeight="1" x14ac:dyDescent="0.3">
      <c r="A162" s="285" t="str">
        <f>IFERROR(VLOOKUP($C162,구분표!$A$2:$C$300,2,FALSE),"")</f>
        <v>농정해양위원회</v>
      </c>
      <c r="B162" s="253" t="str">
        <f>IFERROR(VLOOKUP($C162,[1]구분표!$A$2:$C$300,3,FALSE),"")</f>
        <v>농업기술원</v>
      </c>
      <c r="C162" s="202" t="s">
        <v>1005</v>
      </c>
      <c r="D162" s="266" t="s">
        <v>987</v>
      </c>
      <c r="E162" s="191">
        <v>546</v>
      </c>
      <c r="F162" s="203" t="s">
        <v>1007</v>
      </c>
      <c r="G162" s="42">
        <v>20000</v>
      </c>
      <c r="H162" s="42">
        <v>6000</v>
      </c>
      <c r="I162" s="54">
        <f t="shared" si="4"/>
        <v>14000</v>
      </c>
      <c r="J162" s="42"/>
      <c r="K162" s="42">
        <v>55051</v>
      </c>
      <c r="L162" s="50">
        <f t="shared" si="5"/>
        <v>75051</v>
      </c>
      <c r="M162" s="42"/>
      <c r="N162" s="45"/>
      <c r="O162" s="52">
        <f t="shared" si="6"/>
        <v>20000</v>
      </c>
      <c r="P162" s="27" t="str">
        <f t="shared" si="41"/>
        <v>X</v>
      </c>
      <c r="Q162" s="308"/>
      <c r="S162" s="27"/>
      <c r="U162" s="27"/>
      <c r="V162" s="42">
        <f t="shared" si="8"/>
        <v>55051</v>
      </c>
      <c r="W162" s="42">
        <f t="shared" si="9"/>
        <v>0</v>
      </c>
      <c r="X162" s="27"/>
      <c r="Z162" s="27"/>
      <c r="AA162" s="42">
        <f t="shared" si="11"/>
        <v>0</v>
      </c>
      <c r="AB162" s="42"/>
      <c r="AC162" s="27"/>
      <c r="AE162" s="27"/>
      <c r="AG162" s="24"/>
      <c r="AH162" s="65"/>
      <c r="AJ162" s="27"/>
      <c r="AL162" s="27"/>
    </row>
    <row r="163" spans="1:38" ht="50.1" customHeight="1" x14ac:dyDescent="0.3">
      <c r="A163" s="285" t="str">
        <f>IFERROR(VLOOKUP($C163,구분표!$A$2:$C$300,2,FALSE),"")</f>
        <v>농정해양위원회</v>
      </c>
      <c r="B163" s="253" t="str">
        <f>IFERROR(VLOOKUP($C163,[1]구분표!$A$2:$C$300,3,FALSE),"")</f>
        <v>농업기술원</v>
      </c>
      <c r="C163" s="202" t="s">
        <v>1008</v>
      </c>
      <c r="D163" s="266" t="s">
        <v>967</v>
      </c>
      <c r="E163" s="191" t="s">
        <v>967</v>
      </c>
      <c r="F163" s="204" t="s">
        <v>1009</v>
      </c>
      <c r="G163" s="42"/>
      <c r="H163" s="42"/>
      <c r="I163" s="54">
        <f t="shared" si="4"/>
        <v>0</v>
      </c>
      <c r="J163" s="42"/>
      <c r="K163" s="42">
        <v>50000</v>
      </c>
      <c r="L163" s="50">
        <f t="shared" si="5"/>
        <v>50000</v>
      </c>
      <c r="M163" s="42"/>
      <c r="N163" s="45"/>
      <c r="O163" s="52">
        <f t="shared" si="6"/>
        <v>0</v>
      </c>
      <c r="P163" s="27" t="str">
        <f t="shared" si="41"/>
        <v>X</v>
      </c>
      <c r="Q163" s="308" t="s">
        <v>1025</v>
      </c>
      <c r="S163" s="27"/>
      <c r="U163" s="27"/>
      <c r="V163" s="42">
        <f t="shared" si="8"/>
        <v>50000</v>
      </c>
      <c r="W163" s="42">
        <f t="shared" si="9"/>
        <v>0</v>
      </c>
      <c r="X163" s="27"/>
      <c r="Z163" s="27"/>
      <c r="AA163" s="42">
        <f t="shared" si="11"/>
        <v>0</v>
      </c>
      <c r="AB163" s="42"/>
      <c r="AC163" s="27"/>
      <c r="AE163" s="27"/>
      <c r="AG163" s="24"/>
      <c r="AH163" s="65"/>
      <c r="AJ163" s="27"/>
      <c r="AL163" s="27"/>
    </row>
    <row r="164" spans="1:38" ht="50.1" customHeight="1" x14ac:dyDescent="0.3">
      <c r="A164" s="285" t="str">
        <f>IFERROR(VLOOKUP($C164,구분표!$A$2:$C$300,2,FALSE),"")</f>
        <v>농정해양위원회</v>
      </c>
      <c r="B164" s="253" t="str">
        <f>IFERROR(VLOOKUP($C164,[1]구분표!$A$2:$C$300,3,FALSE),"")</f>
        <v>농업기술원</v>
      </c>
      <c r="C164" s="202" t="s">
        <v>1010</v>
      </c>
      <c r="D164" s="266" t="s">
        <v>987</v>
      </c>
      <c r="E164" s="191">
        <v>549</v>
      </c>
      <c r="F164" s="204" t="s">
        <v>1011</v>
      </c>
      <c r="G164" s="42">
        <v>50000</v>
      </c>
      <c r="H164" s="42"/>
      <c r="I164" s="54">
        <f t="shared" si="4"/>
        <v>50000</v>
      </c>
      <c r="J164" s="42"/>
      <c r="K164" s="42">
        <v>50000</v>
      </c>
      <c r="L164" s="50">
        <f t="shared" si="5"/>
        <v>100000</v>
      </c>
      <c r="M164" s="42"/>
      <c r="N164" s="45"/>
      <c r="O164" s="52">
        <f t="shared" si="6"/>
        <v>50000</v>
      </c>
      <c r="P164" s="27" t="str">
        <f t="shared" si="41"/>
        <v>X</v>
      </c>
      <c r="Q164" s="308" t="s">
        <v>1025</v>
      </c>
      <c r="S164" s="27"/>
      <c r="U164" s="27"/>
      <c r="V164" s="42">
        <f t="shared" si="8"/>
        <v>50000</v>
      </c>
      <c r="W164" s="42">
        <f t="shared" si="9"/>
        <v>0</v>
      </c>
      <c r="X164" s="27"/>
      <c r="Z164" s="27"/>
      <c r="AA164" s="42">
        <f t="shared" si="11"/>
        <v>0</v>
      </c>
      <c r="AB164" s="42"/>
      <c r="AC164" s="27"/>
      <c r="AE164" s="27"/>
      <c r="AG164" s="24"/>
      <c r="AH164" s="65"/>
      <c r="AJ164" s="27"/>
      <c r="AL164" s="27"/>
    </row>
    <row r="165" spans="1:38" ht="50.1" customHeight="1" x14ac:dyDescent="0.3">
      <c r="A165" s="285" t="str">
        <f>IFERROR(VLOOKUP($C165,구분표!$A$2:$C$300,2,FALSE),"")</f>
        <v>농정해양위원회</v>
      </c>
      <c r="B165" s="253" t="str">
        <f>IFERROR(VLOOKUP($C165,[1]구분표!$A$2:$C$300,3,FALSE),"")</f>
        <v>농업기술원</v>
      </c>
      <c r="C165" s="202" t="s">
        <v>1010</v>
      </c>
      <c r="D165" s="266" t="s">
        <v>967</v>
      </c>
      <c r="E165" s="191" t="s">
        <v>967</v>
      </c>
      <c r="F165" s="204" t="s">
        <v>1012</v>
      </c>
      <c r="G165" s="42"/>
      <c r="H165" s="42"/>
      <c r="I165" s="54">
        <f t="shared" si="4"/>
        <v>0</v>
      </c>
      <c r="J165" s="42"/>
      <c r="K165" s="42">
        <v>90000</v>
      </c>
      <c r="L165" s="50">
        <f t="shared" si="5"/>
        <v>90000</v>
      </c>
      <c r="M165" s="42"/>
      <c r="N165" s="45"/>
      <c r="O165" s="52">
        <f t="shared" si="6"/>
        <v>0</v>
      </c>
      <c r="P165" s="27" t="str">
        <f t="shared" si="41"/>
        <v>X</v>
      </c>
      <c r="Q165" s="308" t="s">
        <v>1025</v>
      </c>
      <c r="S165" s="27"/>
      <c r="U165" s="27"/>
      <c r="V165" s="42">
        <f t="shared" si="8"/>
        <v>90000</v>
      </c>
      <c r="W165" s="42">
        <f t="shared" si="9"/>
        <v>0</v>
      </c>
      <c r="X165" s="27"/>
      <c r="Z165" s="27"/>
      <c r="AA165" s="42">
        <f t="shared" si="11"/>
        <v>0</v>
      </c>
      <c r="AB165" s="42"/>
      <c r="AC165" s="27"/>
      <c r="AE165" s="27"/>
      <c r="AG165" s="24"/>
      <c r="AH165" s="65"/>
      <c r="AJ165" s="27"/>
      <c r="AL165" s="27"/>
    </row>
    <row r="166" spans="1:38" ht="50.1" customHeight="1" x14ac:dyDescent="0.3">
      <c r="A166" s="285" t="str">
        <f>IFERROR(VLOOKUP($C166,구분표!$A$2:$C$300,2,FALSE),"")</f>
        <v>농정해양위원회</v>
      </c>
      <c r="B166" s="253" t="str">
        <f>IFERROR(VLOOKUP($C166,[1]구분표!$A$2:$C$300,3,FALSE),"")</f>
        <v>농업기술원</v>
      </c>
      <c r="C166" s="202" t="s">
        <v>1013</v>
      </c>
      <c r="D166" s="266" t="s">
        <v>981</v>
      </c>
      <c r="E166" s="191" t="s">
        <v>967</v>
      </c>
      <c r="F166" s="204" t="s">
        <v>1014</v>
      </c>
      <c r="G166" s="42"/>
      <c r="H166" s="42">
        <v>19960</v>
      </c>
      <c r="I166" s="54">
        <f t="shared" si="4"/>
        <v>-19960</v>
      </c>
      <c r="J166" s="42"/>
      <c r="K166" s="42">
        <v>10000</v>
      </c>
      <c r="L166" s="50">
        <f t="shared" si="5"/>
        <v>29960</v>
      </c>
      <c r="M166" s="42"/>
      <c r="N166" s="45"/>
      <c r="O166" s="52">
        <f t="shared" si="6"/>
        <v>19960</v>
      </c>
      <c r="P166" s="27" t="str">
        <f t="shared" si="41"/>
        <v>X</v>
      </c>
      <c r="Q166" s="308" t="s">
        <v>1025</v>
      </c>
      <c r="S166" s="27"/>
      <c r="U166" s="27"/>
      <c r="V166" s="42">
        <f t="shared" si="8"/>
        <v>10000</v>
      </c>
      <c r="W166" s="42">
        <f t="shared" si="9"/>
        <v>0</v>
      </c>
      <c r="X166" s="27"/>
      <c r="Z166" s="27"/>
      <c r="AA166" s="42">
        <f t="shared" si="11"/>
        <v>0</v>
      </c>
      <c r="AB166" s="42"/>
      <c r="AC166" s="27"/>
      <c r="AE166" s="27"/>
      <c r="AG166" s="24"/>
      <c r="AH166" s="65"/>
      <c r="AJ166" s="27"/>
      <c r="AL166" s="27"/>
    </row>
    <row r="167" spans="1:38" ht="50.1" customHeight="1" x14ac:dyDescent="0.3">
      <c r="A167" s="285" t="str">
        <f>IFERROR(VLOOKUP($C167,구분표!$A$2:$C$300,2,FALSE),"")</f>
        <v>농정해양위원회</v>
      </c>
      <c r="B167" s="253" t="str">
        <f>IFERROR(VLOOKUP($C167,[1]구분표!$A$2:$C$300,3,FALSE),"")</f>
        <v>농업기술원</v>
      </c>
      <c r="C167" s="202" t="s">
        <v>1015</v>
      </c>
      <c r="D167" s="266" t="s">
        <v>981</v>
      </c>
      <c r="E167" s="191">
        <v>810</v>
      </c>
      <c r="F167" s="204" t="s">
        <v>1016</v>
      </c>
      <c r="G167" s="42"/>
      <c r="H167" s="42">
        <v>18000</v>
      </c>
      <c r="I167" s="54">
        <f t="shared" si="4"/>
        <v>-18000</v>
      </c>
      <c r="J167" s="42"/>
      <c r="K167" s="42">
        <v>10000</v>
      </c>
      <c r="L167" s="50">
        <f t="shared" si="5"/>
        <v>28000</v>
      </c>
      <c r="M167" s="42"/>
      <c r="N167" s="45"/>
      <c r="O167" s="52">
        <f t="shared" si="6"/>
        <v>18000</v>
      </c>
      <c r="P167" s="27" t="str">
        <f t="shared" si="41"/>
        <v>X</v>
      </c>
      <c r="Q167" s="308" t="s">
        <v>1025</v>
      </c>
      <c r="S167" s="27"/>
      <c r="U167" s="27"/>
      <c r="V167" s="42">
        <f t="shared" si="8"/>
        <v>10000</v>
      </c>
      <c r="W167" s="42">
        <f t="shared" si="9"/>
        <v>0</v>
      </c>
      <c r="X167" s="27"/>
      <c r="Z167" s="27"/>
      <c r="AA167" s="42">
        <f t="shared" si="11"/>
        <v>0</v>
      </c>
      <c r="AB167" s="42"/>
      <c r="AC167" s="27"/>
      <c r="AE167" s="27"/>
      <c r="AG167" s="24"/>
      <c r="AH167" s="65"/>
      <c r="AJ167" s="27"/>
      <c r="AL167" s="27"/>
    </row>
    <row r="168" spans="1:38" ht="50.1" customHeight="1" x14ac:dyDescent="0.3">
      <c r="A168" s="285" t="str">
        <f>IFERROR(VLOOKUP($C168,구분표!$A$2:$C$300,2,FALSE),"")</f>
        <v>농정해양위원회</v>
      </c>
      <c r="B168" s="254" t="str">
        <f>IFERROR(VLOOKUP($C168,[1]구분표!$A$2:$C$300,3,FALSE),"")</f>
        <v>농업기술원</v>
      </c>
      <c r="C168" s="295" t="s">
        <v>1015</v>
      </c>
      <c r="D168" s="213" t="s">
        <v>846</v>
      </c>
      <c r="E168" s="213">
        <v>807</v>
      </c>
      <c r="F168" s="214" t="s">
        <v>1017</v>
      </c>
      <c r="G168" s="43"/>
      <c r="H168" s="43">
        <v>120000</v>
      </c>
      <c r="I168" s="54">
        <f t="shared" si="4"/>
        <v>-120000</v>
      </c>
      <c r="J168" s="43"/>
      <c r="K168" s="43">
        <v>105000</v>
      </c>
      <c r="L168" s="50">
        <f t="shared" si="5"/>
        <v>225000</v>
      </c>
      <c r="M168" s="42"/>
      <c r="N168" s="45"/>
      <c r="O168" s="52">
        <f t="shared" si="6"/>
        <v>120000</v>
      </c>
      <c r="P168" s="27" t="str">
        <f t="shared" si="41"/>
        <v>X</v>
      </c>
      <c r="Q168" s="308" t="s">
        <v>1025</v>
      </c>
      <c r="S168" s="27"/>
      <c r="U168" s="27"/>
      <c r="V168" s="42">
        <f t="shared" si="8"/>
        <v>105000</v>
      </c>
      <c r="W168" s="42">
        <f t="shared" si="9"/>
        <v>0</v>
      </c>
      <c r="X168" s="27"/>
      <c r="Z168" s="27"/>
      <c r="AA168" s="42">
        <f t="shared" si="11"/>
        <v>0</v>
      </c>
      <c r="AB168" s="42"/>
      <c r="AC168" s="27"/>
      <c r="AE168" s="27"/>
      <c r="AG168" s="24"/>
      <c r="AH168" s="65"/>
      <c r="AJ168" s="27"/>
      <c r="AL168" s="27"/>
    </row>
    <row r="169" spans="1:38" ht="50.1" customHeight="1" x14ac:dyDescent="0.3">
      <c r="A169" s="58" t="s">
        <v>686</v>
      </c>
      <c r="B169" s="58"/>
      <c r="C169" s="58"/>
      <c r="D169" s="58"/>
      <c r="E169" s="58"/>
      <c r="F169" s="58"/>
      <c r="G169" s="60">
        <f t="shared" ref="G169:O169" si="42">SUM(G170:G207)</f>
        <v>25820893</v>
      </c>
      <c r="H169" s="60">
        <f t="shared" si="42"/>
        <v>144349057</v>
      </c>
      <c r="I169" s="60">
        <f t="shared" si="42"/>
        <v>-134502734</v>
      </c>
      <c r="J169" s="60">
        <f t="shared" si="42"/>
        <v>-13449634</v>
      </c>
      <c r="K169" s="60">
        <f t="shared" si="42"/>
        <v>5892364</v>
      </c>
      <c r="L169" s="60">
        <f t="shared" si="42"/>
        <v>152766357</v>
      </c>
      <c r="M169" s="60">
        <f t="shared" si="42"/>
        <v>0</v>
      </c>
      <c r="N169" s="60">
        <f t="shared" si="42"/>
        <v>0</v>
      </c>
      <c r="O169" s="60">
        <f t="shared" si="42"/>
        <v>160323627</v>
      </c>
      <c r="P169" s="61"/>
      <c r="Q169" s="62"/>
      <c r="S169" s="27"/>
      <c r="U169" s="27"/>
      <c r="V169" s="42">
        <f t="shared" si="8"/>
        <v>-7557270</v>
      </c>
      <c r="W169" s="42">
        <f t="shared" si="9"/>
        <v>0</v>
      </c>
      <c r="X169" s="27" t="str">
        <f t="shared" si="10"/>
        <v>OK</v>
      </c>
      <c r="Z169" s="27"/>
      <c r="AA169" s="42">
        <f t="shared" si="11"/>
        <v>0</v>
      </c>
      <c r="AB169" s="42">
        <f t="shared" si="12"/>
        <v>0</v>
      </c>
      <c r="AC169" s="27" t="str">
        <f t="shared" si="13"/>
        <v>OK</v>
      </c>
      <c r="AE169" s="27" t="str">
        <f t="shared" si="14"/>
        <v/>
      </c>
      <c r="AG169" s="24" t="str">
        <f>IF(AE169="","",COUNTIF($AE$7:$AE$264,AE169))</f>
        <v/>
      </c>
      <c r="AH169" s="65" t="str">
        <f t="shared" si="15"/>
        <v/>
      </c>
      <c r="AJ169" s="27" t="str">
        <f t="array" ref="AJ169">IF(C169="","",INDEX(구분표!$I$2:$I$300, MATCH(1,(구분표!$E$2:$E$300='2추 세출'!B169)*(구분표!$F$2:$F$300='2추 세출'!C169)*(구분표!$G$2:$G$300='2추 세출'!A169),0)))</f>
        <v/>
      </c>
      <c r="AL169" s="27"/>
    </row>
    <row r="170" spans="1:38" ht="50.1" customHeight="1" x14ac:dyDescent="0.3">
      <c r="A170" s="285" t="str">
        <f>IFERROR(VLOOKUP($C170,구분표!$A$2:$C$300,2,FALSE),"")</f>
        <v>보건복지위원회</v>
      </c>
      <c r="B170" s="297" t="str">
        <f>IFERROR(VLOOKUP($C170,[2]구분표!$A$2:$C$300,3,FALSE),"")</f>
        <v>보건복지국</v>
      </c>
      <c r="C170" s="237" t="s">
        <v>438</v>
      </c>
      <c r="D170" s="266"/>
      <c r="E170" s="193">
        <v>576</v>
      </c>
      <c r="F170" s="35" t="s">
        <v>877</v>
      </c>
      <c r="G170" s="44">
        <v>13778</v>
      </c>
      <c r="H170" s="42"/>
      <c r="I170" s="54" t="str">
        <f t="shared" si="4"/>
        <v/>
      </c>
      <c r="J170" s="42">
        <v>-12400</v>
      </c>
      <c r="K170" s="45"/>
      <c r="L170" s="50">
        <f t="shared" si="5"/>
        <v>1378</v>
      </c>
      <c r="M170" s="42"/>
      <c r="N170" s="45"/>
      <c r="O170" s="52">
        <f t="shared" si="6"/>
        <v>13778</v>
      </c>
      <c r="P170" s="27" t="str">
        <f>IF(AND((L170=0),(O170&gt;0)),"O",IF(AND((J170&lt;0),(L170-O170&lt;0)),"O","X"))</f>
        <v>O</v>
      </c>
      <c r="Q170" s="29" t="s">
        <v>869</v>
      </c>
      <c r="S170" s="27"/>
      <c r="U170" s="27"/>
      <c r="V170" s="42">
        <f t="shared" si="8"/>
        <v>-12400</v>
      </c>
      <c r="W170" s="42">
        <f t="shared" si="9"/>
        <v>0</v>
      </c>
      <c r="X170" s="27" t="str">
        <f t="shared" si="10"/>
        <v>OK</v>
      </c>
      <c r="Z170" s="27"/>
      <c r="AA170" s="42">
        <f t="shared" si="11"/>
        <v>0</v>
      </c>
      <c r="AB170" s="42">
        <f t="shared" si="12"/>
        <v>0</v>
      </c>
      <c r="AC170" s="27" t="str">
        <f t="shared" si="13"/>
        <v>OK</v>
      </c>
      <c r="AE170" s="27" t="str">
        <f t="shared" si="14"/>
        <v/>
      </c>
      <c r="AG170" s="24" t="str">
        <f>IF(AE170="","",COUNTIF($AE$7:$AE$264,AE170))</f>
        <v/>
      </c>
      <c r="AH170" s="65" t="str">
        <f t="shared" si="15"/>
        <v/>
      </c>
      <c r="AJ170" s="27" t="str">
        <f t="array" ref="AJ170">IF(C170="","",INDEX(구분표!$I$2:$I$300, MATCH(1,(구분표!$E$2:$E$300='2추 세출'!B170)*(구분표!$F$2:$F$300='2추 세출'!C170)*(구분표!$G$2:$G$300='2추 세출'!A170),0)))</f>
        <v>0701</v>
      </c>
      <c r="AL170" s="27"/>
    </row>
    <row r="171" spans="1:38" ht="50.1" customHeight="1" x14ac:dyDescent="0.3">
      <c r="A171" s="285" t="str">
        <f>IFERROR(VLOOKUP($C171,구분표!$A$2:$C$300,2,FALSE),"")</f>
        <v>보건복지위원회</v>
      </c>
      <c r="B171" s="298" t="str">
        <f>IFERROR(VLOOKUP($C171,[2]구분표!$A$2:$C$300,3,FALSE),"")</f>
        <v>보건복지국</v>
      </c>
      <c r="C171" s="238" t="s">
        <v>446</v>
      </c>
      <c r="D171" s="228"/>
      <c r="E171" s="229">
        <v>583</v>
      </c>
      <c r="F171" s="217" t="s">
        <v>878</v>
      </c>
      <c r="G171" s="219">
        <v>1953179</v>
      </c>
      <c r="H171" s="220">
        <v>1924024</v>
      </c>
      <c r="I171" s="54" t="str">
        <f t="shared" si="4"/>
        <v/>
      </c>
      <c r="J171" s="220"/>
      <c r="K171" s="222">
        <v>62715</v>
      </c>
      <c r="L171" s="50">
        <f t="shared" si="5"/>
        <v>2015894</v>
      </c>
      <c r="M171" s="42"/>
      <c r="N171" s="45"/>
      <c r="O171" s="52">
        <f t="shared" si="6"/>
        <v>1953179</v>
      </c>
      <c r="P171" s="27" t="str">
        <f t="shared" ref="P171:P207" si="43">IF(AND((L171=0),(O171&gt;0)),"O",IF(AND((J171&lt;0),(L171-O171&lt;0)),"O","X"))</f>
        <v>X</v>
      </c>
      <c r="Q171" s="224" t="s">
        <v>866</v>
      </c>
      <c r="S171" s="27"/>
      <c r="U171" s="27"/>
      <c r="V171" s="42">
        <f t="shared" si="8"/>
        <v>62715</v>
      </c>
      <c r="W171" s="42">
        <f t="shared" si="9"/>
        <v>0</v>
      </c>
      <c r="X171" s="27"/>
      <c r="Z171" s="27"/>
      <c r="AA171" s="42">
        <f t="shared" si="11"/>
        <v>0</v>
      </c>
      <c r="AB171" s="42"/>
      <c r="AC171" s="27"/>
      <c r="AE171" s="27"/>
      <c r="AG171" s="24"/>
      <c r="AH171" s="65"/>
      <c r="AJ171" s="27"/>
      <c r="AL171" s="27"/>
    </row>
    <row r="172" spans="1:38" ht="50.1" customHeight="1" x14ac:dyDescent="0.3">
      <c r="A172" s="285" t="str">
        <f>IFERROR(VLOOKUP($C172,구분표!$A$2:$C$300,2,FALSE),"")</f>
        <v>보건복지위원회</v>
      </c>
      <c r="B172" s="298" t="s">
        <v>879</v>
      </c>
      <c r="C172" s="239" t="s">
        <v>880</v>
      </c>
      <c r="D172" s="242"/>
      <c r="E172" s="229">
        <v>617</v>
      </c>
      <c r="F172" s="217" t="s">
        <v>878</v>
      </c>
      <c r="G172" s="44">
        <v>476062</v>
      </c>
      <c r="H172" s="42">
        <v>276222</v>
      </c>
      <c r="I172" s="54" t="str">
        <f t="shared" si="4"/>
        <v/>
      </c>
      <c r="J172" s="42"/>
      <c r="K172" s="45">
        <v>30000</v>
      </c>
      <c r="L172" s="50">
        <f t="shared" si="5"/>
        <v>506062</v>
      </c>
      <c r="M172" s="42"/>
      <c r="N172" s="45"/>
      <c r="O172" s="52">
        <f t="shared" si="6"/>
        <v>476062</v>
      </c>
      <c r="P172" s="27" t="str">
        <f t="shared" si="43"/>
        <v>X</v>
      </c>
      <c r="Q172" s="225" t="s">
        <v>909</v>
      </c>
      <c r="S172" s="27"/>
      <c r="U172" s="27"/>
      <c r="V172" s="42">
        <f t="shared" si="8"/>
        <v>30000</v>
      </c>
      <c r="W172" s="42">
        <f t="shared" si="9"/>
        <v>0</v>
      </c>
      <c r="X172" s="27"/>
      <c r="Z172" s="27"/>
      <c r="AA172" s="42">
        <f t="shared" si="11"/>
        <v>0</v>
      </c>
      <c r="AB172" s="42"/>
      <c r="AC172" s="27"/>
      <c r="AE172" s="27"/>
      <c r="AG172" s="24"/>
      <c r="AH172" s="65"/>
      <c r="AJ172" s="27"/>
      <c r="AL172" s="27"/>
    </row>
    <row r="173" spans="1:38" ht="50.1" customHeight="1" x14ac:dyDescent="0.3">
      <c r="A173" s="285" t="str">
        <f>IFERROR(VLOOKUP($C173,구분표!$A$2:$C$300,2,FALSE),"")</f>
        <v>보건복지위원회</v>
      </c>
      <c r="B173" s="297" t="str">
        <f>IFERROR(VLOOKUP($C173,[2]구분표!$A$2:$C$300,3,FALSE),"")</f>
        <v>보건복지국</v>
      </c>
      <c r="C173" s="240" t="s">
        <v>446</v>
      </c>
      <c r="D173" s="266" t="s">
        <v>846</v>
      </c>
      <c r="E173" s="193">
        <v>346</v>
      </c>
      <c r="F173" s="192" t="s">
        <v>881</v>
      </c>
      <c r="G173" s="42"/>
      <c r="H173" s="42">
        <v>4346772</v>
      </c>
      <c r="I173" s="54">
        <f t="shared" si="4"/>
        <v>-4346772</v>
      </c>
      <c r="J173" s="42">
        <v>-440784</v>
      </c>
      <c r="K173" s="45"/>
      <c r="L173" s="50">
        <f t="shared" si="5"/>
        <v>3905988</v>
      </c>
      <c r="M173" s="42"/>
      <c r="N173" s="45"/>
      <c r="O173" s="52">
        <f t="shared" si="6"/>
        <v>4346772</v>
      </c>
      <c r="P173" s="27" t="str">
        <f t="shared" si="43"/>
        <v>O</v>
      </c>
      <c r="Q173" s="225" t="s">
        <v>910</v>
      </c>
      <c r="S173" s="27"/>
      <c r="U173" s="27"/>
      <c r="V173" s="42">
        <f t="shared" si="8"/>
        <v>-440784</v>
      </c>
      <c r="W173" s="42">
        <f t="shared" si="9"/>
        <v>0</v>
      </c>
      <c r="X173" s="27"/>
      <c r="Z173" s="27"/>
      <c r="AA173" s="42">
        <f t="shared" si="11"/>
        <v>0</v>
      </c>
      <c r="AB173" s="42"/>
      <c r="AC173" s="27"/>
      <c r="AE173" s="27"/>
      <c r="AG173" s="24"/>
      <c r="AH173" s="65"/>
      <c r="AJ173" s="27"/>
      <c r="AL173" s="27"/>
    </row>
    <row r="174" spans="1:38" ht="50.1" customHeight="1" x14ac:dyDescent="0.3">
      <c r="A174" s="285" t="str">
        <f>IFERROR(VLOOKUP($C174,구분표!$A$2:$C$300,2,FALSE),"")</f>
        <v>보건복지위원회</v>
      </c>
      <c r="B174" s="299" t="s">
        <v>879</v>
      </c>
      <c r="C174" s="239" t="s">
        <v>880</v>
      </c>
      <c r="D174" s="242" t="s">
        <v>846</v>
      </c>
      <c r="E174" s="229">
        <v>504</v>
      </c>
      <c r="F174" s="192" t="s">
        <v>881</v>
      </c>
      <c r="G174" s="44"/>
      <c r="H174" s="42">
        <v>1372307</v>
      </c>
      <c r="I174" s="54">
        <f t="shared" si="4"/>
        <v>-1372307</v>
      </c>
      <c r="J174" s="42"/>
      <c r="K174" s="45">
        <v>14898</v>
      </c>
      <c r="L174" s="50">
        <f t="shared" si="5"/>
        <v>1387205</v>
      </c>
      <c r="M174" s="42"/>
      <c r="N174" s="45"/>
      <c r="O174" s="52">
        <f t="shared" si="6"/>
        <v>1372307</v>
      </c>
      <c r="P174" s="27" t="str">
        <f t="shared" si="43"/>
        <v>X</v>
      </c>
      <c r="Q174" s="225" t="s">
        <v>911</v>
      </c>
      <c r="S174" s="27"/>
      <c r="U174" s="27"/>
      <c r="V174" s="42">
        <f t="shared" si="8"/>
        <v>14898</v>
      </c>
      <c r="W174" s="42">
        <f t="shared" si="9"/>
        <v>0</v>
      </c>
      <c r="X174" s="27"/>
      <c r="Z174" s="27"/>
      <c r="AA174" s="42">
        <f t="shared" si="11"/>
        <v>0</v>
      </c>
      <c r="AB174" s="42"/>
      <c r="AC174" s="27"/>
      <c r="AE174" s="27"/>
      <c r="AG174" s="24"/>
      <c r="AH174" s="65"/>
      <c r="AJ174" s="27"/>
      <c r="AL174" s="27"/>
    </row>
    <row r="175" spans="1:38" ht="50.1" customHeight="1" x14ac:dyDescent="0.3">
      <c r="A175" s="285" t="str">
        <f>IFERROR(VLOOKUP($C175,구분표!$A$2:$C$300,2,FALSE),"")</f>
        <v>보건복지위원회</v>
      </c>
      <c r="B175" s="297" t="str">
        <f>IFERROR(VLOOKUP($C175,[2]구분표!$A$2:$C$300,3,FALSE),"")</f>
        <v>보건복지국</v>
      </c>
      <c r="C175" s="240" t="s">
        <v>446</v>
      </c>
      <c r="D175" s="266" t="s">
        <v>851</v>
      </c>
      <c r="E175" s="193">
        <v>56</v>
      </c>
      <c r="F175" s="192" t="s">
        <v>882</v>
      </c>
      <c r="G175" s="44"/>
      <c r="H175" s="42">
        <v>70947</v>
      </c>
      <c r="I175" s="54">
        <f t="shared" si="4"/>
        <v>-70947</v>
      </c>
      <c r="J175" s="42"/>
      <c r="K175" s="45">
        <v>25782</v>
      </c>
      <c r="L175" s="50">
        <f t="shared" si="5"/>
        <v>96729</v>
      </c>
      <c r="M175" s="42"/>
      <c r="N175" s="45"/>
      <c r="O175" s="52">
        <f t="shared" si="6"/>
        <v>70947</v>
      </c>
      <c r="P175" s="27" t="str">
        <f t="shared" si="43"/>
        <v>X</v>
      </c>
      <c r="Q175" s="225" t="s">
        <v>868</v>
      </c>
      <c r="S175" s="27"/>
      <c r="U175" s="27"/>
      <c r="V175" s="42">
        <f t="shared" si="8"/>
        <v>25782</v>
      </c>
      <c r="W175" s="42">
        <f t="shared" si="9"/>
        <v>0</v>
      </c>
      <c r="X175" s="27"/>
      <c r="Z175" s="27"/>
      <c r="AA175" s="42">
        <f t="shared" si="11"/>
        <v>0</v>
      </c>
      <c r="AB175" s="42"/>
      <c r="AC175" s="27"/>
      <c r="AE175" s="27"/>
      <c r="AG175" s="24"/>
      <c r="AH175" s="65"/>
      <c r="AJ175" s="27"/>
      <c r="AL175" s="27"/>
    </row>
    <row r="176" spans="1:38" ht="50.1" customHeight="1" x14ac:dyDescent="0.3">
      <c r="A176" s="285" t="str">
        <f>IFERROR(VLOOKUP($C176,구분표!$A$2:$C$300,2,FALSE),"")</f>
        <v>보건복지위원회</v>
      </c>
      <c r="B176" s="297" t="str">
        <f>IFERROR(VLOOKUP($C176,[2]구분표!$A$2:$C$300,3,FALSE),"")</f>
        <v>보건복지국</v>
      </c>
      <c r="C176" s="240" t="s">
        <v>449</v>
      </c>
      <c r="D176" s="266" t="s">
        <v>846</v>
      </c>
      <c r="E176" s="193">
        <v>353</v>
      </c>
      <c r="F176" s="192" t="s">
        <v>883</v>
      </c>
      <c r="G176" s="44"/>
      <c r="H176" s="42">
        <v>8004045</v>
      </c>
      <c r="I176" s="54">
        <f t="shared" si="4"/>
        <v>-8004045</v>
      </c>
      <c r="J176" s="42">
        <v>-79798</v>
      </c>
      <c r="K176" s="45"/>
      <c r="L176" s="50">
        <f t="shared" si="5"/>
        <v>7924247</v>
      </c>
      <c r="M176" s="42"/>
      <c r="N176" s="45"/>
      <c r="O176" s="52">
        <f t="shared" si="6"/>
        <v>8004045</v>
      </c>
      <c r="P176" s="27" t="str">
        <f t="shared" si="43"/>
        <v>O</v>
      </c>
      <c r="Q176" s="225" t="s">
        <v>870</v>
      </c>
      <c r="S176" s="27"/>
      <c r="U176" s="27"/>
      <c r="V176" s="42">
        <f t="shared" si="8"/>
        <v>-79798</v>
      </c>
      <c r="W176" s="42">
        <f t="shared" si="9"/>
        <v>0</v>
      </c>
      <c r="X176" s="27"/>
      <c r="Z176" s="27"/>
      <c r="AA176" s="42">
        <f t="shared" si="11"/>
        <v>0</v>
      </c>
      <c r="AB176" s="42"/>
      <c r="AC176" s="27"/>
      <c r="AE176" s="27"/>
      <c r="AG176" s="24"/>
      <c r="AH176" s="65"/>
      <c r="AJ176" s="27"/>
      <c r="AL176" s="27"/>
    </row>
    <row r="177" spans="1:38" ht="50.1" customHeight="1" x14ac:dyDescent="0.3">
      <c r="A177" s="285" t="str">
        <f>IFERROR(VLOOKUP($C177,구분표!$A$2:$C$300,2,FALSE),"")</f>
        <v>보건복지위원회</v>
      </c>
      <c r="B177" s="299" t="s">
        <v>879</v>
      </c>
      <c r="C177" s="239" t="s">
        <v>880</v>
      </c>
      <c r="D177" s="243" t="s">
        <v>846</v>
      </c>
      <c r="E177" s="229">
        <v>507</v>
      </c>
      <c r="F177" s="192" t="s">
        <v>883</v>
      </c>
      <c r="G177" s="44"/>
      <c r="H177" s="42">
        <v>3430305</v>
      </c>
      <c r="I177" s="54">
        <f t="shared" si="4"/>
        <v>-3430305</v>
      </c>
      <c r="J177" s="42"/>
      <c r="K177" s="45">
        <v>384728</v>
      </c>
      <c r="L177" s="50">
        <f t="shared" si="5"/>
        <v>3815033</v>
      </c>
      <c r="M177" s="42"/>
      <c r="N177" s="45"/>
      <c r="O177" s="52">
        <f t="shared" si="6"/>
        <v>3430305</v>
      </c>
      <c r="P177" s="27" t="str">
        <f t="shared" si="43"/>
        <v>X</v>
      </c>
      <c r="Q177" s="29" t="s">
        <v>912</v>
      </c>
      <c r="S177" s="27"/>
      <c r="U177" s="27"/>
      <c r="V177" s="42">
        <f t="shared" si="8"/>
        <v>384728</v>
      </c>
      <c r="W177" s="42">
        <f t="shared" si="9"/>
        <v>0</v>
      </c>
      <c r="X177" s="27"/>
      <c r="Z177" s="27"/>
      <c r="AA177" s="42">
        <f t="shared" si="11"/>
        <v>0</v>
      </c>
      <c r="AB177" s="42"/>
      <c r="AC177" s="27"/>
      <c r="AE177" s="27"/>
      <c r="AG177" s="24"/>
      <c r="AH177" s="65"/>
      <c r="AJ177" s="27"/>
      <c r="AL177" s="27"/>
    </row>
    <row r="178" spans="1:38" ht="50.1" customHeight="1" x14ac:dyDescent="0.3">
      <c r="A178" s="285" t="str">
        <f>IFERROR(VLOOKUP($C178,구분표!$A$2:$C$300,2,FALSE),"")</f>
        <v>보건복지위원회</v>
      </c>
      <c r="B178" s="297" t="str">
        <f>IFERROR(VLOOKUP($C178,[2]구분표!$A$2:$C$300,3,FALSE),"")</f>
        <v>보건복지국</v>
      </c>
      <c r="C178" s="240" t="s">
        <v>449</v>
      </c>
      <c r="D178" s="266" t="s">
        <v>846</v>
      </c>
      <c r="E178" s="193">
        <v>353</v>
      </c>
      <c r="F178" s="192" t="s">
        <v>884</v>
      </c>
      <c r="G178" s="44"/>
      <c r="H178" s="42">
        <v>7261237</v>
      </c>
      <c r="I178" s="54">
        <f t="shared" si="4"/>
        <v>-7261237</v>
      </c>
      <c r="J178" s="42">
        <v>-190588</v>
      </c>
      <c r="K178" s="45"/>
      <c r="L178" s="50">
        <f t="shared" si="5"/>
        <v>7070649</v>
      </c>
      <c r="M178" s="42"/>
      <c r="N178" s="45"/>
      <c r="O178" s="52">
        <f t="shared" si="6"/>
        <v>7261237</v>
      </c>
      <c r="P178" s="27" t="str">
        <f t="shared" si="43"/>
        <v>O</v>
      </c>
      <c r="Q178" s="225" t="s">
        <v>870</v>
      </c>
      <c r="S178" s="27"/>
      <c r="U178" s="27"/>
      <c r="V178" s="42">
        <f t="shared" si="8"/>
        <v>-190588</v>
      </c>
      <c r="W178" s="42">
        <f t="shared" si="9"/>
        <v>0</v>
      </c>
      <c r="X178" s="27"/>
      <c r="Z178" s="27"/>
      <c r="AA178" s="42">
        <f t="shared" si="11"/>
        <v>0</v>
      </c>
      <c r="AB178" s="42"/>
      <c r="AC178" s="27"/>
      <c r="AE178" s="27"/>
      <c r="AG178" s="24"/>
      <c r="AH178" s="65"/>
      <c r="AJ178" s="27"/>
      <c r="AL178" s="27"/>
    </row>
    <row r="179" spans="1:38" ht="50.1" customHeight="1" x14ac:dyDescent="0.3">
      <c r="A179" s="285" t="str">
        <f>IFERROR(VLOOKUP($C179,구분표!$A$2:$C$300,2,FALSE),"")</f>
        <v>보건복지위원회</v>
      </c>
      <c r="B179" s="299" t="s">
        <v>885</v>
      </c>
      <c r="C179" s="239" t="s">
        <v>886</v>
      </c>
      <c r="D179" s="243" t="s">
        <v>846</v>
      </c>
      <c r="E179" s="229">
        <v>507</v>
      </c>
      <c r="F179" s="192" t="s">
        <v>884</v>
      </c>
      <c r="G179" s="44"/>
      <c r="H179" s="42">
        <v>3111958</v>
      </c>
      <c r="I179" s="54">
        <f t="shared" si="4"/>
        <v>-3111958</v>
      </c>
      <c r="J179" s="42"/>
      <c r="K179" s="45">
        <v>228235</v>
      </c>
      <c r="L179" s="50">
        <f t="shared" si="5"/>
        <v>3340193</v>
      </c>
      <c r="M179" s="42"/>
      <c r="N179" s="45"/>
      <c r="O179" s="52">
        <f t="shared" si="6"/>
        <v>3111958</v>
      </c>
      <c r="P179" s="27" t="str">
        <f t="shared" si="43"/>
        <v>X</v>
      </c>
      <c r="Q179" s="29" t="s">
        <v>912</v>
      </c>
      <c r="S179" s="27"/>
      <c r="U179" s="27"/>
      <c r="V179" s="42">
        <f t="shared" si="8"/>
        <v>228235</v>
      </c>
      <c r="W179" s="42">
        <f t="shared" si="9"/>
        <v>0</v>
      </c>
      <c r="X179" s="27"/>
      <c r="Z179" s="27"/>
      <c r="AA179" s="42">
        <f t="shared" si="11"/>
        <v>0</v>
      </c>
      <c r="AB179" s="42"/>
      <c r="AC179" s="27"/>
      <c r="AE179" s="27"/>
      <c r="AG179" s="24"/>
      <c r="AH179" s="65"/>
      <c r="AJ179" s="27"/>
      <c r="AL179" s="27"/>
    </row>
    <row r="180" spans="1:38" ht="50.1" customHeight="1" x14ac:dyDescent="0.3">
      <c r="A180" s="285" t="str">
        <f>IFERROR(VLOOKUP($C180,구분표!$A$2:$C$300,2,FALSE),"")</f>
        <v>보건복지위원회</v>
      </c>
      <c r="B180" s="297" t="str">
        <f>IFERROR(VLOOKUP($C180,[2]구분표!$A$2:$C$300,3,FALSE),"")</f>
        <v>보건복지국</v>
      </c>
      <c r="C180" s="240" t="s">
        <v>449</v>
      </c>
      <c r="D180" s="266" t="s">
        <v>846</v>
      </c>
      <c r="E180" s="193">
        <v>353</v>
      </c>
      <c r="F180" s="192" t="s">
        <v>887</v>
      </c>
      <c r="G180" s="44"/>
      <c r="H180" s="42">
        <v>71399310</v>
      </c>
      <c r="I180" s="54">
        <f t="shared" si="4"/>
        <v>-71399310</v>
      </c>
      <c r="J180" s="42"/>
      <c r="K180" s="45">
        <v>697257</v>
      </c>
      <c r="L180" s="50">
        <f t="shared" si="5"/>
        <v>72096567</v>
      </c>
      <c r="M180" s="42"/>
      <c r="N180" s="45"/>
      <c r="O180" s="52">
        <f t="shared" si="6"/>
        <v>71399310</v>
      </c>
      <c r="P180" s="27" t="str">
        <f t="shared" si="43"/>
        <v>X</v>
      </c>
      <c r="Q180" s="225" t="s">
        <v>871</v>
      </c>
      <c r="S180" s="27"/>
      <c r="U180" s="27"/>
      <c r="V180" s="42">
        <f t="shared" si="8"/>
        <v>697257</v>
      </c>
      <c r="W180" s="42">
        <f t="shared" si="9"/>
        <v>0</v>
      </c>
      <c r="X180" s="27"/>
      <c r="Z180" s="27"/>
      <c r="AA180" s="42">
        <f t="shared" si="11"/>
        <v>0</v>
      </c>
      <c r="AB180" s="42"/>
      <c r="AC180" s="27"/>
      <c r="AE180" s="27"/>
      <c r="AG180" s="24"/>
      <c r="AH180" s="65"/>
      <c r="AJ180" s="27"/>
      <c r="AL180" s="27"/>
    </row>
    <row r="181" spans="1:38" ht="50.1" customHeight="1" x14ac:dyDescent="0.3">
      <c r="A181" s="285" t="str">
        <f>IFERROR(VLOOKUP($C181,구분표!$A$2:$C$300,2,FALSE),"")</f>
        <v>보건복지위원회</v>
      </c>
      <c r="B181" s="299" t="s">
        <v>879</v>
      </c>
      <c r="C181" s="239" t="s">
        <v>880</v>
      </c>
      <c r="D181" s="243" t="s">
        <v>846</v>
      </c>
      <c r="E181" s="229">
        <v>507</v>
      </c>
      <c r="F181" s="192" t="s">
        <v>887</v>
      </c>
      <c r="G181" s="44"/>
      <c r="H181" s="42">
        <v>30599704</v>
      </c>
      <c r="I181" s="54">
        <f t="shared" si="4"/>
        <v>-30599704</v>
      </c>
      <c r="J181" s="42"/>
      <c r="K181" s="45">
        <v>1742477</v>
      </c>
      <c r="L181" s="50">
        <f t="shared" si="5"/>
        <v>32342181</v>
      </c>
      <c r="M181" s="42"/>
      <c r="N181" s="45"/>
      <c r="O181" s="52">
        <f t="shared" si="6"/>
        <v>30599704</v>
      </c>
      <c r="P181" s="27" t="str">
        <f t="shared" si="43"/>
        <v>X</v>
      </c>
      <c r="Q181" s="29" t="s">
        <v>913</v>
      </c>
      <c r="S181" s="27"/>
      <c r="U181" s="27"/>
      <c r="V181" s="42">
        <f t="shared" si="8"/>
        <v>1742477</v>
      </c>
      <c r="W181" s="42">
        <f t="shared" si="9"/>
        <v>0</v>
      </c>
      <c r="X181" s="27"/>
      <c r="Z181" s="27"/>
      <c r="AA181" s="42">
        <f t="shared" si="11"/>
        <v>0</v>
      </c>
      <c r="AB181" s="42"/>
      <c r="AC181" s="27"/>
      <c r="AE181" s="27"/>
      <c r="AG181" s="24"/>
      <c r="AH181" s="65"/>
      <c r="AJ181" s="27"/>
      <c r="AL181" s="27"/>
    </row>
    <row r="182" spans="1:38" ht="50.1" customHeight="1" x14ac:dyDescent="0.3">
      <c r="A182" s="285" t="str">
        <f>IFERROR(VLOOKUP($C182,구분표!$A$2:$C$300,2,FALSE),"")</f>
        <v>보건복지위원회</v>
      </c>
      <c r="B182" s="297" t="str">
        <f>IFERROR(VLOOKUP($C182,[2]구분표!$A$2:$C$300,3,FALSE),"")</f>
        <v>보건복지국</v>
      </c>
      <c r="C182" s="237" t="s">
        <v>452</v>
      </c>
      <c r="D182" s="266" t="s">
        <v>851</v>
      </c>
      <c r="E182" s="193">
        <v>58</v>
      </c>
      <c r="F182" s="192" t="s">
        <v>888</v>
      </c>
      <c r="G182" s="44"/>
      <c r="H182" s="42">
        <v>740000</v>
      </c>
      <c r="I182" s="54">
        <f t="shared" si="4"/>
        <v>-740000</v>
      </c>
      <c r="J182" s="42"/>
      <c r="K182" s="45">
        <v>298800</v>
      </c>
      <c r="L182" s="50">
        <f t="shared" si="5"/>
        <v>1038800</v>
      </c>
      <c r="M182" s="42"/>
      <c r="N182" s="45"/>
      <c r="O182" s="52">
        <f t="shared" si="6"/>
        <v>740000</v>
      </c>
      <c r="P182" s="27" t="str">
        <f t="shared" si="43"/>
        <v>X</v>
      </c>
      <c r="Q182" s="225" t="s">
        <v>914</v>
      </c>
      <c r="S182" s="27"/>
      <c r="U182" s="27"/>
      <c r="V182" s="42">
        <f t="shared" si="8"/>
        <v>298800</v>
      </c>
      <c r="W182" s="42">
        <f t="shared" si="9"/>
        <v>0</v>
      </c>
      <c r="X182" s="27"/>
      <c r="Z182" s="27"/>
      <c r="AA182" s="42">
        <f t="shared" si="11"/>
        <v>0</v>
      </c>
      <c r="AB182" s="42"/>
      <c r="AC182" s="27"/>
      <c r="AE182" s="27"/>
      <c r="AG182" s="24"/>
      <c r="AH182" s="65"/>
      <c r="AJ182" s="27"/>
      <c r="AL182" s="27"/>
    </row>
    <row r="183" spans="1:38" ht="50.1" customHeight="1" x14ac:dyDescent="0.3">
      <c r="A183" s="285" t="str">
        <f>IFERROR(VLOOKUP($C183,구분표!$A$2:$C$300,2,FALSE),"")</f>
        <v>보건복지위원회</v>
      </c>
      <c r="B183" s="297" t="str">
        <f>IFERROR(VLOOKUP($C183,[2]구분표!$A$2:$C$300,3,FALSE),"")</f>
        <v>보건복지국</v>
      </c>
      <c r="C183" s="237" t="s">
        <v>452</v>
      </c>
      <c r="D183" s="266"/>
      <c r="E183" s="193">
        <v>591</v>
      </c>
      <c r="F183" s="192" t="s">
        <v>889</v>
      </c>
      <c r="G183" s="44">
        <v>4034140</v>
      </c>
      <c r="H183" s="42"/>
      <c r="I183" s="54" t="str">
        <f t="shared" si="4"/>
        <v/>
      </c>
      <c r="J183" s="42">
        <v>-1872042</v>
      </c>
      <c r="K183" s="45"/>
      <c r="L183" s="50">
        <f t="shared" si="5"/>
        <v>2162098</v>
      </c>
      <c r="M183" s="42"/>
      <c r="N183" s="45"/>
      <c r="O183" s="52">
        <f t="shared" si="6"/>
        <v>4034140</v>
      </c>
      <c r="P183" s="27" t="str">
        <f t="shared" si="43"/>
        <v>O</v>
      </c>
      <c r="Q183" s="225" t="s">
        <v>915</v>
      </c>
      <c r="S183" s="27"/>
      <c r="U183" s="27"/>
      <c r="V183" s="42">
        <f t="shared" si="8"/>
        <v>-1872042</v>
      </c>
      <c r="W183" s="42">
        <f t="shared" si="9"/>
        <v>0</v>
      </c>
      <c r="X183" s="27"/>
      <c r="Z183" s="27"/>
      <c r="AA183" s="42">
        <f t="shared" si="11"/>
        <v>0</v>
      </c>
      <c r="AB183" s="42"/>
      <c r="AC183" s="27"/>
      <c r="AE183" s="27"/>
      <c r="AG183" s="24"/>
      <c r="AH183" s="65"/>
      <c r="AJ183" s="27"/>
      <c r="AL183" s="27"/>
    </row>
    <row r="184" spans="1:38" ht="50.1" customHeight="1" x14ac:dyDescent="0.3">
      <c r="A184" s="285" t="str">
        <f>IFERROR(VLOOKUP($C184,구분표!$A$2:$C$300,2,FALSE),"")</f>
        <v>보건복지위원회</v>
      </c>
      <c r="B184" s="297" t="str">
        <f>IFERROR(VLOOKUP($C184,[2]구분표!$A$2:$C$300,3,FALSE),"")</f>
        <v>보건복지국</v>
      </c>
      <c r="C184" s="237" t="s">
        <v>452</v>
      </c>
      <c r="D184" s="266"/>
      <c r="E184" s="193">
        <v>591</v>
      </c>
      <c r="F184" s="192" t="s">
        <v>890</v>
      </c>
      <c r="G184" s="44">
        <v>1266000</v>
      </c>
      <c r="H184" s="42"/>
      <c r="I184" s="54" t="str">
        <f t="shared" si="4"/>
        <v/>
      </c>
      <c r="J184" s="42">
        <v>-66000</v>
      </c>
      <c r="K184" s="45"/>
      <c r="L184" s="50">
        <f t="shared" si="5"/>
        <v>1200000</v>
      </c>
      <c r="M184" s="42"/>
      <c r="N184" s="45"/>
      <c r="O184" s="52">
        <f t="shared" si="6"/>
        <v>1266000</v>
      </c>
      <c r="P184" s="27" t="str">
        <f t="shared" si="43"/>
        <v>O</v>
      </c>
      <c r="Q184" s="225" t="s">
        <v>916</v>
      </c>
      <c r="S184" s="27"/>
      <c r="U184" s="27"/>
      <c r="V184" s="42">
        <f t="shared" si="8"/>
        <v>-66000</v>
      </c>
      <c r="W184" s="42">
        <f t="shared" si="9"/>
        <v>0</v>
      </c>
      <c r="X184" s="27"/>
      <c r="Z184" s="27"/>
      <c r="AA184" s="42">
        <f t="shared" si="11"/>
        <v>0</v>
      </c>
      <c r="AB184" s="42"/>
      <c r="AC184" s="27"/>
      <c r="AE184" s="27"/>
      <c r="AG184" s="24"/>
      <c r="AH184" s="65"/>
      <c r="AJ184" s="27"/>
      <c r="AL184" s="27"/>
    </row>
    <row r="185" spans="1:38" ht="50.1" customHeight="1" x14ac:dyDescent="0.3">
      <c r="A185" s="285" t="str">
        <f>IFERROR(VLOOKUP($C185,구분표!$A$2:$C$300,2,FALSE),"")</f>
        <v>보건복지위원회</v>
      </c>
      <c r="B185" s="298" t="str">
        <f>IFERROR(VLOOKUP($C185,[2]구분표!$A$2:$C$300,3,FALSE),"")</f>
        <v>보건복지국</v>
      </c>
      <c r="C185" s="238" t="s">
        <v>452</v>
      </c>
      <c r="D185" s="228" t="s">
        <v>846</v>
      </c>
      <c r="E185" s="229">
        <v>373</v>
      </c>
      <c r="F185" s="217" t="s">
        <v>891</v>
      </c>
      <c r="G185" s="219"/>
      <c r="H185" s="220">
        <v>1930000</v>
      </c>
      <c r="I185" s="54">
        <f t="shared" si="4"/>
        <v>-1930000</v>
      </c>
      <c r="J185" s="220">
        <v>-1400000</v>
      </c>
      <c r="K185" s="222"/>
      <c r="L185" s="50">
        <f t="shared" si="5"/>
        <v>530000</v>
      </c>
      <c r="M185" s="42"/>
      <c r="N185" s="45"/>
      <c r="O185" s="52">
        <f t="shared" si="6"/>
        <v>1930000</v>
      </c>
      <c r="P185" s="27" t="str">
        <f t="shared" si="43"/>
        <v>O</v>
      </c>
      <c r="Q185" s="224" t="s">
        <v>917</v>
      </c>
      <c r="S185" s="27"/>
      <c r="U185" s="27"/>
      <c r="V185" s="42">
        <f t="shared" si="8"/>
        <v>-1400000</v>
      </c>
      <c r="W185" s="42">
        <f t="shared" si="9"/>
        <v>0</v>
      </c>
      <c r="X185" s="27"/>
      <c r="Z185" s="27"/>
      <c r="AA185" s="42">
        <f t="shared" si="11"/>
        <v>0</v>
      </c>
      <c r="AB185" s="42"/>
      <c r="AC185" s="27"/>
      <c r="AE185" s="27"/>
      <c r="AG185" s="24"/>
      <c r="AH185" s="65"/>
      <c r="AJ185" s="27"/>
      <c r="AL185" s="27"/>
    </row>
    <row r="186" spans="1:38" ht="50.1" customHeight="1" x14ac:dyDescent="0.3">
      <c r="A186" s="285" t="str">
        <f>IFERROR(VLOOKUP($C186,구분표!$A$2:$C$300,2,FALSE),"")</f>
        <v>보건복지위원회</v>
      </c>
      <c r="B186" s="298" t="str">
        <f>IFERROR(VLOOKUP($C186,[2]구분표!$A$2:$C$300,3,FALSE),"")</f>
        <v>보건복지국</v>
      </c>
      <c r="C186" s="238" t="s">
        <v>452</v>
      </c>
      <c r="D186" s="228" t="s">
        <v>846</v>
      </c>
      <c r="E186" s="229">
        <v>373</v>
      </c>
      <c r="F186" s="217" t="s">
        <v>892</v>
      </c>
      <c r="G186" s="219"/>
      <c r="H186" s="220">
        <v>200000</v>
      </c>
      <c r="I186" s="54">
        <f t="shared" si="4"/>
        <v>-200000</v>
      </c>
      <c r="J186" s="220">
        <v>-40000</v>
      </c>
      <c r="K186" s="222"/>
      <c r="L186" s="50">
        <f t="shared" si="5"/>
        <v>160000</v>
      </c>
      <c r="M186" s="42"/>
      <c r="N186" s="45"/>
      <c r="O186" s="52">
        <f t="shared" si="6"/>
        <v>200000</v>
      </c>
      <c r="P186" s="27" t="str">
        <f t="shared" si="43"/>
        <v>O</v>
      </c>
      <c r="Q186" s="224" t="s">
        <v>917</v>
      </c>
      <c r="S186" s="27"/>
      <c r="U186" s="27"/>
      <c r="V186" s="42">
        <f t="shared" si="8"/>
        <v>-40000</v>
      </c>
      <c r="W186" s="42">
        <f t="shared" si="9"/>
        <v>0</v>
      </c>
      <c r="X186" s="27"/>
      <c r="Z186" s="27"/>
      <c r="AA186" s="42">
        <f t="shared" si="11"/>
        <v>0</v>
      </c>
      <c r="AB186" s="42"/>
      <c r="AC186" s="27"/>
      <c r="AE186" s="27"/>
      <c r="AG186" s="24"/>
      <c r="AH186" s="65"/>
      <c r="AJ186" s="27"/>
      <c r="AL186" s="27"/>
    </row>
    <row r="187" spans="1:38" ht="50.1" customHeight="1" x14ac:dyDescent="0.3">
      <c r="A187" s="285" t="str">
        <f>IFERROR(VLOOKUP($C187,구분표!$A$2:$C$300,2,FALSE),"")</f>
        <v>보건복지위원회</v>
      </c>
      <c r="B187" s="297" t="str">
        <f>IFERROR(VLOOKUP($C187,[2]구분표!$A$2:$C$300,3,FALSE),"")</f>
        <v>보건복지국</v>
      </c>
      <c r="C187" s="237" t="s">
        <v>452</v>
      </c>
      <c r="D187" s="266"/>
      <c r="E187" s="193">
        <v>594</v>
      </c>
      <c r="F187" s="192" t="s">
        <v>893</v>
      </c>
      <c r="G187" s="44">
        <v>216000</v>
      </c>
      <c r="H187" s="42"/>
      <c r="I187" s="54" t="str">
        <f t="shared" si="4"/>
        <v/>
      </c>
      <c r="J187" s="42">
        <v>-168000</v>
      </c>
      <c r="K187" s="45"/>
      <c r="L187" s="50">
        <f t="shared" si="5"/>
        <v>48000</v>
      </c>
      <c r="M187" s="42"/>
      <c r="N187" s="45"/>
      <c r="O187" s="52">
        <f t="shared" si="6"/>
        <v>216000</v>
      </c>
      <c r="P187" s="27" t="str">
        <f t="shared" si="43"/>
        <v>O</v>
      </c>
      <c r="Q187" s="225" t="s">
        <v>918</v>
      </c>
      <c r="S187" s="27"/>
      <c r="U187" s="27"/>
      <c r="V187" s="42">
        <f t="shared" si="8"/>
        <v>-168000</v>
      </c>
      <c r="W187" s="42">
        <f t="shared" si="9"/>
        <v>0</v>
      </c>
      <c r="X187" s="27"/>
      <c r="Z187" s="27"/>
      <c r="AA187" s="42">
        <f t="shared" si="11"/>
        <v>0</v>
      </c>
      <c r="AB187" s="42"/>
      <c r="AC187" s="27"/>
      <c r="AE187" s="27"/>
      <c r="AG187" s="24"/>
      <c r="AH187" s="65"/>
      <c r="AJ187" s="27"/>
      <c r="AL187" s="27"/>
    </row>
    <row r="188" spans="1:38" ht="50.1" customHeight="1" x14ac:dyDescent="0.3">
      <c r="A188" s="285" t="str">
        <f>IFERROR(VLOOKUP($C188,구분표!$A$2:$C$300,2,FALSE),"")</f>
        <v>보건복지위원회</v>
      </c>
      <c r="B188" s="297" t="str">
        <f>IFERROR(VLOOKUP($C188,[2]구분표!$A$2:$C$300,3,FALSE),"")</f>
        <v>보건복지국</v>
      </c>
      <c r="C188" s="237" t="s">
        <v>452</v>
      </c>
      <c r="D188" s="266" t="s">
        <v>846</v>
      </c>
      <c r="E188" s="193">
        <v>374</v>
      </c>
      <c r="F188" s="192" t="s">
        <v>894</v>
      </c>
      <c r="G188" s="44"/>
      <c r="H188" s="42">
        <v>230000</v>
      </c>
      <c r="I188" s="54">
        <f t="shared" si="4"/>
        <v>-230000</v>
      </c>
      <c r="J188" s="42"/>
      <c r="K188" s="45">
        <v>230000</v>
      </c>
      <c r="L188" s="50">
        <f t="shared" si="5"/>
        <v>460000</v>
      </c>
      <c r="M188" s="42"/>
      <c r="N188" s="45"/>
      <c r="O188" s="52">
        <f t="shared" si="6"/>
        <v>230000</v>
      </c>
      <c r="P188" s="27" t="str">
        <f t="shared" si="43"/>
        <v>X</v>
      </c>
      <c r="Q188" s="225" t="s">
        <v>919</v>
      </c>
      <c r="S188" s="27"/>
      <c r="U188" s="27"/>
      <c r="V188" s="42">
        <f t="shared" si="8"/>
        <v>230000</v>
      </c>
      <c r="W188" s="42">
        <f t="shared" si="9"/>
        <v>0</v>
      </c>
      <c r="X188" s="27"/>
      <c r="Z188" s="27"/>
      <c r="AA188" s="42">
        <f t="shared" si="11"/>
        <v>0</v>
      </c>
      <c r="AB188" s="42"/>
      <c r="AC188" s="27"/>
      <c r="AE188" s="27"/>
      <c r="AG188" s="24"/>
      <c r="AH188" s="65"/>
      <c r="AJ188" s="27"/>
      <c r="AL188" s="27"/>
    </row>
    <row r="189" spans="1:38" ht="50.1" customHeight="1" x14ac:dyDescent="0.3">
      <c r="A189" s="285" t="str">
        <f>IFERROR(VLOOKUP($C189,구분표!$A$2:$C$300,2,FALSE),"")</f>
        <v>보건복지위원회</v>
      </c>
      <c r="B189" s="297" t="str">
        <f>IFERROR(VLOOKUP($C189,[2]구분표!$A$2:$C$300,3,FALSE),"")</f>
        <v>보건복지국</v>
      </c>
      <c r="C189" s="241" t="s">
        <v>864</v>
      </c>
      <c r="D189" s="230"/>
      <c r="E189" s="231">
        <v>597</v>
      </c>
      <c r="F189" s="218" t="s">
        <v>895</v>
      </c>
      <c r="G189" s="221">
        <v>2625013</v>
      </c>
      <c r="H189" s="42">
        <v>1955447</v>
      </c>
      <c r="I189" s="54" t="str">
        <f t="shared" si="4"/>
        <v/>
      </c>
      <c r="J189" s="42"/>
      <c r="K189" s="223">
        <v>61498</v>
      </c>
      <c r="L189" s="50">
        <f t="shared" si="5"/>
        <v>2686511</v>
      </c>
      <c r="M189" s="42"/>
      <c r="N189" s="45"/>
      <c r="O189" s="52">
        <f t="shared" si="6"/>
        <v>2625013</v>
      </c>
      <c r="P189" s="27" t="str">
        <f t="shared" si="43"/>
        <v>X</v>
      </c>
      <c r="Q189" s="226" t="s">
        <v>920</v>
      </c>
      <c r="S189" s="27"/>
      <c r="U189" s="27"/>
      <c r="V189" s="42">
        <f t="shared" si="8"/>
        <v>61498</v>
      </c>
      <c r="W189" s="42">
        <f t="shared" si="9"/>
        <v>0</v>
      </c>
      <c r="X189" s="27"/>
      <c r="Z189" s="27"/>
      <c r="AA189" s="42">
        <f t="shared" si="11"/>
        <v>0</v>
      </c>
      <c r="AB189" s="42"/>
      <c r="AC189" s="27"/>
      <c r="AE189" s="27"/>
      <c r="AG189" s="24"/>
      <c r="AH189" s="65"/>
      <c r="AJ189" s="27"/>
      <c r="AL189" s="27"/>
    </row>
    <row r="190" spans="1:38" ht="50.1" customHeight="1" x14ac:dyDescent="0.3">
      <c r="A190" s="285" t="str">
        <f>IFERROR(VLOOKUP($C190,구분표!$A$2:$C$300,2,FALSE),"")</f>
        <v>보건복지위원회</v>
      </c>
      <c r="B190" s="297" t="str">
        <f>IFERROR(VLOOKUP($C190,[2]구분표!$A$2:$C$300,3,FALSE),"")</f>
        <v>보건복지국</v>
      </c>
      <c r="C190" s="241" t="s">
        <v>455</v>
      </c>
      <c r="D190" s="230" t="s">
        <v>844</v>
      </c>
      <c r="E190" s="231">
        <v>378</v>
      </c>
      <c r="F190" s="218" t="s">
        <v>896</v>
      </c>
      <c r="G190" s="44"/>
      <c r="H190" s="235">
        <v>1431300</v>
      </c>
      <c r="I190" s="54">
        <f t="shared" si="4"/>
        <v>-1431300</v>
      </c>
      <c r="J190" s="235">
        <v>-85022</v>
      </c>
      <c r="K190" s="223"/>
      <c r="L190" s="50">
        <f t="shared" si="5"/>
        <v>1346278</v>
      </c>
      <c r="M190" s="42"/>
      <c r="N190" s="45"/>
      <c r="O190" s="52">
        <f t="shared" si="6"/>
        <v>1431300</v>
      </c>
      <c r="P190" s="27" t="str">
        <f t="shared" si="43"/>
        <v>O</v>
      </c>
      <c r="Q190" s="226" t="s">
        <v>920</v>
      </c>
      <c r="S190" s="27"/>
      <c r="U190" s="27"/>
      <c r="V190" s="42">
        <f t="shared" si="8"/>
        <v>-85022</v>
      </c>
      <c r="W190" s="42">
        <f t="shared" si="9"/>
        <v>0</v>
      </c>
      <c r="X190" s="27"/>
      <c r="Z190" s="27"/>
      <c r="AA190" s="42">
        <f t="shared" si="11"/>
        <v>0</v>
      </c>
      <c r="AB190" s="42"/>
      <c r="AC190" s="27"/>
      <c r="AE190" s="27"/>
      <c r="AG190" s="24"/>
      <c r="AH190" s="65"/>
      <c r="AJ190" s="27"/>
      <c r="AL190" s="27"/>
    </row>
    <row r="191" spans="1:38" ht="50.1" customHeight="1" x14ac:dyDescent="0.3">
      <c r="A191" s="285" t="str">
        <f>IFERROR(VLOOKUP($C191,구분표!$A$2:$C$300,2,FALSE),"")</f>
        <v>보건복지위원회</v>
      </c>
      <c r="B191" s="297" t="str">
        <f>IFERROR(VLOOKUP($C191,[2]구분표!$A$2:$C$300,3,FALSE),"")</f>
        <v>보건복지국</v>
      </c>
      <c r="C191" s="241" t="s">
        <v>455</v>
      </c>
      <c r="D191" s="230" t="s">
        <v>844</v>
      </c>
      <c r="E191" s="231">
        <v>378</v>
      </c>
      <c r="F191" s="218" t="s">
        <v>897</v>
      </c>
      <c r="G191" s="44"/>
      <c r="H191" s="235">
        <v>127166</v>
      </c>
      <c r="I191" s="54">
        <f t="shared" si="4"/>
        <v>-127166</v>
      </c>
      <c r="J191" s="235"/>
      <c r="K191" s="223">
        <v>23524</v>
      </c>
      <c r="L191" s="50">
        <f t="shared" si="5"/>
        <v>150690</v>
      </c>
      <c r="M191" s="42"/>
      <c r="N191" s="45"/>
      <c r="O191" s="52">
        <f t="shared" si="6"/>
        <v>127166</v>
      </c>
      <c r="P191" s="27" t="str">
        <f t="shared" si="43"/>
        <v>X</v>
      </c>
      <c r="Q191" s="226" t="s">
        <v>920</v>
      </c>
      <c r="S191" s="27"/>
      <c r="U191" s="27"/>
      <c r="V191" s="42">
        <f t="shared" si="8"/>
        <v>23524</v>
      </c>
      <c r="W191" s="42">
        <f t="shared" si="9"/>
        <v>0</v>
      </c>
      <c r="X191" s="27"/>
      <c r="Z191" s="27"/>
      <c r="AA191" s="42">
        <f t="shared" si="11"/>
        <v>0</v>
      </c>
      <c r="AB191" s="42"/>
      <c r="AC191" s="27"/>
      <c r="AE191" s="27"/>
      <c r="AG191" s="24"/>
      <c r="AH191" s="65"/>
      <c r="AJ191" s="27"/>
      <c r="AL191" s="27"/>
    </row>
    <row r="192" spans="1:38" ht="50.1" customHeight="1" x14ac:dyDescent="0.3">
      <c r="A192" s="285" t="str">
        <f>IFERROR(VLOOKUP($C192,구분표!$A$2:$C$300,2,FALSE),"")</f>
        <v>보건복지위원회</v>
      </c>
      <c r="B192" s="297" t="str">
        <f>IFERROR(VLOOKUP($C192,[2]구분표!$A$2:$C$300,3,FALSE),"")</f>
        <v>보건복지국</v>
      </c>
      <c r="C192" s="241" t="s">
        <v>864</v>
      </c>
      <c r="D192" s="230"/>
      <c r="E192" s="231">
        <v>599</v>
      </c>
      <c r="F192" s="218" t="s">
        <v>898</v>
      </c>
      <c r="G192" s="221">
        <v>4038721</v>
      </c>
      <c r="H192" s="42">
        <v>3617630</v>
      </c>
      <c r="I192" s="54" t="str">
        <f t="shared" si="4"/>
        <v/>
      </c>
      <c r="J192" s="42"/>
      <c r="K192" s="223">
        <v>57770</v>
      </c>
      <c r="L192" s="50">
        <f t="shared" si="5"/>
        <v>4096491</v>
      </c>
      <c r="M192" s="42"/>
      <c r="N192" s="45"/>
      <c r="O192" s="52">
        <f t="shared" si="6"/>
        <v>4038721</v>
      </c>
      <c r="P192" s="27" t="str">
        <f t="shared" si="43"/>
        <v>X</v>
      </c>
      <c r="Q192" s="226" t="s">
        <v>876</v>
      </c>
      <c r="S192" s="27"/>
      <c r="U192" s="27"/>
      <c r="V192" s="42">
        <f t="shared" si="8"/>
        <v>57770</v>
      </c>
      <c r="W192" s="42">
        <f t="shared" si="9"/>
        <v>0</v>
      </c>
      <c r="X192" s="27"/>
      <c r="Z192" s="27"/>
      <c r="AA192" s="42">
        <f t="shared" si="11"/>
        <v>0</v>
      </c>
      <c r="AB192" s="42"/>
      <c r="AC192" s="27"/>
      <c r="AE192" s="27"/>
      <c r="AG192" s="24"/>
      <c r="AH192" s="65"/>
      <c r="AJ192" s="27"/>
      <c r="AL192" s="27"/>
    </row>
    <row r="193" spans="1:38" ht="50.1" customHeight="1" x14ac:dyDescent="0.3">
      <c r="A193" s="285" t="str">
        <f>IFERROR(VLOOKUP($C193,구분표!$A$2:$C$300,2,FALSE),"")</f>
        <v>보건복지위원회</v>
      </c>
      <c r="B193" s="297" t="str">
        <f>IFERROR(VLOOKUP($C193,[2]구분표!$A$2:$C$300,3,FALSE),"")</f>
        <v>보건복지국</v>
      </c>
      <c r="C193" s="240" t="s">
        <v>452</v>
      </c>
      <c r="D193" s="266"/>
      <c r="E193" s="193" t="s">
        <v>809</v>
      </c>
      <c r="F193" s="218" t="s">
        <v>1309</v>
      </c>
      <c r="G193" s="44"/>
      <c r="H193" s="42"/>
      <c r="I193" s="54" t="str">
        <f t="shared" si="4"/>
        <v/>
      </c>
      <c r="J193" s="42"/>
      <c r="K193" s="223">
        <v>452000</v>
      </c>
      <c r="L193" s="50">
        <f t="shared" si="5"/>
        <v>452000</v>
      </c>
      <c r="M193" s="42"/>
      <c r="N193" s="45"/>
      <c r="O193" s="52">
        <f t="shared" si="6"/>
        <v>0</v>
      </c>
      <c r="P193" s="27" t="str">
        <f t="shared" si="43"/>
        <v>X</v>
      </c>
      <c r="Q193" s="265" t="s">
        <v>921</v>
      </c>
      <c r="S193" s="27"/>
      <c r="U193" s="27"/>
      <c r="V193" s="42">
        <f t="shared" si="8"/>
        <v>452000</v>
      </c>
      <c r="W193" s="42">
        <f t="shared" si="9"/>
        <v>0</v>
      </c>
      <c r="X193" s="27"/>
      <c r="Z193" s="27"/>
      <c r="AA193" s="42">
        <f t="shared" si="11"/>
        <v>0</v>
      </c>
      <c r="AB193" s="42"/>
      <c r="AC193" s="27"/>
      <c r="AE193" s="27"/>
      <c r="AG193" s="24"/>
      <c r="AH193" s="65"/>
      <c r="AJ193" s="27"/>
      <c r="AL193" s="27"/>
    </row>
    <row r="194" spans="1:38" ht="50.1" customHeight="1" x14ac:dyDescent="0.3">
      <c r="A194" s="285" t="str">
        <f>IFERROR(VLOOKUP($C194,구분표!$A$2:$C$300,2,FALSE),"")</f>
        <v>보건복지위원회</v>
      </c>
      <c r="B194" s="297" t="str">
        <f>IFERROR(VLOOKUP($C194,[2]구분표!$A$2:$C$300,3,FALSE),"")</f>
        <v>보건복지국</v>
      </c>
      <c r="C194" s="240" t="s">
        <v>899</v>
      </c>
      <c r="D194" s="266"/>
      <c r="E194" s="193" t="s">
        <v>809</v>
      </c>
      <c r="F194" s="218" t="s">
        <v>1310</v>
      </c>
      <c r="G194" s="44"/>
      <c r="H194" s="42"/>
      <c r="I194" s="54" t="str">
        <f t="shared" si="4"/>
        <v/>
      </c>
      <c r="J194" s="42"/>
      <c r="K194" s="223">
        <v>236000</v>
      </c>
      <c r="L194" s="50">
        <f t="shared" si="5"/>
        <v>236000</v>
      </c>
      <c r="M194" s="42"/>
      <c r="N194" s="45"/>
      <c r="O194" s="52">
        <f t="shared" si="6"/>
        <v>0</v>
      </c>
      <c r="P194" s="27" t="str">
        <f t="shared" si="43"/>
        <v>X</v>
      </c>
      <c r="Q194" s="226" t="s">
        <v>922</v>
      </c>
      <c r="S194" s="27"/>
      <c r="U194" s="27"/>
      <c r="V194" s="42">
        <f t="shared" si="8"/>
        <v>236000</v>
      </c>
      <c r="W194" s="42">
        <f t="shared" si="9"/>
        <v>0</v>
      </c>
      <c r="X194" s="27"/>
      <c r="Z194" s="27"/>
      <c r="AA194" s="42">
        <f t="shared" si="11"/>
        <v>0</v>
      </c>
      <c r="AB194" s="42"/>
      <c r="AC194" s="27"/>
      <c r="AE194" s="27"/>
      <c r="AG194" s="24"/>
      <c r="AH194" s="65"/>
      <c r="AJ194" s="27"/>
      <c r="AL194" s="27"/>
    </row>
    <row r="195" spans="1:38" ht="50.1" customHeight="1" x14ac:dyDescent="0.3">
      <c r="A195" s="285" t="str">
        <f>IFERROR(VLOOKUP($C195,구분표!$A$2:$C$300,2,FALSE),"")</f>
        <v>보건복지위원회</v>
      </c>
      <c r="B195" s="297" t="str">
        <f>IFERROR(VLOOKUP($C195,[2]구분표!$A$2:$C$300,3,FALSE),"")</f>
        <v>보건복지국</v>
      </c>
      <c r="C195" s="240" t="s">
        <v>452</v>
      </c>
      <c r="D195" s="266"/>
      <c r="E195" s="193" t="s">
        <v>809</v>
      </c>
      <c r="F195" s="218" t="s">
        <v>1311</v>
      </c>
      <c r="G195" s="44"/>
      <c r="H195" s="42"/>
      <c r="I195" s="54" t="str">
        <f t="shared" si="4"/>
        <v/>
      </c>
      <c r="J195" s="42"/>
      <c r="K195" s="223">
        <v>64680</v>
      </c>
      <c r="L195" s="50">
        <f t="shared" si="5"/>
        <v>64680</v>
      </c>
      <c r="M195" s="42"/>
      <c r="N195" s="45"/>
      <c r="O195" s="52">
        <f t="shared" si="6"/>
        <v>0</v>
      </c>
      <c r="P195" s="27" t="str">
        <f t="shared" si="43"/>
        <v>X</v>
      </c>
      <c r="Q195" s="226" t="s">
        <v>923</v>
      </c>
      <c r="S195" s="27"/>
      <c r="U195" s="27"/>
      <c r="V195" s="42">
        <f t="shared" si="8"/>
        <v>64680</v>
      </c>
      <c r="W195" s="42">
        <f t="shared" si="9"/>
        <v>0</v>
      </c>
      <c r="X195" s="27"/>
      <c r="Z195" s="27"/>
      <c r="AA195" s="42">
        <f t="shared" si="11"/>
        <v>0</v>
      </c>
      <c r="AB195" s="42"/>
      <c r="AC195" s="27"/>
      <c r="AE195" s="27"/>
      <c r="AG195" s="24"/>
      <c r="AH195" s="65"/>
      <c r="AJ195" s="27"/>
      <c r="AL195" s="27"/>
    </row>
    <row r="196" spans="1:38" ht="50.1" customHeight="1" x14ac:dyDescent="0.3">
      <c r="A196" s="285" t="str">
        <f>IFERROR(VLOOKUP($C196,구분표!$A$2:$C$300,2,FALSE),"")</f>
        <v>보건복지위원회</v>
      </c>
      <c r="B196" s="297" t="str">
        <f>IFERROR(VLOOKUP($C196,[2]구분표!$A$2:$C$300,3,FALSE),"")</f>
        <v>보건복지국</v>
      </c>
      <c r="C196" s="240" t="s">
        <v>900</v>
      </c>
      <c r="D196" s="266" t="s">
        <v>846</v>
      </c>
      <c r="E196" s="193">
        <v>392</v>
      </c>
      <c r="F196" s="218" t="s">
        <v>1312</v>
      </c>
      <c r="G196" s="44"/>
      <c r="H196" s="42"/>
      <c r="I196" s="54">
        <f t="shared" si="4"/>
        <v>0</v>
      </c>
      <c r="J196" s="42"/>
      <c r="K196" s="223">
        <v>436000</v>
      </c>
      <c r="L196" s="50">
        <f t="shared" si="5"/>
        <v>436000</v>
      </c>
      <c r="M196" s="42"/>
      <c r="N196" s="45"/>
      <c r="O196" s="52">
        <f t="shared" si="6"/>
        <v>0</v>
      </c>
      <c r="P196" s="27" t="str">
        <f t="shared" si="43"/>
        <v>X</v>
      </c>
      <c r="Q196" s="226" t="s">
        <v>924</v>
      </c>
      <c r="S196" s="27"/>
      <c r="U196" s="27"/>
      <c r="V196" s="42">
        <f t="shared" si="8"/>
        <v>436000</v>
      </c>
      <c r="W196" s="42">
        <f t="shared" si="9"/>
        <v>0</v>
      </c>
      <c r="X196" s="27"/>
      <c r="Z196" s="27"/>
      <c r="AA196" s="42">
        <f t="shared" si="11"/>
        <v>0</v>
      </c>
      <c r="AB196" s="42"/>
      <c r="AC196" s="27"/>
      <c r="AE196" s="27"/>
      <c r="AG196" s="24"/>
      <c r="AH196" s="65"/>
      <c r="AJ196" s="27"/>
      <c r="AL196" s="27"/>
    </row>
    <row r="197" spans="1:38" ht="50.1" customHeight="1" x14ac:dyDescent="0.3">
      <c r="A197" s="285" t="str">
        <f>IFERROR(VLOOKUP($C197,구분표!$A$2:$C$300,2,FALSE),"")</f>
        <v>보건복지위원회</v>
      </c>
      <c r="B197" s="297" t="str">
        <f>IFERROR(VLOOKUP($C197,[2]구분표!$A$2:$C$300,3,FALSE),"")</f>
        <v>보건복지국</v>
      </c>
      <c r="C197" s="240" t="s">
        <v>854</v>
      </c>
      <c r="D197" s="266" t="s">
        <v>846</v>
      </c>
      <c r="E197" s="193">
        <v>357</v>
      </c>
      <c r="F197" s="218" t="s">
        <v>1313</v>
      </c>
      <c r="G197" s="44"/>
      <c r="H197" s="42"/>
      <c r="I197" s="54">
        <f t="shared" si="4"/>
        <v>0</v>
      </c>
      <c r="J197" s="42"/>
      <c r="K197" s="223">
        <v>60000</v>
      </c>
      <c r="L197" s="50">
        <f t="shared" si="5"/>
        <v>60000</v>
      </c>
      <c r="M197" s="42"/>
      <c r="N197" s="45"/>
      <c r="O197" s="52">
        <f t="shared" si="6"/>
        <v>0</v>
      </c>
      <c r="P197" s="27" t="str">
        <f t="shared" si="43"/>
        <v>X</v>
      </c>
      <c r="Q197" s="226" t="s">
        <v>925</v>
      </c>
      <c r="S197" s="27"/>
      <c r="U197" s="27"/>
      <c r="V197" s="42">
        <f t="shared" si="8"/>
        <v>60000</v>
      </c>
      <c r="W197" s="42">
        <f t="shared" si="9"/>
        <v>0</v>
      </c>
      <c r="X197" s="27"/>
      <c r="Z197" s="27"/>
      <c r="AA197" s="42">
        <f t="shared" si="11"/>
        <v>0</v>
      </c>
      <c r="AB197" s="42"/>
      <c r="AC197" s="27"/>
      <c r="AE197" s="27"/>
      <c r="AG197" s="24"/>
      <c r="AH197" s="65"/>
      <c r="AJ197" s="27"/>
      <c r="AL197" s="27"/>
    </row>
    <row r="198" spans="1:38" ht="50.1" customHeight="1" x14ac:dyDescent="0.3">
      <c r="A198" s="285" t="str">
        <f>IFERROR(VLOOKUP($C198,구분표!$A$2:$C$300,2,FALSE),"")</f>
        <v>보건복지위원회</v>
      </c>
      <c r="B198" s="298" t="str">
        <f>IFERROR(VLOOKUP($C198,[8]구분표!$A$2:$C$300,3,FALSE),"")</f>
        <v>복지여성실</v>
      </c>
      <c r="C198" s="240" t="s">
        <v>908</v>
      </c>
      <c r="D198" s="228" t="s">
        <v>846</v>
      </c>
      <c r="E198" s="229">
        <v>511</v>
      </c>
      <c r="F198" s="218" t="s">
        <v>1313</v>
      </c>
      <c r="G198" s="44"/>
      <c r="H198" s="42"/>
      <c r="I198" s="54">
        <f t="shared" si="4"/>
        <v>0</v>
      </c>
      <c r="J198" s="42"/>
      <c r="K198" s="223">
        <v>60000</v>
      </c>
      <c r="L198" s="50">
        <f t="shared" si="5"/>
        <v>60000</v>
      </c>
      <c r="M198" s="42"/>
      <c r="N198" s="45"/>
      <c r="O198" s="52">
        <f t="shared" si="6"/>
        <v>0</v>
      </c>
      <c r="P198" s="27" t="str">
        <f t="shared" si="43"/>
        <v>X</v>
      </c>
      <c r="Q198" s="226" t="s">
        <v>925</v>
      </c>
      <c r="S198" s="27"/>
      <c r="U198" s="27"/>
      <c r="V198" s="42">
        <f t="shared" si="8"/>
        <v>60000</v>
      </c>
      <c r="W198" s="42">
        <f t="shared" si="9"/>
        <v>0</v>
      </c>
      <c r="X198" s="27"/>
      <c r="Z198" s="27"/>
      <c r="AA198" s="42">
        <f t="shared" si="11"/>
        <v>0</v>
      </c>
      <c r="AB198" s="42"/>
      <c r="AC198" s="27"/>
      <c r="AE198" s="27"/>
      <c r="AG198" s="24"/>
      <c r="AH198" s="65"/>
      <c r="AJ198" s="27"/>
      <c r="AL198" s="27"/>
    </row>
    <row r="199" spans="1:38" ht="50.1" customHeight="1" x14ac:dyDescent="0.3">
      <c r="A199" s="285" t="str">
        <f>IFERROR(VLOOKUP($C199,구분표!$A$2:$C$300,2,FALSE),"")</f>
        <v>보건복지위원회</v>
      </c>
      <c r="B199" s="297" t="str">
        <f>IFERROR(VLOOKUP($C199,[2]구분표!$A$2:$C$300,3,FALSE),"")</f>
        <v>보건복지국</v>
      </c>
      <c r="C199" s="240" t="s">
        <v>854</v>
      </c>
      <c r="D199" s="266" t="s">
        <v>846</v>
      </c>
      <c r="E199" s="193">
        <v>363</v>
      </c>
      <c r="F199" s="218" t="s">
        <v>1314</v>
      </c>
      <c r="G199" s="44"/>
      <c r="H199" s="42"/>
      <c r="I199" s="54">
        <f t="shared" si="4"/>
        <v>0</v>
      </c>
      <c r="J199" s="42"/>
      <c r="K199" s="223">
        <v>250000</v>
      </c>
      <c r="L199" s="50">
        <f t="shared" si="5"/>
        <v>250000</v>
      </c>
      <c r="M199" s="42"/>
      <c r="N199" s="45"/>
      <c r="O199" s="52">
        <f t="shared" si="6"/>
        <v>0</v>
      </c>
      <c r="P199" s="27" t="str">
        <f t="shared" si="43"/>
        <v>X</v>
      </c>
      <c r="Q199" s="226" t="s">
        <v>926</v>
      </c>
      <c r="S199" s="27"/>
      <c r="U199" s="27"/>
      <c r="V199" s="42">
        <f t="shared" si="8"/>
        <v>250000</v>
      </c>
      <c r="W199" s="42">
        <f t="shared" si="9"/>
        <v>0</v>
      </c>
      <c r="X199" s="27"/>
      <c r="Z199" s="27"/>
      <c r="AA199" s="42">
        <f t="shared" si="11"/>
        <v>0</v>
      </c>
      <c r="AB199" s="42"/>
      <c r="AC199" s="27"/>
      <c r="AE199" s="27"/>
      <c r="AG199" s="24"/>
      <c r="AH199" s="65"/>
      <c r="AJ199" s="27"/>
      <c r="AL199" s="27"/>
    </row>
    <row r="200" spans="1:38" ht="50.1" customHeight="1" x14ac:dyDescent="0.3">
      <c r="A200" s="285" t="str">
        <f>IFERROR(VLOOKUP($C200,구분표!$A$2:$C$300,2,FALSE),"")</f>
        <v>보건복지위원회</v>
      </c>
      <c r="B200" s="297" t="str">
        <f>IFERROR(VLOOKUP($C200,[2]구분표!$A$2:$C$300,3,FALSE),"")</f>
        <v>복지여성실</v>
      </c>
      <c r="C200" s="240" t="s">
        <v>880</v>
      </c>
      <c r="D200" s="266" t="s">
        <v>809</v>
      </c>
      <c r="E200" s="193"/>
      <c r="F200" s="218" t="s">
        <v>1315</v>
      </c>
      <c r="G200" s="44"/>
      <c r="H200" s="42"/>
      <c r="I200" s="54">
        <f t="shared" si="4"/>
        <v>0</v>
      </c>
      <c r="J200" s="42"/>
      <c r="K200" s="223">
        <v>300000</v>
      </c>
      <c r="L200" s="50">
        <f t="shared" si="5"/>
        <v>300000</v>
      </c>
      <c r="M200" s="42"/>
      <c r="N200" s="45"/>
      <c r="O200" s="52">
        <f t="shared" si="6"/>
        <v>0</v>
      </c>
      <c r="P200" s="27" t="str">
        <f t="shared" si="43"/>
        <v>X</v>
      </c>
      <c r="Q200" s="226" t="s">
        <v>927</v>
      </c>
      <c r="S200" s="27"/>
      <c r="U200" s="27"/>
      <c r="V200" s="42">
        <f t="shared" si="8"/>
        <v>300000</v>
      </c>
      <c r="W200" s="42">
        <f t="shared" si="9"/>
        <v>0</v>
      </c>
      <c r="X200" s="27"/>
      <c r="Z200" s="27"/>
      <c r="AA200" s="42">
        <f t="shared" si="11"/>
        <v>0</v>
      </c>
      <c r="AB200" s="42"/>
      <c r="AC200" s="27"/>
      <c r="AE200" s="27"/>
      <c r="AG200" s="24"/>
      <c r="AH200" s="65"/>
      <c r="AJ200" s="27"/>
      <c r="AL200" s="27"/>
    </row>
    <row r="201" spans="1:38" ht="50.1" customHeight="1" x14ac:dyDescent="0.3">
      <c r="A201" s="285" t="str">
        <f>IFERROR(VLOOKUP($C201,구분표!$A$2:$C$300,2,FALSE),"")</f>
        <v>보건복지위원회</v>
      </c>
      <c r="B201" s="297" t="str">
        <f>IFERROR(VLOOKUP($C201,[2]구분표!$A$2:$C$300,3,FALSE),"")</f>
        <v>보건복지국</v>
      </c>
      <c r="C201" s="240" t="s">
        <v>854</v>
      </c>
      <c r="D201" s="266" t="s">
        <v>846</v>
      </c>
      <c r="E201" s="193">
        <v>360</v>
      </c>
      <c r="F201" s="218" t="s">
        <v>1316</v>
      </c>
      <c r="G201" s="44"/>
      <c r="H201" s="42">
        <v>247683</v>
      </c>
      <c r="I201" s="54">
        <f t="shared" si="4"/>
        <v>-247683</v>
      </c>
      <c r="J201" s="42"/>
      <c r="K201" s="223">
        <v>116000</v>
      </c>
      <c r="L201" s="50">
        <f t="shared" si="5"/>
        <v>363683</v>
      </c>
      <c r="M201" s="42"/>
      <c r="N201" s="45"/>
      <c r="O201" s="52">
        <f t="shared" si="6"/>
        <v>247683</v>
      </c>
      <c r="P201" s="27" t="str">
        <f t="shared" si="43"/>
        <v>X</v>
      </c>
      <c r="Q201" s="226" t="s">
        <v>928</v>
      </c>
      <c r="S201" s="27"/>
      <c r="U201" s="27"/>
      <c r="V201" s="42">
        <f t="shared" si="8"/>
        <v>116000</v>
      </c>
      <c r="W201" s="42">
        <f t="shared" si="9"/>
        <v>0</v>
      </c>
      <c r="X201" s="27"/>
      <c r="Z201" s="27"/>
      <c r="AA201" s="42">
        <f t="shared" si="11"/>
        <v>0</v>
      </c>
      <c r="AB201" s="42"/>
      <c r="AC201" s="27"/>
      <c r="AE201" s="27"/>
      <c r="AG201" s="24"/>
      <c r="AH201" s="65"/>
      <c r="AJ201" s="27"/>
      <c r="AL201" s="27"/>
    </row>
    <row r="202" spans="1:38" ht="50.1" customHeight="1" x14ac:dyDescent="0.3">
      <c r="A202" s="285" t="str">
        <f>IFERROR(VLOOKUP($C202,구분표!$A$2:$C$300,2,FALSE),"")</f>
        <v>보건복지위원회</v>
      </c>
      <c r="B202" s="297" t="str">
        <f>IFERROR(VLOOKUP($C202,[2]구분표!$A$2:$C$300,3,FALSE),"")</f>
        <v>보건복지국</v>
      </c>
      <c r="C202" s="240" t="s">
        <v>901</v>
      </c>
      <c r="D202" s="266"/>
      <c r="E202" s="193">
        <v>575</v>
      </c>
      <c r="F202" s="236" t="s">
        <v>902</v>
      </c>
      <c r="G202" s="44">
        <v>30000</v>
      </c>
      <c r="H202" s="42"/>
      <c r="I202" s="54" t="str">
        <f t="shared" si="4"/>
        <v/>
      </c>
      <c r="J202" s="42">
        <v>-30000</v>
      </c>
      <c r="K202" s="45"/>
      <c r="L202" s="50">
        <f t="shared" si="5"/>
        <v>0</v>
      </c>
      <c r="M202" s="42"/>
      <c r="N202" s="45"/>
      <c r="O202" s="52">
        <f t="shared" si="6"/>
        <v>30000</v>
      </c>
      <c r="P202" s="27" t="str">
        <f t="shared" si="43"/>
        <v>O</v>
      </c>
      <c r="Q202" s="225" t="s">
        <v>929</v>
      </c>
      <c r="S202" s="27"/>
      <c r="U202" s="27"/>
      <c r="V202" s="42">
        <f t="shared" si="8"/>
        <v>-30000</v>
      </c>
      <c r="W202" s="42">
        <f t="shared" si="9"/>
        <v>0</v>
      </c>
      <c r="X202" s="27"/>
      <c r="Z202" s="27"/>
      <c r="AA202" s="42">
        <f t="shared" si="11"/>
        <v>0</v>
      </c>
      <c r="AB202" s="42"/>
      <c r="AC202" s="27"/>
      <c r="AE202" s="27"/>
      <c r="AG202" s="24"/>
      <c r="AH202" s="65"/>
      <c r="AJ202" s="27"/>
      <c r="AL202" s="27"/>
    </row>
    <row r="203" spans="1:38" ht="50.1" customHeight="1" x14ac:dyDescent="0.3">
      <c r="A203" s="285" t="str">
        <f>IFERROR(VLOOKUP($C203,구분표!$A$2:$C$300,2,FALSE),"")</f>
        <v>보건복지위원회</v>
      </c>
      <c r="B203" s="297" t="str">
        <f>IFERROR(VLOOKUP($C203,[2]구분표!$A$2:$C$300,3,FALSE),"")</f>
        <v>보건복지국</v>
      </c>
      <c r="C203" s="240" t="s">
        <v>901</v>
      </c>
      <c r="D203" s="266"/>
      <c r="E203" s="193">
        <v>573</v>
      </c>
      <c r="F203" s="236" t="s">
        <v>903</v>
      </c>
      <c r="G203" s="44"/>
      <c r="H203" s="42"/>
      <c r="I203" s="54" t="str">
        <f t="shared" si="4"/>
        <v/>
      </c>
      <c r="J203" s="42"/>
      <c r="K203" s="45">
        <v>30000</v>
      </c>
      <c r="L203" s="50">
        <f t="shared" si="5"/>
        <v>30000</v>
      </c>
      <c r="M203" s="42"/>
      <c r="N203" s="45"/>
      <c r="O203" s="52">
        <f t="shared" si="6"/>
        <v>0</v>
      </c>
      <c r="P203" s="27" t="str">
        <f t="shared" si="43"/>
        <v>X</v>
      </c>
      <c r="Q203" s="225" t="s">
        <v>929</v>
      </c>
      <c r="S203" s="27"/>
      <c r="U203" s="27"/>
      <c r="V203" s="42">
        <f t="shared" si="8"/>
        <v>30000</v>
      </c>
      <c r="W203" s="42">
        <f t="shared" si="9"/>
        <v>0</v>
      </c>
      <c r="X203" s="27"/>
      <c r="Z203" s="27"/>
      <c r="AA203" s="42">
        <f t="shared" si="11"/>
        <v>0</v>
      </c>
      <c r="AB203" s="42"/>
      <c r="AC203" s="27"/>
      <c r="AE203" s="27"/>
      <c r="AG203" s="24"/>
      <c r="AH203" s="65"/>
      <c r="AJ203" s="27"/>
      <c r="AL203" s="27"/>
    </row>
    <row r="204" spans="1:38" ht="50.1" customHeight="1" x14ac:dyDescent="0.3">
      <c r="A204" s="285" t="str">
        <f>IFERROR(VLOOKUP($C204,구분표!$A$2:$C$300,2,FALSE),"")</f>
        <v>보건복지위원회</v>
      </c>
      <c r="B204" s="298" t="str">
        <f>IFERROR(VLOOKUP($C204,[2]구분표!$A$2:$C$300,3,FALSE),"")</f>
        <v>보건복지국</v>
      </c>
      <c r="C204" s="238" t="s">
        <v>452</v>
      </c>
      <c r="D204" s="228"/>
      <c r="E204" s="229">
        <v>594</v>
      </c>
      <c r="F204" s="217" t="s">
        <v>904</v>
      </c>
      <c r="G204" s="219">
        <v>11000000</v>
      </c>
      <c r="H204" s="220">
        <v>2000000</v>
      </c>
      <c r="I204" s="54" t="str">
        <f t="shared" si="4"/>
        <v/>
      </c>
      <c r="J204" s="220">
        <v>-9000000</v>
      </c>
      <c r="K204" s="222"/>
      <c r="L204" s="50">
        <f t="shared" si="5"/>
        <v>2000000</v>
      </c>
      <c r="M204" s="42"/>
      <c r="N204" s="45"/>
      <c r="O204" s="52">
        <f t="shared" si="6"/>
        <v>11000000</v>
      </c>
      <c r="P204" s="27" t="str">
        <f t="shared" si="43"/>
        <v>O</v>
      </c>
      <c r="Q204" s="224" t="s">
        <v>930</v>
      </c>
      <c r="S204" s="27"/>
      <c r="U204" s="27"/>
      <c r="V204" s="42">
        <f t="shared" si="8"/>
        <v>-9000000</v>
      </c>
      <c r="W204" s="42">
        <f t="shared" si="9"/>
        <v>0</v>
      </c>
      <c r="X204" s="27"/>
      <c r="Z204" s="27"/>
      <c r="AA204" s="42">
        <f t="shared" si="11"/>
        <v>0</v>
      </c>
      <c r="AB204" s="42"/>
      <c r="AC204" s="27"/>
      <c r="AE204" s="27"/>
      <c r="AG204" s="24"/>
      <c r="AH204" s="65"/>
      <c r="AJ204" s="27"/>
      <c r="AL204" s="27"/>
    </row>
    <row r="205" spans="1:38" ht="50.1" customHeight="1" x14ac:dyDescent="0.3">
      <c r="A205" s="285" t="str">
        <f>IFERROR(VLOOKUP($C205,구분표!$A$2:$C$300,2,FALSE),"")</f>
        <v>보건복지위원회</v>
      </c>
      <c r="B205" s="298" t="str">
        <f>IFERROR(VLOOKUP($C205,[2]구분표!$A$2:$C$300,3,FALSE),"")</f>
        <v>보건복지국</v>
      </c>
      <c r="C205" s="238" t="s">
        <v>901</v>
      </c>
      <c r="D205" s="228"/>
      <c r="E205" s="229">
        <v>573</v>
      </c>
      <c r="F205" s="217" t="s">
        <v>905</v>
      </c>
      <c r="G205" s="219">
        <v>50000</v>
      </c>
      <c r="H205" s="220"/>
      <c r="I205" s="54" t="str">
        <f t="shared" si="4"/>
        <v/>
      </c>
      <c r="J205" s="220">
        <v>-50000</v>
      </c>
      <c r="K205" s="222"/>
      <c r="L205" s="50">
        <f t="shared" si="5"/>
        <v>0</v>
      </c>
      <c r="M205" s="42"/>
      <c r="N205" s="45"/>
      <c r="O205" s="52">
        <f t="shared" si="6"/>
        <v>50000</v>
      </c>
      <c r="P205" s="27" t="str">
        <f t="shared" si="43"/>
        <v>O</v>
      </c>
      <c r="Q205" s="224"/>
      <c r="S205" s="27"/>
      <c r="U205" s="27"/>
      <c r="V205" s="42">
        <f t="shared" si="8"/>
        <v>-50000</v>
      </c>
      <c r="W205" s="42">
        <f t="shared" si="9"/>
        <v>0</v>
      </c>
      <c r="X205" s="27"/>
      <c r="Z205" s="27"/>
      <c r="AA205" s="42">
        <f t="shared" si="11"/>
        <v>0</v>
      </c>
      <c r="AB205" s="42"/>
      <c r="AC205" s="27"/>
      <c r="AE205" s="27"/>
      <c r="AG205" s="24"/>
      <c r="AH205" s="65"/>
      <c r="AJ205" s="27"/>
      <c r="AL205" s="27"/>
    </row>
    <row r="206" spans="1:38" ht="50.1" customHeight="1" x14ac:dyDescent="0.3">
      <c r="A206" s="285" t="str">
        <f>IFERROR(VLOOKUP($C206,구분표!$A$2:$C$300,2,FALSE),"")</f>
        <v>보건복지위원회</v>
      </c>
      <c r="B206" s="298" t="str">
        <f>IFERROR(VLOOKUP($C206,[2]구분표!$A$2:$C$300,3,FALSE),"")</f>
        <v>보건복지국</v>
      </c>
      <c r="C206" s="238" t="s">
        <v>901</v>
      </c>
      <c r="D206" s="228"/>
      <c r="E206" s="229">
        <v>573</v>
      </c>
      <c r="F206" s="217" t="s">
        <v>906</v>
      </c>
      <c r="G206" s="219">
        <v>15000</v>
      </c>
      <c r="H206" s="220"/>
      <c r="I206" s="54" t="str">
        <f t="shared" si="4"/>
        <v/>
      </c>
      <c r="J206" s="220">
        <v>-15000</v>
      </c>
      <c r="K206" s="222"/>
      <c r="L206" s="50">
        <f t="shared" si="5"/>
        <v>0</v>
      </c>
      <c r="M206" s="42"/>
      <c r="N206" s="45"/>
      <c r="O206" s="52">
        <f t="shared" si="6"/>
        <v>15000</v>
      </c>
      <c r="P206" s="27" t="str">
        <f t="shared" si="43"/>
        <v>O</v>
      </c>
      <c r="Q206" s="224"/>
      <c r="S206" s="27"/>
      <c r="U206" s="27"/>
      <c r="V206" s="42">
        <f t="shared" si="8"/>
        <v>-15000</v>
      </c>
      <c r="W206" s="42">
        <f t="shared" si="9"/>
        <v>0</v>
      </c>
      <c r="X206" s="27"/>
      <c r="Z206" s="27"/>
      <c r="AA206" s="42">
        <f t="shared" si="11"/>
        <v>0</v>
      </c>
      <c r="AB206" s="42"/>
      <c r="AC206" s="27"/>
      <c r="AE206" s="27"/>
      <c r="AG206" s="24"/>
      <c r="AH206" s="65"/>
      <c r="AJ206" s="27"/>
      <c r="AL206" s="27"/>
    </row>
    <row r="207" spans="1:38" ht="50.1" customHeight="1" x14ac:dyDescent="0.3">
      <c r="A207" s="285" t="str">
        <f>IFERROR(VLOOKUP($C207,구분표!$A$2:$C$300,2,FALSE),"")</f>
        <v>보건복지위원회</v>
      </c>
      <c r="B207" s="297" t="str">
        <f>IFERROR(VLOOKUP($C207,[2]구분표!$A$2:$C$300,3,FALSE),"")</f>
        <v>보건복지국</v>
      </c>
      <c r="C207" s="240" t="s">
        <v>901</v>
      </c>
      <c r="D207" s="266"/>
      <c r="E207" s="193">
        <v>573</v>
      </c>
      <c r="F207" s="236" t="s">
        <v>907</v>
      </c>
      <c r="G207" s="44">
        <v>103000</v>
      </c>
      <c r="H207" s="42">
        <v>73000</v>
      </c>
      <c r="I207" s="54" t="str">
        <f t="shared" si="4"/>
        <v/>
      </c>
      <c r="J207" s="42"/>
      <c r="K207" s="45">
        <v>30000</v>
      </c>
      <c r="L207" s="50">
        <f t="shared" si="5"/>
        <v>133000</v>
      </c>
      <c r="M207" s="42"/>
      <c r="N207" s="45"/>
      <c r="O207" s="52">
        <f t="shared" si="6"/>
        <v>103000</v>
      </c>
      <c r="P207" s="27" t="str">
        <f t="shared" si="43"/>
        <v>X</v>
      </c>
      <c r="Q207" s="225"/>
      <c r="S207" s="27"/>
      <c r="U207" s="27"/>
      <c r="V207" s="42">
        <f t="shared" si="8"/>
        <v>30000</v>
      </c>
      <c r="W207" s="42">
        <f t="shared" si="9"/>
        <v>0</v>
      </c>
      <c r="X207" s="27"/>
      <c r="Z207" s="27"/>
      <c r="AA207" s="42">
        <f t="shared" si="11"/>
        <v>0</v>
      </c>
      <c r="AB207" s="42"/>
      <c r="AC207" s="27"/>
      <c r="AE207" s="27"/>
      <c r="AG207" s="24"/>
      <c r="AH207" s="65"/>
      <c r="AJ207" s="27"/>
      <c r="AL207" s="27"/>
    </row>
    <row r="208" spans="1:38" ht="50.1" customHeight="1" x14ac:dyDescent="0.3">
      <c r="A208" s="58" t="s">
        <v>687</v>
      </c>
      <c r="B208" s="58"/>
      <c r="C208" s="58"/>
      <c r="D208" s="58"/>
      <c r="E208" s="58"/>
      <c r="F208" s="58"/>
      <c r="G208" s="60">
        <f t="shared" ref="G208:O208" si="44">SUM(G209:G220)</f>
        <v>83094401</v>
      </c>
      <c r="H208" s="60">
        <f t="shared" si="44"/>
        <v>36440000</v>
      </c>
      <c r="I208" s="60">
        <f t="shared" si="44"/>
        <v>46654401</v>
      </c>
      <c r="J208" s="60">
        <f t="shared" si="44"/>
        <v>-7000000</v>
      </c>
      <c r="K208" s="60">
        <f t="shared" si="44"/>
        <v>11290000</v>
      </c>
      <c r="L208" s="60">
        <f t="shared" si="44"/>
        <v>87384401</v>
      </c>
      <c r="M208" s="60">
        <f t="shared" si="44"/>
        <v>0</v>
      </c>
      <c r="N208" s="60">
        <f t="shared" si="44"/>
        <v>0</v>
      </c>
      <c r="O208" s="60">
        <f t="shared" si="44"/>
        <v>83094401</v>
      </c>
      <c r="P208" s="61"/>
      <c r="Q208" s="62"/>
      <c r="S208" s="27"/>
      <c r="U208" s="27"/>
      <c r="V208" s="42">
        <f t="shared" si="8"/>
        <v>4290000</v>
      </c>
      <c r="W208" s="42">
        <f t="shared" si="9"/>
        <v>0</v>
      </c>
      <c r="X208" s="27" t="str">
        <f t="shared" si="10"/>
        <v>OK</v>
      </c>
      <c r="Z208" s="27"/>
      <c r="AA208" s="42">
        <f t="shared" si="11"/>
        <v>0</v>
      </c>
      <c r="AB208" s="42">
        <f t="shared" si="12"/>
        <v>0</v>
      </c>
      <c r="AC208" s="27" t="str">
        <f t="shared" si="13"/>
        <v>OK</v>
      </c>
      <c r="AE208" s="27" t="str">
        <f t="shared" si="14"/>
        <v/>
      </c>
      <c r="AG208" s="24" t="str">
        <f>IF(AE208="","",COUNTIF($AE$7:$AE$264,AE208))</f>
        <v/>
      </c>
      <c r="AH208" s="65" t="str">
        <f t="shared" si="15"/>
        <v/>
      </c>
      <c r="AJ208" s="27" t="str">
        <f t="array" ref="AJ208">IF(C208="","",INDEX(구분표!$I$2:$I$300, MATCH(1,(구분표!$E$2:$E$300='2추 세출'!B208)*(구분표!$F$2:$F$300='2추 세출'!C208)*(구분표!$G$2:$G$300='2추 세출'!A208),0)))</f>
        <v/>
      </c>
      <c r="AL208" s="27"/>
    </row>
    <row r="209" spans="1:38" ht="50.1" customHeight="1" x14ac:dyDescent="0.3">
      <c r="A209" s="285" t="str">
        <f>IFERROR(VLOOKUP($C209,구분표!$A$2:$C$300,2,FALSE),"")</f>
        <v>건설교통위원회</v>
      </c>
      <c r="B209" s="253" t="s">
        <v>931</v>
      </c>
      <c r="C209" s="292" t="s">
        <v>932</v>
      </c>
      <c r="D209" s="266" t="s">
        <v>846</v>
      </c>
      <c r="E209" s="193">
        <v>283</v>
      </c>
      <c r="F209" s="192" t="s">
        <v>933</v>
      </c>
      <c r="G209" s="44">
        <v>1890000</v>
      </c>
      <c r="H209" s="42">
        <v>1890000</v>
      </c>
      <c r="I209" s="54">
        <f t="shared" si="4"/>
        <v>0</v>
      </c>
      <c r="J209" s="42">
        <v>0</v>
      </c>
      <c r="K209" s="45">
        <v>490000</v>
      </c>
      <c r="L209" s="50">
        <f t="shared" si="5"/>
        <v>2380000</v>
      </c>
      <c r="M209" s="42"/>
      <c r="N209" s="45"/>
      <c r="O209" s="52">
        <f t="shared" si="6"/>
        <v>1890000</v>
      </c>
      <c r="P209" s="27" t="str">
        <f t="shared" ref="P209:P220" si="45">IF(AND((L209=0),(O209&gt;0)),"O",IF(AND((J209&lt;0),(L209-O209&lt;0)),"O","X"))</f>
        <v>X</v>
      </c>
      <c r="Q209" s="29" t="s">
        <v>957</v>
      </c>
      <c r="S209" s="27"/>
      <c r="U209" s="27"/>
      <c r="V209" s="42">
        <f t="shared" si="8"/>
        <v>490000</v>
      </c>
      <c r="W209" s="42">
        <f t="shared" si="9"/>
        <v>0</v>
      </c>
      <c r="X209" s="27" t="str">
        <f t="shared" si="10"/>
        <v>OK</v>
      </c>
      <c r="Z209" s="27"/>
      <c r="AA209" s="42">
        <f t="shared" si="11"/>
        <v>0</v>
      </c>
      <c r="AB209" s="42">
        <f t="shared" si="12"/>
        <v>0</v>
      </c>
      <c r="AC209" s="27" t="str">
        <f t="shared" si="13"/>
        <v>OK</v>
      </c>
      <c r="AE209" s="27" t="str">
        <f t="shared" si="14"/>
        <v/>
      </c>
      <c r="AG209" s="24" t="str">
        <f>IF(AE209="","",COUNTIF($AE$7:$AE$264,AE209))</f>
        <v/>
      </c>
      <c r="AH209" s="65" t="str">
        <f t="shared" si="15"/>
        <v/>
      </c>
      <c r="AJ209" s="27" t="str">
        <f t="array" ref="AJ209">IF(C209="","",INDEX(구분표!$I$2:$I$300, MATCH(1,(구분표!$E$2:$E$300='2추 세출'!B209)*(구분표!$F$2:$F$300='2추 세출'!C209)*(구분표!$G$2:$G$300='2추 세출'!A209),0)))</f>
        <v>0802</v>
      </c>
      <c r="AL209" s="27"/>
    </row>
    <row r="210" spans="1:38" ht="50.1" customHeight="1" x14ac:dyDescent="0.3">
      <c r="A210" s="285" t="str">
        <f>IFERROR(VLOOKUP($C210,구분표!$A$2:$C$300,2,FALSE),"")</f>
        <v>건설교통위원회</v>
      </c>
      <c r="B210" s="253" t="s">
        <v>934</v>
      </c>
      <c r="C210" s="237" t="s">
        <v>935</v>
      </c>
      <c r="D210" s="266" t="s">
        <v>809</v>
      </c>
      <c r="E210" s="383">
        <v>666</v>
      </c>
      <c r="F210" s="192" t="s">
        <v>936</v>
      </c>
      <c r="G210" s="44">
        <v>354401</v>
      </c>
      <c r="H210" s="42">
        <v>0</v>
      </c>
      <c r="I210" s="54">
        <f t="shared" si="4"/>
        <v>354401</v>
      </c>
      <c r="J210" s="42">
        <v>0</v>
      </c>
      <c r="K210" s="45">
        <v>0</v>
      </c>
      <c r="L210" s="50">
        <f t="shared" si="5"/>
        <v>354401</v>
      </c>
      <c r="M210" s="42"/>
      <c r="N210" s="45"/>
      <c r="O210" s="52">
        <f t="shared" si="6"/>
        <v>354401</v>
      </c>
      <c r="P210" s="27" t="str">
        <f t="shared" si="45"/>
        <v>X</v>
      </c>
      <c r="Q210" s="244" t="s">
        <v>958</v>
      </c>
      <c r="S210" s="27"/>
      <c r="U210" s="27"/>
      <c r="V210" s="42"/>
      <c r="W210" s="42"/>
      <c r="X210" s="27"/>
      <c r="Z210" s="27"/>
      <c r="AA210" s="42"/>
      <c r="AB210" s="42"/>
      <c r="AC210" s="27"/>
      <c r="AE210" s="27"/>
      <c r="AG210" s="24"/>
      <c r="AH210" s="65"/>
      <c r="AJ210" s="27"/>
      <c r="AL210" s="27"/>
    </row>
    <row r="211" spans="1:38" ht="50.1" customHeight="1" x14ac:dyDescent="0.3">
      <c r="A211" s="285" t="str">
        <f>IFERROR(VLOOKUP($C211,구분표!$A$2:$C$300,2,FALSE),"")</f>
        <v>건설교통위원회</v>
      </c>
      <c r="B211" s="253" t="s">
        <v>934</v>
      </c>
      <c r="C211" s="237" t="s">
        <v>937</v>
      </c>
      <c r="D211" s="266" t="s">
        <v>846</v>
      </c>
      <c r="E211" s="193">
        <v>714</v>
      </c>
      <c r="F211" s="192" t="s">
        <v>938</v>
      </c>
      <c r="G211" s="44">
        <v>3750000</v>
      </c>
      <c r="H211" s="42">
        <v>1350000</v>
      </c>
      <c r="I211" s="54">
        <f t="shared" si="4"/>
        <v>2400000</v>
      </c>
      <c r="J211" s="42">
        <v>0</v>
      </c>
      <c r="K211" s="45">
        <v>0</v>
      </c>
      <c r="L211" s="50">
        <f t="shared" si="5"/>
        <v>3750000</v>
      </c>
      <c r="M211" s="42"/>
      <c r="N211" s="45"/>
      <c r="O211" s="52">
        <f t="shared" si="6"/>
        <v>3750000</v>
      </c>
      <c r="P211" s="27" t="str">
        <f t="shared" si="45"/>
        <v>X</v>
      </c>
      <c r="Q211" s="244" t="s">
        <v>959</v>
      </c>
      <c r="S211" s="27"/>
      <c r="U211" s="27"/>
      <c r="V211" s="42"/>
      <c r="W211" s="42"/>
      <c r="X211" s="27"/>
      <c r="Z211" s="27"/>
      <c r="AA211" s="42"/>
      <c r="AB211" s="42"/>
      <c r="AC211" s="27"/>
      <c r="AE211" s="27"/>
      <c r="AG211" s="24"/>
      <c r="AH211" s="65"/>
      <c r="AJ211" s="27"/>
      <c r="AL211" s="27"/>
    </row>
    <row r="212" spans="1:38" ht="50.1" customHeight="1" x14ac:dyDescent="0.3">
      <c r="A212" s="285" t="str">
        <f>IFERROR(VLOOKUP($C212,구분표!$A$2:$C$300,2,FALSE),"")</f>
        <v>건설교통위원회</v>
      </c>
      <c r="B212" s="253" t="s">
        <v>939</v>
      </c>
      <c r="C212" s="237" t="s">
        <v>940</v>
      </c>
      <c r="D212" s="266" t="s">
        <v>809</v>
      </c>
      <c r="E212" s="193"/>
      <c r="F212" s="192" t="s">
        <v>941</v>
      </c>
      <c r="G212" s="44">
        <v>0</v>
      </c>
      <c r="H212" s="42">
        <v>0</v>
      </c>
      <c r="I212" s="54">
        <f t="shared" si="4"/>
        <v>0</v>
      </c>
      <c r="J212" s="42">
        <v>0</v>
      </c>
      <c r="K212" s="45">
        <v>300000</v>
      </c>
      <c r="L212" s="50">
        <f t="shared" si="5"/>
        <v>300000</v>
      </c>
      <c r="M212" s="42"/>
      <c r="N212" s="45"/>
      <c r="O212" s="52">
        <f t="shared" si="6"/>
        <v>0</v>
      </c>
      <c r="P212" s="27" t="str">
        <f t="shared" si="45"/>
        <v>X</v>
      </c>
      <c r="Q212" s="245" t="s">
        <v>960</v>
      </c>
      <c r="S212" s="27"/>
      <c r="U212" s="27"/>
      <c r="V212" s="42"/>
      <c r="W212" s="42"/>
      <c r="X212" s="27"/>
      <c r="Z212" s="27"/>
      <c r="AA212" s="42"/>
      <c r="AB212" s="42"/>
      <c r="AC212" s="27"/>
      <c r="AE212" s="27"/>
      <c r="AG212" s="24"/>
      <c r="AH212" s="65"/>
      <c r="AJ212" s="27"/>
      <c r="AL212" s="27"/>
    </row>
    <row r="213" spans="1:38" ht="99" customHeight="1" x14ac:dyDescent="0.3">
      <c r="A213" s="285" t="str">
        <f>IFERROR(VLOOKUP($C213,구분표!$A$2:$C$300,2,FALSE),"")</f>
        <v>건설교통위원회</v>
      </c>
      <c r="B213" s="253" t="s">
        <v>939</v>
      </c>
      <c r="C213" s="237" t="s">
        <v>942</v>
      </c>
      <c r="D213" s="266" t="s">
        <v>809</v>
      </c>
      <c r="E213" s="383">
        <v>689</v>
      </c>
      <c r="F213" s="192" t="s">
        <v>965</v>
      </c>
      <c r="G213" s="44">
        <v>2500000</v>
      </c>
      <c r="H213" s="42">
        <v>0</v>
      </c>
      <c r="I213" s="54">
        <f t="shared" si="4"/>
        <v>2500000</v>
      </c>
      <c r="J213" s="42">
        <v>0</v>
      </c>
      <c r="K213" s="45">
        <v>0</v>
      </c>
      <c r="L213" s="50">
        <f t="shared" si="5"/>
        <v>2500000</v>
      </c>
      <c r="M213" s="42"/>
      <c r="N213" s="45"/>
      <c r="O213" s="52">
        <f t="shared" si="6"/>
        <v>2500000</v>
      </c>
      <c r="P213" s="27" t="str">
        <f t="shared" si="45"/>
        <v>X</v>
      </c>
      <c r="Q213" s="246" t="s">
        <v>961</v>
      </c>
      <c r="S213" s="27"/>
      <c r="U213" s="27"/>
      <c r="V213" s="42"/>
      <c r="W213" s="42"/>
      <c r="X213" s="27"/>
      <c r="Z213" s="27"/>
      <c r="AA213" s="42"/>
      <c r="AB213" s="42"/>
      <c r="AC213" s="27"/>
      <c r="AE213" s="27"/>
      <c r="AG213" s="24"/>
      <c r="AH213" s="65"/>
      <c r="AJ213" s="27"/>
      <c r="AL213" s="27"/>
    </row>
    <row r="214" spans="1:38" ht="50.1" customHeight="1" x14ac:dyDescent="0.3">
      <c r="A214" s="285" t="str">
        <f>IFERROR(VLOOKUP($C214,구분표!$A$2:$C$300,2,FALSE),"")</f>
        <v>건설교통위원회</v>
      </c>
      <c r="B214" s="253" t="s">
        <v>943</v>
      </c>
      <c r="C214" s="237" t="s">
        <v>944</v>
      </c>
      <c r="D214" s="266" t="s">
        <v>846</v>
      </c>
      <c r="E214" s="193">
        <v>738</v>
      </c>
      <c r="F214" s="192" t="s">
        <v>945</v>
      </c>
      <c r="G214" s="44">
        <v>3000000</v>
      </c>
      <c r="H214" s="42">
        <v>3000000</v>
      </c>
      <c r="I214" s="54">
        <f t="shared" si="4"/>
        <v>0</v>
      </c>
      <c r="J214" s="42">
        <v>0</v>
      </c>
      <c r="K214" s="45">
        <v>4900000</v>
      </c>
      <c r="L214" s="50">
        <f t="shared" si="5"/>
        <v>7900000</v>
      </c>
      <c r="M214" s="42"/>
      <c r="N214" s="45"/>
      <c r="O214" s="52">
        <f t="shared" si="6"/>
        <v>3000000</v>
      </c>
      <c r="P214" s="27" t="str">
        <f t="shared" si="45"/>
        <v>X</v>
      </c>
      <c r="Q214" s="246"/>
      <c r="S214" s="27"/>
      <c r="U214" s="27"/>
      <c r="V214" s="42"/>
      <c r="W214" s="42"/>
      <c r="X214" s="27"/>
      <c r="Z214" s="27"/>
      <c r="AA214" s="42"/>
      <c r="AB214" s="42"/>
      <c r="AC214" s="27"/>
      <c r="AE214" s="27"/>
      <c r="AG214" s="24"/>
      <c r="AH214" s="65"/>
      <c r="AJ214" s="27"/>
      <c r="AL214" s="27"/>
    </row>
    <row r="215" spans="1:38" ht="50.1" customHeight="1" x14ac:dyDescent="0.3">
      <c r="A215" s="285" t="str">
        <f>IFERROR(VLOOKUP($C215,구분표!$A$2:$C$300,2,FALSE),"")</f>
        <v>건설교통위원회</v>
      </c>
      <c r="B215" s="253" t="s">
        <v>943</v>
      </c>
      <c r="C215" s="237" t="s">
        <v>944</v>
      </c>
      <c r="D215" s="266" t="s">
        <v>809</v>
      </c>
      <c r="E215" s="383">
        <v>690</v>
      </c>
      <c r="F215" s="192" t="s">
        <v>946</v>
      </c>
      <c r="G215" s="44">
        <v>7000000</v>
      </c>
      <c r="H215" s="42">
        <v>0</v>
      </c>
      <c r="I215" s="54">
        <f t="shared" si="4"/>
        <v>7000000</v>
      </c>
      <c r="J215" s="42">
        <v>-7000000</v>
      </c>
      <c r="K215" s="45">
        <v>0</v>
      </c>
      <c r="L215" s="50">
        <f t="shared" si="5"/>
        <v>0</v>
      </c>
      <c r="M215" s="42"/>
      <c r="N215" s="45"/>
      <c r="O215" s="52">
        <f t="shared" si="6"/>
        <v>7000000</v>
      </c>
      <c r="P215" s="27" t="str">
        <f t="shared" si="45"/>
        <v>O</v>
      </c>
      <c r="Q215" s="224"/>
      <c r="S215" s="27"/>
      <c r="U215" s="27"/>
      <c r="V215" s="42"/>
      <c r="W215" s="42"/>
      <c r="X215" s="27"/>
      <c r="Z215" s="27"/>
      <c r="AA215" s="42"/>
      <c r="AB215" s="42"/>
      <c r="AC215" s="27"/>
      <c r="AE215" s="27"/>
      <c r="AG215" s="24"/>
      <c r="AH215" s="65"/>
      <c r="AJ215" s="27"/>
      <c r="AL215" s="27"/>
    </row>
    <row r="216" spans="1:38" ht="50.1" customHeight="1" x14ac:dyDescent="0.3">
      <c r="A216" s="285" t="str">
        <f>IFERROR(VLOOKUP($C216,구분표!$A$2:$C$300,2,FALSE),"")</f>
        <v>건설교통위원회</v>
      </c>
      <c r="B216" s="253" t="s">
        <v>943</v>
      </c>
      <c r="C216" s="237" t="s">
        <v>947</v>
      </c>
      <c r="D216" s="266" t="s">
        <v>846</v>
      </c>
      <c r="E216" s="193">
        <v>748</v>
      </c>
      <c r="F216" s="192" t="s">
        <v>948</v>
      </c>
      <c r="G216" s="44">
        <v>20860000</v>
      </c>
      <c r="H216" s="42">
        <v>16460000</v>
      </c>
      <c r="I216" s="54">
        <f t="shared" si="4"/>
        <v>4400000</v>
      </c>
      <c r="J216" s="42">
        <v>0</v>
      </c>
      <c r="K216" s="45">
        <v>4000000</v>
      </c>
      <c r="L216" s="50">
        <f t="shared" si="5"/>
        <v>24860000</v>
      </c>
      <c r="M216" s="42"/>
      <c r="N216" s="45"/>
      <c r="O216" s="52">
        <f t="shared" si="6"/>
        <v>20860000</v>
      </c>
      <c r="P216" s="27" t="str">
        <f t="shared" si="45"/>
        <v>X</v>
      </c>
      <c r="Q216" s="225" t="s">
        <v>962</v>
      </c>
      <c r="S216" s="27"/>
      <c r="U216" s="27"/>
      <c r="V216" s="42"/>
      <c r="W216" s="42"/>
      <c r="X216" s="27"/>
      <c r="Z216" s="27"/>
      <c r="AA216" s="42"/>
      <c r="AB216" s="42"/>
      <c r="AC216" s="27"/>
      <c r="AE216" s="27"/>
      <c r="AG216" s="24"/>
      <c r="AH216" s="65"/>
      <c r="AJ216" s="27"/>
      <c r="AL216" s="27"/>
    </row>
    <row r="217" spans="1:38" ht="50.1" customHeight="1" x14ac:dyDescent="0.3">
      <c r="A217" s="285" t="str">
        <f>IFERROR(VLOOKUP($C217,구분표!$A$2:$C$300,2,FALSE),"")</f>
        <v>건설교통위원회</v>
      </c>
      <c r="B217" s="253" t="s">
        <v>943</v>
      </c>
      <c r="C217" s="237" t="s">
        <v>947</v>
      </c>
      <c r="D217" s="266" t="s">
        <v>809</v>
      </c>
      <c r="E217" s="193"/>
      <c r="F217" s="192" t="s">
        <v>949</v>
      </c>
      <c r="G217" s="44">
        <v>0</v>
      </c>
      <c r="H217" s="42">
        <v>0</v>
      </c>
      <c r="I217" s="54">
        <f t="shared" si="4"/>
        <v>0</v>
      </c>
      <c r="J217" s="42">
        <v>0</v>
      </c>
      <c r="K217" s="45">
        <v>800000</v>
      </c>
      <c r="L217" s="50">
        <f t="shared" si="5"/>
        <v>800000</v>
      </c>
      <c r="M217" s="42"/>
      <c r="N217" s="45"/>
      <c r="O217" s="52">
        <f t="shared" si="6"/>
        <v>0</v>
      </c>
      <c r="P217" s="27" t="str">
        <f t="shared" si="45"/>
        <v>X</v>
      </c>
      <c r="Q217" s="226" t="s">
        <v>963</v>
      </c>
      <c r="S217" s="27"/>
      <c r="U217" s="27"/>
      <c r="V217" s="42"/>
      <c r="W217" s="42"/>
      <c r="X217" s="27"/>
      <c r="Z217" s="27"/>
      <c r="AA217" s="42"/>
      <c r="AB217" s="42"/>
      <c r="AC217" s="27"/>
      <c r="AE217" s="27"/>
      <c r="AG217" s="24"/>
      <c r="AH217" s="65"/>
      <c r="AJ217" s="27"/>
      <c r="AL217" s="27"/>
    </row>
    <row r="218" spans="1:38" ht="50.1" customHeight="1" x14ac:dyDescent="0.3">
      <c r="A218" s="285" t="str">
        <f>IFERROR(VLOOKUP($C218,구분표!$A$2:$C$300,2,FALSE),"")</f>
        <v>건설교통위원회</v>
      </c>
      <c r="B218" s="253" t="s">
        <v>950</v>
      </c>
      <c r="C218" s="237" t="s">
        <v>951</v>
      </c>
      <c r="D218" s="266" t="s">
        <v>809</v>
      </c>
      <c r="E218" s="383">
        <v>706</v>
      </c>
      <c r="F218" s="192" t="s">
        <v>952</v>
      </c>
      <c r="G218" s="44">
        <v>30000000</v>
      </c>
      <c r="H218" s="42">
        <v>0</v>
      </c>
      <c r="I218" s="54">
        <f t="shared" si="4"/>
        <v>30000000</v>
      </c>
      <c r="J218" s="42">
        <v>0</v>
      </c>
      <c r="K218" s="45">
        <v>0</v>
      </c>
      <c r="L218" s="50">
        <f t="shared" si="5"/>
        <v>30000000</v>
      </c>
      <c r="M218" s="42"/>
      <c r="N218" s="45"/>
      <c r="O218" s="52">
        <f t="shared" si="6"/>
        <v>30000000</v>
      </c>
      <c r="P218" s="27" t="str">
        <f t="shared" si="45"/>
        <v>X</v>
      </c>
      <c r="Q218" s="244" t="s">
        <v>964</v>
      </c>
      <c r="S218" s="27"/>
      <c r="U218" s="27"/>
      <c r="V218" s="42"/>
      <c r="W218" s="42"/>
      <c r="X218" s="27"/>
      <c r="Z218" s="27"/>
      <c r="AA218" s="42"/>
      <c r="AB218" s="42"/>
      <c r="AC218" s="27"/>
      <c r="AE218" s="27"/>
      <c r="AG218" s="24"/>
      <c r="AH218" s="65"/>
      <c r="AJ218" s="27"/>
      <c r="AL218" s="27"/>
    </row>
    <row r="219" spans="1:38" ht="50.1" customHeight="1" x14ac:dyDescent="0.3">
      <c r="A219" s="285" t="str">
        <f>IFERROR(VLOOKUP($C219,구분표!$A$2:$C$300,2,FALSE),"")</f>
        <v>건설교통위원회</v>
      </c>
      <c r="B219" s="253" t="s">
        <v>950</v>
      </c>
      <c r="C219" s="237" t="s">
        <v>953</v>
      </c>
      <c r="D219" s="266" t="s">
        <v>846</v>
      </c>
      <c r="E219" s="193">
        <v>890</v>
      </c>
      <c r="F219" s="192" t="s">
        <v>954</v>
      </c>
      <c r="G219" s="44">
        <v>8796422</v>
      </c>
      <c r="H219" s="42">
        <v>8796422</v>
      </c>
      <c r="I219" s="54">
        <f t="shared" si="4"/>
        <v>0</v>
      </c>
      <c r="J219" s="42">
        <v>0</v>
      </c>
      <c r="K219" s="45">
        <v>500000</v>
      </c>
      <c r="L219" s="50">
        <f t="shared" si="5"/>
        <v>9296422</v>
      </c>
      <c r="M219" s="42"/>
      <c r="N219" s="45"/>
      <c r="O219" s="52">
        <f t="shared" si="6"/>
        <v>8796422</v>
      </c>
      <c r="P219" s="27" t="str">
        <f t="shared" si="45"/>
        <v>X</v>
      </c>
      <c r="Q219" s="245" t="s">
        <v>960</v>
      </c>
      <c r="S219" s="27"/>
      <c r="U219" s="27"/>
      <c r="V219" s="42"/>
      <c r="W219" s="42"/>
      <c r="X219" s="27"/>
      <c r="Z219" s="27"/>
      <c r="AA219" s="42"/>
      <c r="AB219" s="42"/>
      <c r="AC219" s="27"/>
      <c r="AE219" s="27"/>
      <c r="AG219" s="24"/>
      <c r="AH219" s="65"/>
      <c r="AJ219" s="27"/>
      <c r="AL219" s="27"/>
    </row>
    <row r="220" spans="1:38" ht="50.1" customHeight="1" x14ac:dyDescent="0.3">
      <c r="A220" s="285" t="str">
        <f>IFERROR(VLOOKUP($C220,구분표!$A$2:$C$300,2,FALSE),"")</f>
        <v>건설교통위원회</v>
      </c>
      <c r="B220" s="253" t="s">
        <v>950</v>
      </c>
      <c r="C220" s="237" t="s">
        <v>955</v>
      </c>
      <c r="D220" s="266" t="s">
        <v>846</v>
      </c>
      <c r="E220" s="193">
        <v>893</v>
      </c>
      <c r="F220" s="192" t="s">
        <v>956</v>
      </c>
      <c r="G220" s="44">
        <v>4943578</v>
      </c>
      <c r="H220" s="42">
        <v>4943578</v>
      </c>
      <c r="I220" s="54">
        <f t="shared" si="4"/>
        <v>0</v>
      </c>
      <c r="J220" s="42">
        <v>0</v>
      </c>
      <c r="K220" s="45">
        <v>300000</v>
      </c>
      <c r="L220" s="50">
        <f t="shared" si="5"/>
        <v>5243578</v>
      </c>
      <c r="M220" s="42"/>
      <c r="N220" s="45"/>
      <c r="O220" s="52">
        <f t="shared" si="6"/>
        <v>4943578</v>
      </c>
      <c r="P220" s="27" t="str">
        <f t="shared" si="45"/>
        <v>X</v>
      </c>
      <c r="Q220" s="245" t="s">
        <v>960</v>
      </c>
      <c r="S220" s="27"/>
      <c r="U220" s="27"/>
      <c r="V220" s="42">
        <f t="shared" si="8"/>
        <v>300000</v>
      </c>
      <c r="W220" s="42">
        <f t="shared" si="9"/>
        <v>0</v>
      </c>
      <c r="X220" s="27" t="str">
        <f t="shared" si="10"/>
        <v>OK</v>
      </c>
      <c r="Z220" s="27"/>
      <c r="AA220" s="42">
        <f t="shared" si="11"/>
        <v>0</v>
      </c>
      <c r="AB220" s="42">
        <f t="shared" si="12"/>
        <v>0</v>
      </c>
      <c r="AC220" s="27" t="str">
        <f t="shared" si="13"/>
        <v>OK</v>
      </c>
      <c r="AE220" s="27" t="str">
        <f t="shared" si="14"/>
        <v/>
      </c>
      <c r="AG220" s="24" t="str">
        <f>IF(AE220="","",COUNTIF($AE$7:$AE$264,AE220))</f>
        <v/>
      </c>
      <c r="AH220" s="65" t="str">
        <f t="shared" si="15"/>
        <v/>
      </c>
      <c r="AJ220" s="27" t="str">
        <f t="array" ref="AJ220">IF(C220="","",INDEX(구분표!$I$2:$I$300, MATCH(1,(구분표!$E$2:$E$300='2추 세출'!B220)*(구분표!$F$2:$F$300='2추 세출'!C220)*(구분표!$G$2:$G$300='2추 세출'!A220),0)))</f>
        <v>0815</v>
      </c>
      <c r="AL220" s="27"/>
    </row>
    <row r="221" spans="1:38" ht="50.1" customHeight="1" x14ac:dyDescent="0.3">
      <c r="A221" s="58" t="s">
        <v>688</v>
      </c>
      <c r="B221" s="58"/>
      <c r="C221" s="58"/>
      <c r="D221" s="58"/>
      <c r="E221" s="58"/>
      <c r="F221" s="58"/>
      <c r="G221" s="60">
        <f t="shared" ref="G221:O221" si="46">SUM(G222:G242)</f>
        <v>490923461</v>
      </c>
      <c r="H221" s="60">
        <f t="shared" si="46"/>
        <v>496528691</v>
      </c>
      <c r="I221" s="60">
        <f t="shared" si="46"/>
        <v>-5605230</v>
      </c>
      <c r="J221" s="60">
        <f t="shared" si="46"/>
        <v>-10105000</v>
      </c>
      <c r="K221" s="60">
        <f t="shared" si="46"/>
        <v>22621392</v>
      </c>
      <c r="L221" s="60">
        <f t="shared" si="46"/>
        <v>503644639</v>
      </c>
      <c r="M221" s="60">
        <f t="shared" si="46"/>
        <v>0</v>
      </c>
      <c r="N221" s="60">
        <f t="shared" si="46"/>
        <v>0</v>
      </c>
      <c r="O221" s="60">
        <f t="shared" si="46"/>
        <v>491128247</v>
      </c>
      <c r="P221" s="61"/>
      <c r="Q221" s="62"/>
      <c r="S221" s="27"/>
      <c r="U221" s="27"/>
      <c r="V221" s="42">
        <f t="shared" si="8"/>
        <v>12516392</v>
      </c>
      <c r="W221" s="42">
        <f t="shared" si="9"/>
        <v>0</v>
      </c>
      <c r="X221" s="27" t="str">
        <f t="shared" si="10"/>
        <v>OK</v>
      </c>
      <c r="Z221" s="27"/>
      <c r="AA221" s="42">
        <f t="shared" si="11"/>
        <v>0</v>
      </c>
      <c r="AB221" s="42">
        <f t="shared" si="12"/>
        <v>0</v>
      </c>
      <c r="AC221" s="27" t="str">
        <f t="shared" si="13"/>
        <v>OK</v>
      </c>
      <c r="AE221" s="27" t="str">
        <f t="shared" si="14"/>
        <v/>
      </c>
      <c r="AG221" s="24" t="str">
        <f>IF(AE221="","",COUNTIF($AE$7:$AE$264,AE221))</f>
        <v/>
      </c>
      <c r="AH221" s="65" t="str">
        <f t="shared" si="15"/>
        <v/>
      </c>
      <c r="AJ221" s="27" t="str">
        <f t="array" ref="AJ221">IF(C221="","",INDEX(구분표!$I$2:$I$300, MATCH(1,(구분표!$E$2:$E$300='2추 세출'!B221)*(구분표!$F$2:$F$300='2추 세출'!C221)*(구분표!$G$2:$G$300='2추 세출'!A221),0)))</f>
        <v/>
      </c>
      <c r="AL221" s="27"/>
    </row>
    <row r="222" spans="1:38" ht="50.1" customHeight="1" x14ac:dyDescent="0.3">
      <c r="A222" s="285" t="str">
        <f>IFERROR(VLOOKUP($C222,구분표!$A$2:$C$300,2,FALSE),"")</f>
        <v>도시환경위원회</v>
      </c>
      <c r="B222" s="253" t="s">
        <v>1041</v>
      </c>
      <c r="C222" s="237" t="s">
        <v>1042</v>
      </c>
      <c r="D222" s="266" t="s">
        <v>809</v>
      </c>
      <c r="E222" s="193"/>
      <c r="F222" s="192" t="s">
        <v>1043</v>
      </c>
      <c r="G222" s="249">
        <v>0</v>
      </c>
      <c r="H222" s="248">
        <v>0</v>
      </c>
      <c r="I222" s="54">
        <f t="shared" ref="I222:I264" si="47">IF(D222="","",G222-H222)</f>
        <v>0</v>
      </c>
      <c r="J222" s="258"/>
      <c r="K222" s="260">
        <v>200000</v>
      </c>
      <c r="L222" s="50">
        <f t="shared" ref="L222:L264" si="48">IF(G222=0,H222+J222+K222,G222+J222+K222)</f>
        <v>200000</v>
      </c>
      <c r="M222" s="42"/>
      <c r="N222" s="45"/>
      <c r="O222" s="52">
        <f t="shared" ref="O222:O264" si="49">IF(G222=0,H222+M222+N222,G222+M222+N222)</f>
        <v>0</v>
      </c>
      <c r="P222" s="27" t="str">
        <f>IF(AND((L222=0),(O222&gt;0)),"O",IF(AND((J222&lt;0),(L222-O222&lt;0)),"O","X"))</f>
        <v>X</v>
      </c>
      <c r="Q222" s="225" t="s">
        <v>1070</v>
      </c>
      <c r="S222" s="27"/>
      <c r="U222" s="27"/>
      <c r="V222" s="42">
        <f t="shared" ref="V222:V264" si="50">IF($U222&lt;&gt;"도비",IF($S222="국도비","직접입력",SUM($J222:$K222)),)</f>
        <v>200000</v>
      </c>
      <c r="W222" s="42">
        <f t="shared" ref="W222:W264" si="51">IF($U222="도비",SUM($J222:$K222),IF($S222="국도비","직접입력",SUM($J222:$K222)-$V222))</f>
        <v>0</v>
      </c>
      <c r="X222" s="27" t="str">
        <f t="shared" ref="X222:X264" si="52">IF(SUM($J222:$K222)=SUM($V222:$W222),"OK","검토")</f>
        <v>OK</v>
      </c>
      <c r="Z222" s="27"/>
      <c r="AA222" s="42">
        <f t="shared" ref="AA222:AA245" si="53">IF($U222&lt;&gt;"도비",IF($S222="국도비","직접입력",SUM($M222:$N222)),)</f>
        <v>0</v>
      </c>
      <c r="AB222" s="42">
        <f t="shared" ref="AB222:AB264" si="54">IF($U222="도비",SUM(M222:N222),IF($S222="국도비","직접입력",SUM(M222:N222)-AA222))</f>
        <v>0</v>
      </c>
      <c r="AC222" s="27" t="str">
        <f t="shared" ref="AC222:AC264" si="55">IF(SUM(M222:N222)=SUM(AA222:AB222),"OK","검토")</f>
        <v>OK</v>
      </c>
      <c r="AE222" s="27" t="str">
        <f t="shared" ref="AE222:AE264" si="56">IF(U222="","",IF(U222="도비","세입없음","직접입력"))</f>
        <v/>
      </c>
      <c r="AG222" s="24" t="str">
        <f>IF(AE222="","",COUNTIF($AE$7:$AE$264,AE222))</f>
        <v/>
      </c>
      <c r="AH222" s="65" t="str">
        <f t="shared" ref="AH222:AH264" si="57">IF(U222="","",IF(AND(U222="도비",AE222="세입없음"),"OK",IF(AND(U222&lt;&gt;"도비",AE222&lt;&gt;""),"OK","@@")))</f>
        <v/>
      </c>
      <c r="AJ222" s="27" t="str">
        <f t="array" ref="AJ222">IF(C222="","",INDEX(구분표!$I$2:$I$300, MATCH(1,(구분표!$E$2:$E$300='2추 세출'!B222)*(구분표!$F$2:$F$300='2추 세출'!C222)*(구분표!$G$2:$G$300='2추 세출'!A222),0)))</f>
        <v>0909</v>
      </c>
      <c r="AL222" s="27"/>
    </row>
    <row r="223" spans="1:38" ht="50.1" customHeight="1" x14ac:dyDescent="0.3">
      <c r="A223" s="285" t="str">
        <f>IFERROR(VLOOKUP($C223,구분표!$A$2:$C$300,2,FALSE),"")</f>
        <v>도시환경위원회</v>
      </c>
      <c r="B223" s="253" t="s">
        <v>1044</v>
      </c>
      <c r="C223" s="237" t="s">
        <v>1045</v>
      </c>
      <c r="D223" s="266" t="s">
        <v>851</v>
      </c>
      <c r="E223" s="193">
        <v>749</v>
      </c>
      <c r="F223" s="35" t="s">
        <v>1046</v>
      </c>
      <c r="G223" s="249">
        <v>50000</v>
      </c>
      <c r="H223" s="248">
        <v>0</v>
      </c>
      <c r="I223" s="54">
        <f t="shared" si="47"/>
        <v>50000</v>
      </c>
      <c r="J223" s="258">
        <v>-50000</v>
      </c>
      <c r="K223" s="260"/>
      <c r="L223" s="50">
        <f t="shared" si="48"/>
        <v>0</v>
      </c>
      <c r="M223" s="42"/>
      <c r="N223" s="45"/>
      <c r="O223" s="52">
        <f t="shared" si="49"/>
        <v>50000</v>
      </c>
      <c r="P223" s="27" t="str">
        <f t="shared" ref="P223:P242" si="58">IF(AND((L223=0),(O223&gt;0)),"O",IF(AND((J223&lt;0),(L223-O223&lt;0)),"O","X"))</f>
        <v>O</v>
      </c>
      <c r="Q223" s="225" t="s">
        <v>1071</v>
      </c>
      <c r="S223" s="27"/>
      <c r="U223" s="27"/>
      <c r="V223" s="42"/>
      <c r="W223" s="42"/>
      <c r="X223" s="27"/>
      <c r="Z223" s="27"/>
      <c r="AA223" s="42"/>
      <c r="AB223" s="42"/>
      <c r="AC223" s="27"/>
      <c r="AE223" s="27"/>
      <c r="AG223" s="24"/>
      <c r="AH223" s="65"/>
      <c r="AJ223" s="27"/>
      <c r="AL223" s="27"/>
    </row>
    <row r="224" spans="1:38" ht="50.1" customHeight="1" x14ac:dyDescent="0.3">
      <c r="A224" s="285" t="str">
        <f>IFERROR(VLOOKUP($C224,구분표!$A$2:$C$300,2,FALSE),"")</f>
        <v>도시환경위원회</v>
      </c>
      <c r="B224" s="253" t="str">
        <f>IFERROR(VLOOKUP($C224,[9]구분표!$A$2:$C$300,3,FALSE),"")</f>
        <v>축산산림국</v>
      </c>
      <c r="C224" s="237" t="s">
        <v>1045</v>
      </c>
      <c r="D224" s="266" t="s">
        <v>809</v>
      </c>
      <c r="E224" s="193"/>
      <c r="F224" s="35" t="s">
        <v>1047</v>
      </c>
      <c r="G224" s="249">
        <v>0</v>
      </c>
      <c r="H224" s="248">
        <v>0</v>
      </c>
      <c r="I224" s="54">
        <f t="shared" si="47"/>
        <v>0</v>
      </c>
      <c r="J224" s="258"/>
      <c r="K224" s="260">
        <v>200000</v>
      </c>
      <c r="L224" s="50">
        <f t="shared" si="48"/>
        <v>200000</v>
      </c>
      <c r="M224" s="42"/>
      <c r="N224" s="45"/>
      <c r="O224" s="52">
        <f t="shared" si="49"/>
        <v>0</v>
      </c>
      <c r="P224" s="27" t="str">
        <f t="shared" si="58"/>
        <v>X</v>
      </c>
      <c r="Q224" s="29" t="s">
        <v>1072</v>
      </c>
      <c r="S224" s="27"/>
      <c r="U224" s="27"/>
      <c r="V224" s="42"/>
      <c r="W224" s="42"/>
      <c r="X224" s="27"/>
      <c r="Z224" s="27"/>
      <c r="AA224" s="42"/>
      <c r="AB224" s="42"/>
      <c r="AC224" s="27"/>
      <c r="AE224" s="27"/>
      <c r="AG224" s="24"/>
      <c r="AH224" s="65"/>
      <c r="AJ224" s="27"/>
      <c r="AL224" s="27"/>
    </row>
    <row r="225" spans="1:38" ht="50.1" customHeight="1" x14ac:dyDescent="0.3">
      <c r="A225" s="285" t="str">
        <f>IFERROR(VLOOKUP($C225,구분표!$A$2:$C$300,2,FALSE),"")</f>
        <v/>
      </c>
      <c r="B225" s="253" t="s">
        <v>1027</v>
      </c>
      <c r="C225" s="237" t="s">
        <v>1048</v>
      </c>
      <c r="D225" s="266" t="s">
        <v>851</v>
      </c>
      <c r="E225" s="193">
        <v>763</v>
      </c>
      <c r="F225" s="35" t="s">
        <v>1049</v>
      </c>
      <c r="G225" s="249">
        <v>150000</v>
      </c>
      <c r="H225" s="248">
        <v>50000</v>
      </c>
      <c r="I225" s="54">
        <f t="shared" si="47"/>
        <v>100000</v>
      </c>
      <c r="J225" s="258">
        <v>-100000</v>
      </c>
      <c r="K225" s="260"/>
      <c r="L225" s="50">
        <f t="shared" si="48"/>
        <v>50000</v>
      </c>
      <c r="M225" s="42"/>
      <c r="N225" s="45"/>
      <c r="O225" s="52">
        <f t="shared" si="49"/>
        <v>150000</v>
      </c>
      <c r="P225" s="27" t="str">
        <f t="shared" si="58"/>
        <v>O</v>
      </c>
      <c r="Q225" s="225" t="s">
        <v>1073</v>
      </c>
      <c r="S225" s="27"/>
      <c r="U225" s="27"/>
      <c r="V225" s="42"/>
      <c r="W225" s="42"/>
      <c r="X225" s="27"/>
      <c r="Z225" s="27"/>
      <c r="AA225" s="42"/>
      <c r="AB225" s="42"/>
      <c r="AC225" s="27"/>
      <c r="AE225" s="27"/>
      <c r="AG225" s="24"/>
      <c r="AH225" s="65"/>
      <c r="AJ225" s="27"/>
      <c r="AL225" s="27"/>
    </row>
    <row r="226" spans="1:38" ht="50.1" customHeight="1" x14ac:dyDescent="0.3">
      <c r="A226" s="285" t="str">
        <f>IFERROR(VLOOKUP($C226,구분표!$A$2:$C$300,2,FALSE),"")</f>
        <v/>
      </c>
      <c r="B226" s="253" t="s">
        <v>1027</v>
      </c>
      <c r="C226" s="237" t="s">
        <v>1048</v>
      </c>
      <c r="D226" s="266" t="s">
        <v>851</v>
      </c>
      <c r="E226" s="193">
        <v>764</v>
      </c>
      <c r="F226" s="35" t="s">
        <v>1050</v>
      </c>
      <c r="G226" s="249">
        <v>98611700</v>
      </c>
      <c r="H226" s="248">
        <v>95030700</v>
      </c>
      <c r="I226" s="54">
        <f t="shared" si="47"/>
        <v>3581000</v>
      </c>
      <c r="J226" s="258"/>
      <c r="K226" s="260">
        <v>2000000</v>
      </c>
      <c r="L226" s="50">
        <f t="shared" si="48"/>
        <v>100611700</v>
      </c>
      <c r="M226" s="42"/>
      <c r="N226" s="45"/>
      <c r="O226" s="52">
        <f t="shared" si="49"/>
        <v>98611700</v>
      </c>
      <c r="P226" s="27" t="str">
        <f t="shared" si="58"/>
        <v>X</v>
      </c>
      <c r="Q226" s="225" t="s">
        <v>1074</v>
      </c>
      <c r="S226" s="27"/>
      <c r="U226" s="27"/>
      <c r="V226" s="42"/>
      <c r="W226" s="42"/>
      <c r="X226" s="27"/>
      <c r="Z226" s="27"/>
      <c r="AA226" s="42"/>
      <c r="AB226" s="42"/>
      <c r="AC226" s="27"/>
      <c r="AE226" s="27"/>
      <c r="AG226" s="24"/>
      <c r="AH226" s="65"/>
      <c r="AJ226" s="27"/>
      <c r="AL226" s="27"/>
    </row>
    <row r="227" spans="1:38" ht="50.1" customHeight="1" x14ac:dyDescent="0.3">
      <c r="A227" s="285" t="str">
        <f>IFERROR(VLOOKUP($C227,구분표!$A$2:$C$300,2,FALSE),"")</f>
        <v/>
      </c>
      <c r="B227" s="253" t="s">
        <v>1027</v>
      </c>
      <c r="C227" s="237" t="s">
        <v>1048</v>
      </c>
      <c r="D227" s="266" t="s">
        <v>809</v>
      </c>
      <c r="E227" s="193"/>
      <c r="F227" s="35" t="s">
        <v>1051</v>
      </c>
      <c r="G227" s="249">
        <v>0</v>
      </c>
      <c r="H227" s="248">
        <v>0</v>
      </c>
      <c r="I227" s="54">
        <f t="shared" si="47"/>
        <v>0</v>
      </c>
      <c r="J227" s="258"/>
      <c r="K227" s="260">
        <v>600000</v>
      </c>
      <c r="L227" s="50">
        <f t="shared" si="48"/>
        <v>600000</v>
      </c>
      <c r="M227" s="42"/>
      <c r="N227" s="45"/>
      <c r="O227" s="52">
        <f t="shared" si="49"/>
        <v>0</v>
      </c>
      <c r="P227" s="27" t="str">
        <f t="shared" si="58"/>
        <v>X</v>
      </c>
      <c r="Q227" s="225" t="s">
        <v>1075</v>
      </c>
      <c r="S227" s="27"/>
      <c r="U227" s="27"/>
      <c r="V227" s="42"/>
      <c r="W227" s="42"/>
      <c r="X227" s="27"/>
      <c r="Z227" s="27"/>
      <c r="AA227" s="42"/>
      <c r="AB227" s="42"/>
      <c r="AC227" s="27"/>
      <c r="AE227" s="27"/>
      <c r="AG227" s="24"/>
      <c r="AH227" s="65"/>
      <c r="AJ227" s="27"/>
      <c r="AL227" s="27"/>
    </row>
    <row r="228" spans="1:38" ht="50.1" customHeight="1" x14ac:dyDescent="0.3">
      <c r="A228" s="285" t="str">
        <f>IFERROR(VLOOKUP($C228,구분표!$A$2:$C$300,2,FALSE),"")</f>
        <v/>
      </c>
      <c r="B228" s="253" t="s">
        <v>1027</v>
      </c>
      <c r="C228" s="237" t="s">
        <v>1028</v>
      </c>
      <c r="D228" s="266" t="s">
        <v>809</v>
      </c>
      <c r="E228" s="193"/>
      <c r="F228" s="35" t="s">
        <v>1052</v>
      </c>
      <c r="G228" s="249">
        <v>0</v>
      </c>
      <c r="H228" s="248">
        <v>0</v>
      </c>
      <c r="I228" s="54">
        <f t="shared" si="47"/>
        <v>0</v>
      </c>
      <c r="J228" s="258"/>
      <c r="K228" s="260">
        <v>290000</v>
      </c>
      <c r="L228" s="50">
        <f t="shared" si="48"/>
        <v>290000</v>
      </c>
      <c r="M228" s="42"/>
      <c r="N228" s="45"/>
      <c r="O228" s="52">
        <f t="shared" si="49"/>
        <v>0</v>
      </c>
      <c r="P228" s="27" t="str">
        <f t="shared" si="58"/>
        <v>X</v>
      </c>
      <c r="Q228" s="225" t="s">
        <v>1076</v>
      </c>
      <c r="S228" s="27"/>
      <c r="U228" s="27"/>
      <c r="V228" s="42"/>
      <c r="W228" s="42"/>
      <c r="X228" s="27"/>
      <c r="Z228" s="27"/>
      <c r="AA228" s="42"/>
      <c r="AB228" s="42"/>
      <c r="AC228" s="27"/>
      <c r="AE228" s="27"/>
      <c r="AG228" s="24"/>
      <c r="AH228" s="65"/>
      <c r="AJ228" s="27"/>
      <c r="AL228" s="27"/>
    </row>
    <row r="229" spans="1:38" ht="50.1" customHeight="1" x14ac:dyDescent="0.3">
      <c r="A229" s="285" t="str">
        <f>IFERROR(VLOOKUP($C229,구분표!$A$2:$C$300,2,FALSE),"")</f>
        <v/>
      </c>
      <c r="B229" s="253" t="s">
        <v>1027</v>
      </c>
      <c r="C229" s="237" t="s">
        <v>1028</v>
      </c>
      <c r="D229" s="266" t="s">
        <v>809</v>
      </c>
      <c r="E229" s="193"/>
      <c r="F229" s="35" t="s">
        <v>1053</v>
      </c>
      <c r="G229" s="249">
        <v>0</v>
      </c>
      <c r="H229" s="248">
        <v>0</v>
      </c>
      <c r="I229" s="54">
        <f t="shared" si="47"/>
        <v>0</v>
      </c>
      <c r="J229" s="258"/>
      <c r="K229" s="260">
        <v>400000</v>
      </c>
      <c r="L229" s="50">
        <f t="shared" si="48"/>
        <v>400000</v>
      </c>
      <c r="M229" s="42"/>
      <c r="N229" s="45"/>
      <c r="O229" s="52">
        <f t="shared" si="49"/>
        <v>0</v>
      </c>
      <c r="P229" s="27" t="str">
        <f t="shared" si="58"/>
        <v>X</v>
      </c>
      <c r="Q229" s="225" t="s">
        <v>1077</v>
      </c>
      <c r="S229" s="27"/>
      <c r="U229" s="27"/>
      <c r="V229" s="42"/>
      <c r="W229" s="42"/>
      <c r="X229" s="27"/>
      <c r="Z229" s="27"/>
      <c r="AA229" s="42"/>
      <c r="AB229" s="42"/>
      <c r="AC229" s="27"/>
      <c r="AE229" s="27"/>
      <c r="AG229" s="24"/>
      <c r="AH229" s="65"/>
      <c r="AJ229" s="27"/>
      <c r="AL229" s="27"/>
    </row>
    <row r="230" spans="1:38" ht="50.1" customHeight="1" x14ac:dyDescent="0.3">
      <c r="A230" s="285" t="str">
        <f>IFERROR(VLOOKUP($C230,구분표!$A$2:$C$300,2,FALSE),"")</f>
        <v/>
      </c>
      <c r="B230" s="253" t="s">
        <v>1027</v>
      </c>
      <c r="C230" s="237" t="s">
        <v>1028</v>
      </c>
      <c r="D230" s="266" t="s">
        <v>851</v>
      </c>
      <c r="E230" s="193">
        <v>764</v>
      </c>
      <c r="F230" s="35" t="s">
        <v>1030</v>
      </c>
      <c r="G230" s="249">
        <v>145112300</v>
      </c>
      <c r="H230" s="248">
        <v>148312600</v>
      </c>
      <c r="I230" s="54">
        <f t="shared" si="47"/>
        <v>-3200300</v>
      </c>
      <c r="J230" s="258">
        <v>-9655000</v>
      </c>
      <c r="K230" s="260"/>
      <c r="L230" s="50">
        <f t="shared" si="48"/>
        <v>135457300</v>
      </c>
      <c r="M230" s="42"/>
      <c r="N230" s="45"/>
      <c r="O230" s="52">
        <f t="shared" si="49"/>
        <v>145112300</v>
      </c>
      <c r="P230" s="27" t="str">
        <f t="shared" si="58"/>
        <v>O</v>
      </c>
      <c r="Q230" s="225" t="s">
        <v>1329</v>
      </c>
      <c r="S230" s="27"/>
      <c r="U230" s="27"/>
      <c r="V230" s="42"/>
      <c r="W230" s="42"/>
      <c r="X230" s="27"/>
      <c r="Z230" s="27"/>
      <c r="AA230" s="42"/>
      <c r="AB230" s="42"/>
      <c r="AC230" s="27"/>
      <c r="AE230" s="27"/>
      <c r="AG230" s="24"/>
      <c r="AH230" s="65"/>
      <c r="AJ230" s="27"/>
      <c r="AL230" s="27"/>
    </row>
    <row r="231" spans="1:38" ht="50.1" customHeight="1" x14ac:dyDescent="0.3">
      <c r="A231" s="285" t="str">
        <f>IFERROR(VLOOKUP($C231,구분표!$A$2:$C$300,2,FALSE),"")</f>
        <v/>
      </c>
      <c r="B231" s="253" t="s">
        <v>1027</v>
      </c>
      <c r="C231" s="237" t="s">
        <v>1028</v>
      </c>
      <c r="D231" s="266" t="s">
        <v>851</v>
      </c>
      <c r="E231" s="193">
        <v>765</v>
      </c>
      <c r="F231" s="35" t="s">
        <v>1054</v>
      </c>
      <c r="G231" s="249">
        <v>23264955</v>
      </c>
      <c r="H231" s="248">
        <v>24022955</v>
      </c>
      <c r="I231" s="54">
        <f t="shared" si="47"/>
        <v>-758000</v>
      </c>
      <c r="J231" s="258"/>
      <c r="K231" s="260">
        <v>2111778</v>
      </c>
      <c r="L231" s="50">
        <f t="shared" si="48"/>
        <v>25376733</v>
      </c>
      <c r="M231" s="42"/>
      <c r="N231" s="45"/>
      <c r="O231" s="52">
        <f t="shared" si="49"/>
        <v>23264955</v>
      </c>
      <c r="P231" s="27" t="str">
        <f t="shared" si="58"/>
        <v>X</v>
      </c>
      <c r="Q231" s="225" t="s">
        <v>1330</v>
      </c>
      <c r="S231" s="27"/>
      <c r="U231" s="27"/>
      <c r="V231" s="42"/>
      <c r="W231" s="42"/>
      <c r="X231" s="27"/>
      <c r="Z231" s="27"/>
      <c r="AA231" s="42"/>
      <c r="AB231" s="42"/>
      <c r="AC231" s="27"/>
      <c r="AE231" s="27"/>
      <c r="AG231" s="24"/>
      <c r="AH231" s="65"/>
      <c r="AJ231" s="27"/>
      <c r="AL231" s="27"/>
    </row>
    <row r="232" spans="1:38" ht="50.1" customHeight="1" x14ac:dyDescent="0.3">
      <c r="A232" s="285" t="str">
        <f>IFERROR(VLOOKUP($C232,구분표!$A$2:$C$300,2,FALSE),"")</f>
        <v/>
      </c>
      <c r="B232" s="253" t="s">
        <v>1027</v>
      </c>
      <c r="C232" s="237" t="s">
        <v>1028</v>
      </c>
      <c r="D232" s="266" t="s">
        <v>851</v>
      </c>
      <c r="E232" s="193">
        <v>765</v>
      </c>
      <c r="F232" s="35" t="s">
        <v>1055</v>
      </c>
      <c r="G232" s="249">
        <v>184848000</v>
      </c>
      <c r="H232" s="248">
        <v>190237000</v>
      </c>
      <c r="I232" s="54">
        <f t="shared" si="47"/>
        <v>-5389000</v>
      </c>
      <c r="J232" s="258"/>
      <c r="K232" s="260">
        <v>11189000</v>
      </c>
      <c r="L232" s="50">
        <f t="shared" si="48"/>
        <v>196037000</v>
      </c>
      <c r="M232" s="42"/>
      <c r="N232" s="45"/>
      <c r="O232" s="52">
        <f t="shared" si="49"/>
        <v>184848000</v>
      </c>
      <c r="P232" s="27" t="str">
        <f t="shared" si="58"/>
        <v>X</v>
      </c>
      <c r="Q232" s="225" t="s">
        <v>1331</v>
      </c>
      <c r="S232" s="27"/>
      <c r="U232" s="27"/>
      <c r="V232" s="42"/>
      <c r="W232" s="42"/>
      <c r="X232" s="27"/>
      <c r="Z232" s="27"/>
      <c r="AA232" s="42"/>
      <c r="AB232" s="42"/>
      <c r="AC232" s="27"/>
      <c r="AE232" s="27"/>
      <c r="AG232" s="24"/>
      <c r="AH232" s="65"/>
      <c r="AJ232" s="27"/>
      <c r="AL232" s="27"/>
    </row>
    <row r="233" spans="1:38" ht="50.1" customHeight="1" x14ac:dyDescent="0.3">
      <c r="A233" s="285" t="str">
        <f>IFERROR(VLOOKUP($C233,구분표!$A$2:$C$300,2,FALSE),"")</f>
        <v/>
      </c>
      <c r="B233" s="253" t="s">
        <v>1056</v>
      </c>
      <c r="C233" s="237" t="s">
        <v>1057</v>
      </c>
      <c r="D233" s="266" t="s">
        <v>851</v>
      </c>
      <c r="E233" s="193">
        <v>765</v>
      </c>
      <c r="F233" s="35" t="s">
        <v>1058</v>
      </c>
      <c r="G233" s="249">
        <v>38242000</v>
      </c>
      <c r="H233" s="248">
        <v>38431000</v>
      </c>
      <c r="I233" s="54">
        <f t="shared" si="47"/>
        <v>-189000</v>
      </c>
      <c r="J233" s="258"/>
      <c r="K233" s="260">
        <v>3310000</v>
      </c>
      <c r="L233" s="50">
        <f t="shared" si="48"/>
        <v>41552000</v>
      </c>
      <c r="M233" s="42"/>
      <c r="N233" s="45"/>
      <c r="O233" s="52">
        <f t="shared" si="49"/>
        <v>38242000</v>
      </c>
      <c r="P233" s="27" t="str">
        <f t="shared" si="58"/>
        <v>X</v>
      </c>
      <c r="Q233" s="225" t="s">
        <v>1331</v>
      </c>
      <c r="S233" s="27"/>
      <c r="U233" s="27"/>
      <c r="V233" s="42"/>
      <c r="W233" s="42"/>
      <c r="X233" s="27"/>
      <c r="Z233" s="27"/>
      <c r="AA233" s="42"/>
      <c r="AB233" s="42"/>
      <c r="AC233" s="27"/>
      <c r="AE233" s="27"/>
      <c r="AG233" s="24"/>
      <c r="AH233" s="65"/>
      <c r="AJ233" s="27"/>
      <c r="AL233" s="27"/>
    </row>
    <row r="234" spans="1:38" ht="50.1" customHeight="1" x14ac:dyDescent="0.3">
      <c r="A234" s="285" t="str">
        <f>IFERROR(VLOOKUP($C234,구분표!$A$2:$C$300,2,FALSE),"")</f>
        <v/>
      </c>
      <c r="B234" s="253" t="s">
        <v>1056</v>
      </c>
      <c r="C234" s="237" t="s">
        <v>1057</v>
      </c>
      <c r="D234" s="266" t="s">
        <v>846</v>
      </c>
      <c r="E234" s="193">
        <v>882</v>
      </c>
      <c r="F234" s="35" t="s">
        <v>1059</v>
      </c>
      <c r="G234" s="249">
        <v>0</v>
      </c>
      <c r="H234" s="248">
        <v>83786</v>
      </c>
      <c r="I234" s="54">
        <f t="shared" si="47"/>
        <v>-83786</v>
      </c>
      <c r="J234" s="258"/>
      <c r="K234" s="260">
        <v>1754014</v>
      </c>
      <c r="L234" s="50">
        <f t="shared" si="48"/>
        <v>1837800</v>
      </c>
      <c r="M234" s="42"/>
      <c r="N234" s="45"/>
      <c r="O234" s="52">
        <f t="shared" si="49"/>
        <v>83786</v>
      </c>
      <c r="P234" s="27" t="str">
        <f t="shared" si="58"/>
        <v>X</v>
      </c>
      <c r="Q234" s="225" t="s">
        <v>1078</v>
      </c>
      <c r="S234" s="27"/>
      <c r="U234" s="27"/>
      <c r="V234" s="42"/>
      <c r="W234" s="42"/>
      <c r="X234" s="27"/>
      <c r="Z234" s="27"/>
      <c r="AA234" s="42"/>
      <c r="AB234" s="42"/>
      <c r="AC234" s="27"/>
      <c r="AE234" s="27"/>
      <c r="AG234" s="24"/>
      <c r="AH234" s="65"/>
      <c r="AJ234" s="27"/>
      <c r="AL234" s="27"/>
    </row>
    <row r="235" spans="1:38" ht="50.1" customHeight="1" x14ac:dyDescent="0.3">
      <c r="A235" s="285" t="str">
        <f>IFERROR(VLOOKUP($C235,구분표!$A$2:$C$300,2,FALSE),"")</f>
        <v>도시환경위원회</v>
      </c>
      <c r="B235" s="253" t="s">
        <v>1060</v>
      </c>
      <c r="C235" s="237" t="s">
        <v>1035</v>
      </c>
      <c r="D235" s="266" t="s">
        <v>851</v>
      </c>
      <c r="E235" s="193">
        <v>738</v>
      </c>
      <c r="F235" s="35" t="s">
        <v>1061</v>
      </c>
      <c r="G235" s="249">
        <v>519000</v>
      </c>
      <c r="H235" s="248">
        <v>219000</v>
      </c>
      <c r="I235" s="54">
        <f t="shared" si="47"/>
        <v>300000</v>
      </c>
      <c r="J235" s="258">
        <v>-300000</v>
      </c>
      <c r="K235" s="260"/>
      <c r="L235" s="50">
        <f t="shared" si="48"/>
        <v>219000</v>
      </c>
      <c r="M235" s="42"/>
      <c r="N235" s="45"/>
      <c r="O235" s="52">
        <f t="shared" si="49"/>
        <v>519000</v>
      </c>
      <c r="P235" s="27" t="str">
        <f t="shared" si="58"/>
        <v>O</v>
      </c>
      <c r="Q235" s="225"/>
      <c r="S235" s="27"/>
      <c r="U235" s="27"/>
      <c r="V235" s="42"/>
      <c r="W235" s="42"/>
      <c r="X235" s="27"/>
      <c r="Z235" s="27"/>
      <c r="AA235" s="42"/>
      <c r="AB235" s="42"/>
      <c r="AC235" s="27"/>
      <c r="AE235" s="27"/>
      <c r="AG235" s="24"/>
      <c r="AH235" s="65"/>
      <c r="AJ235" s="27"/>
      <c r="AL235" s="27"/>
    </row>
    <row r="236" spans="1:38" ht="50.1" customHeight="1" x14ac:dyDescent="0.3">
      <c r="A236" s="285" t="str">
        <f>IFERROR(VLOOKUP($C236,구분표!$A$2:$C$300,2,FALSE),"")</f>
        <v>도시환경위원회</v>
      </c>
      <c r="B236" s="253" t="s">
        <v>1060</v>
      </c>
      <c r="C236" s="237" t="s">
        <v>1035</v>
      </c>
      <c r="D236" s="266" t="s">
        <v>809</v>
      </c>
      <c r="E236" s="193"/>
      <c r="F236" s="35" t="s">
        <v>1062</v>
      </c>
      <c r="G236" s="249">
        <v>0</v>
      </c>
      <c r="H236" s="248">
        <v>0</v>
      </c>
      <c r="I236" s="54">
        <f t="shared" si="47"/>
        <v>0</v>
      </c>
      <c r="J236" s="258"/>
      <c r="K236" s="260">
        <v>300000</v>
      </c>
      <c r="L236" s="50">
        <f t="shared" si="48"/>
        <v>300000</v>
      </c>
      <c r="M236" s="42"/>
      <c r="N236" s="45"/>
      <c r="O236" s="52">
        <f t="shared" si="49"/>
        <v>0</v>
      </c>
      <c r="P236" s="27" t="str">
        <f t="shared" si="58"/>
        <v>X</v>
      </c>
      <c r="Q236" s="225"/>
      <c r="S236" s="27"/>
      <c r="U236" s="27"/>
      <c r="V236" s="42"/>
      <c r="W236" s="42"/>
      <c r="X236" s="27"/>
      <c r="Z236" s="27"/>
      <c r="AA236" s="42"/>
      <c r="AB236" s="42"/>
      <c r="AC236" s="27"/>
      <c r="AE236" s="27"/>
      <c r="AG236" s="24"/>
      <c r="AH236" s="65"/>
      <c r="AJ236" s="27"/>
      <c r="AL236" s="27"/>
    </row>
    <row r="237" spans="1:38" ht="50.1" customHeight="1" x14ac:dyDescent="0.3">
      <c r="A237" s="285" t="str">
        <f>IFERROR(VLOOKUP($C237,구분표!$A$2:$C$300,2,FALSE),"")</f>
        <v>도시환경위원회</v>
      </c>
      <c r="B237" s="253" t="s">
        <v>1060</v>
      </c>
      <c r="C237" s="237" t="s">
        <v>1035</v>
      </c>
      <c r="D237" s="266" t="s">
        <v>851</v>
      </c>
      <c r="E237" s="193">
        <v>741</v>
      </c>
      <c r="F237" s="35" t="s">
        <v>1063</v>
      </c>
      <c r="G237" s="249">
        <v>125506</v>
      </c>
      <c r="H237" s="248">
        <v>20650</v>
      </c>
      <c r="I237" s="54">
        <f t="shared" si="47"/>
        <v>104856</v>
      </c>
      <c r="J237" s="258"/>
      <c r="K237" s="260"/>
      <c r="L237" s="50">
        <f t="shared" si="48"/>
        <v>125506</v>
      </c>
      <c r="M237" s="42"/>
      <c r="N237" s="45"/>
      <c r="O237" s="52">
        <f t="shared" si="49"/>
        <v>125506</v>
      </c>
      <c r="P237" s="27" t="str">
        <f t="shared" si="58"/>
        <v>X</v>
      </c>
      <c r="Q237" s="225" t="s">
        <v>1079</v>
      </c>
      <c r="S237" s="27"/>
      <c r="U237" s="27"/>
      <c r="V237" s="42"/>
      <c r="W237" s="42"/>
      <c r="X237" s="27"/>
      <c r="Z237" s="27"/>
      <c r="AA237" s="42"/>
      <c r="AB237" s="42"/>
      <c r="AC237" s="27"/>
      <c r="AE237" s="27"/>
      <c r="AG237" s="24"/>
      <c r="AH237" s="65"/>
      <c r="AJ237" s="27"/>
      <c r="AL237" s="27"/>
    </row>
    <row r="238" spans="1:38" ht="50.1" customHeight="1" x14ac:dyDescent="0.3">
      <c r="A238" s="285" t="str">
        <f>IFERROR(VLOOKUP($C238,구분표!$A$2:$C$300,2,FALSE),"")</f>
        <v>도시환경위원회</v>
      </c>
      <c r="B238" s="253" t="s">
        <v>1060</v>
      </c>
      <c r="C238" s="237" t="s">
        <v>1035</v>
      </c>
      <c r="D238" s="266" t="s">
        <v>809</v>
      </c>
      <c r="E238" s="193">
        <v>396</v>
      </c>
      <c r="F238" s="35" t="s">
        <v>1064</v>
      </c>
      <c r="G238" s="249">
        <v>0</v>
      </c>
      <c r="H238" s="248">
        <v>100000</v>
      </c>
      <c r="I238" s="54">
        <f t="shared" si="47"/>
        <v>-100000</v>
      </c>
      <c r="J238" s="258"/>
      <c r="K238" s="260">
        <v>30000</v>
      </c>
      <c r="L238" s="50">
        <f t="shared" si="48"/>
        <v>130000</v>
      </c>
      <c r="M238" s="42"/>
      <c r="N238" s="45"/>
      <c r="O238" s="52">
        <f t="shared" si="49"/>
        <v>100000</v>
      </c>
      <c r="P238" s="27" t="str">
        <f t="shared" si="58"/>
        <v>X</v>
      </c>
      <c r="Q238" s="225"/>
      <c r="S238" s="27"/>
      <c r="U238" s="27"/>
      <c r="V238" s="42"/>
      <c r="W238" s="42"/>
      <c r="X238" s="27"/>
      <c r="Z238" s="27"/>
      <c r="AA238" s="42"/>
      <c r="AB238" s="42"/>
      <c r="AC238" s="27"/>
      <c r="AE238" s="27"/>
      <c r="AG238" s="24"/>
      <c r="AH238" s="65"/>
      <c r="AJ238" s="27"/>
      <c r="AL238" s="27"/>
    </row>
    <row r="239" spans="1:38" ht="50.1" customHeight="1" x14ac:dyDescent="0.3">
      <c r="A239" s="285" t="str">
        <f>IFERROR(VLOOKUP($C239,구분표!$A$2:$C$300,2,FALSE),"")</f>
        <v>도시환경위원회</v>
      </c>
      <c r="B239" s="253" t="s">
        <v>1060</v>
      </c>
      <c r="C239" s="237" t="s">
        <v>1035</v>
      </c>
      <c r="D239" s="266" t="s">
        <v>809</v>
      </c>
      <c r="E239" s="193"/>
      <c r="F239" s="35" t="s">
        <v>1065</v>
      </c>
      <c r="G239" s="249">
        <v>0</v>
      </c>
      <c r="H239" s="248">
        <v>0</v>
      </c>
      <c r="I239" s="54">
        <f t="shared" si="47"/>
        <v>0</v>
      </c>
      <c r="J239" s="258"/>
      <c r="K239" s="260">
        <v>110000</v>
      </c>
      <c r="L239" s="50">
        <f t="shared" si="48"/>
        <v>110000</v>
      </c>
      <c r="M239" s="42"/>
      <c r="N239" s="45"/>
      <c r="O239" s="52">
        <f t="shared" si="49"/>
        <v>0</v>
      </c>
      <c r="P239" s="27" t="str">
        <f t="shared" si="58"/>
        <v>X</v>
      </c>
      <c r="Q239" s="225" t="s">
        <v>1080</v>
      </c>
      <c r="S239" s="27"/>
      <c r="U239" s="27"/>
      <c r="V239" s="42"/>
      <c r="W239" s="42"/>
      <c r="X239" s="27"/>
      <c r="Z239" s="27"/>
      <c r="AA239" s="42"/>
      <c r="AB239" s="42"/>
      <c r="AC239" s="27"/>
      <c r="AE239" s="27"/>
      <c r="AG239" s="24"/>
      <c r="AH239" s="65"/>
      <c r="AJ239" s="27"/>
      <c r="AL239" s="27"/>
    </row>
    <row r="240" spans="1:38" ht="50.1" customHeight="1" x14ac:dyDescent="0.3">
      <c r="A240" s="285" t="str">
        <f>IFERROR(VLOOKUP($C240,구분표!$A$2:$C$300,2,FALSE),"")</f>
        <v>도시환경위원회</v>
      </c>
      <c r="B240" s="253" t="s">
        <v>1060</v>
      </c>
      <c r="C240" s="237" t="s">
        <v>1066</v>
      </c>
      <c r="D240" s="266" t="s">
        <v>846</v>
      </c>
      <c r="E240" s="193">
        <v>412</v>
      </c>
      <c r="F240" s="35" t="s">
        <v>1067</v>
      </c>
      <c r="G240" s="249">
        <v>0</v>
      </c>
      <c r="H240" s="248">
        <v>21000</v>
      </c>
      <c r="I240" s="54">
        <f t="shared" si="47"/>
        <v>-21000</v>
      </c>
      <c r="J240" s="258"/>
      <c r="K240" s="260">
        <v>42000</v>
      </c>
      <c r="L240" s="50">
        <f t="shared" si="48"/>
        <v>63000</v>
      </c>
      <c r="M240" s="42"/>
      <c r="N240" s="45"/>
      <c r="O240" s="52">
        <f t="shared" si="49"/>
        <v>21000</v>
      </c>
      <c r="P240" s="27" t="str">
        <f t="shared" si="58"/>
        <v>X</v>
      </c>
      <c r="Q240" s="225" t="s">
        <v>1081</v>
      </c>
      <c r="S240" s="27"/>
      <c r="U240" s="27"/>
      <c r="V240" s="42"/>
      <c r="W240" s="42"/>
      <c r="X240" s="27"/>
      <c r="Z240" s="27"/>
      <c r="AA240" s="42"/>
      <c r="AB240" s="42"/>
      <c r="AC240" s="27"/>
      <c r="AE240" s="27"/>
      <c r="AG240" s="24"/>
      <c r="AH240" s="65"/>
      <c r="AJ240" s="27"/>
      <c r="AL240" s="27"/>
    </row>
    <row r="241" spans="1:38" ht="50.1" customHeight="1" x14ac:dyDescent="0.3">
      <c r="A241" s="285" t="str">
        <f>IFERROR(VLOOKUP($C241,구분표!$A$2:$C$300,2,FALSE),"")</f>
        <v>도시환경위원회</v>
      </c>
      <c r="B241" s="253" t="s">
        <v>1060</v>
      </c>
      <c r="C241" s="237" t="s">
        <v>1066</v>
      </c>
      <c r="D241" s="266" t="s">
        <v>809</v>
      </c>
      <c r="E241" s="193"/>
      <c r="F241" s="35" t="s">
        <v>1068</v>
      </c>
      <c r="G241" s="249">
        <v>0</v>
      </c>
      <c r="H241" s="248">
        <v>0</v>
      </c>
      <c r="I241" s="54">
        <f t="shared" si="47"/>
        <v>0</v>
      </c>
      <c r="J241" s="258"/>
      <c r="K241" s="260">
        <v>51600</v>
      </c>
      <c r="L241" s="50">
        <f t="shared" si="48"/>
        <v>51600</v>
      </c>
      <c r="M241" s="42"/>
      <c r="N241" s="45"/>
      <c r="O241" s="52">
        <f t="shared" si="49"/>
        <v>0</v>
      </c>
      <c r="P241" s="27" t="str">
        <f t="shared" si="58"/>
        <v>X</v>
      </c>
      <c r="Q241" s="225" t="s">
        <v>1082</v>
      </c>
      <c r="S241" s="27"/>
      <c r="U241" s="27"/>
      <c r="V241" s="42"/>
      <c r="W241" s="42"/>
      <c r="X241" s="27"/>
      <c r="Z241" s="27"/>
      <c r="AA241" s="42"/>
      <c r="AB241" s="42"/>
      <c r="AC241" s="27"/>
      <c r="AE241" s="27"/>
      <c r="AG241" s="24"/>
      <c r="AH241" s="65"/>
      <c r="AJ241" s="27"/>
      <c r="AL241" s="27"/>
    </row>
    <row r="242" spans="1:38" ht="50.1" customHeight="1" x14ac:dyDescent="0.3">
      <c r="A242" s="285" t="str">
        <f>IFERROR(VLOOKUP($C242,구분표!$A$2:$C$300,2,FALSE),"")</f>
        <v>도시환경위원회</v>
      </c>
      <c r="B242" s="253" t="s">
        <v>1060</v>
      </c>
      <c r="C242" s="237" t="s">
        <v>1066</v>
      </c>
      <c r="D242" s="266" t="s">
        <v>809</v>
      </c>
      <c r="E242" s="193"/>
      <c r="F242" s="35" t="s">
        <v>1069</v>
      </c>
      <c r="G242" s="249">
        <v>0</v>
      </c>
      <c r="H242" s="248">
        <v>0</v>
      </c>
      <c r="I242" s="54">
        <f t="shared" si="47"/>
        <v>0</v>
      </c>
      <c r="J242" s="258"/>
      <c r="K242" s="260">
        <v>33000</v>
      </c>
      <c r="L242" s="50">
        <f t="shared" si="48"/>
        <v>33000</v>
      </c>
      <c r="M242" s="42"/>
      <c r="N242" s="45"/>
      <c r="O242" s="52">
        <f t="shared" si="49"/>
        <v>0</v>
      </c>
      <c r="P242" s="27" t="str">
        <f t="shared" si="58"/>
        <v>X</v>
      </c>
      <c r="Q242" s="225" t="s">
        <v>1083</v>
      </c>
      <c r="S242" s="27"/>
      <c r="U242" s="27"/>
      <c r="V242" s="42"/>
      <c r="W242" s="42"/>
      <c r="X242" s="27"/>
      <c r="Z242" s="27"/>
      <c r="AA242" s="42"/>
      <c r="AB242" s="42"/>
      <c r="AC242" s="27"/>
      <c r="AE242" s="27"/>
      <c r="AG242" s="24"/>
      <c r="AH242" s="65"/>
      <c r="AJ242" s="27"/>
      <c r="AL242" s="27"/>
    </row>
    <row r="243" spans="1:38" ht="50.1" customHeight="1" x14ac:dyDescent="0.3">
      <c r="A243" s="58" t="s">
        <v>689</v>
      </c>
      <c r="B243" s="58"/>
      <c r="C243" s="58"/>
      <c r="D243" s="58"/>
      <c r="E243" s="58"/>
      <c r="F243" s="58"/>
      <c r="G243" s="60">
        <f>SUM(G244:G264)</f>
        <v>18561569</v>
      </c>
      <c r="H243" s="60">
        <f t="shared" ref="H243:O243" si="59">SUM(H244:H264)</f>
        <v>17267578</v>
      </c>
      <c r="I243" s="60">
        <f t="shared" si="59"/>
        <v>1138991</v>
      </c>
      <c r="J243" s="60">
        <f t="shared" si="59"/>
        <v>-1076065</v>
      </c>
      <c r="K243" s="60">
        <f t="shared" si="59"/>
        <v>3675957</v>
      </c>
      <c r="L243" s="60">
        <f t="shared" si="59"/>
        <v>21161461</v>
      </c>
      <c r="M243" s="60">
        <f t="shared" si="59"/>
        <v>0</v>
      </c>
      <c r="N243" s="60">
        <f t="shared" si="59"/>
        <v>0</v>
      </c>
      <c r="O243" s="60">
        <f t="shared" si="59"/>
        <v>18561569</v>
      </c>
      <c r="P243" s="61"/>
      <c r="Q243" s="62"/>
      <c r="S243" s="27"/>
      <c r="U243" s="27"/>
      <c r="V243" s="42">
        <f t="shared" si="50"/>
        <v>2599892</v>
      </c>
      <c r="W243" s="42">
        <f t="shared" si="51"/>
        <v>0</v>
      </c>
      <c r="X243" s="27" t="str">
        <f t="shared" si="52"/>
        <v>OK</v>
      </c>
      <c r="Z243" s="27"/>
      <c r="AA243" s="42">
        <f t="shared" si="53"/>
        <v>0</v>
      </c>
      <c r="AB243" s="42">
        <f t="shared" si="54"/>
        <v>0</v>
      </c>
      <c r="AC243" s="27" t="str">
        <f t="shared" si="55"/>
        <v>OK</v>
      </c>
      <c r="AE243" s="27" t="str">
        <f t="shared" si="56"/>
        <v/>
      </c>
      <c r="AG243" s="24" t="str">
        <f t="shared" ref="AG243:AG264" si="60">IF(AE243="","",COUNTIF($AE$7:$AE$264,AE243))</f>
        <v/>
      </c>
      <c r="AH243" s="65" t="str">
        <f t="shared" si="57"/>
        <v/>
      </c>
      <c r="AJ243" s="27" t="str">
        <f t="array" ref="AJ243">IF(C243="","",INDEX(구분표!$I$2:$I$300, MATCH(1,(구분표!$E$2:$E$300='2추 세출'!B243)*(구분표!$F$2:$F$300='2추 세출'!C243)*(구분표!$G$2:$G$300='2추 세출'!A243),0)))</f>
        <v/>
      </c>
      <c r="AL243" s="27"/>
    </row>
    <row r="244" spans="1:38" ht="50.1" customHeight="1" x14ac:dyDescent="0.3">
      <c r="A244" s="285" t="str">
        <f>IFERROR(VLOOKUP($C244,구분표!$A$2:$C$300,2,FALSE),"")</f>
        <v>여성가족교육협력위원회</v>
      </c>
      <c r="B244" s="253" t="s">
        <v>1169</v>
      </c>
      <c r="C244" s="237" t="s">
        <v>1170</v>
      </c>
      <c r="D244" s="266" t="s">
        <v>809</v>
      </c>
      <c r="E244" s="193">
        <v>791</v>
      </c>
      <c r="F244" s="256" t="s">
        <v>1190</v>
      </c>
      <c r="G244" s="259">
        <v>790000</v>
      </c>
      <c r="H244" s="258">
        <v>0</v>
      </c>
      <c r="I244" s="54">
        <f t="shared" si="47"/>
        <v>790000</v>
      </c>
      <c r="J244" s="258">
        <v>-790000</v>
      </c>
      <c r="K244" s="260"/>
      <c r="L244" s="50">
        <f t="shared" si="48"/>
        <v>0</v>
      </c>
      <c r="M244" s="42"/>
      <c r="N244" s="45"/>
      <c r="O244" s="52">
        <f t="shared" si="49"/>
        <v>790000</v>
      </c>
      <c r="P244" s="27" t="str">
        <f t="shared" ref="P244:P264" si="61">IF(AND((L244=0),(O244&gt;0)),"O",IF(AND((J244&lt;0),(L244-O244&lt;0)),"O","X"))</f>
        <v>O</v>
      </c>
      <c r="Q244" s="255" t="s">
        <v>1206</v>
      </c>
      <c r="S244" s="27"/>
      <c r="U244" s="27"/>
      <c r="V244" s="42">
        <f t="shared" si="50"/>
        <v>-790000</v>
      </c>
      <c r="W244" s="42">
        <f t="shared" si="51"/>
        <v>0</v>
      </c>
      <c r="X244" s="27" t="str">
        <f t="shared" si="52"/>
        <v>OK</v>
      </c>
      <c r="Z244" s="27"/>
      <c r="AA244" s="42">
        <f t="shared" si="53"/>
        <v>0</v>
      </c>
      <c r="AB244" s="42">
        <f t="shared" si="54"/>
        <v>0</v>
      </c>
      <c r="AC244" s="27" t="str">
        <f t="shared" si="55"/>
        <v>OK</v>
      </c>
      <c r="AE244" s="27" t="str">
        <f t="shared" si="56"/>
        <v/>
      </c>
      <c r="AG244" s="24" t="str">
        <f t="shared" si="60"/>
        <v/>
      </c>
      <c r="AH244" s="65" t="str">
        <f t="shared" si="57"/>
        <v/>
      </c>
      <c r="AJ244" s="27" t="str">
        <f t="array" ref="AJ244">IF(C244="","",INDEX(구분표!$I$2:$I$300, MATCH(1,(구분표!$E$2:$E$300='2추 세출'!B244)*(구분표!$F$2:$F$300='2추 세출'!C244)*(구분표!$G$2:$G$300='2추 세출'!A244),0)))</f>
        <v>1001</v>
      </c>
      <c r="AL244" s="27"/>
    </row>
    <row r="245" spans="1:38" ht="50.1" customHeight="1" x14ac:dyDescent="0.3">
      <c r="A245" s="285" t="str">
        <f>IFERROR(VLOOKUP($C245,구분표!$A$2:$C$300,2,FALSE),"")</f>
        <v>여성가족교육협력위원회</v>
      </c>
      <c r="B245" s="253" t="s">
        <v>1169</v>
      </c>
      <c r="C245" s="237" t="s">
        <v>1170</v>
      </c>
      <c r="D245" s="266" t="s">
        <v>809</v>
      </c>
      <c r="E245" s="193">
        <v>791</v>
      </c>
      <c r="F245" s="256" t="s">
        <v>1191</v>
      </c>
      <c r="G245" s="259">
        <v>0</v>
      </c>
      <c r="H245" s="258">
        <v>0</v>
      </c>
      <c r="I245" s="54">
        <f t="shared" si="47"/>
        <v>0</v>
      </c>
      <c r="J245" s="258"/>
      <c r="K245" s="260">
        <v>790000</v>
      </c>
      <c r="L245" s="50">
        <f t="shared" si="48"/>
        <v>790000</v>
      </c>
      <c r="M245" s="42"/>
      <c r="N245" s="45"/>
      <c r="O245" s="52">
        <f t="shared" si="49"/>
        <v>0</v>
      </c>
      <c r="P245" s="27" t="str">
        <f t="shared" si="61"/>
        <v>X</v>
      </c>
      <c r="Q245" s="255" t="s">
        <v>1207</v>
      </c>
      <c r="S245" s="27"/>
      <c r="U245" s="27"/>
      <c r="V245" s="42">
        <f t="shared" si="50"/>
        <v>790000</v>
      </c>
      <c r="W245" s="42">
        <f t="shared" si="51"/>
        <v>0</v>
      </c>
      <c r="X245" s="27" t="str">
        <f t="shared" si="52"/>
        <v>OK</v>
      </c>
      <c r="Z245" s="27"/>
      <c r="AA245" s="42">
        <f t="shared" si="53"/>
        <v>0</v>
      </c>
      <c r="AB245" s="42">
        <f t="shared" si="54"/>
        <v>0</v>
      </c>
      <c r="AC245" s="27" t="str">
        <f t="shared" si="55"/>
        <v>OK</v>
      </c>
      <c r="AE245" s="27" t="str">
        <f t="shared" si="56"/>
        <v/>
      </c>
      <c r="AG245" s="24" t="str">
        <f t="shared" si="60"/>
        <v/>
      </c>
      <c r="AH245" s="65" t="str">
        <f t="shared" si="57"/>
        <v/>
      </c>
      <c r="AJ245" s="27" t="str">
        <f t="array" ref="AJ245">IF(C245="","",INDEX(구분표!$I$2:$I$300, MATCH(1,(구분표!$E$2:$E$300='2추 세출'!B245)*(구분표!$F$2:$F$300='2추 세출'!C245)*(구분표!$G$2:$G$300='2추 세출'!A245),0)))</f>
        <v>1001</v>
      </c>
      <c r="AL245" s="27"/>
    </row>
    <row r="246" spans="1:38" ht="50.1" customHeight="1" x14ac:dyDescent="0.3">
      <c r="A246" s="285" t="str">
        <f>IFERROR(VLOOKUP($C246,구분표!$A$2:$C$300,2,FALSE),"")</f>
        <v>여성가족교육협력위원회</v>
      </c>
      <c r="B246" s="306" t="s">
        <v>1169</v>
      </c>
      <c r="C246" s="241" t="s">
        <v>1170</v>
      </c>
      <c r="D246" s="230" t="s">
        <v>809</v>
      </c>
      <c r="E246" s="231">
        <v>794</v>
      </c>
      <c r="F246" s="218" t="s">
        <v>1192</v>
      </c>
      <c r="G246" s="221">
        <v>941</v>
      </c>
      <c r="H246" s="235">
        <v>0</v>
      </c>
      <c r="I246" s="54">
        <f t="shared" si="47"/>
        <v>941</v>
      </c>
      <c r="J246" s="293"/>
      <c r="K246" s="223">
        <v>72162</v>
      </c>
      <c r="L246" s="50">
        <f t="shared" si="48"/>
        <v>73103</v>
      </c>
      <c r="M246" s="42"/>
      <c r="N246" s="45"/>
      <c r="O246" s="52">
        <f t="shared" si="49"/>
        <v>941</v>
      </c>
      <c r="P246" s="27" t="str">
        <f t="shared" si="61"/>
        <v>X</v>
      </c>
      <c r="Q246" s="287" t="s">
        <v>1208</v>
      </c>
      <c r="S246" s="27"/>
      <c r="U246" s="27"/>
      <c r="V246" s="42">
        <f t="shared" si="50"/>
        <v>72162</v>
      </c>
      <c r="W246" s="42">
        <f t="shared" si="51"/>
        <v>0</v>
      </c>
      <c r="X246" s="27" t="str">
        <f t="shared" si="52"/>
        <v>OK</v>
      </c>
      <c r="Z246" s="27"/>
      <c r="AA246" s="42">
        <f t="shared" ref="AA246:AA264" si="62">IF($U246&lt;&gt;"도비",IF($S246="국도비","직접입력",SUM($M246:$N246)),)</f>
        <v>0</v>
      </c>
      <c r="AB246" s="42">
        <f t="shared" si="54"/>
        <v>0</v>
      </c>
      <c r="AC246" s="27" t="str">
        <f t="shared" si="55"/>
        <v>OK</v>
      </c>
      <c r="AE246" s="27" t="str">
        <f t="shared" si="56"/>
        <v/>
      </c>
      <c r="AG246" s="24" t="str">
        <f t="shared" si="60"/>
        <v/>
      </c>
      <c r="AH246" s="65" t="str">
        <f t="shared" si="57"/>
        <v/>
      </c>
      <c r="AJ246" s="27" t="str">
        <f t="array" ref="AJ246">IF(C246="","",INDEX(구분표!$I$2:$I$300, MATCH(1,(구분표!$E$2:$E$300='2추 세출'!B246)*(구분표!$F$2:$F$300='2추 세출'!C246)*(구분표!$G$2:$G$300='2추 세출'!A246),0)))</f>
        <v>1001</v>
      </c>
      <c r="AL246" s="27"/>
    </row>
    <row r="247" spans="1:38" ht="50.1" customHeight="1" x14ac:dyDescent="0.3">
      <c r="A247" s="285" t="str">
        <f>IFERROR(VLOOKUP($C247,구분표!$A$2:$C$300,2,FALSE),"")</f>
        <v>여성가족교육협력위원회</v>
      </c>
      <c r="B247" s="306" t="s">
        <v>1169</v>
      </c>
      <c r="C247" s="241" t="s">
        <v>1170</v>
      </c>
      <c r="D247" s="230" t="s">
        <v>846</v>
      </c>
      <c r="E247" s="231">
        <v>791</v>
      </c>
      <c r="F247" s="218" t="s">
        <v>1193</v>
      </c>
      <c r="G247" s="221">
        <v>503837</v>
      </c>
      <c r="H247" s="235">
        <v>503837</v>
      </c>
      <c r="I247" s="54">
        <f t="shared" si="47"/>
        <v>0</v>
      </c>
      <c r="J247" s="235"/>
      <c r="K247" s="223">
        <v>44031</v>
      </c>
      <c r="L247" s="50">
        <f t="shared" si="48"/>
        <v>547868</v>
      </c>
      <c r="M247" s="42"/>
      <c r="N247" s="45"/>
      <c r="O247" s="52">
        <f t="shared" si="49"/>
        <v>503837</v>
      </c>
      <c r="P247" s="27" t="str">
        <f t="shared" si="61"/>
        <v>X</v>
      </c>
      <c r="Q247" s="265" t="s">
        <v>1181</v>
      </c>
      <c r="S247" s="27"/>
      <c r="U247" s="27"/>
      <c r="V247" s="42">
        <f t="shared" si="50"/>
        <v>44031</v>
      </c>
      <c r="W247" s="42">
        <f t="shared" si="51"/>
        <v>0</v>
      </c>
      <c r="X247" s="27" t="str">
        <f t="shared" si="52"/>
        <v>OK</v>
      </c>
      <c r="Z247" s="27"/>
      <c r="AA247" s="42">
        <f t="shared" si="62"/>
        <v>0</v>
      </c>
      <c r="AB247" s="42">
        <f t="shared" si="54"/>
        <v>0</v>
      </c>
      <c r="AC247" s="27" t="str">
        <f t="shared" si="55"/>
        <v>OK</v>
      </c>
      <c r="AE247" s="27" t="str">
        <f t="shared" si="56"/>
        <v/>
      </c>
      <c r="AG247" s="24" t="str">
        <f t="shared" si="60"/>
        <v/>
      </c>
      <c r="AH247" s="65" t="str">
        <f t="shared" si="57"/>
        <v/>
      </c>
      <c r="AJ247" s="27" t="str">
        <f t="array" ref="AJ247">IF(C247="","",INDEX(구분표!$I$2:$I$300, MATCH(1,(구분표!$E$2:$E$300='2추 세출'!B247)*(구분표!$F$2:$F$300='2추 세출'!C247)*(구분표!$G$2:$G$300='2추 세출'!A247),0)))</f>
        <v>1001</v>
      </c>
      <c r="AL247" s="27"/>
    </row>
    <row r="248" spans="1:38" ht="50.1" customHeight="1" x14ac:dyDescent="0.3">
      <c r="A248" s="285" t="str">
        <f>IFERROR(VLOOKUP($C248,구분표!$A$2:$C$300,2,FALSE),"")</f>
        <v>여성가족교육협력위원회</v>
      </c>
      <c r="B248" s="306" t="s">
        <v>1169</v>
      </c>
      <c r="C248" s="241" t="s">
        <v>1170</v>
      </c>
      <c r="D248" s="230" t="s">
        <v>846</v>
      </c>
      <c r="E248" s="231">
        <v>791</v>
      </c>
      <c r="F248" s="218" t="s">
        <v>1194</v>
      </c>
      <c r="G248" s="221">
        <v>23224</v>
      </c>
      <c r="H248" s="235">
        <v>23224</v>
      </c>
      <c r="I248" s="54">
        <f t="shared" si="47"/>
        <v>0</v>
      </c>
      <c r="J248" s="235"/>
      <c r="K248" s="223">
        <v>1525</v>
      </c>
      <c r="L248" s="50">
        <f t="shared" si="48"/>
        <v>24749</v>
      </c>
      <c r="M248" s="42"/>
      <c r="N248" s="45"/>
      <c r="O248" s="52">
        <f t="shared" si="49"/>
        <v>23224</v>
      </c>
      <c r="P248" s="27" t="str">
        <f t="shared" si="61"/>
        <v>X</v>
      </c>
      <c r="Q248" s="226" t="s">
        <v>1181</v>
      </c>
      <c r="S248" s="27"/>
      <c r="U248" s="27"/>
      <c r="V248" s="42">
        <f t="shared" si="50"/>
        <v>1525</v>
      </c>
      <c r="W248" s="42">
        <f t="shared" si="51"/>
        <v>0</v>
      </c>
      <c r="X248" s="27" t="str">
        <f t="shared" si="52"/>
        <v>OK</v>
      </c>
      <c r="Z248" s="27"/>
      <c r="AA248" s="42">
        <f t="shared" si="62"/>
        <v>0</v>
      </c>
      <c r="AB248" s="42">
        <f t="shared" si="54"/>
        <v>0</v>
      </c>
      <c r="AC248" s="27" t="str">
        <f t="shared" si="55"/>
        <v>OK</v>
      </c>
      <c r="AE248" s="27" t="str">
        <f t="shared" si="56"/>
        <v/>
      </c>
      <c r="AG248" s="24" t="str">
        <f t="shared" si="60"/>
        <v/>
      </c>
      <c r="AH248" s="65" t="str">
        <f t="shared" si="57"/>
        <v/>
      </c>
      <c r="AJ248" s="27" t="str">
        <f t="array" ref="AJ248">IF(C248="","",INDEX(구분표!$I$2:$I$300, MATCH(1,(구분표!$E$2:$E$300='2추 세출'!B248)*(구분표!$F$2:$F$300='2추 세출'!C248)*(구분표!$G$2:$G$300='2추 세출'!A248),0)))</f>
        <v>1001</v>
      </c>
      <c r="AL248" s="27"/>
    </row>
    <row r="249" spans="1:38" ht="50.1" customHeight="1" x14ac:dyDescent="0.3">
      <c r="A249" s="285" t="str">
        <f>IFERROR(VLOOKUP($C249,구분표!$A$2:$C$300,2,FALSE),"")</f>
        <v>여성가족교육협력위원회</v>
      </c>
      <c r="B249" s="306" t="s">
        <v>1169</v>
      </c>
      <c r="C249" s="241" t="s">
        <v>1170</v>
      </c>
      <c r="D249" s="230" t="s">
        <v>981</v>
      </c>
      <c r="E249" s="231">
        <v>791</v>
      </c>
      <c r="F249" s="218" t="s">
        <v>1195</v>
      </c>
      <c r="G249" s="221">
        <v>22433</v>
      </c>
      <c r="H249" s="235">
        <v>3750</v>
      </c>
      <c r="I249" s="54">
        <f t="shared" si="47"/>
        <v>18683</v>
      </c>
      <c r="J249" s="235"/>
      <c r="K249" s="223">
        <v>3750</v>
      </c>
      <c r="L249" s="50">
        <f t="shared" si="48"/>
        <v>26183</v>
      </c>
      <c r="M249" s="42"/>
      <c r="N249" s="45"/>
      <c r="O249" s="52">
        <f t="shared" si="49"/>
        <v>22433</v>
      </c>
      <c r="P249" s="27" t="str">
        <f t="shared" si="61"/>
        <v>X</v>
      </c>
      <c r="Q249" s="226" t="s">
        <v>1181</v>
      </c>
      <c r="S249" s="27"/>
      <c r="U249" s="27"/>
      <c r="V249" s="42">
        <f t="shared" si="50"/>
        <v>3750</v>
      </c>
      <c r="W249" s="42">
        <f t="shared" si="51"/>
        <v>0</v>
      </c>
      <c r="X249" s="27" t="str">
        <f t="shared" si="52"/>
        <v>OK</v>
      </c>
      <c r="Z249" s="27"/>
      <c r="AA249" s="42">
        <f t="shared" si="62"/>
        <v>0</v>
      </c>
      <c r="AB249" s="42">
        <f t="shared" si="54"/>
        <v>0</v>
      </c>
      <c r="AC249" s="27" t="str">
        <f t="shared" si="55"/>
        <v>OK</v>
      </c>
      <c r="AE249" s="27" t="str">
        <f t="shared" si="56"/>
        <v/>
      </c>
      <c r="AG249" s="24" t="str">
        <f t="shared" si="60"/>
        <v/>
      </c>
      <c r="AH249" s="65" t="str">
        <f t="shared" si="57"/>
        <v/>
      </c>
      <c r="AJ249" s="27" t="str">
        <f t="array" ref="AJ249">IF(C249="","",INDEX(구분표!$I$2:$I$300, MATCH(1,(구분표!$E$2:$E$300='2추 세출'!B249)*(구분표!$F$2:$F$300='2추 세출'!C249)*(구분표!$G$2:$G$300='2추 세출'!A249),0)))</f>
        <v>1001</v>
      </c>
      <c r="AL249" s="27"/>
    </row>
    <row r="250" spans="1:38" ht="50.1" customHeight="1" x14ac:dyDescent="0.3">
      <c r="A250" s="285" t="str">
        <f>IFERROR(VLOOKUP($C250,구분표!$A$2:$C$300,2,FALSE),"")</f>
        <v>여성가족교육협력위원회</v>
      </c>
      <c r="B250" s="306" t="s">
        <v>1169</v>
      </c>
      <c r="C250" s="241" t="s">
        <v>1174</v>
      </c>
      <c r="D250" s="230" t="s">
        <v>846</v>
      </c>
      <c r="E250" s="231">
        <v>803</v>
      </c>
      <c r="F250" s="307" t="s">
        <v>1196</v>
      </c>
      <c r="G250" s="221">
        <v>6190000</v>
      </c>
      <c r="H250" s="235">
        <v>6300000</v>
      </c>
      <c r="I250" s="54">
        <f t="shared" si="47"/>
        <v>-110000</v>
      </c>
      <c r="J250" s="258"/>
      <c r="K250" s="260">
        <v>224885</v>
      </c>
      <c r="L250" s="50">
        <f t="shared" si="48"/>
        <v>6414885</v>
      </c>
      <c r="M250" s="42"/>
      <c r="N250" s="45"/>
      <c r="O250" s="52">
        <f t="shared" si="49"/>
        <v>6190000</v>
      </c>
      <c r="P250" s="27" t="str">
        <f t="shared" si="61"/>
        <v>X</v>
      </c>
      <c r="Q250" s="265" t="s">
        <v>1182</v>
      </c>
      <c r="S250" s="27"/>
      <c r="U250" s="27"/>
      <c r="V250" s="42">
        <f t="shared" si="50"/>
        <v>224885</v>
      </c>
      <c r="W250" s="42">
        <f t="shared" si="51"/>
        <v>0</v>
      </c>
      <c r="X250" s="27" t="str">
        <f t="shared" si="52"/>
        <v>OK</v>
      </c>
      <c r="Z250" s="27"/>
      <c r="AA250" s="42">
        <f t="shared" si="62"/>
        <v>0</v>
      </c>
      <c r="AB250" s="42">
        <f t="shared" si="54"/>
        <v>0</v>
      </c>
      <c r="AC250" s="27" t="str">
        <f t="shared" si="55"/>
        <v>OK</v>
      </c>
      <c r="AE250" s="27" t="str">
        <f t="shared" si="56"/>
        <v/>
      </c>
      <c r="AG250" s="24" t="str">
        <f t="shared" si="60"/>
        <v/>
      </c>
      <c r="AH250" s="65" t="str">
        <f t="shared" si="57"/>
        <v/>
      </c>
      <c r="AJ250" s="27" t="str">
        <f t="array" ref="AJ250">IF(C250="","",INDEX(구분표!$I$2:$I$300, MATCH(1,(구분표!$E$2:$E$300='2추 세출'!B250)*(구분표!$F$2:$F$300='2추 세출'!C250)*(구분표!$G$2:$G$300='2추 세출'!A250),0)))</f>
        <v>1003</v>
      </c>
      <c r="AL250" s="27"/>
    </row>
    <row r="251" spans="1:38" ht="50.1" customHeight="1" x14ac:dyDescent="0.3">
      <c r="A251" s="285" t="str">
        <f>IFERROR(VLOOKUP($C251,구분표!$A$2:$C$300,2,FALSE),"")</f>
        <v>여성가족교육협력위원회</v>
      </c>
      <c r="B251" s="306" t="s">
        <v>1169</v>
      </c>
      <c r="C251" s="241" t="s">
        <v>1176</v>
      </c>
      <c r="D251" s="230" t="s">
        <v>846</v>
      </c>
      <c r="E251" s="231">
        <v>808</v>
      </c>
      <c r="F251" s="218" t="s">
        <v>1197</v>
      </c>
      <c r="G251" s="221">
        <v>4458082</v>
      </c>
      <c r="H251" s="235">
        <v>4664780</v>
      </c>
      <c r="I251" s="54">
        <f t="shared" ref="I251" si="63">IF(D251="","",G251-H251)</f>
        <v>-206698</v>
      </c>
      <c r="J251" s="258"/>
      <c r="K251" s="260">
        <v>21456</v>
      </c>
      <c r="L251" s="50">
        <f t="shared" ref="L251" si="64">IF(G251=0,H251+J251+K251,G251+J251+K251)</f>
        <v>4479538</v>
      </c>
      <c r="M251" s="42"/>
      <c r="N251" s="45"/>
      <c r="O251" s="52">
        <f t="shared" ref="O251" si="65">IF(G251=0,H251+M251+N251,G251+M251+N251)</f>
        <v>4458082</v>
      </c>
      <c r="P251" s="27" t="str">
        <f t="shared" ref="P251" si="66">IF(AND((L251=0),(O251&gt;0)),"O",IF(AND((J251&lt;0),(L251-O251&lt;0)),"O","X"))</f>
        <v>X</v>
      </c>
      <c r="Q251" s="265" t="s">
        <v>1183</v>
      </c>
      <c r="S251" s="27"/>
      <c r="U251" s="27"/>
      <c r="V251" s="42">
        <f t="shared" si="50"/>
        <v>21456</v>
      </c>
      <c r="W251" s="42">
        <f t="shared" si="51"/>
        <v>0</v>
      </c>
      <c r="X251" s="27" t="str">
        <f t="shared" si="52"/>
        <v>OK</v>
      </c>
      <c r="Z251" s="27"/>
      <c r="AA251" s="42">
        <f t="shared" si="62"/>
        <v>0</v>
      </c>
      <c r="AB251" s="42">
        <f t="shared" ref="AB251" si="67">IF($U251="도비",SUM(M251:N251),IF($S251="국도비","직접입력",SUM(M251:N251)-AA251))</f>
        <v>0</v>
      </c>
      <c r="AC251" s="27" t="str">
        <f t="shared" ref="AC251" si="68">IF(SUM(M251:N251)=SUM(AA251:AB251),"OK","검토")</f>
        <v>OK</v>
      </c>
      <c r="AE251" s="27" t="str">
        <f t="shared" si="56"/>
        <v/>
      </c>
      <c r="AG251" s="24" t="str">
        <f t="shared" si="60"/>
        <v/>
      </c>
      <c r="AH251" s="65" t="str">
        <f t="shared" si="57"/>
        <v/>
      </c>
      <c r="AJ251" s="27" t="str">
        <f t="array" ref="AJ251">IF(C251="","",INDEX(구분표!$I$2:$I$300, MATCH(1,(구분표!$E$2:$E$300='2추 세출'!B251)*(구분표!$F$2:$F$300='2추 세출'!C251)*(구분표!$G$2:$G$300='2추 세출'!A251),0)))</f>
        <v>1004</v>
      </c>
      <c r="AL251" s="27"/>
    </row>
    <row r="252" spans="1:38" ht="50.1" customHeight="1" x14ac:dyDescent="0.3">
      <c r="A252" s="285" t="str">
        <f>IFERROR(VLOOKUP($C252,구분표!$A$2:$C$300,2,FALSE),"")</f>
        <v>여성가족교육협력위원회</v>
      </c>
      <c r="B252" s="253" t="s">
        <v>1169</v>
      </c>
      <c r="C252" s="237" t="s">
        <v>1178</v>
      </c>
      <c r="D252" s="266" t="s">
        <v>809</v>
      </c>
      <c r="E252" s="193"/>
      <c r="F252" s="256" t="s">
        <v>1198</v>
      </c>
      <c r="G252" s="259">
        <v>0</v>
      </c>
      <c r="H252" s="258">
        <v>0</v>
      </c>
      <c r="I252" s="54">
        <f t="shared" si="47"/>
        <v>0</v>
      </c>
      <c r="J252" s="258"/>
      <c r="K252" s="260">
        <v>300000</v>
      </c>
      <c r="L252" s="50">
        <f t="shared" si="48"/>
        <v>300000</v>
      </c>
      <c r="M252" s="42"/>
      <c r="N252" s="45"/>
      <c r="O252" s="52">
        <f t="shared" si="49"/>
        <v>0</v>
      </c>
      <c r="P252" s="27" t="str">
        <f t="shared" si="61"/>
        <v>X</v>
      </c>
      <c r="Q252" s="265" t="s">
        <v>1184</v>
      </c>
      <c r="S252" s="27"/>
      <c r="U252" s="27"/>
      <c r="V252" s="42">
        <f t="shared" si="50"/>
        <v>300000</v>
      </c>
      <c r="W252" s="42">
        <f t="shared" si="51"/>
        <v>0</v>
      </c>
      <c r="X252" s="27" t="str">
        <f t="shared" si="52"/>
        <v>OK</v>
      </c>
      <c r="Z252" s="27"/>
      <c r="AA252" s="42">
        <f t="shared" si="62"/>
        <v>0</v>
      </c>
      <c r="AB252" s="42">
        <f t="shared" si="54"/>
        <v>0</v>
      </c>
      <c r="AC252" s="27" t="str">
        <f t="shared" si="55"/>
        <v>OK</v>
      </c>
      <c r="AE252" s="27" t="str">
        <f t="shared" si="56"/>
        <v/>
      </c>
      <c r="AG252" s="24" t="str">
        <f t="shared" si="60"/>
        <v/>
      </c>
      <c r="AH252" s="65" t="str">
        <f t="shared" si="57"/>
        <v/>
      </c>
      <c r="AJ252" s="27" t="str">
        <f t="array" ref="AJ252">IF(C252="","",INDEX(구분표!$I$2:$I$300, MATCH(1,(구분표!$E$2:$E$300='2추 세출'!B252)*(구분표!$F$2:$F$300='2추 세출'!C252)*(구분표!$G$2:$G$300='2추 세출'!A252),0)))</f>
        <v>1006</v>
      </c>
      <c r="AL252" s="27"/>
    </row>
    <row r="253" spans="1:38" ht="50.1" customHeight="1" x14ac:dyDescent="0.3">
      <c r="A253" s="285" t="str">
        <f>IFERROR(VLOOKUP($C253,구분표!$A$2:$C$300,2,FALSE),"")</f>
        <v>여성가족교육협력위원회</v>
      </c>
      <c r="B253" s="253" t="s">
        <v>1169</v>
      </c>
      <c r="C253" s="237" t="s">
        <v>1170</v>
      </c>
      <c r="D253" s="266"/>
      <c r="E253" s="266"/>
      <c r="F253" s="256" t="s">
        <v>1317</v>
      </c>
      <c r="G253" s="259">
        <v>155000</v>
      </c>
      <c r="H253" s="258"/>
      <c r="I253" s="54" t="str">
        <f t="shared" si="47"/>
        <v/>
      </c>
      <c r="J253" s="258"/>
      <c r="K253" s="260">
        <v>36065</v>
      </c>
      <c r="L253" s="50">
        <f t="shared" si="48"/>
        <v>191065</v>
      </c>
      <c r="M253" s="42"/>
      <c r="N253" s="45"/>
      <c r="O253" s="52">
        <f t="shared" si="49"/>
        <v>155000</v>
      </c>
      <c r="P253" s="27" t="str">
        <f t="shared" si="61"/>
        <v>X</v>
      </c>
      <c r="Q253" s="265"/>
      <c r="S253" s="27"/>
      <c r="U253" s="27"/>
      <c r="V253" s="42">
        <f t="shared" si="50"/>
        <v>36065</v>
      </c>
      <c r="W253" s="42">
        <f t="shared" si="51"/>
        <v>0</v>
      </c>
      <c r="X253" s="27" t="str">
        <f t="shared" si="52"/>
        <v>OK</v>
      </c>
      <c r="Z253" s="27"/>
      <c r="AA253" s="42">
        <f t="shared" si="62"/>
        <v>0</v>
      </c>
      <c r="AB253" s="42">
        <f t="shared" si="54"/>
        <v>0</v>
      </c>
      <c r="AC253" s="27" t="str">
        <f t="shared" si="55"/>
        <v>OK</v>
      </c>
      <c r="AE253" s="27" t="str">
        <f t="shared" si="56"/>
        <v/>
      </c>
      <c r="AG253" s="24" t="str">
        <f t="shared" si="60"/>
        <v/>
      </c>
      <c r="AH253" s="65" t="str">
        <f t="shared" si="57"/>
        <v/>
      </c>
      <c r="AJ253" s="27" t="str">
        <f t="array" ref="AJ253">IF(C253="","",INDEX(구분표!$I$2:$I$300, MATCH(1,(구분표!$E$2:$E$300='2추 세출'!B253)*(구분표!$F$2:$F$300='2추 세출'!C253)*(구분표!$G$2:$G$300='2추 세출'!A253),0)))</f>
        <v>1001</v>
      </c>
      <c r="AL253" s="27"/>
    </row>
    <row r="254" spans="1:38" ht="50.1" customHeight="1" x14ac:dyDescent="0.3">
      <c r="A254" s="285" t="str">
        <f>IFERROR(VLOOKUP($C254,구분표!$A$2:$C$300,2,FALSE),"")</f>
        <v>여성가족교육협력위원회</v>
      </c>
      <c r="B254" s="253" t="s">
        <v>1169</v>
      </c>
      <c r="C254" s="237" t="s">
        <v>1199</v>
      </c>
      <c r="D254" s="266" t="s">
        <v>967</v>
      </c>
      <c r="E254" s="266"/>
      <c r="F254" s="256" t="s">
        <v>1318</v>
      </c>
      <c r="G254" s="259">
        <v>36065</v>
      </c>
      <c r="H254" s="258"/>
      <c r="I254" s="54">
        <f t="shared" si="47"/>
        <v>36065</v>
      </c>
      <c r="J254" s="258">
        <v>-36065</v>
      </c>
      <c r="K254" s="260"/>
      <c r="L254" s="50">
        <f t="shared" si="48"/>
        <v>0</v>
      </c>
      <c r="M254" s="42"/>
      <c r="N254" s="45"/>
      <c r="O254" s="52">
        <f t="shared" si="49"/>
        <v>36065</v>
      </c>
      <c r="P254" s="27" t="str">
        <f t="shared" si="61"/>
        <v>O</v>
      </c>
      <c r="Q254" s="265"/>
      <c r="S254" s="27"/>
      <c r="U254" s="27"/>
      <c r="V254" s="42">
        <f t="shared" si="50"/>
        <v>-36065</v>
      </c>
      <c r="W254" s="42">
        <f t="shared" si="51"/>
        <v>0</v>
      </c>
      <c r="X254" s="27" t="str">
        <f t="shared" si="52"/>
        <v>OK</v>
      </c>
      <c r="Z254" s="27"/>
      <c r="AA254" s="42">
        <f t="shared" si="62"/>
        <v>0</v>
      </c>
      <c r="AB254" s="42">
        <f t="shared" si="54"/>
        <v>0</v>
      </c>
      <c r="AC254" s="27" t="str">
        <f t="shared" si="55"/>
        <v>OK</v>
      </c>
      <c r="AE254" s="27" t="str">
        <f t="shared" si="56"/>
        <v/>
      </c>
      <c r="AG254" s="24" t="str">
        <f t="shared" si="60"/>
        <v/>
      </c>
      <c r="AH254" s="65" t="str">
        <f t="shared" si="57"/>
        <v/>
      </c>
      <c r="AJ254" s="27" t="str">
        <f t="array" ref="AJ254">IF(C254="","",INDEX(구분표!$I$2:$I$300, MATCH(1,(구분표!$E$2:$E$300='2추 세출'!B254)*(구분표!$F$2:$F$300='2추 세출'!C254)*(구분표!$G$2:$G$300='2추 세출'!A254),0)))</f>
        <v>1002</v>
      </c>
      <c r="AL254" s="27"/>
    </row>
    <row r="255" spans="1:38" ht="50.1" customHeight="1" x14ac:dyDescent="0.3">
      <c r="A255" s="285" t="str">
        <f>IFERROR(VLOOKUP($C255,구분표!$A$2:$C$300,2,FALSE),"")</f>
        <v>여성가족교육협력위원회</v>
      </c>
      <c r="B255" s="253" t="s">
        <v>1169</v>
      </c>
      <c r="C255" s="237" t="s">
        <v>1174</v>
      </c>
      <c r="D255" s="266"/>
      <c r="E255" s="266"/>
      <c r="F255" s="267" t="s">
        <v>1319</v>
      </c>
      <c r="G255" s="259"/>
      <c r="H255" s="258"/>
      <c r="I255" s="54" t="str">
        <f t="shared" si="47"/>
        <v/>
      </c>
      <c r="J255" s="258"/>
      <c r="K255" s="260">
        <v>1000000</v>
      </c>
      <c r="L255" s="50">
        <f t="shared" si="48"/>
        <v>1000000</v>
      </c>
      <c r="M255" s="42"/>
      <c r="N255" s="45"/>
      <c r="O255" s="52">
        <f t="shared" si="49"/>
        <v>0</v>
      </c>
      <c r="P255" s="27" t="str">
        <f t="shared" si="61"/>
        <v>X</v>
      </c>
      <c r="Q255" s="265"/>
      <c r="S255" s="27"/>
      <c r="U255" s="27"/>
      <c r="V255" s="42">
        <f t="shared" si="50"/>
        <v>1000000</v>
      </c>
      <c r="W255" s="42">
        <f t="shared" si="51"/>
        <v>0</v>
      </c>
      <c r="X255" s="27" t="str">
        <f t="shared" si="52"/>
        <v>OK</v>
      </c>
      <c r="Z255" s="27"/>
      <c r="AA255" s="42">
        <f t="shared" si="62"/>
        <v>0</v>
      </c>
      <c r="AB255" s="42">
        <f t="shared" si="54"/>
        <v>0</v>
      </c>
      <c r="AC255" s="27" t="str">
        <f t="shared" si="55"/>
        <v>OK</v>
      </c>
      <c r="AE255" s="27" t="str">
        <f t="shared" si="56"/>
        <v/>
      </c>
      <c r="AG255" s="24" t="str">
        <f t="shared" si="60"/>
        <v/>
      </c>
      <c r="AH255" s="65" t="str">
        <f t="shared" si="57"/>
        <v/>
      </c>
      <c r="AJ255" s="27" t="str">
        <f t="array" ref="AJ255">IF(C255="","",INDEX(구분표!$I$2:$I$300, MATCH(1,(구분표!$E$2:$E$300='2추 세출'!B255)*(구분표!$F$2:$F$300='2추 세출'!C255)*(구분표!$G$2:$G$300='2추 세출'!A255),0)))</f>
        <v>1003</v>
      </c>
      <c r="AL255" s="27"/>
    </row>
    <row r="256" spans="1:38" ht="50.1" customHeight="1" x14ac:dyDescent="0.3">
      <c r="A256" s="285" t="str">
        <f>IFERROR(VLOOKUP($C256,구분표!$A$2:$C$300,2,FALSE),"")</f>
        <v>여성가족교육협력위원회</v>
      </c>
      <c r="B256" s="253" t="s">
        <v>1169</v>
      </c>
      <c r="C256" s="237" t="s">
        <v>1174</v>
      </c>
      <c r="D256" s="266"/>
      <c r="E256" s="266"/>
      <c r="F256" s="267" t="s">
        <v>1320</v>
      </c>
      <c r="G256" s="259"/>
      <c r="H256" s="258"/>
      <c r="I256" s="54" t="str">
        <f t="shared" si="47"/>
        <v/>
      </c>
      <c r="J256" s="258"/>
      <c r="K256" s="260">
        <v>58000</v>
      </c>
      <c r="L256" s="50">
        <f t="shared" si="48"/>
        <v>58000</v>
      </c>
      <c r="M256" s="42"/>
      <c r="N256" s="45"/>
      <c r="O256" s="52">
        <f t="shared" si="49"/>
        <v>0</v>
      </c>
      <c r="P256" s="27" t="str">
        <f t="shared" si="61"/>
        <v>X</v>
      </c>
      <c r="Q256" s="265"/>
      <c r="S256" s="27"/>
      <c r="U256" s="27"/>
      <c r="V256" s="42">
        <f t="shared" si="50"/>
        <v>58000</v>
      </c>
      <c r="W256" s="42">
        <f t="shared" si="51"/>
        <v>0</v>
      </c>
      <c r="X256" s="27" t="str">
        <f t="shared" si="52"/>
        <v>OK</v>
      </c>
      <c r="Z256" s="27"/>
      <c r="AA256" s="42">
        <f t="shared" si="62"/>
        <v>0</v>
      </c>
      <c r="AB256" s="42">
        <f t="shared" si="54"/>
        <v>0</v>
      </c>
      <c r="AC256" s="27" t="str">
        <f t="shared" si="55"/>
        <v>OK</v>
      </c>
      <c r="AE256" s="27" t="str">
        <f t="shared" si="56"/>
        <v/>
      </c>
      <c r="AG256" s="24" t="str">
        <f t="shared" si="60"/>
        <v/>
      </c>
      <c r="AH256" s="65" t="str">
        <f t="shared" si="57"/>
        <v/>
      </c>
      <c r="AJ256" s="27" t="str">
        <f t="array" ref="AJ256">IF(C256="","",INDEX(구분표!$I$2:$I$300, MATCH(1,(구분표!$E$2:$E$300='2추 세출'!B256)*(구분표!$F$2:$F$300='2추 세출'!C256)*(구분표!$G$2:$G$300='2추 세출'!A256),0)))</f>
        <v>1003</v>
      </c>
      <c r="AL256" s="27"/>
    </row>
    <row r="257" spans="1:38" ht="50.1" customHeight="1" x14ac:dyDescent="0.3">
      <c r="A257" s="285" t="str">
        <f>IFERROR(VLOOKUP($C257,구분표!$A$2:$C$300,2,FALSE),"")</f>
        <v>여성가족교육협력위원회</v>
      </c>
      <c r="B257" s="306" t="s">
        <v>1200</v>
      </c>
      <c r="C257" s="241" t="s">
        <v>1201</v>
      </c>
      <c r="D257" s="230" t="s">
        <v>981</v>
      </c>
      <c r="E257" s="231"/>
      <c r="F257" s="267" t="s">
        <v>1321</v>
      </c>
      <c r="G257" s="221">
        <v>136054</v>
      </c>
      <c r="H257" s="235">
        <v>136054</v>
      </c>
      <c r="I257" s="54">
        <f t="shared" si="47"/>
        <v>0</v>
      </c>
      <c r="J257" s="294"/>
      <c r="K257" s="223">
        <v>112321</v>
      </c>
      <c r="L257" s="50">
        <f t="shared" si="48"/>
        <v>248375</v>
      </c>
      <c r="M257" s="42"/>
      <c r="N257" s="45"/>
      <c r="O257" s="52">
        <f t="shared" si="49"/>
        <v>136054</v>
      </c>
      <c r="P257" s="27" t="str">
        <f t="shared" si="61"/>
        <v>X</v>
      </c>
      <c r="Q257" s="226" t="s">
        <v>1209</v>
      </c>
      <c r="S257" s="27"/>
      <c r="U257" s="27"/>
      <c r="V257" s="42">
        <f t="shared" si="50"/>
        <v>112321</v>
      </c>
      <c r="W257" s="42">
        <f t="shared" si="51"/>
        <v>0</v>
      </c>
      <c r="X257" s="27" t="str">
        <f t="shared" si="52"/>
        <v>OK</v>
      </c>
      <c r="Z257" s="27"/>
      <c r="AA257" s="42">
        <f t="shared" si="62"/>
        <v>0</v>
      </c>
      <c r="AB257" s="42">
        <f t="shared" si="54"/>
        <v>0</v>
      </c>
      <c r="AC257" s="27" t="str">
        <f t="shared" si="55"/>
        <v>OK</v>
      </c>
      <c r="AE257" s="27" t="str">
        <f t="shared" si="56"/>
        <v/>
      </c>
      <c r="AG257" s="24" t="str">
        <f t="shared" si="60"/>
        <v/>
      </c>
      <c r="AH257" s="65" t="str">
        <f t="shared" si="57"/>
        <v/>
      </c>
      <c r="AJ257" s="27" t="str">
        <f t="array" ref="AJ257">IF(C257="","",INDEX(구분표!$I$2:$I$300, MATCH(1,(구분표!$E$2:$E$300='2추 세출'!B257)*(구분표!$F$2:$F$300='2추 세출'!C257)*(구분표!$G$2:$G$300='2추 세출'!A257),0)))</f>
        <v>1007</v>
      </c>
      <c r="AL257" s="27"/>
    </row>
    <row r="258" spans="1:38" ht="50.1" customHeight="1" x14ac:dyDescent="0.3">
      <c r="A258" s="285" t="str">
        <f>IFERROR(VLOOKUP($C258,구분표!$A$2:$C$300,2,FALSE),"")</f>
        <v>여성가족교육협력위원회</v>
      </c>
      <c r="B258" s="306" t="s">
        <v>1200</v>
      </c>
      <c r="C258" s="241" t="s">
        <v>1201</v>
      </c>
      <c r="D258" s="230" t="s">
        <v>981</v>
      </c>
      <c r="E258" s="231"/>
      <c r="F258" s="267" t="s">
        <v>1322</v>
      </c>
      <c r="G258" s="221">
        <v>24672</v>
      </c>
      <c r="H258" s="235">
        <v>24672</v>
      </c>
      <c r="I258" s="54">
        <f t="shared" si="47"/>
        <v>0</v>
      </c>
      <c r="J258" s="294"/>
      <c r="K258" s="223">
        <v>4575</v>
      </c>
      <c r="L258" s="50">
        <f t="shared" si="48"/>
        <v>29247</v>
      </c>
      <c r="M258" s="42"/>
      <c r="N258" s="45"/>
      <c r="O258" s="52">
        <f t="shared" si="49"/>
        <v>24672</v>
      </c>
      <c r="P258" s="27" t="str">
        <f t="shared" si="61"/>
        <v>X</v>
      </c>
      <c r="Q258" s="226" t="s">
        <v>1209</v>
      </c>
      <c r="S258" s="27"/>
      <c r="U258" s="27"/>
      <c r="V258" s="42">
        <f t="shared" si="50"/>
        <v>4575</v>
      </c>
      <c r="W258" s="42">
        <f t="shared" si="51"/>
        <v>0</v>
      </c>
      <c r="X258" s="27" t="str">
        <f t="shared" si="52"/>
        <v>OK</v>
      </c>
      <c r="Z258" s="27"/>
      <c r="AA258" s="42">
        <f t="shared" si="62"/>
        <v>0</v>
      </c>
      <c r="AB258" s="42">
        <f t="shared" si="54"/>
        <v>0</v>
      </c>
      <c r="AC258" s="27" t="str">
        <f t="shared" si="55"/>
        <v>OK</v>
      </c>
      <c r="AE258" s="27" t="str">
        <f t="shared" si="56"/>
        <v/>
      </c>
      <c r="AG258" s="24" t="str">
        <f t="shared" si="60"/>
        <v/>
      </c>
      <c r="AH258" s="65" t="str">
        <f t="shared" si="57"/>
        <v/>
      </c>
      <c r="AJ258" s="27" t="str">
        <f t="array" ref="AJ258">IF(C258="","",INDEX(구분표!$I$2:$I$300, MATCH(1,(구분표!$E$2:$E$300='2추 세출'!B258)*(구분표!$F$2:$F$300='2추 세출'!C258)*(구분표!$G$2:$G$300='2추 세출'!A258),0)))</f>
        <v>1007</v>
      </c>
      <c r="AL258" s="27"/>
    </row>
    <row r="259" spans="1:38" ht="50.1" customHeight="1" x14ac:dyDescent="0.3">
      <c r="A259" s="285" t="str">
        <f>IFERROR(VLOOKUP($C259,구분표!$A$2:$C$300,2,FALSE),"")</f>
        <v>여성가족교육협력위원회</v>
      </c>
      <c r="B259" s="306" t="s">
        <v>1200</v>
      </c>
      <c r="C259" s="241" t="s">
        <v>1201</v>
      </c>
      <c r="D259" s="230" t="s">
        <v>981</v>
      </c>
      <c r="E259" s="231"/>
      <c r="F259" s="267" t="s">
        <v>1323</v>
      </c>
      <c r="G259" s="221">
        <v>17261</v>
      </c>
      <c r="H259" s="235">
        <v>17261</v>
      </c>
      <c r="I259" s="54">
        <f t="shared" si="47"/>
        <v>0</v>
      </c>
      <c r="J259" s="294"/>
      <c r="K259" s="223">
        <v>14722</v>
      </c>
      <c r="L259" s="50">
        <f t="shared" si="48"/>
        <v>31983</v>
      </c>
      <c r="M259" s="42"/>
      <c r="N259" s="45"/>
      <c r="O259" s="52">
        <f t="shared" si="49"/>
        <v>17261</v>
      </c>
      <c r="P259" s="27" t="str">
        <f t="shared" si="61"/>
        <v>X</v>
      </c>
      <c r="Q259" s="226" t="s">
        <v>1209</v>
      </c>
      <c r="S259" s="27"/>
      <c r="U259" s="27"/>
      <c r="V259" s="42">
        <f t="shared" si="50"/>
        <v>14722</v>
      </c>
      <c r="W259" s="42">
        <f t="shared" si="51"/>
        <v>0</v>
      </c>
      <c r="X259" s="27" t="str">
        <f t="shared" si="52"/>
        <v>OK</v>
      </c>
      <c r="Z259" s="27"/>
      <c r="AA259" s="42">
        <f t="shared" si="62"/>
        <v>0</v>
      </c>
      <c r="AB259" s="42">
        <f t="shared" si="54"/>
        <v>0</v>
      </c>
      <c r="AC259" s="27" t="str">
        <f t="shared" si="55"/>
        <v>OK</v>
      </c>
      <c r="AE259" s="27" t="str">
        <f t="shared" si="56"/>
        <v/>
      </c>
      <c r="AG259" s="24" t="str">
        <f t="shared" si="60"/>
        <v/>
      </c>
      <c r="AH259" s="65" t="str">
        <f t="shared" si="57"/>
        <v/>
      </c>
      <c r="AJ259" s="27" t="str">
        <f t="array" ref="AJ259">IF(C259="","",INDEX(구분표!$I$2:$I$300, MATCH(1,(구분표!$E$2:$E$300='2추 세출'!B259)*(구분표!$F$2:$F$300='2추 세출'!C259)*(구분표!$G$2:$G$300='2추 세출'!A259),0)))</f>
        <v>1007</v>
      </c>
      <c r="AL259" s="27"/>
    </row>
    <row r="260" spans="1:38" ht="50.1" customHeight="1" x14ac:dyDescent="0.3">
      <c r="A260" s="285" t="str">
        <f>IFERROR(VLOOKUP($C260,구분표!$A$2:$C$300,2,FALSE),"")</f>
        <v>여성가족교육협력위원회</v>
      </c>
      <c r="B260" s="253" t="s">
        <v>1200</v>
      </c>
      <c r="C260" s="237" t="s">
        <v>1202</v>
      </c>
      <c r="D260" s="266" t="s">
        <v>846</v>
      </c>
      <c r="E260" s="193"/>
      <c r="F260" s="267" t="s">
        <v>1324</v>
      </c>
      <c r="G260" s="259">
        <v>3110000</v>
      </c>
      <c r="H260" s="258">
        <v>3000000</v>
      </c>
      <c r="I260" s="54">
        <f t="shared" si="47"/>
        <v>110000</v>
      </c>
      <c r="J260" s="258"/>
      <c r="K260" s="260">
        <v>50465</v>
      </c>
      <c r="L260" s="50">
        <f t="shared" si="48"/>
        <v>3160465</v>
      </c>
      <c r="M260" s="42"/>
      <c r="N260" s="45"/>
      <c r="O260" s="52">
        <f t="shared" si="49"/>
        <v>3110000</v>
      </c>
      <c r="P260" s="27" t="str">
        <f t="shared" si="61"/>
        <v>X</v>
      </c>
      <c r="Q260" s="265" t="s">
        <v>1182</v>
      </c>
      <c r="S260" s="27"/>
      <c r="U260" s="27"/>
      <c r="V260" s="42">
        <f t="shared" si="50"/>
        <v>50465</v>
      </c>
      <c r="W260" s="42">
        <f t="shared" si="51"/>
        <v>0</v>
      </c>
      <c r="X260" s="27" t="str">
        <f t="shared" si="52"/>
        <v>OK</v>
      </c>
      <c r="Z260" s="27"/>
      <c r="AA260" s="42">
        <f t="shared" si="62"/>
        <v>0</v>
      </c>
      <c r="AB260" s="42">
        <f t="shared" si="54"/>
        <v>0</v>
      </c>
      <c r="AC260" s="27" t="str">
        <f t="shared" si="55"/>
        <v>OK</v>
      </c>
      <c r="AE260" s="27" t="str">
        <f t="shared" si="56"/>
        <v/>
      </c>
      <c r="AG260" s="24" t="str">
        <f t="shared" si="60"/>
        <v/>
      </c>
      <c r="AH260" s="65" t="str">
        <f t="shared" si="57"/>
        <v/>
      </c>
      <c r="AJ260" s="27" t="str">
        <f t="array" ref="AJ260">IF(C260="","",INDEX(구분표!$I$2:$I$300, MATCH(1,(구분표!$E$2:$E$300='2추 세출'!B260)*(구분표!$F$2:$F$300='2추 세출'!C260)*(구분표!$G$2:$G$300='2추 세출'!A260),0)))</f>
        <v>1008</v>
      </c>
      <c r="AL260" s="27"/>
    </row>
    <row r="261" spans="1:38" ht="50.1" customHeight="1" x14ac:dyDescent="0.3">
      <c r="A261" s="285" t="str">
        <f>IFERROR(VLOOKUP($C261,구분표!$A$2:$C$300,2,FALSE),"")</f>
        <v>여성가족교육협력위원회</v>
      </c>
      <c r="B261" s="253" t="s">
        <v>1203</v>
      </c>
      <c r="C261" s="237" t="s">
        <v>1204</v>
      </c>
      <c r="D261" s="266" t="s">
        <v>967</v>
      </c>
      <c r="E261" s="266"/>
      <c r="F261" s="267" t="s">
        <v>1325</v>
      </c>
      <c r="G261" s="259">
        <v>3094000</v>
      </c>
      <c r="H261" s="258">
        <v>2594000</v>
      </c>
      <c r="I261" s="54">
        <f t="shared" si="47"/>
        <v>500000</v>
      </c>
      <c r="J261" s="258">
        <v>-250000</v>
      </c>
      <c r="K261" s="260"/>
      <c r="L261" s="50">
        <f t="shared" si="48"/>
        <v>2844000</v>
      </c>
      <c r="M261" s="42"/>
      <c r="N261" s="45"/>
      <c r="O261" s="52">
        <f t="shared" si="49"/>
        <v>3094000</v>
      </c>
      <c r="P261" s="27" t="str">
        <f t="shared" si="61"/>
        <v>O</v>
      </c>
      <c r="Q261" s="255"/>
      <c r="S261" s="27"/>
      <c r="U261" s="27"/>
      <c r="V261" s="42">
        <f t="shared" si="50"/>
        <v>-250000</v>
      </c>
      <c r="W261" s="42">
        <f t="shared" si="51"/>
        <v>0</v>
      </c>
      <c r="X261" s="27" t="str">
        <f t="shared" si="52"/>
        <v>OK</v>
      </c>
      <c r="Z261" s="27"/>
      <c r="AA261" s="42">
        <f t="shared" si="62"/>
        <v>0</v>
      </c>
      <c r="AB261" s="42">
        <f t="shared" si="54"/>
        <v>0</v>
      </c>
      <c r="AC261" s="27" t="str">
        <f t="shared" si="55"/>
        <v>OK</v>
      </c>
      <c r="AE261" s="27" t="str">
        <f t="shared" si="56"/>
        <v/>
      </c>
      <c r="AG261" s="24" t="str">
        <f t="shared" si="60"/>
        <v/>
      </c>
      <c r="AH261" s="65" t="str">
        <f t="shared" si="57"/>
        <v/>
      </c>
      <c r="AJ261" s="27" t="str">
        <f t="array" ref="AJ261">IF(C261="","",INDEX(구분표!$I$2:$I$300, MATCH(1,(구분표!$E$2:$E$300='2추 세출'!B261)*(구분표!$F$2:$F$300='2추 세출'!C261)*(구분표!$G$2:$G$300='2추 세출'!A261),0)))</f>
        <v>1010</v>
      </c>
      <c r="AL261" s="27"/>
    </row>
    <row r="262" spans="1:38" ht="50.1" customHeight="1" x14ac:dyDescent="0.3">
      <c r="A262" s="285" t="str">
        <f>IFERROR(VLOOKUP($C262,구분표!$A$2:$C$300,2,FALSE),"")</f>
        <v>여성가족교육협력위원회</v>
      </c>
      <c r="B262" s="253" t="s">
        <v>1203</v>
      </c>
      <c r="C262" s="237" t="s">
        <v>1204</v>
      </c>
      <c r="D262" s="266" t="s">
        <v>967</v>
      </c>
      <c r="E262" s="266">
        <v>850</v>
      </c>
      <c r="F262" s="267" t="s">
        <v>1326</v>
      </c>
      <c r="G262" s="259"/>
      <c r="H262" s="258"/>
      <c r="I262" s="54">
        <f t="shared" si="47"/>
        <v>0</v>
      </c>
      <c r="J262" s="258"/>
      <c r="K262" s="260">
        <v>494000</v>
      </c>
      <c r="L262" s="50">
        <f t="shared" si="48"/>
        <v>494000</v>
      </c>
      <c r="M262" s="42"/>
      <c r="N262" s="45"/>
      <c r="O262" s="52">
        <f t="shared" si="49"/>
        <v>0</v>
      </c>
      <c r="P262" s="27" t="str">
        <f t="shared" si="61"/>
        <v>X</v>
      </c>
      <c r="Q262" s="255"/>
      <c r="S262" s="27"/>
      <c r="U262" s="27"/>
      <c r="V262" s="42">
        <f t="shared" si="50"/>
        <v>494000</v>
      </c>
      <c r="W262" s="42">
        <f t="shared" si="51"/>
        <v>0</v>
      </c>
      <c r="X262" s="27" t="str">
        <f t="shared" si="52"/>
        <v>OK</v>
      </c>
      <c r="Z262" s="27"/>
      <c r="AA262" s="42">
        <f t="shared" si="62"/>
        <v>0</v>
      </c>
      <c r="AB262" s="42">
        <f t="shared" si="54"/>
        <v>0</v>
      </c>
      <c r="AC262" s="27" t="str">
        <f t="shared" si="55"/>
        <v>OK</v>
      </c>
      <c r="AE262" s="27" t="str">
        <f t="shared" si="56"/>
        <v/>
      </c>
      <c r="AG262" s="24" t="str">
        <f t="shared" si="60"/>
        <v/>
      </c>
      <c r="AH262" s="65" t="str">
        <f t="shared" si="57"/>
        <v/>
      </c>
      <c r="AJ262" s="27" t="str">
        <f t="array" ref="AJ262">IF(C262="","",INDEX(구분표!$I$2:$I$300, MATCH(1,(구분표!$E$2:$E$300='2추 세출'!B262)*(구분표!$F$2:$F$300='2추 세출'!C262)*(구분표!$G$2:$G$300='2추 세출'!A262),0)))</f>
        <v>1010</v>
      </c>
      <c r="AL262" s="27"/>
    </row>
    <row r="263" spans="1:38" ht="50.1" customHeight="1" x14ac:dyDescent="0.3">
      <c r="A263" s="285" t="str">
        <f>IFERROR(VLOOKUP($C263,구분표!$A$2:$C$300,2,FALSE),"")</f>
        <v>여성가족교육협력위원회</v>
      </c>
      <c r="B263" s="253" t="s">
        <v>1203</v>
      </c>
      <c r="C263" s="237" t="s">
        <v>1205</v>
      </c>
      <c r="D263" s="266"/>
      <c r="E263" s="266"/>
      <c r="F263" s="267" t="s">
        <v>1327</v>
      </c>
      <c r="G263" s="259"/>
      <c r="H263" s="258"/>
      <c r="I263" s="54" t="str">
        <f t="shared" si="47"/>
        <v/>
      </c>
      <c r="J263" s="258"/>
      <c r="K263" s="260">
        <v>250000</v>
      </c>
      <c r="L263" s="50">
        <f t="shared" si="48"/>
        <v>250000</v>
      </c>
      <c r="M263" s="42"/>
      <c r="N263" s="45"/>
      <c r="O263" s="52">
        <f t="shared" si="49"/>
        <v>0</v>
      </c>
      <c r="P263" s="27" t="str">
        <f t="shared" si="61"/>
        <v>X</v>
      </c>
      <c r="Q263" s="255"/>
      <c r="S263" s="27"/>
      <c r="U263" s="27"/>
      <c r="V263" s="42">
        <f t="shared" si="50"/>
        <v>250000</v>
      </c>
      <c r="W263" s="42">
        <f t="shared" si="51"/>
        <v>0</v>
      </c>
      <c r="X263" s="27" t="str">
        <f t="shared" si="52"/>
        <v>OK</v>
      </c>
      <c r="Z263" s="27"/>
      <c r="AA263" s="42">
        <f t="shared" si="62"/>
        <v>0</v>
      </c>
      <c r="AB263" s="42">
        <f t="shared" si="54"/>
        <v>0</v>
      </c>
      <c r="AC263" s="27" t="str">
        <f t="shared" si="55"/>
        <v>OK</v>
      </c>
      <c r="AE263" s="27" t="str">
        <f t="shared" si="56"/>
        <v/>
      </c>
      <c r="AG263" s="24" t="str">
        <f t="shared" si="60"/>
        <v/>
      </c>
      <c r="AH263" s="65" t="str">
        <f t="shared" si="57"/>
        <v/>
      </c>
      <c r="AJ263" s="27" t="str">
        <f t="array" ref="AJ263">IF(C263="","",INDEX(구분표!$I$2:$I$300, MATCH(1,(구분표!$E$2:$E$300='2추 세출'!B263)*(구분표!$F$2:$F$300='2추 세출'!C263)*(구분표!$G$2:$G$300='2추 세출'!A263),0)))</f>
        <v>1012</v>
      </c>
      <c r="AL263" s="27"/>
    </row>
    <row r="264" spans="1:38" ht="50.1" customHeight="1" x14ac:dyDescent="0.3">
      <c r="A264" s="296" t="str">
        <f>IFERROR(VLOOKUP($C264,구분표!$A$2:$C$300,2,FALSE),"")</f>
        <v>여성가족교육협력위원회</v>
      </c>
      <c r="B264" s="254" t="s">
        <v>1203</v>
      </c>
      <c r="C264" s="300" t="s">
        <v>1205</v>
      </c>
      <c r="D264" s="213"/>
      <c r="E264" s="213"/>
      <c r="F264" s="321" t="s">
        <v>1328</v>
      </c>
      <c r="G264" s="46"/>
      <c r="H264" s="43"/>
      <c r="I264" s="55" t="str">
        <f t="shared" si="47"/>
        <v/>
      </c>
      <c r="J264" s="43"/>
      <c r="K264" s="47">
        <v>198000</v>
      </c>
      <c r="L264" s="51">
        <f t="shared" si="48"/>
        <v>198000</v>
      </c>
      <c r="M264" s="43"/>
      <c r="N264" s="47"/>
      <c r="O264" s="53">
        <f t="shared" si="49"/>
        <v>0</v>
      </c>
      <c r="P264" s="254" t="str">
        <f t="shared" si="61"/>
        <v>X</v>
      </c>
      <c r="Q264" s="30"/>
      <c r="S264" s="28"/>
      <c r="U264" s="28"/>
      <c r="V264" s="43">
        <f t="shared" si="50"/>
        <v>198000</v>
      </c>
      <c r="W264" s="43">
        <f t="shared" si="51"/>
        <v>0</v>
      </c>
      <c r="X264" s="28" t="str">
        <f t="shared" si="52"/>
        <v>OK</v>
      </c>
      <c r="Z264" s="28"/>
      <c r="AA264" s="43">
        <f t="shared" si="62"/>
        <v>0</v>
      </c>
      <c r="AB264" s="43">
        <f t="shared" si="54"/>
        <v>0</v>
      </c>
      <c r="AC264" s="28" t="str">
        <f t="shared" si="55"/>
        <v>OK</v>
      </c>
      <c r="AE264" s="28" t="str">
        <f t="shared" si="56"/>
        <v/>
      </c>
      <c r="AG264" s="25" t="str">
        <f t="shared" si="60"/>
        <v/>
      </c>
      <c r="AH264" s="66" t="str">
        <f t="shared" si="57"/>
        <v/>
      </c>
      <c r="AJ264" s="28" t="str">
        <f t="array" ref="AJ264">IF(C264="","",INDEX(구분표!$I$2:$I$300, MATCH(1,(구분표!$E$2:$E$300='2추 세출'!B264)*(구분표!$F$2:$F$300='2추 세출'!C264)*(구분표!$G$2:$G$300='2추 세출'!A264),0)))</f>
        <v>1012</v>
      </c>
      <c r="AL264" s="28"/>
    </row>
  </sheetData>
  <autoFilter ref="A6:AL6"/>
  <mergeCells count="25">
    <mergeCell ref="AJ4:AJ5"/>
    <mergeCell ref="AL4:AL5"/>
    <mergeCell ref="O4:O5"/>
    <mergeCell ref="P4:P5"/>
    <mergeCell ref="Q4:Q5"/>
    <mergeCell ref="S4:S5"/>
    <mergeCell ref="U4:U5"/>
    <mergeCell ref="V4:X4"/>
    <mergeCell ref="AG4:AG5"/>
    <mergeCell ref="AH4:AH5"/>
    <mergeCell ref="Z4:Z5"/>
    <mergeCell ref="AA4:AC4"/>
    <mergeCell ref="AE4:AE5"/>
    <mergeCell ref="M4:N4"/>
    <mergeCell ref="A4:A5"/>
    <mergeCell ref="B4:B5"/>
    <mergeCell ref="C4:C5"/>
    <mergeCell ref="D4:D5"/>
    <mergeCell ref="E4:E5"/>
    <mergeCell ref="F4:F5"/>
    <mergeCell ref="G4:G5"/>
    <mergeCell ref="H4:H5"/>
    <mergeCell ref="I4:I5"/>
    <mergeCell ref="J4:K4"/>
    <mergeCell ref="L4:L5"/>
  </mergeCells>
  <phoneticPr fontId="1" type="noConversion"/>
  <dataValidations count="4">
    <dataValidation type="list" allowBlank="1" showInputMessage="1" showErrorMessage="1" sqref="D7:D69 E139:E140 E143:E145 D138 D169:D264">
      <formula1>"본예산,1회추경,신규"</formula1>
    </dataValidation>
    <dataValidation type="list" allowBlank="1" showInputMessage="1" showErrorMessage="1" sqref="E158 E165 D139:D168 D70:D137">
      <formula1>"본예산,2회추경,신규"</formula1>
    </dataValidation>
    <dataValidation type="list" allowBlank="1" showInputMessage="1" showErrorMessage="1" sqref="U7:U264 Z7:Z264">
      <formula1>"도비,국비,지특,기금,특교"</formula1>
    </dataValidation>
    <dataValidation type="list" allowBlank="1" showInputMessage="1" showErrorMessage="1" sqref="S7:S264">
      <formula1>"도비,국도비"</formula1>
    </dataValidation>
  </dataValidations>
  <printOptions horizontalCentered="1"/>
  <pageMargins left="0.31496062992125984" right="0.31496062992125984" top="0.55118110236220474" bottom="0.55118110236220474" header="0.31496062992125984" footer="0.31496062992125984"/>
  <pageSetup paperSize="8" scale="76" orientation="landscape" r:id="rId1"/>
  <ignoredErrors>
    <ignoredError sqref="B198 G7:O9 G11:O69 G10:M10 O10 G138:O243 I70:I137 L70:O137" 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AQ50"/>
  <sheetViews>
    <sheetView zoomScale="70" zoomScaleNormal="70" workbookViewId="0">
      <pane xSplit="4" ySplit="6" topLeftCell="E43" activePane="bottomRight" state="frozen"/>
      <selection activeCell="S4" sqref="S4:S5"/>
      <selection pane="topRight" activeCell="S4" sqref="S4:S5"/>
      <selection pane="bottomLeft" activeCell="S4" sqref="S4:S5"/>
      <selection pane="bottomRight" activeCell="S4" sqref="S4:S5"/>
    </sheetView>
  </sheetViews>
  <sheetFormatPr defaultRowHeight="50.1" customHeight="1" x14ac:dyDescent="0.3"/>
  <cols>
    <col min="1" max="1" width="12.625" style="1" customWidth="1"/>
    <col min="2" max="3" width="12.125" style="1" customWidth="1"/>
    <col min="4" max="5" width="7.125" style="1" customWidth="1"/>
    <col min="6" max="6" width="41.625" style="1" customWidth="1"/>
    <col min="7" max="15" width="11.625" style="1" customWidth="1"/>
    <col min="16" max="16" width="7.625" style="1" customWidth="1"/>
    <col min="17" max="17" width="38.625" style="1" customWidth="1"/>
    <col min="18" max="18" width="3.625" style="1" customWidth="1"/>
    <col min="19" max="19" width="6.625" style="1" customWidth="1"/>
    <col min="20" max="20" width="2.625" style="1" customWidth="1"/>
    <col min="21" max="21" width="6.625" style="1" customWidth="1"/>
    <col min="22" max="23" width="11.625" style="1" customWidth="1"/>
    <col min="24" max="24" width="6.625" style="1" customWidth="1"/>
    <col min="25" max="25" width="2.625" style="1" customWidth="1"/>
    <col min="26" max="26" width="6.625" style="1" customWidth="1"/>
    <col min="27" max="28" width="11.625" style="1" customWidth="1"/>
    <col min="29" max="29" width="6.625" style="1" customWidth="1"/>
    <col min="30" max="30" width="2.625" style="1" customWidth="1"/>
    <col min="31" max="31" width="10.625" style="1" customWidth="1"/>
    <col min="32" max="32" width="2.625" style="1" customWidth="1"/>
    <col min="33" max="33" width="10.625" style="1" customWidth="1"/>
    <col min="34" max="34" width="2.625" style="1" customWidth="1"/>
    <col min="35" max="35" width="6.625" style="1" customWidth="1"/>
    <col min="36" max="36" width="2.625" style="1" customWidth="1"/>
    <col min="37" max="37" width="11.625" style="1" customWidth="1"/>
    <col min="38" max="39" width="5.625" style="1" customWidth="1"/>
    <col min="40" max="40" width="2.625" style="1" customWidth="1"/>
    <col min="41" max="41" width="11.625" style="1" customWidth="1"/>
    <col min="42" max="43" width="5.625" style="1" customWidth="1"/>
    <col min="44" max="16384" width="9" style="1"/>
  </cols>
  <sheetData>
    <row r="1" spans="1:43" ht="35.1" customHeight="1" x14ac:dyDescent="0.3">
      <c r="A1" s="16" t="s">
        <v>678</v>
      </c>
      <c r="B1" s="17"/>
      <c r="C1" s="17"/>
      <c r="D1" s="17"/>
      <c r="E1" s="17"/>
      <c r="F1" s="17"/>
      <c r="G1" s="17"/>
      <c r="H1" s="17"/>
      <c r="I1" s="17"/>
      <c r="J1" s="17"/>
      <c r="K1" s="17"/>
      <c r="L1" s="17"/>
      <c r="M1" s="17"/>
      <c r="N1" s="17"/>
      <c r="O1" s="17"/>
      <c r="P1" s="17"/>
      <c r="Q1" s="17"/>
      <c r="R1" s="17"/>
    </row>
    <row r="2" spans="1:43" ht="20.25" customHeight="1" x14ac:dyDescent="0.3">
      <c r="A2" s="19" t="s">
        <v>644</v>
      </c>
      <c r="V2" s="56" t="s">
        <v>690</v>
      </c>
      <c r="AA2" s="56" t="s">
        <v>690</v>
      </c>
    </row>
    <row r="3" spans="1:43" ht="20.25" customHeight="1" x14ac:dyDescent="0.3">
      <c r="J3" s="49">
        <f>COUNTA(J7:J50)</f>
        <v>0</v>
      </c>
      <c r="K3" s="49">
        <f>COUNTA(K7:K50)</f>
        <v>0</v>
      </c>
      <c r="M3" s="49">
        <f>COUNTA(M7:M50)</f>
        <v>0</v>
      </c>
      <c r="N3" s="49">
        <f>COUNTA(N7:N50)</f>
        <v>0</v>
      </c>
      <c r="Q3" s="20" t="s">
        <v>660</v>
      </c>
      <c r="V3" s="63" t="str">
        <f>IF(V6='1추특출'!V6,"OK","@@")</f>
        <v>OK</v>
      </c>
      <c r="X3" s="63" t="str">
        <f>IF(COUNTIF(X6:X50,"검토")&gt;0,"@@","OK")</f>
        <v>OK</v>
      </c>
      <c r="AA3" s="63" t="str">
        <f>IF(AA6='1추특출'!AA6,"OK","@@")</f>
        <v>OK</v>
      </c>
      <c r="AC3" s="63" t="str">
        <f>IF(COUNTIF(AC6:AC50,"검토")&gt;0,"@@","OK")</f>
        <v>OK</v>
      </c>
    </row>
    <row r="4" spans="1:43" s="18" customFormat="1" ht="30" customHeight="1" x14ac:dyDescent="0.3">
      <c r="A4" s="363" t="s">
        <v>645</v>
      </c>
      <c r="B4" s="365" t="s">
        <v>646</v>
      </c>
      <c r="C4" s="367" t="s">
        <v>647</v>
      </c>
      <c r="D4" s="366" t="s">
        <v>659</v>
      </c>
      <c r="E4" s="364" t="s">
        <v>648</v>
      </c>
      <c r="F4" s="365" t="s">
        <v>649</v>
      </c>
      <c r="G4" s="364" t="s">
        <v>656</v>
      </c>
      <c r="H4" s="366" t="s">
        <v>655</v>
      </c>
      <c r="I4" s="364" t="s">
        <v>654</v>
      </c>
      <c r="J4" s="368" t="s">
        <v>652</v>
      </c>
      <c r="K4" s="369"/>
      <c r="L4" s="370" t="s">
        <v>653</v>
      </c>
      <c r="M4" s="372" t="s">
        <v>662</v>
      </c>
      <c r="N4" s="373"/>
      <c r="O4" s="361" t="s">
        <v>661</v>
      </c>
      <c r="P4" s="366" t="s">
        <v>658</v>
      </c>
      <c r="Q4" s="375" t="s">
        <v>657</v>
      </c>
      <c r="S4" s="376" t="s">
        <v>663</v>
      </c>
      <c r="U4" s="377" t="s">
        <v>664</v>
      </c>
      <c r="V4" s="378" t="s">
        <v>665</v>
      </c>
      <c r="W4" s="378"/>
      <c r="X4" s="378"/>
      <c r="Z4" s="377" t="s">
        <v>664</v>
      </c>
      <c r="AA4" s="374" t="s">
        <v>669</v>
      </c>
      <c r="AB4" s="374"/>
      <c r="AC4" s="374"/>
      <c r="AE4" s="377" t="s">
        <v>670</v>
      </c>
      <c r="AG4" s="376" t="s">
        <v>671</v>
      </c>
      <c r="AI4" s="376" t="s">
        <v>672</v>
      </c>
      <c r="AK4" s="378" t="s">
        <v>673</v>
      </c>
      <c r="AL4" s="378"/>
      <c r="AM4" s="378"/>
      <c r="AO4" s="374" t="s">
        <v>676</v>
      </c>
      <c r="AP4" s="374"/>
      <c r="AQ4" s="374"/>
    </row>
    <row r="5" spans="1:43" s="18" customFormat="1" ht="18" customHeight="1" x14ac:dyDescent="0.3">
      <c r="A5" s="363"/>
      <c r="B5" s="365"/>
      <c r="C5" s="367"/>
      <c r="D5" s="365"/>
      <c r="E5" s="364"/>
      <c r="F5" s="365"/>
      <c r="G5" s="364"/>
      <c r="H5" s="365"/>
      <c r="I5" s="367"/>
      <c r="J5" s="21" t="s">
        <v>650</v>
      </c>
      <c r="K5" s="40" t="s">
        <v>651</v>
      </c>
      <c r="L5" s="371"/>
      <c r="M5" s="22" t="s">
        <v>650</v>
      </c>
      <c r="N5" s="39" t="s">
        <v>651</v>
      </c>
      <c r="O5" s="362"/>
      <c r="P5" s="366"/>
      <c r="Q5" s="375"/>
      <c r="S5" s="377"/>
      <c r="U5" s="377"/>
      <c r="V5" s="67" t="s">
        <v>666</v>
      </c>
      <c r="W5" s="67" t="s">
        <v>667</v>
      </c>
      <c r="X5" s="67" t="s">
        <v>668</v>
      </c>
      <c r="Z5" s="377"/>
      <c r="AA5" s="67" t="s">
        <v>666</v>
      </c>
      <c r="AB5" s="67" t="s">
        <v>667</v>
      </c>
      <c r="AC5" s="67" t="s">
        <v>668</v>
      </c>
      <c r="AE5" s="377"/>
      <c r="AG5" s="377"/>
      <c r="AI5" s="377"/>
      <c r="AK5" s="67" t="s">
        <v>674</v>
      </c>
      <c r="AL5" s="67" t="s">
        <v>675</v>
      </c>
      <c r="AM5" s="67" t="s">
        <v>668</v>
      </c>
      <c r="AO5" s="67" t="s">
        <v>674</v>
      </c>
      <c r="AP5" s="67" t="s">
        <v>675</v>
      </c>
      <c r="AQ5" s="67" t="s">
        <v>668</v>
      </c>
    </row>
    <row r="6" spans="1:43" ht="50.1" customHeight="1" x14ac:dyDescent="0.3">
      <c r="A6" s="48" t="s">
        <v>677</v>
      </c>
      <c r="B6" s="23"/>
      <c r="C6" s="23"/>
      <c r="D6" s="23"/>
      <c r="E6" s="23"/>
      <c r="F6" s="23"/>
      <c r="G6" s="41">
        <f t="shared" ref="G6:O6" si="0">SUBTOTAL(9,G7:G50)</f>
        <v>0</v>
      </c>
      <c r="H6" s="41">
        <f t="shared" si="0"/>
        <v>0</v>
      </c>
      <c r="I6" s="41">
        <f t="shared" si="0"/>
        <v>0</v>
      </c>
      <c r="J6" s="41">
        <f t="shared" si="0"/>
        <v>0</v>
      </c>
      <c r="K6" s="41">
        <f t="shared" si="0"/>
        <v>0</v>
      </c>
      <c r="L6" s="41">
        <f t="shared" si="0"/>
        <v>0</v>
      </c>
      <c r="M6" s="41">
        <f t="shared" si="0"/>
        <v>0</v>
      </c>
      <c r="N6" s="41">
        <f t="shared" si="0"/>
        <v>0</v>
      </c>
      <c r="O6" s="41">
        <f t="shared" si="0"/>
        <v>0</v>
      </c>
      <c r="P6" s="26"/>
      <c r="Q6" s="23"/>
      <c r="S6" s="26"/>
      <c r="U6" s="26"/>
      <c r="V6" s="41">
        <f>SUBTOTAL(9,V7:V50)</f>
        <v>0</v>
      </c>
      <c r="W6" s="41">
        <f>SUBTOTAL(9,W7:W50)</f>
        <v>0</v>
      </c>
      <c r="X6" s="27" t="str">
        <f t="shared" ref="X6" si="1">IF(SUM($J6:$K6)=SUM($V6:$W6),"OK","검토")</f>
        <v>OK</v>
      </c>
      <c r="Z6" s="26"/>
      <c r="AA6" s="41">
        <f>SUBTOTAL(9,AA7:AA50)</f>
        <v>0</v>
      </c>
      <c r="AB6" s="41">
        <f>SUBTOTAL(9,AB7:AB50)</f>
        <v>0</v>
      </c>
      <c r="AC6" s="27" t="str">
        <f t="shared" ref="AC6" si="2">IF(SUM($J6:$K6)=SUM($V6:$W6),"OK","검토")</f>
        <v>OK</v>
      </c>
      <c r="AE6" s="26"/>
      <c r="AG6" s="26"/>
      <c r="AI6" s="26"/>
      <c r="AK6" s="41">
        <f>SUBTOTAL(9,AK7:AK50)</f>
        <v>0</v>
      </c>
      <c r="AL6" s="41">
        <f>SUBTOTAL(9,AL7:AL50)</f>
        <v>0</v>
      </c>
      <c r="AM6" s="48" t="str">
        <f>IF(COUNTIF(AM7:AM50,"@@")&gt;0,"@@","OK")</f>
        <v>OK</v>
      </c>
      <c r="AO6" s="41">
        <f>SUBTOTAL(9,AO7:AO50)</f>
        <v>0</v>
      </c>
      <c r="AP6" s="41">
        <f>SUBTOTAL(9,AP7:AP50)</f>
        <v>0</v>
      </c>
      <c r="AQ6" s="48" t="str">
        <f>IF(COUNTIF(AQ7:AQ50,"@@")&gt;0,"@@","OK")</f>
        <v>OK</v>
      </c>
    </row>
    <row r="7" spans="1:43" ht="50.1" customHeight="1" x14ac:dyDescent="0.3">
      <c r="A7" s="33" t="str">
        <f>IFERROR(VLOOKUP($C7,구분표!$A$2:$C$300,2,FALSE),"")</f>
        <v/>
      </c>
      <c r="B7" s="24" t="str">
        <f>IFERROR(VLOOKUP($C7,구분표!$A$2:$C$300,3,FALSE),"")</f>
        <v/>
      </c>
      <c r="C7" s="31"/>
      <c r="D7" s="35"/>
      <c r="E7" s="36"/>
      <c r="F7" s="35"/>
      <c r="G7" s="44"/>
      <c r="H7" s="42"/>
      <c r="I7" s="54" t="str">
        <f>IF(D7="","",G7-H7)</f>
        <v/>
      </c>
      <c r="J7" s="42"/>
      <c r="K7" s="45"/>
      <c r="L7" s="50">
        <f>IF(G7=0,H7+J7+K7,G7+J7+K7)</f>
        <v>0</v>
      </c>
      <c r="M7" s="42"/>
      <c r="N7" s="45"/>
      <c r="O7" s="52">
        <f>IF(G7=0,H7+M7+N7,G7+M7+N7)</f>
        <v>0</v>
      </c>
      <c r="P7" s="27" t="str">
        <f>IF(AND((L7=0),(O7&gt;0)),"O",IF(AND((J7&lt;0),(L7-O7&lt;0)),"O","X"))</f>
        <v>X</v>
      </c>
      <c r="Q7" s="29"/>
      <c r="S7" s="27"/>
      <c r="U7" s="27"/>
      <c r="V7" s="42">
        <f>IF($U7&lt;&gt;"도비",IF($S7="국도비","직접입력",SUM($J7:$K7)),)</f>
        <v>0</v>
      </c>
      <c r="W7" s="42">
        <f>IF($U7="도비",SUM($J7:$K7),IF($S7="국도비","직접입력",SUM($J7:$K7)-$V7))</f>
        <v>0</v>
      </c>
      <c r="X7" s="27" t="str">
        <f>IF(SUM($J7:$K7)=SUM($V7:$W7),"OK","검토")</f>
        <v>OK</v>
      </c>
      <c r="Z7" s="27"/>
      <c r="AA7" s="42">
        <f>IF($U7&lt;&gt;"도비",IF($S7="국도비","직접입력",SUM($M7:$N7)),)</f>
        <v>0</v>
      </c>
      <c r="AB7" s="42">
        <f>IF($U7="도비",SUM(M7:N7),IF($S7="국도비","직접입력",SUM(M7:N7)-AA7))</f>
        <v>0</v>
      </c>
      <c r="AC7" s="27" t="str">
        <f>IF(SUM(M7:N7)=SUM(AA7:AB7),"OK","검토")</f>
        <v>OK</v>
      </c>
      <c r="AE7" s="27" t="str">
        <f>IF(AG7="","",IF(U7="도비","세입없음",AG7&amp;"-"&amp;test(COUNTIF($AG$7:AG7,AG7),"00")))</f>
        <v/>
      </c>
      <c r="AG7" s="27" t="str">
        <f t="array" ref="AG7">IF(C7="","",INDEX(구분표!$I$2:$I$300, MATCH(1,(구분표!$E$2:$E$300='1추특입'!B7)*(구분표!$F$2:$F$300='1추특입'!C7)*(구분표!$G$2:$G$300='1추특입'!A7),0)))</f>
        <v/>
      </c>
      <c r="AI7" s="27"/>
      <c r="AK7" s="42">
        <f>IF(AE7="",0,SUMIFS('1추특출'!$V$6:$V$50,'1추특출'!$AE$6:$AE$50,'1추특입'!$AE7))</f>
        <v>0</v>
      </c>
      <c r="AL7" s="42" t="str">
        <f>IF(AE7="","",COUNTIFS('1추특출'!$AE$6:$AE$50,'1추특입'!AE7))</f>
        <v/>
      </c>
      <c r="AM7" s="27" t="str">
        <f>IF(V7=AK7,"OK","@@")</f>
        <v>OK</v>
      </c>
      <c r="AO7" s="42">
        <f>IF(AE7="",0,SUMIFS('1추특출'!$AA$6:$AA$50,'1추특출'!$AE$6:$AE$50,'1추특입'!$AE7))</f>
        <v>0</v>
      </c>
      <c r="AP7" s="42" t="str">
        <f>IF(AE7="","",COUNTIFS('1추특출'!$AE$6:$AE$50,AE7))</f>
        <v/>
      </c>
      <c r="AQ7" s="27" t="str">
        <f>IF(AA7=AO7,"OK","@@")</f>
        <v>OK</v>
      </c>
    </row>
    <row r="8" spans="1:43" ht="50.1" customHeight="1" x14ac:dyDescent="0.3">
      <c r="A8" s="33" t="str">
        <f>IFERROR(VLOOKUP($C8,구분표!$A$2:$C$300,2,FALSE),"")</f>
        <v/>
      </c>
      <c r="B8" s="24" t="str">
        <f>IFERROR(VLOOKUP($C8,구분표!$A$2:$C$300,3,FALSE),"")</f>
        <v/>
      </c>
      <c r="C8" s="31"/>
      <c r="D8" s="35"/>
      <c r="E8" s="36"/>
      <c r="F8" s="35"/>
      <c r="G8" s="44"/>
      <c r="H8" s="42"/>
      <c r="I8" s="54" t="str">
        <f t="shared" ref="I8:I49" si="3">IF(D8="","",G8-H8)</f>
        <v/>
      </c>
      <c r="J8" s="42"/>
      <c r="K8" s="45"/>
      <c r="L8" s="50">
        <f t="shared" ref="L8:L49" si="4">IF(G8=0,H8+J8+K8,G8+J8+K8)</f>
        <v>0</v>
      </c>
      <c r="M8" s="42"/>
      <c r="N8" s="45"/>
      <c r="O8" s="52">
        <f t="shared" ref="O8:O49" si="5">IF(G8=0,H8+M8+N8,G8+M8+N8)</f>
        <v>0</v>
      </c>
      <c r="P8" s="27" t="str">
        <f t="shared" ref="P8:P49" si="6">IF(AND((L8=0),(O8&gt;0)),"O",IF(AND((J8&lt;0),(L8-O8&lt;0)),"O","X"))</f>
        <v>X</v>
      </c>
      <c r="Q8" s="29"/>
      <c r="S8" s="27"/>
      <c r="U8" s="27"/>
      <c r="V8" s="42">
        <f t="shared" ref="V8:V49" si="7">IF($U8&lt;&gt;"도비",IF($S8="국도비","직접입력",SUM($J8:$K8)),)</f>
        <v>0</v>
      </c>
      <c r="W8" s="42">
        <f t="shared" ref="W8:W49" si="8">IF($U8="도비",SUM($J8:$K8),IF($S8="국도비","직접입력",SUM($J8:$K8)-$V8))</f>
        <v>0</v>
      </c>
      <c r="X8" s="27" t="str">
        <f t="shared" ref="X8:X49" si="9">IF(SUM($J8:$K8)=SUM($V8:$W8),"OK","검토")</f>
        <v>OK</v>
      </c>
      <c r="Z8" s="27"/>
      <c r="AA8" s="42">
        <f t="shared" ref="AA8:AA49" si="10">IF($U8&lt;&gt;"도비",IF($S8="국도비","직접입력",SUM($M8:$N8)),)</f>
        <v>0</v>
      </c>
      <c r="AB8" s="42">
        <f t="shared" ref="AB8:AB49" si="11">IF($U8="도비",SUM(M8:N8),IF($S8="국도비","직접입력",SUM(M8:N8)-AA8))</f>
        <v>0</v>
      </c>
      <c r="AC8" s="27" t="str">
        <f t="shared" ref="AC8:AC49" si="12">IF(SUM(M8:N8)=SUM(AA8:AB8),"OK","검토")</f>
        <v>OK</v>
      </c>
      <c r="AE8" s="27" t="str">
        <f>IF(AG8="","",IF(U8="도비","세입없음",AG8&amp;"-"&amp;test(COUNTIF($AG$7:AG8,AG8),"00")))</f>
        <v/>
      </c>
      <c r="AG8" s="27" t="str">
        <f t="array" ref="AG8">IF(C8="","",INDEX(구분표!$I$2:$I$300, MATCH(1,(구분표!$E$2:$E$300='1추특입'!B8)*(구분표!$F$2:$F$300='1추특입'!C8)*(구분표!$G$2:$G$300='1추특입'!A8),0)))</f>
        <v/>
      </c>
      <c r="AI8" s="27"/>
      <c r="AK8" s="42">
        <f>IF(AE8="",0,SUMIFS('1추특출'!$V$6:$V$50,'1추특출'!$AE$6:$AE$50,'1추특입'!$AE8))</f>
        <v>0</v>
      </c>
      <c r="AL8" s="42" t="str">
        <f>IF(AE8="","",COUNTIFS('1추특출'!$AE$6:$AE$50,'1추특입'!AE8))</f>
        <v/>
      </c>
      <c r="AM8" s="27" t="str">
        <f t="shared" ref="AM8:AM50" si="13">IF(V8=AK8,"OK","@@")</f>
        <v>OK</v>
      </c>
      <c r="AO8" s="42">
        <f>IF(AE8="",0,SUMIFS('1추특출'!$AA$6:$AA$50,'1추특출'!$AE$6:$AE$50,'1추특입'!$AE8))</f>
        <v>0</v>
      </c>
      <c r="AP8" s="42" t="str">
        <f>IF(AE8="","",COUNTIFS('1추특출'!$AE$6:$AE$50,AE8))</f>
        <v/>
      </c>
      <c r="AQ8" s="27" t="str">
        <f t="shared" ref="AQ8:AQ50" si="14">IF(AA8=AO8,"OK","@@")</f>
        <v>OK</v>
      </c>
    </row>
    <row r="9" spans="1:43" ht="50.1" customHeight="1" x14ac:dyDescent="0.3">
      <c r="A9" s="33" t="str">
        <f>IFERROR(VLOOKUP($C9,구분표!$A$2:$C$300,2,FALSE),"")</f>
        <v/>
      </c>
      <c r="B9" s="24" t="str">
        <f>IFERROR(VLOOKUP($C9,구분표!$A$2:$C$300,3,FALSE),"")</f>
        <v/>
      </c>
      <c r="C9" s="31"/>
      <c r="D9" s="35"/>
      <c r="E9" s="36"/>
      <c r="F9" s="35"/>
      <c r="G9" s="44"/>
      <c r="H9" s="42"/>
      <c r="I9" s="54" t="str">
        <f t="shared" si="3"/>
        <v/>
      </c>
      <c r="J9" s="42"/>
      <c r="K9" s="45"/>
      <c r="L9" s="50">
        <f t="shared" si="4"/>
        <v>0</v>
      </c>
      <c r="M9" s="42"/>
      <c r="N9" s="45"/>
      <c r="O9" s="52">
        <f t="shared" si="5"/>
        <v>0</v>
      </c>
      <c r="P9" s="27" t="str">
        <f t="shared" si="6"/>
        <v>X</v>
      </c>
      <c r="Q9" s="29"/>
      <c r="S9" s="27"/>
      <c r="U9" s="27"/>
      <c r="V9" s="42">
        <f t="shared" si="7"/>
        <v>0</v>
      </c>
      <c r="W9" s="42">
        <f t="shared" si="8"/>
        <v>0</v>
      </c>
      <c r="X9" s="27" t="str">
        <f t="shared" si="9"/>
        <v>OK</v>
      </c>
      <c r="Z9" s="27"/>
      <c r="AA9" s="42">
        <f t="shared" si="10"/>
        <v>0</v>
      </c>
      <c r="AB9" s="42">
        <f t="shared" si="11"/>
        <v>0</v>
      </c>
      <c r="AC9" s="27" t="str">
        <f t="shared" si="12"/>
        <v>OK</v>
      </c>
      <c r="AE9" s="27" t="str">
        <f>IF(AG9="","",IF(U9="도비","세입없음",AG9&amp;"-"&amp;test(COUNTIF($AG$7:AG9,AG9),"00")))</f>
        <v/>
      </c>
      <c r="AG9" s="27" t="str">
        <f t="array" ref="AG9">IF(C9="","",INDEX(구분표!$I$2:$I$300, MATCH(1,(구분표!$E$2:$E$300='1추특입'!B9)*(구분표!$F$2:$F$300='1추특입'!C9)*(구분표!$G$2:$G$300='1추특입'!A9),0)))</f>
        <v/>
      </c>
      <c r="AI9" s="27"/>
      <c r="AK9" s="42">
        <f>IF(AE9="",0,SUMIFS('1추특출'!$V$6:$V$50,'1추특출'!$AE$6:$AE$50,'1추특입'!$AE9))</f>
        <v>0</v>
      </c>
      <c r="AL9" s="42" t="str">
        <f>IF(AE9="","",COUNTIFS('1추특출'!$AE$6:$AE$50,'1추특입'!AE9))</f>
        <v/>
      </c>
      <c r="AM9" s="27" t="str">
        <f t="shared" si="13"/>
        <v>OK</v>
      </c>
      <c r="AO9" s="42">
        <f>IF(AE9="",0,SUMIFS('1추특출'!$AA$6:$AA$50,'1추특출'!$AE$6:$AE$50,'1추특입'!$AE9))</f>
        <v>0</v>
      </c>
      <c r="AP9" s="42" t="str">
        <f>IF(AE9="","",COUNTIFS('1추특출'!$AE$6:$AE$50,AE9))</f>
        <v/>
      </c>
      <c r="AQ9" s="27" t="str">
        <f t="shared" si="14"/>
        <v>OK</v>
      </c>
    </row>
    <row r="10" spans="1:43" ht="50.1" customHeight="1" x14ac:dyDescent="0.3">
      <c r="A10" s="33" t="str">
        <f>IFERROR(VLOOKUP($C10,구분표!$A$2:$C$300,2,FALSE),"")</f>
        <v/>
      </c>
      <c r="B10" s="24" t="str">
        <f>IFERROR(VLOOKUP($C10,구분표!$A$2:$C$300,3,FALSE),"")</f>
        <v/>
      </c>
      <c r="C10" s="31"/>
      <c r="D10" s="35"/>
      <c r="E10" s="36"/>
      <c r="F10" s="35"/>
      <c r="G10" s="44"/>
      <c r="H10" s="42"/>
      <c r="I10" s="54" t="str">
        <f t="shared" si="3"/>
        <v/>
      </c>
      <c r="J10" s="42"/>
      <c r="K10" s="45"/>
      <c r="L10" s="50">
        <f t="shared" si="4"/>
        <v>0</v>
      </c>
      <c r="M10" s="42"/>
      <c r="N10" s="45"/>
      <c r="O10" s="52">
        <f t="shared" si="5"/>
        <v>0</v>
      </c>
      <c r="P10" s="27" t="str">
        <f t="shared" si="6"/>
        <v>X</v>
      </c>
      <c r="Q10" s="29"/>
      <c r="S10" s="27"/>
      <c r="U10" s="27"/>
      <c r="V10" s="42">
        <f t="shared" si="7"/>
        <v>0</v>
      </c>
      <c r="W10" s="42">
        <f t="shared" si="8"/>
        <v>0</v>
      </c>
      <c r="X10" s="27" t="str">
        <f t="shared" si="9"/>
        <v>OK</v>
      </c>
      <c r="Z10" s="27"/>
      <c r="AA10" s="42">
        <f t="shared" si="10"/>
        <v>0</v>
      </c>
      <c r="AB10" s="42">
        <f t="shared" si="11"/>
        <v>0</v>
      </c>
      <c r="AC10" s="27" t="str">
        <f t="shared" si="12"/>
        <v>OK</v>
      </c>
      <c r="AE10" s="27" t="str">
        <f>IF(AG10="","",IF(U10="도비","세입없음",AG10&amp;"-"&amp;test(COUNTIF($AG$7:AG10,AG10),"00")))</f>
        <v/>
      </c>
      <c r="AG10" s="27" t="str">
        <f t="array" ref="AG10">IF(C10="","",INDEX(구분표!$I$2:$I$300, MATCH(1,(구분표!$E$2:$E$300='1추특입'!B10)*(구분표!$F$2:$F$300='1추특입'!C10)*(구분표!$G$2:$G$300='1추특입'!A10),0)))</f>
        <v/>
      </c>
      <c r="AI10" s="27"/>
      <c r="AK10" s="42">
        <f>IF(AE10="",0,SUMIFS('1추특출'!$V$6:$V$50,'1추특출'!$AE$6:$AE$50,'1추특입'!$AE10))</f>
        <v>0</v>
      </c>
      <c r="AL10" s="42" t="str">
        <f>IF(AE10="","",COUNTIFS('1추특출'!$AE$6:$AE$50,'1추특입'!AE10))</f>
        <v/>
      </c>
      <c r="AM10" s="27" t="str">
        <f t="shared" si="13"/>
        <v>OK</v>
      </c>
      <c r="AO10" s="42">
        <f>IF(AE10="",0,SUMIFS('1추특출'!$AA$6:$AA$50,'1추특출'!$AE$6:$AE$50,'1추특입'!$AE10))</f>
        <v>0</v>
      </c>
      <c r="AP10" s="42" t="str">
        <f>IF(AE10="","",COUNTIFS('1추특출'!$AE$6:$AE$50,AE10))</f>
        <v/>
      </c>
      <c r="AQ10" s="27" t="str">
        <f t="shared" si="14"/>
        <v>OK</v>
      </c>
    </row>
    <row r="11" spans="1:43" ht="50.1" customHeight="1" x14ac:dyDescent="0.3">
      <c r="A11" s="33" t="str">
        <f>IFERROR(VLOOKUP($C11,구분표!$A$2:$C$300,2,FALSE),"")</f>
        <v/>
      </c>
      <c r="B11" s="24" t="str">
        <f>IFERROR(VLOOKUP($C11,구분표!$A$2:$C$300,3,FALSE),"")</f>
        <v/>
      </c>
      <c r="C11" s="31"/>
      <c r="D11" s="35"/>
      <c r="E11" s="36"/>
      <c r="F11" s="35"/>
      <c r="G11" s="44"/>
      <c r="H11" s="42"/>
      <c r="I11" s="54" t="str">
        <f t="shared" si="3"/>
        <v/>
      </c>
      <c r="J11" s="42"/>
      <c r="K11" s="45"/>
      <c r="L11" s="50">
        <f t="shared" si="4"/>
        <v>0</v>
      </c>
      <c r="M11" s="42"/>
      <c r="N11" s="45"/>
      <c r="O11" s="52">
        <f t="shared" si="5"/>
        <v>0</v>
      </c>
      <c r="P11" s="27" t="str">
        <f t="shared" si="6"/>
        <v>X</v>
      </c>
      <c r="Q11" s="29"/>
      <c r="S11" s="27"/>
      <c r="U11" s="27"/>
      <c r="V11" s="42">
        <f t="shared" si="7"/>
        <v>0</v>
      </c>
      <c r="W11" s="42">
        <f t="shared" si="8"/>
        <v>0</v>
      </c>
      <c r="X11" s="27" t="str">
        <f t="shared" si="9"/>
        <v>OK</v>
      </c>
      <c r="Z11" s="27"/>
      <c r="AA11" s="42">
        <f t="shared" si="10"/>
        <v>0</v>
      </c>
      <c r="AB11" s="42">
        <f t="shared" si="11"/>
        <v>0</v>
      </c>
      <c r="AC11" s="27" t="str">
        <f t="shared" si="12"/>
        <v>OK</v>
      </c>
      <c r="AE11" s="27" t="str">
        <f>IF(AG11="","",IF(U11="도비","세입없음",AG11&amp;"-"&amp;test(COUNTIF($AG$7:AG11,AG11),"00")))</f>
        <v/>
      </c>
      <c r="AG11" s="27" t="str">
        <f t="array" ref="AG11">IF(C11="","",INDEX(구분표!$I$2:$I$300, MATCH(1,(구분표!$E$2:$E$300='1추특입'!B11)*(구분표!$F$2:$F$300='1추특입'!C11)*(구분표!$G$2:$G$300='1추특입'!A11),0)))</f>
        <v/>
      </c>
      <c r="AI11" s="27"/>
      <c r="AK11" s="42">
        <f>IF(AE11="",0,SUMIFS('1추특출'!$V$6:$V$50,'1추특출'!$AE$6:$AE$50,'1추특입'!$AE11))</f>
        <v>0</v>
      </c>
      <c r="AL11" s="42" t="str">
        <f>IF(AE11="","",COUNTIFS('1추특출'!$AE$6:$AE$50,'1추특입'!AE11))</f>
        <v/>
      </c>
      <c r="AM11" s="27" t="str">
        <f t="shared" si="13"/>
        <v>OK</v>
      </c>
      <c r="AO11" s="42">
        <f>IF(AE11="",0,SUMIFS('1추특출'!$AA$6:$AA$50,'1추특출'!$AE$6:$AE$50,'1추특입'!$AE11))</f>
        <v>0</v>
      </c>
      <c r="AP11" s="42" t="str">
        <f>IF(AE11="","",COUNTIFS('1추특출'!$AE$6:$AE$50,AE11))</f>
        <v/>
      </c>
      <c r="AQ11" s="27" t="str">
        <f t="shared" si="14"/>
        <v>OK</v>
      </c>
    </row>
    <row r="12" spans="1:43" ht="50.1" customHeight="1" x14ac:dyDescent="0.3">
      <c r="A12" s="33" t="str">
        <f>IFERROR(VLOOKUP($C12,구분표!$A$2:$C$300,2,FALSE),"")</f>
        <v/>
      </c>
      <c r="B12" s="24" t="str">
        <f>IFERROR(VLOOKUP($C12,구분표!$A$2:$C$300,3,FALSE),"")</f>
        <v/>
      </c>
      <c r="C12" s="31"/>
      <c r="D12" s="35"/>
      <c r="E12" s="36"/>
      <c r="F12" s="35"/>
      <c r="G12" s="44"/>
      <c r="H12" s="42"/>
      <c r="I12" s="54" t="str">
        <f t="shared" si="3"/>
        <v/>
      </c>
      <c r="J12" s="42"/>
      <c r="K12" s="45"/>
      <c r="L12" s="50">
        <f t="shared" si="4"/>
        <v>0</v>
      </c>
      <c r="M12" s="42"/>
      <c r="N12" s="45"/>
      <c r="O12" s="52">
        <f t="shared" si="5"/>
        <v>0</v>
      </c>
      <c r="P12" s="27" t="str">
        <f t="shared" si="6"/>
        <v>X</v>
      </c>
      <c r="Q12" s="29"/>
      <c r="S12" s="27"/>
      <c r="U12" s="27"/>
      <c r="V12" s="42">
        <f t="shared" si="7"/>
        <v>0</v>
      </c>
      <c r="W12" s="42">
        <f t="shared" si="8"/>
        <v>0</v>
      </c>
      <c r="X12" s="27" t="str">
        <f t="shared" si="9"/>
        <v>OK</v>
      </c>
      <c r="Z12" s="27"/>
      <c r="AA12" s="42">
        <f t="shared" si="10"/>
        <v>0</v>
      </c>
      <c r="AB12" s="42">
        <f t="shared" si="11"/>
        <v>0</v>
      </c>
      <c r="AC12" s="27" t="str">
        <f t="shared" si="12"/>
        <v>OK</v>
      </c>
      <c r="AE12" s="27" t="str">
        <f>IF(AG12="","",IF(U12="도비","세입없음",AG12&amp;"-"&amp;test(COUNTIF($AG$7:AG12,AG12),"00")))</f>
        <v/>
      </c>
      <c r="AG12" s="27" t="str">
        <f t="array" ref="AG12">IF(C12="","",INDEX(구분표!$I$2:$I$300, MATCH(1,(구분표!$E$2:$E$300='1추특입'!B12)*(구분표!$F$2:$F$300='1추특입'!C12)*(구분표!$G$2:$G$300='1추특입'!A12),0)))</f>
        <v/>
      </c>
      <c r="AI12" s="27"/>
      <c r="AK12" s="42">
        <f>IF(AE12="",0,SUMIFS('1추특출'!$V$6:$V$50,'1추특출'!$AE$6:$AE$50,'1추특입'!$AE12))</f>
        <v>0</v>
      </c>
      <c r="AL12" s="42" t="str">
        <f>IF(AE12="","",COUNTIFS('1추특출'!$AE$6:$AE$50,'1추특입'!AE12))</f>
        <v/>
      </c>
      <c r="AM12" s="27" t="str">
        <f t="shared" si="13"/>
        <v>OK</v>
      </c>
      <c r="AO12" s="42">
        <f>IF(AE12="",0,SUMIFS('1추특출'!$AA$6:$AA$50,'1추특출'!$AE$6:$AE$50,'1추특입'!$AE12))</f>
        <v>0</v>
      </c>
      <c r="AP12" s="42" t="str">
        <f>IF(AE12="","",COUNTIFS('1추특출'!$AE$6:$AE$50,AE12))</f>
        <v/>
      </c>
      <c r="AQ12" s="27" t="str">
        <f t="shared" si="14"/>
        <v>OK</v>
      </c>
    </row>
    <row r="13" spans="1:43" ht="50.1" customHeight="1" x14ac:dyDescent="0.3">
      <c r="A13" s="33" t="str">
        <f>IFERROR(VLOOKUP($C13,구분표!$A$2:$C$300,2,FALSE),"")</f>
        <v/>
      </c>
      <c r="B13" s="24" t="str">
        <f>IFERROR(VLOOKUP($C13,구분표!$A$2:$C$300,3,FALSE),"")</f>
        <v/>
      </c>
      <c r="C13" s="31"/>
      <c r="D13" s="35"/>
      <c r="E13" s="36"/>
      <c r="F13" s="35"/>
      <c r="G13" s="44"/>
      <c r="H13" s="42"/>
      <c r="I13" s="54" t="str">
        <f t="shared" si="3"/>
        <v/>
      </c>
      <c r="J13" s="42"/>
      <c r="K13" s="45"/>
      <c r="L13" s="50">
        <f t="shared" si="4"/>
        <v>0</v>
      </c>
      <c r="M13" s="42"/>
      <c r="N13" s="45"/>
      <c r="O13" s="52">
        <f t="shared" si="5"/>
        <v>0</v>
      </c>
      <c r="P13" s="27" t="str">
        <f t="shared" si="6"/>
        <v>X</v>
      </c>
      <c r="Q13" s="29"/>
      <c r="S13" s="27"/>
      <c r="U13" s="27"/>
      <c r="V13" s="42">
        <f t="shared" si="7"/>
        <v>0</v>
      </c>
      <c r="W13" s="42">
        <f t="shared" si="8"/>
        <v>0</v>
      </c>
      <c r="X13" s="27" t="str">
        <f t="shared" si="9"/>
        <v>OK</v>
      </c>
      <c r="Z13" s="27"/>
      <c r="AA13" s="42">
        <f t="shared" si="10"/>
        <v>0</v>
      </c>
      <c r="AB13" s="42">
        <f t="shared" si="11"/>
        <v>0</v>
      </c>
      <c r="AC13" s="27" t="str">
        <f t="shared" si="12"/>
        <v>OK</v>
      </c>
      <c r="AE13" s="27" t="str">
        <f>IF(AG13="","",IF(U13="도비","세입없음",AG13&amp;"-"&amp;test(COUNTIF($AG$7:AG13,AG13),"00")))</f>
        <v/>
      </c>
      <c r="AG13" s="27" t="str">
        <f t="array" ref="AG13">IF(C13="","",INDEX(구분표!$I$2:$I$300, MATCH(1,(구분표!$E$2:$E$300='1추특입'!B13)*(구분표!$F$2:$F$300='1추특입'!C13)*(구분표!$G$2:$G$300='1추특입'!A13),0)))</f>
        <v/>
      </c>
      <c r="AI13" s="27"/>
      <c r="AK13" s="42">
        <f>IF(AE13="",0,SUMIFS('1추특출'!$V$6:$V$50,'1추특출'!$AE$6:$AE$50,'1추특입'!$AE13))</f>
        <v>0</v>
      </c>
      <c r="AL13" s="42" t="str">
        <f>IF(AE13="","",COUNTIFS('1추특출'!$AE$6:$AE$50,'1추특입'!AE13))</f>
        <v/>
      </c>
      <c r="AM13" s="27" t="str">
        <f t="shared" si="13"/>
        <v>OK</v>
      </c>
      <c r="AO13" s="42">
        <f>IF(AE13="",0,SUMIFS('1추특출'!$AA$6:$AA$50,'1추특출'!$AE$6:$AE$50,'1추특입'!$AE13))</f>
        <v>0</v>
      </c>
      <c r="AP13" s="42" t="str">
        <f>IF(AE13="","",COUNTIFS('1추특출'!$AE$6:$AE$50,AE13))</f>
        <v/>
      </c>
      <c r="AQ13" s="27" t="str">
        <f t="shared" si="14"/>
        <v>OK</v>
      </c>
    </row>
    <row r="14" spans="1:43" ht="50.1" customHeight="1" x14ac:dyDescent="0.3">
      <c r="A14" s="33" t="str">
        <f>IFERROR(VLOOKUP($C14,구분표!$A$2:$C$300,2,FALSE),"")</f>
        <v/>
      </c>
      <c r="B14" s="24" t="str">
        <f>IFERROR(VLOOKUP($C14,구분표!$A$2:$C$300,3,FALSE),"")</f>
        <v/>
      </c>
      <c r="C14" s="31"/>
      <c r="D14" s="35"/>
      <c r="E14" s="36"/>
      <c r="F14" s="35"/>
      <c r="G14" s="44"/>
      <c r="H14" s="42"/>
      <c r="I14" s="54" t="str">
        <f t="shared" si="3"/>
        <v/>
      </c>
      <c r="J14" s="42"/>
      <c r="K14" s="45"/>
      <c r="L14" s="50">
        <f t="shared" si="4"/>
        <v>0</v>
      </c>
      <c r="M14" s="42"/>
      <c r="N14" s="45"/>
      <c r="O14" s="52">
        <f t="shared" si="5"/>
        <v>0</v>
      </c>
      <c r="P14" s="27" t="str">
        <f t="shared" si="6"/>
        <v>X</v>
      </c>
      <c r="Q14" s="29"/>
      <c r="S14" s="27"/>
      <c r="U14" s="27"/>
      <c r="V14" s="42">
        <f t="shared" si="7"/>
        <v>0</v>
      </c>
      <c r="W14" s="42">
        <f t="shared" si="8"/>
        <v>0</v>
      </c>
      <c r="X14" s="27" t="str">
        <f t="shared" si="9"/>
        <v>OK</v>
      </c>
      <c r="Z14" s="27"/>
      <c r="AA14" s="42">
        <f t="shared" si="10"/>
        <v>0</v>
      </c>
      <c r="AB14" s="42">
        <f t="shared" si="11"/>
        <v>0</v>
      </c>
      <c r="AC14" s="27" t="str">
        <f t="shared" si="12"/>
        <v>OK</v>
      </c>
      <c r="AE14" s="27" t="str">
        <f>IF(AG14="","",IF(U14="도비","세입없음",AG14&amp;"-"&amp;test(COUNTIF($AG$7:AG14,AG14),"00")))</f>
        <v/>
      </c>
      <c r="AG14" s="27" t="str">
        <f t="array" ref="AG14">IF(C14="","",INDEX(구분표!$I$2:$I$300, MATCH(1,(구분표!$E$2:$E$300='1추특입'!B14)*(구분표!$F$2:$F$300='1추특입'!C14)*(구분표!$G$2:$G$300='1추특입'!A14),0)))</f>
        <v/>
      </c>
      <c r="AI14" s="27"/>
      <c r="AK14" s="42">
        <f>IF(AE14="",0,SUMIFS('1추특출'!$V$6:$V$50,'1추특출'!$AE$6:$AE$50,'1추특입'!$AE14))</f>
        <v>0</v>
      </c>
      <c r="AL14" s="42" t="str">
        <f>IF(AE14="","",COUNTIFS('1추특출'!$AE$6:$AE$50,'1추특입'!AE14))</f>
        <v/>
      </c>
      <c r="AM14" s="27" t="str">
        <f t="shared" si="13"/>
        <v>OK</v>
      </c>
      <c r="AO14" s="42">
        <f>IF(AE14="",0,SUMIFS('1추특출'!$AA$6:$AA$50,'1추특출'!$AE$6:$AE$50,'1추특입'!$AE14))</f>
        <v>0</v>
      </c>
      <c r="AP14" s="42" t="str">
        <f>IF(AE14="","",COUNTIFS('1추특출'!$AE$6:$AE$50,AE14))</f>
        <v/>
      </c>
      <c r="AQ14" s="27" t="str">
        <f t="shared" si="14"/>
        <v>OK</v>
      </c>
    </row>
    <row r="15" spans="1:43" ht="50.1" customHeight="1" x14ac:dyDescent="0.3">
      <c r="A15" s="33" t="str">
        <f>IFERROR(VLOOKUP($C15,구분표!$A$2:$C$300,2,FALSE),"")</f>
        <v/>
      </c>
      <c r="B15" s="24" t="str">
        <f>IFERROR(VLOOKUP($C15,구분표!$A$2:$C$300,3,FALSE),"")</f>
        <v/>
      </c>
      <c r="C15" s="31"/>
      <c r="D15" s="35"/>
      <c r="E15" s="36"/>
      <c r="F15" s="35"/>
      <c r="G15" s="44"/>
      <c r="H15" s="42"/>
      <c r="I15" s="54" t="str">
        <f t="shared" si="3"/>
        <v/>
      </c>
      <c r="J15" s="42"/>
      <c r="K15" s="45"/>
      <c r="L15" s="50">
        <f t="shared" si="4"/>
        <v>0</v>
      </c>
      <c r="M15" s="42"/>
      <c r="N15" s="45"/>
      <c r="O15" s="52">
        <f t="shared" si="5"/>
        <v>0</v>
      </c>
      <c r="P15" s="27" t="str">
        <f t="shared" si="6"/>
        <v>X</v>
      </c>
      <c r="Q15" s="29"/>
      <c r="S15" s="27"/>
      <c r="U15" s="27"/>
      <c r="V15" s="42">
        <f t="shared" si="7"/>
        <v>0</v>
      </c>
      <c r="W15" s="42">
        <f t="shared" si="8"/>
        <v>0</v>
      </c>
      <c r="X15" s="27" t="str">
        <f t="shared" si="9"/>
        <v>OK</v>
      </c>
      <c r="Z15" s="27"/>
      <c r="AA15" s="42">
        <f t="shared" si="10"/>
        <v>0</v>
      </c>
      <c r="AB15" s="42">
        <f t="shared" si="11"/>
        <v>0</v>
      </c>
      <c r="AC15" s="27" t="str">
        <f t="shared" si="12"/>
        <v>OK</v>
      </c>
      <c r="AE15" s="27" t="str">
        <f>IF(AG15="","",IF(U15="도비","세입없음",AG15&amp;"-"&amp;test(COUNTIF($AG$7:AG15,AG15),"00")))</f>
        <v/>
      </c>
      <c r="AG15" s="27" t="str">
        <f t="array" ref="AG15">IF(C15="","",INDEX(구분표!$I$2:$I$300, MATCH(1,(구분표!$E$2:$E$300='1추특입'!B15)*(구분표!$F$2:$F$300='1추특입'!C15)*(구분표!$G$2:$G$300='1추특입'!A15),0)))</f>
        <v/>
      </c>
      <c r="AI15" s="27"/>
      <c r="AK15" s="42">
        <f>IF(AE15="",0,SUMIFS('1추특출'!$V$6:$V$50,'1추특출'!$AE$6:$AE$50,'1추특입'!$AE15))</f>
        <v>0</v>
      </c>
      <c r="AL15" s="42" t="str">
        <f>IF(AE15="","",COUNTIFS('1추특출'!$AE$6:$AE$50,'1추특입'!AE15))</f>
        <v/>
      </c>
      <c r="AM15" s="27" t="str">
        <f t="shared" si="13"/>
        <v>OK</v>
      </c>
      <c r="AO15" s="42">
        <f>IF(AE15="",0,SUMIFS('1추특출'!$AA$6:$AA$50,'1추특출'!$AE$6:$AE$50,'1추특입'!$AE15))</f>
        <v>0</v>
      </c>
      <c r="AP15" s="42" t="str">
        <f>IF(AE15="","",COUNTIFS('1추특출'!$AE$6:$AE$50,AE15))</f>
        <v/>
      </c>
      <c r="AQ15" s="27" t="str">
        <f t="shared" si="14"/>
        <v>OK</v>
      </c>
    </row>
    <row r="16" spans="1:43" ht="50.1" customHeight="1" x14ac:dyDescent="0.3">
      <c r="A16" s="33" t="str">
        <f>IFERROR(VLOOKUP($C16,구분표!$A$2:$C$300,2,FALSE),"")</f>
        <v/>
      </c>
      <c r="B16" s="24" t="str">
        <f>IFERROR(VLOOKUP($C16,구분표!$A$2:$C$300,3,FALSE),"")</f>
        <v/>
      </c>
      <c r="C16" s="31"/>
      <c r="D16" s="35"/>
      <c r="E16" s="36"/>
      <c r="F16" s="35"/>
      <c r="G16" s="44"/>
      <c r="H16" s="42"/>
      <c r="I16" s="54" t="str">
        <f t="shared" si="3"/>
        <v/>
      </c>
      <c r="J16" s="42"/>
      <c r="K16" s="45"/>
      <c r="L16" s="50">
        <f t="shared" si="4"/>
        <v>0</v>
      </c>
      <c r="M16" s="42"/>
      <c r="N16" s="45"/>
      <c r="O16" s="52">
        <f t="shared" si="5"/>
        <v>0</v>
      </c>
      <c r="P16" s="27" t="str">
        <f t="shared" si="6"/>
        <v>X</v>
      </c>
      <c r="Q16" s="29"/>
      <c r="S16" s="27"/>
      <c r="U16" s="27"/>
      <c r="V16" s="42">
        <f t="shared" si="7"/>
        <v>0</v>
      </c>
      <c r="W16" s="42">
        <f t="shared" si="8"/>
        <v>0</v>
      </c>
      <c r="X16" s="27" t="str">
        <f t="shared" si="9"/>
        <v>OK</v>
      </c>
      <c r="Z16" s="27"/>
      <c r="AA16" s="42">
        <f t="shared" si="10"/>
        <v>0</v>
      </c>
      <c r="AB16" s="42">
        <f t="shared" si="11"/>
        <v>0</v>
      </c>
      <c r="AC16" s="27" t="str">
        <f t="shared" si="12"/>
        <v>OK</v>
      </c>
      <c r="AE16" s="27" t="str">
        <f>IF(AG16="","",IF(U16="도비","세입없음",AG16&amp;"-"&amp;test(COUNTIF($AG$7:AG16,AG16),"00")))</f>
        <v/>
      </c>
      <c r="AG16" s="27" t="str">
        <f t="array" ref="AG16">IF(C16="","",INDEX(구분표!$I$2:$I$300, MATCH(1,(구분표!$E$2:$E$300='1추특입'!B16)*(구분표!$F$2:$F$300='1추특입'!C16)*(구분표!$G$2:$G$300='1추특입'!A16),0)))</f>
        <v/>
      </c>
      <c r="AI16" s="27"/>
      <c r="AK16" s="42">
        <f>IF(AE16="",0,SUMIFS('1추특출'!$V$6:$V$50,'1추특출'!$AE$6:$AE$50,'1추특입'!$AE16))</f>
        <v>0</v>
      </c>
      <c r="AL16" s="42" t="str">
        <f>IF(AE16="","",COUNTIFS('1추특출'!$AE$6:$AE$50,'1추특입'!AE16))</f>
        <v/>
      </c>
      <c r="AM16" s="27" t="str">
        <f t="shared" si="13"/>
        <v>OK</v>
      </c>
      <c r="AO16" s="42">
        <f>IF(AE16="",0,SUMIFS('1추특출'!$AA$6:$AA$50,'1추특출'!$AE$6:$AE$50,'1추특입'!$AE16))</f>
        <v>0</v>
      </c>
      <c r="AP16" s="42" t="str">
        <f>IF(AE16="","",COUNTIFS('1추특출'!$AE$6:$AE$50,AE16))</f>
        <v/>
      </c>
      <c r="AQ16" s="27" t="str">
        <f t="shared" si="14"/>
        <v>OK</v>
      </c>
    </row>
    <row r="17" spans="1:43" ht="50.1" customHeight="1" x14ac:dyDescent="0.3">
      <c r="A17" s="33" t="str">
        <f>IFERROR(VLOOKUP($C17,구분표!$A$2:$C$300,2,FALSE),"")</f>
        <v/>
      </c>
      <c r="B17" s="24" t="str">
        <f>IFERROR(VLOOKUP($C17,구분표!$A$2:$C$300,3,FALSE),"")</f>
        <v/>
      </c>
      <c r="C17" s="31"/>
      <c r="D17" s="35"/>
      <c r="E17" s="36"/>
      <c r="F17" s="35"/>
      <c r="G17" s="44"/>
      <c r="H17" s="42"/>
      <c r="I17" s="54" t="str">
        <f t="shared" si="3"/>
        <v/>
      </c>
      <c r="J17" s="42"/>
      <c r="K17" s="45"/>
      <c r="L17" s="50">
        <f t="shared" si="4"/>
        <v>0</v>
      </c>
      <c r="M17" s="42"/>
      <c r="N17" s="45"/>
      <c r="O17" s="52">
        <f t="shared" si="5"/>
        <v>0</v>
      </c>
      <c r="P17" s="27" t="str">
        <f t="shared" si="6"/>
        <v>X</v>
      </c>
      <c r="Q17" s="29"/>
      <c r="S17" s="27"/>
      <c r="U17" s="27"/>
      <c r="V17" s="42">
        <f t="shared" si="7"/>
        <v>0</v>
      </c>
      <c r="W17" s="42">
        <f t="shared" si="8"/>
        <v>0</v>
      </c>
      <c r="X17" s="27" t="str">
        <f t="shared" si="9"/>
        <v>OK</v>
      </c>
      <c r="Z17" s="27"/>
      <c r="AA17" s="42">
        <f t="shared" si="10"/>
        <v>0</v>
      </c>
      <c r="AB17" s="42">
        <f t="shared" si="11"/>
        <v>0</v>
      </c>
      <c r="AC17" s="27" t="str">
        <f t="shared" si="12"/>
        <v>OK</v>
      </c>
      <c r="AE17" s="27" t="str">
        <f>IF(AG17="","",IF(U17="도비","세입없음",AG17&amp;"-"&amp;test(COUNTIF($AG$7:AG17,AG17),"00")))</f>
        <v/>
      </c>
      <c r="AG17" s="27" t="str">
        <f t="array" ref="AG17">IF(C17="","",INDEX(구분표!$I$2:$I$300, MATCH(1,(구분표!$E$2:$E$300='1추특입'!B17)*(구분표!$F$2:$F$300='1추특입'!C17)*(구분표!$G$2:$G$300='1추특입'!A17),0)))</f>
        <v/>
      </c>
      <c r="AI17" s="27"/>
      <c r="AK17" s="42">
        <f>IF(AE17="",0,SUMIFS('1추특출'!$V$6:$V$50,'1추특출'!$AE$6:$AE$50,'1추특입'!$AE17))</f>
        <v>0</v>
      </c>
      <c r="AL17" s="42" t="str">
        <f>IF(AE17="","",COUNTIFS('1추특출'!$AE$6:$AE$50,'1추특입'!AE17))</f>
        <v/>
      </c>
      <c r="AM17" s="27" t="str">
        <f t="shared" si="13"/>
        <v>OK</v>
      </c>
      <c r="AO17" s="42">
        <f>IF(AE17="",0,SUMIFS('1추특출'!$AA$6:$AA$50,'1추특출'!$AE$6:$AE$50,'1추특입'!$AE17))</f>
        <v>0</v>
      </c>
      <c r="AP17" s="42" t="str">
        <f>IF(AE17="","",COUNTIFS('1추특출'!$AE$6:$AE$50,AE17))</f>
        <v/>
      </c>
      <c r="AQ17" s="27" t="str">
        <f t="shared" si="14"/>
        <v>OK</v>
      </c>
    </row>
    <row r="18" spans="1:43" ht="50.1" customHeight="1" x14ac:dyDescent="0.3">
      <c r="A18" s="33" t="str">
        <f>IFERROR(VLOOKUP($C18,구분표!$A$2:$C$300,2,FALSE),"")</f>
        <v/>
      </c>
      <c r="B18" s="24" t="str">
        <f>IFERROR(VLOOKUP($C18,구분표!$A$2:$C$300,3,FALSE),"")</f>
        <v/>
      </c>
      <c r="C18" s="31"/>
      <c r="D18" s="35"/>
      <c r="E18" s="36"/>
      <c r="F18" s="35"/>
      <c r="G18" s="44"/>
      <c r="H18" s="42"/>
      <c r="I18" s="54" t="str">
        <f t="shared" si="3"/>
        <v/>
      </c>
      <c r="J18" s="42"/>
      <c r="K18" s="45"/>
      <c r="L18" s="50">
        <f t="shared" si="4"/>
        <v>0</v>
      </c>
      <c r="M18" s="42"/>
      <c r="N18" s="45"/>
      <c r="O18" s="52">
        <f t="shared" si="5"/>
        <v>0</v>
      </c>
      <c r="P18" s="27" t="str">
        <f t="shared" si="6"/>
        <v>X</v>
      </c>
      <c r="Q18" s="29"/>
      <c r="S18" s="27"/>
      <c r="U18" s="27"/>
      <c r="V18" s="42">
        <f t="shared" si="7"/>
        <v>0</v>
      </c>
      <c r="W18" s="42">
        <f t="shared" si="8"/>
        <v>0</v>
      </c>
      <c r="X18" s="27" t="str">
        <f t="shared" si="9"/>
        <v>OK</v>
      </c>
      <c r="Z18" s="27"/>
      <c r="AA18" s="42">
        <f t="shared" si="10"/>
        <v>0</v>
      </c>
      <c r="AB18" s="42">
        <f t="shared" si="11"/>
        <v>0</v>
      </c>
      <c r="AC18" s="27" t="str">
        <f t="shared" si="12"/>
        <v>OK</v>
      </c>
      <c r="AE18" s="27" t="str">
        <f>IF(AG18="","",IF(U18="도비","세입없음",AG18&amp;"-"&amp;test(COUNTIF($AG$7:AG18,AG18),"00")))</f>
        <v/>
      </c>
      <c r="AG18" s="27" t="str">
        <f t="array" ref="AG18">IF(C18="","",INDEX(구분표!$I$2:$I$300, MATCH(1,(구분표!$E$2:$E$300='1추특입'!B18)*(구분표!$F$2:$F$300='1추특입'!C18)*(구분표!$G$2:$G$300='1추특입'!A18),0)))</f>
        <v/>
      </c>
      <c r="AI18" s="27"/>
      <c r="AK18" s="42">
        <f>IF(AE18="",0,SUMIFS('1추특출'!$V$6:$V$50,'1추특출'!$AE$6:$AE$50,'1추특입'!$AE18))</f>
        <v>0</v>
      </c>
      <c r="AL18" s="42" t="str">
        <f>IF(AE18="","",COUNTIFS('1추특출'!$AE$6:$AE$50,'1추특입'!AE18))</f>
        <v/>
      </c>
      <c r="AM18" s="27" t="str">
        <f t="shared" si="13"/>
        <v>OK</v>
      </c>
      <c r="AO18" s="42">
        <f>IF(AE18="",0,SUMIFS('1추특출'!$AA$6:$AA$50,'1추특출'!$AE$6:$AE$50,'1추특입'!$AE18))</f>
        <v>0</v>
      </c>
      <c r="AP18" s="42" t="str">
        <f>IF(AE18="","",COUNTIFS('1추특출'!$AE$6:$AE$50,AE18))</f>
        <v/>
      </c>
      <c r="AQ18" s="27" t="str">
        <f t="shared" si="14"/>
        <v>OK</v>
      </c>
    </row>
    <row r="19" spans="1:43" ht="50.1" customHeight="1" x14ac:dyDescent="0.3">
      <c r="A19" s="33" t="str">
        <f>IFERROR(VLOOKUP($C19,구분표!$A$2:$C$300,2,FALSE),"")</f>
        <v/>
      </c>
      <c r="B19" s="24" t="str">
        <f>IFERROR(VLOOKUP($C19,구분표!$A$2:$C$300,3,FALSE),"")</f>
        <v/>
      </c>
      <c r="C19" s="31"/>
      <c r="D19" s="35"/>
      <c r="E19" s="36"/>
      <c r="F19" s="35"/>
      <c r="G19" s="44"/>
      <c r="H19" s="42"/>
      <c r="I19" s="54" t="str">
        <f t="shared" si="3"/>
        <v/>
      </c>
      <c r="J19" s="42"/>
      <c r="K19" s="45"/>
      <c r="L19" s="50">
        <f t="shared" si="4"/>
        <v>0</v>
      </c>
      <c r="M19" s="42"/>
      <c r="N19" s="45"/>
      <c r="O19" s="52">
        <f t="shared" si="5"/>
        <v>0</v>
      </c>
      <c r="P19" s="27" t="str">
        <f t="shared" si="6"/>
        <v>X</v>
      </c>
      <c r="Q19" s="29"/>
      <c r="S19" s="27"/>
      <c r="U19" s="27"/>
      <c r="V19" s="42">
        <f t="shared" si="7"/>
        <v>0</v>
      </c>
      <c r="W19" s="42">
        <f t="shared" si="8"/>
        <v>0</v>
      </c>
      <c r="X19" s="27" t="str">
        <f t="shared" si="9"/>
        <v>OK</v>
      </c>
      <c r="Z19" s="27"/>
      <c r="AA19" s="42">
        <f t="shared" si="10"/>
        <v>0</v>
      </c>
      <c r="AB19" s="42">
        <f t="shared" si="11"/>
        <v>0</v>
      </c>
      <c r="AC19" s="27" t="str">
        <f t="shared" si="12"/>
        <v>OK</v>
      </c>
      <c r="AE19" s="27" t="str">
        <f>IF(AG19="","",IF(U19="도비","세입없음",AG19&amp;"-"&amp;test(COUNTIF($AG$7:AG19,AG19),"00")))</f>
        <v/>
      </c>
      <c r="AG19" s="27" t="str">
        <f t="array" ref="AG19">IF(C19="","",INDEX(구분표!$I$2:$I$300, MATCH(1,(구분표!$E$2:$E$300='1추특입'!B19)*(구분표!$F$2:$F$300='1추특입'!C19)*(구분표!$G$2:$G$300='1추특입'!A19),0)))</f>
        <v/>
      </c>
      <c r="AI19" s="27"/>
      <c r="AK19" s="42">
        <f>IF(AE19="",0,SUMIFS('1추특출'!$V$6:$V$50,'1추특출'!$AE$6:$AE$50,'1추특입'!$AE19))</f>
        <v>0</v>
      </c>
      <c r="AL19" s="42" t="str">
        <f>IF(AE19="","",COUNTIFS('1추특출'!$AE$6:$AE$50,'1추특입'!AE19))</f>
        <v/>
      </c>
      <c r="AM19" s="27" t="str">
        <f t="shared" si="13"/>
        <v>OK</v>
      </c>
      <c r="AO19" s="42">
        <f>IF(AE19="",0,SUMIFS('1추특출'!$AA$6:$AA$50,'1추특출'!$AE$6:$AE$50,'1추특입'!$AE19))</f>
        <v>0</v>
      </c>
      <c r="AP19" s="42" t="str">
        <f>IF(AE19="","",COUNTIFS('1추특출'!$AE$6:$AE$50,AE19))</f>
        <v/>
      </c>
      <c r="AQ19" s="27" t="str">
        <f t="shared" si="14"/>
        <v>OK</v>
      </c>
    </row>
    <row r="20" spans="1:43" ht="50.1" customHeight="1" x14ac:dyDescent="0.3">
      <c r="A20" s="33" t="str">
        <f>IFERROR(VLOOKUP($C20,구분표!$A$2:$C$300,2,FALSE),"")</f>
        <v/>
      </c>
      <c r="B20" s="24" t="str">
        <f>IFERROR(VLOOKUP($C20,구분표!$A$2:$C$300,3,FALSE),"")</f>
        <v/>
      </c>
      <c r="C20" s="31"/>
      <c r="D20" s="35"/>
      <c r="E20" s="36"/>
      <c r="F20" s="35"/>
      <c r="G20" s="44"/>
      <c r="H20" s="42"/>
      <c r="I20" s="54" t="str">
        <f t="shared" si="3"/>
        <v/>
      </c>
      <c r="J20" s="42"/>
      <c r="K20" s="45"/>
      <c r="L20" s="50">
        <f t="shared" si="4"/>
        <v>0</v>
      </c>
      <c r="M20" s="42"/>
      <c r="N20" s="45"/>
      <c r="O20" s="52">
        <f t="shared" si="5"/>
        <v>0</v>
      </c>
      <c r="P20" s="27" t="str">
        <f t="shared" si="6"/>
        <v>X</v>
      </c>
      <c r="Q20" s="29"/>
      <c r="S20" s="27"/>
      <c r="U20" s="27"/>
      <c r="V20" s="42">
        <f t="shared" si="7"/>
        <v>0</v>
      </c>
      <c r="W20" s="42">
        <f t="shared" si="8"/>
        <v>0</v>
      </c>
      <c r="X20" s="27" t="str">
        <f t="shared" si="9"/>
        <v>OK</v>
      </c>
      <c r="Z20" s="27"/>
      <c r="AA20" s="42">
        <f t="shared" si="10"/>
        <v>0</v>
      </c>
      <c r="AB20" s="42">
        <f t="shared" si="11"/>
        <v>0</v>
      </c>
      <c r="AC20" s="27" t="str">
        <f t="shared" si="12"/>
        <v>OK</v>
      </c>
      <c r="AE20" s="27" t="str">
        <f>IF(AG20="","",IF(U20="도비","세입없음",AG20&amp;"-"&amp;test(COUNTIF($AG$7:AG20,AG20),"00")))</f>
        <v/>
      </c>
      <c r="AG20" s="27" t="str">
        <f t="array" ref="AG20">IF(C20="","",INDEX(구분표!$I$2:$I$300, MATCH(1,(구분표!$E$2:$E$300='1추특입'!B20)*(구분표!$F$2:$F$300='1추특입'!C20)*(구분표!$G$2:$G$300='1추특입'!A20),0)))</f>
        <v/>
      </c>
      <c r="AI20" s="27"/>
      <c r="AK20" s="42">
        <f>IF(AE20="",0,SUMIFS('1추특출'!$V$6:$V$50,'1추특출'!$AE$6:$AE$50,'1추특입'!$AE20))</f>
        <v>0</v>
      </c>
      <c r="AL20" s="42" t="str">
        <f>IF(AE20="","",COUNTIFS('1추특출'!$AE$6:$AE$50,'1추특입'!AE20))</f>
        <v/>
      </c>
      <c r="AM20" s="27" t="str">
        <f t="shared" si="13"/>
        <v>OK</v>
      </c>
      <c r="AO20" s="42">
        <f>IF(AE20="",0,SUMIFS('1추특출'!$AA$6:$AA$50,'1추특출'!$AE$6:$AE$50,'1추특입'!$AE20))</f>
        <v>0</v>
      </c>
      <c r="AP20" s="42" t="str">
        <f>IF(AE20="","",COUNTIFS('1추특출'!$AE$6:$AE$50,AE20))</f>
        <v/>
      </c>
      <c r="AQ20" s="27" t="str">
        <f t="shared" si="14"/>
        <v>OK</v>
      </c>
    </row>
    <row r="21" spans="1:43" ht="50.1" customHeight="1" x14ac:dyDescent="0.3">
      <c r="A21" s="33" t="str">
        <f>IFERROR(VLOOKUP($C21,구분표!$A$2:$C$300,2,FALSE),"")</f>
        <v/>
      </c>
      <c r="B21" s="24" t="str">
        <f>IFERROR(VLOOKUP($C21,구분표!$A$2:$C$300,3,FALSE),"")</f>
        <v/>
      </c>
      <c r="C21" s="31"/>
      <c r="D21" s="35"/>
      <c r="E21" s="36"/>
      <c r="F21" s="35"/>
      <c r="G21" s="44"/>
      <c r="H21" s="42"/>
      <c r="I21" s="54" t="str">
        <f t="shared" si="3"/>
        <v/>
      </c>
      <c r="J21" s="42"/>
      <c r="K21" s="45"/>
      <c r="L21" s="50">
        <f t="shared" si="4"/>
        <v>0</v>
      </c>
      <c r="M21" s="42"/>
      <c r="N21" s="45"/>
      <c r="O21" s="52">
        <f t="shared" si="5"/>
        <v>0</v>
      </c>
      <c r="P21" s="27" t="str">
        <f t="shared" si="6"/>
        <v>X</v>
      </c>
      <c r="Q21" s="29"/>
      <c r="S21" s="27"/>
      <c r="U21" s="27"/>
      <c r="V21" s="42">
        <f t="shared" si="7"/>
        <v>0</v>
      </c>
      <c r="W21" s="42">
        <f t="shared" si="8"/>
        <v>0</v>
      </c>
      <c r="X21" s="27" t="str">
        <f t="shared" si="9"/>
        <v>OK</v>
      </c>
      <c r="Z21" s="27"/>
      <c r="AA21" s="42">
        <f t="shared" si="10"/>
        <v>0</v>
      </c>
      <c r="AB21" s="42">
        <f t="shared" si="11"/>
        <v>0</v>
      </c>
      <c r="AC21" s="27" t="str">
        <f t="shared" si="12"/>
        <v>OK</v>
      </c>
      <c r="AE21" s="27" t="str">
        <f>IF(AG21="","",IF(U21="도비","세입없음",AG21&amp;"-"&amp;test(COUNTIF($AG$7:AG21,AG21),"00")))</f>
        <v/>
      </c>
      <c r="AG21" s="27" t="str">
        <f t="array" ref="AG21">IF(C21="","",INDEX(구분표!$I$2:$I$300, MATCH(1,(구분표!$E$2:$E$300='1추특입'!B21)*(구분표!$F$2:$F$300='1추특입'!C21)*(구분표!$G$2:$G$300='1추특입'!A21),0)))</f>
        <v/>
      </c>
      <c r="AI21" s="27"/>
      <c r="AK21" s="42">
        <f>IF(AE21="",0,SUMIFS('1추특출'!$V$6:$V$50,'1추특출'!$AE$6:$AE$50,'1추특입'!$AE21))</f>
        <v>0</v>
      </c>
      <c r="AL21" s="42" t="str">
        <f>IF(AE21="","",COUNTIFS('1추특출'!$AE$6:$AE$50,'1추특입'!AE21))</f>
        <v/>
      </c>
      <c r="AM21" s="27" t="str">
        <f t="shared" si="13"/>
        <v>OK</v>
      </c>
      <c r="AO21" s="42">
        <f>IF(AE21="",0,SUMIFS('1추특출'!$AA$6:$AA$50,'1추특출'!$AE$6:$AE$50,'1추특입'!$AE21))</f>
        <v>0</v>
      </c>
      <c r="AP21" s="42" t="str">
        <f>IF(AE21="","",COUNTIFS('1추특출'!$AE$6:$AE$50,AE21))</f>
        <v/>
      </c>
      <c r="AQ21" s="27" t="str">
        <f t="shared" si="14"/>
        <v>OK</v>
      </c>
    </row>
    <row r="22" spans="1:43" ht="50.1" customHeight="1" x14ac:dyDescent="0.3">
      <c r="A22" s="33" t="str">
        <f>IFERROR(VLOOKUP($C22,구분표!$A$2:$C$300,2,FALSE),"")</f>
        <v/>
      </c>
      <c r="B22" s="24" t="str">
        <f>IFERROR(VLOOKUP($C22,구분표!$A$2:$C$300,3,FALSE),"")</f>
        <v/>
      </c>
      <c r="C22" s="31"/>
      <c r="D22" s="35"/>
      <c r="E22" s="36"/>
      <c r="F22" s="35"/>
      <c r="G22" s="44"/>
      <c r="H22" s="42"/>
      <c r="I22" s="54" t="str">
        <f t="shared" si="3"/>
        <v/>
      </c>
      <c r="J22" s="42"/>
      <c r="K22" s="45"/>
      <c r="L22" s="50">
        <f t="shared" si="4"/>
        <v>0</v>
      </c>
      <c r="M22" s="42"/>
      <c r="N22" s="45"/>
      <c r="O22" s="52">
        <f t="shared" si="5"/>
        <v>0</v>
      </c>
      <c r="P22" s="27" t="str">
        <f t="shared" si="6"/>
        <v>X</v>
      </c>
      <c r="Q22" s="29"/>
      <c r="S22" s="27"/>
      <c r="U22" s="27"/>
      <c r="V22" s="42">
        <f t="shared" si="7"/>
        <v>0</v>
      </c>
      <c r="W22" s="42">
        <f t="shared" si="8"/>
        <v>0</v>
      </c>
      <c r="X22" s="27" t="str">
        <f t="shared" si="9"/>
        <v>OK</v>
      </c>
      <c r="Z22" s="27"/>
      <c r="AA22" s="42">
        <f t="shared" si="10"/>
        <v>0</v>
      </c>
      <c r="AB22" s="42">
        <f t="shared" si="11"/>
        <v>0</v>
      </c>
      <c r="AC22" s="27" t="str">
        <f t="shared" si="12"/>
        <v>OK</v>
      </c>
      <c r="AE22" s="27" t="str">
        <f>IF(AG22="","",IF(U22="도비","세입없음",AG22&amp;"-"&amp;test(COUNTIF($AG$7:AG22,AG22),"00")))</f>
        <v/>
      </c>
      <c r="AG22" s="27" t="str">
        <f t="array" ref="AG22">IF(C22="","",INDEX(구분표!$I$2:$I$300, MATCH(1,(구분표!$E$2:$E$300='1추특입'!B22)*(구분표!$F$2:$F$300='1추특입'!C22)*(구분표!$G$2:$G$300='1추특입'!A22),0)))</f>
        <v/>
      </c>
      <c r="AI22" s="27"/>
      <c r="AK22" s="42">
        <f>IF(AE22="",0,SUMIFS('1추특출'!$V$6:$V$50,'1추특출'!$AE$6:$AE$50,'1추특입'!$AE22))</f>
        <v>0</v>
      </c>
      <c r="AL22" s="42" t="str">
        <f>IF(AE22="","",COUNTIFS('1추특출'!$AE$6:$AE$50,'1추특입'!AE22))</f>
        <v/>
      </c>
      <c r="AM22" s="27" t="str">
        <f t="shared" si="13"/>
        <v>OK</v>
      </c>
      <c r="AO22" s="42">
        <f>IF(AE22="",0,SUMIFS('1추특출'!$AA$6:$AA$50,'1추특출'!$AE$6:$AE$50,'1추특입'!$AE22))</f>
        <v>0</v>
      </c>
      <c r="AP22" s="42" t="str">
        <f>IF(AE22="","",COUNTIFS('1추특출'!$AE$6:$AE$50,AE22))</f>
        <v/>
      </c>
      <c r="AQ22" s="27" t="str">
        <f t="shared" si="14"/>
        <v>OK</v>
      </c>
    </row>
    <row r="23" spans="1:43" ht="50.1" customHeight="1" x14ac:dyDescent="0.3">
      <c r="A23" s="33" t="str">
        <f>IFERROR(VLOOKUP($C23,구분표!$A$2:$C$300,2,FALSE),"")</f>
        <v/>
      </c>
      <c r="B23" s="24" t="str">
        <f>IFERROR(VLOOKUP($C23,구분표!$A$2:$C$300,3,FALSE),"")</f>
        <v/>
      </c>
      <c r="C23" s="31"/>
      <c r="D23" s="35"/>
      <c r="E23" s="36"/>
      <c r="F23" s="35"/>
      <c r="G23" s="44"/>
      <c r="H23" s="42"/>
      <c r="I23" s="54" t="str">
        <f t="shared" si="3"/>
        <v/>
      </c>
      <c r="J23" s="42"/>
      <c r="K23" s="45"/>
      <c r="L23" s="50">
        <f t="shared" si="4"/>
        <v>0</v>
      </c>
      <c r="M23" s="42"/>
      <c r="N23" s="45"/>
      <c r="O23" s="52">
        <f t="shared" si="5"/>
        <v>0</v>
      </c>
      <c r="P23" s="27" t="str">
        <f t="shared" si="6"/>
        <v>X</v>
      </c>
      <c r="Q23" s="29"/>
      <c r="S23" s="27"/>
      <c r="U23" s="27"/>
      <c r="V23" s="42">
        <f t="shared" si="7"/>
        <v>0</v>
      </c>
      <c r="W23" s="42">
        <f t="shared" si="8"/>
        <v>0</v>
      </c>
      <c r="X23" s="27" t="str">
        <f t="shared" si="9"/>
        <v>OK</v>
      </c>
      <c r="Z23" s="27"/>
      <c r="AA23" s="42">
        <f t="shared" si="10"/>
        <v>0</v>
      </c>
      <c r="AB23" s="42">
        <f t="shared" si="11"/>
        <v>0</v>
      </c>
      <c r="AC23" s="27" t="str">
        <f t="shared" si="12"/>
        <v>OK</v>
      </c>
      <c r="AE23" s="27" t="str">
        <f>IF(AG23="","",IF(U23="도비","세입없음",AG23&amp;"-"&amp;test(COUNTIF($AG$7:AG23,AG23),"00")))</f>
        <v/>
      </c>
      <c r="AG23" s="27" t="str">
        <f t="array" ref="AG23">IF(C23="","",INDEX(구분표!$I$2:$I$300, MATCH(1,(구분표!$E$2:$E$300='1추특입'!B23)*(구분표!$F$2:$F$300='1추특입'!C23)*(구분표!$G$2:$G$300='1추특입'!A23),0)))</f>
        <v/>
      </c>
      <c r="AI23" s="27"/>
      <c r="AK23" s="42">
        <f>IF(AE23="",0,SUMIFS('1추특출'!$V$6:$V$50,'1추특출'!$AE$6:$AE$50,'1추특입'!$AE23))</f>
        <v>0</v>
      </c>
      <c r="AL23" s="42" t="str">
        <f>IF(AE23="","",COUNTIFS('1추특출'!$AE$6:$AE$50,'1추특입'!AE23))</f>
        <v/>
      </c>
      <c r="AM23" s="27" t="str">
        <f t="shared" si="13"/>
        <v>OK</v>
      </c>
      <c r="AO23" s="42">
        <f>IF(AE23="",0,SUMIFS('1추특출'!$AA$6:$AA$50,'1추특출'!$AE$6:$AE$50,'1추특입'!$AE23))</f>
        <v>0</v>
      </c>
      <c r="AP23" s="42" t="str">
        <f>IF(AE23="","",COUNTIFS('1추특출'!$AE$6:$AE$50,AE23))</f>
        <v/>
      </c>
      <c r="AQ23" s="27" t="str">
        <f t="shared" si="14"/>
        <v>OK</v>
      </c>
    </row>
    <row r="24" spans="1:43" ht="50.1" customHeight="1" x14ac:dyDescent="0.3">
      <c r="A24" s="33" t="str">
        <f>IFERROR(VLOOKUP($C24,구분표!$A$2:$C$300,2,FALSE),"")</f>
        <v/>
      </c>
      <c r="B24" s="24" t="str">
        <f>IFERROR(VLOOKUP($C24,구분표!$A$2:$C$300,3,FALSE),"")</f>
        <v/>
      </c>
      <c r="C24" s="31"/>
      <c r="D24" s="35"/>
      <c r="E24" s="36"/>
      <c r="F24" s="35"/>
      <c r="G24" s="44"/>
      <c r="H24" s="42"/>
      <c r="I24" s="54" t="str">
        <f t="shared" si="3"/>
        <v/>
      </c>
      <c r="J24" s="42"/>
      <c r="K24" s="45"/>
      <c r="L24" s="50">
        <f t="shared" si="4"/>
        <v>0</v>
      </c>
      <c r="M24" s="42"/>
      <c r="N24" s="45"/>
      <c r="O24" s="52">
        <f t="shared" si="5"/>
        <v>0</v>
      </c>
      <c r="P24" s="27" t="str">
        <f t="shared" si="6"/>
        <v>X</v>
      </c>
      <c r="Q24" s="29"/>
      <c r="S24" s="27"/>
      <c r="U24" s="27"/>
      <c r="V24" s="42">
        <f t="shared" si="7"/>
        <v>0</v>
      </c>
      <c r="W24" s="42">
        <f t="shared" si="8"/>
        <v>0</v>
      </c>
      <c r="X24" s="27" t="str">
        <f t="shared" si="9"/>
        <v>OK</v>
      </c>
      <c r="Z24" s="27"/>
      <c r="AA24" s="42">
        <f t="shared" si="10"/>
        <v>0</v>
      </c>
      <c r="AB24" s="42">
        <f t="shared" si="11"/>
        <v>0</v>
      </c>
      <c r="AC24" s="27" t="str">
        <f t="shared" si="12"/>
        <v>OK</v>
      </c>
      <c r="AE24" s="27" t="str">
        <f>IF(AG24="","",IF(U24="도비","세입없음",AG24&amp;"-"&amp;test(COUNTIF($AG$7:AG24,AG24),"00")))</f>
        <v/>
      </c>
      <c r="AG24" s="27" t="str">
        <f t="array" ref="AG24">IF(C24="","",INDEX(구분표!$I$2:$I$300, MATCH(1,(구분표!$E$2:$E$300='1추특입'!B24)*(구분표!$F$2:$F$300='1추특입'!C24)*(구분표!$G$2:$G$300='1추특입'!A24),0)))</f>
        <v/>
      </c>
      <c r="AI24" s="27"/>
      <c r="AK24" s="42">
        <f>IF(AE24="",0,SUMIFS('1추특출'!$V$6:$V$50,'1추특출'!$AE$6:$AE$50,'1추특입'!$AE24))</f>
        <v>0</v>
      </c>
      <c r="AL24" s="42" t="str">
        <f>IF(AE24="","",COUNTIFS('1추특출'!$AE$6:$AE$50,'1추특입'!AE24))</f>
        <v/>
      </c>
      <c r="AM24" s="27" t="str">
        <f t="shared" si="13"/>
        <v>OK</v>
      </c>
      <c r="AO24" s="42">
        <f>IF(AE24="",0,SUMIFS('1추특출'!$AA$6:$AA$50,'1추특출'!$AE$6:$AE$50,'1추특입'!$AE24))</f>
        <v>0</v>
      </c>
      <c r="AP24" s="42" t="str">
        <f>IF(AE24="","",COUNTIFS('1추특출'!$AE$6:$AE$50,AE24))</f>
        <v/>
      </c>
      <c r="AQ24" s="27" t="str">
        <f t="shared" si="14"/>
        <v>OK</v>
      </c>
    </row>
    <row r="25" spans="1:43" ht="50.1" customHeight="1" x14ac:dyDescent="0.3">
      <c r="A25" s="33" t="str">
        <f>IFERROR(VLOOKUP($C25,구분표!$A$2:$C$300,2,FALSE),"")</f>
        <v/>
      </c>
      <c r="B25" s="24" t="str">
        <f>IFERROR(VLOOKUP($C25,구분표!$A$2:$C$300,3,FALSE),"")</f>
        <v/>
      </c>
      <c r="C25" s="31"/>
      <c r="D25" s="35"/>
      <c r="E25" s="36"/>
      <c r="F25" s="35"/>
      <c r="G25" s="44"/>
      <c r="H25" s="42"/>
      <c r="I25" s="54" t="str">
        <f t="shared" si="3"/>
        <v/>
      </c>
      <c r="J25" s="42"/>
      <c r="K25" s="45"/>
      <c r="L25" s="50">
        <f t="shared" si="4"/>
        <v>0</v>
      </c>
      <c r="M25" s="42"/>
      <c r="N25" s="45"/>
      <c r="O25" s="52">
        <f t="shared" si="5"/>
        <v>0</v>
      </c>
      <c r="P25" s="27" t="str">
        <f t="shared" si="6"/>
        <v>X</v>
      </c>
      <c r="Q25" s="29"/>
      <c r="S25" s="27"/>
      <c r="U25" s="27"/>
      <c r="V25" s="42">
        <f t="shared" si="7"/>
        <v>0</v>
      </c>
      <c r="W25" s="42">
        <f t="shared" si="8"/>
        <v>0</v>
      </c>
      <c r="X25" s="27" t="str">
        <f t="shared" si="9"/>
        <v>OK</v>
      </c>
      <c r="Z25" s="27"/>
      <c r="AA25" s="42">
        <f t="shared" si="10"/>
        <v>0</v>
      </c>
      <c r="AB25" s="42">
        <f t="shared" si="11"/>
        <v>0</v>
      </c>
      <c r="AC25" s="27" t="str">
        <f t="shared" si="12"/>
        <v>OK</v>
      </c>
      <c r="AE25" s="27" t="str">
        <f>IF(AG25="","",IF(U25="도비","세입없음",AG25&amp;"-"&amp;test(COUNTIF($AG$7:AG25,AG25),"00")))</f>
        <v/>
      </c>
      <c r="AG25" s="27" t="str">
        <f t="array" ref="AG25">IF(C25="","",INDEX(구분표!$I$2:$I$300, MATCH(1,(구분표!$E$2:$E$300='1추특입'!B25)*(구분표!$F$2:$F$300='1추특입'!C25)*(구분표!$G$2:$G$300='1추특입'!A25),0)))</f>
        <v/>
      </c>
      <c r="AI25" s="27"/>
      <c r="AK25" s="42">
        <f>IF(AE25="",0,SUMIFS('1추특출'!$V$6:$V$50,'1추특출'!$AE$6:$AE$50,'1추특입'!$AE25))</f>
        <v>0</v>
      </c>
      <c r="AL25" s="42" t="str">
        <f>IF(AE25="","",COUNTIFS('1추특출'!$AE$6:$AE$50,'1추특입'!AE25))</f>
        <v/>
      </c>
      <c r="AM25" s="27" t="str">
        <f t="shared" si="13"/>
        <v>OK</v>
      </c>
      <c r="AO25" s="42">
        <f>IF(AE25="",0,SUMIFS('1추특출'!$AA$6:$AA$50,'1추특출'!$AE$6:$AE$50,'1추특입'!$AE25))</f>
        <v>0</v>
      </c>
      <c r="AP25" s="42" t="str">
        <f>IF(AE25="","",COUNTIFS('1추특출'!$AE$6:$AE$50,AE25))</f>
        <v/>
      </c>
      <c r="AQ25" s="27" t="str">
        <f t="shared" si="14"/>
        <v>OK</v>
      </c>
    </row>
    <row r="26" spans="1:43" ht="50.1" customHeight="1" x14ac:dyDescent="0.3">
      <c r="A26" s="33" t="str">
        <f>IFERROR(VLOOKUP($C26,구분표!$A$2:$C$300,2,FALSE),"")</f>
        <v/>
      </c>
      <c r="B26" s="24" t="str">
        <f>IFERROR(VLOOKUP($C26,구분표!$A$2:$C$300,3,FALSE),"")</f>
        <v/>
      </c>
      <c r="C26" s="31"/>
      <c r="D26" s="35"/>
      <c r="E26" s="36"/>
      <c r="F26" s="35"/>
      <c r="G26" s="44"/>
      <c r="H26" s="42"/>
      <c r="I26" s="54" t="str">
        <f t="shared" si="3"/>
        <v/>
      </c>
      <c r="J26" s="42"/>
      <c r="K26" s="45"/>
      <c r="L26" s="50">
        <f t="shared" si="4"/>
        <v>0</v>
      </c>
      <c r="M26" s="42"/>
      <c r="N26" s="45"/>
      <c r="O26" s="52">
        <f t="shared" si="5"/>
        <v>0</v>
      </c>
      <c r="P26" s="27" t="str">
        <f t="shared" si="6"/>
        <v>X</v>
      </c>
      <c r="Q26" s="29"/>
      <c r="S26" s="27"/>
      <c r="U26" s="27"/>
      <c r="V26" s="42">
        <f t="shared" si="7"/>
        <v>0</v>
      </c>
      <c r="W26" s="42">
        <f t="shared" si="8"/>
        <v>0</v>
      </c>
      <c r="X26" s="27" t="str">
        <f t="shared" si="9"/>
        <v>OK</v>
      </c>
      <c r="Z26" s="27"/>
      <c r="AA26" s="42">
        <f t="shared" si="10"/>
        <v>0</v>
      </c>
      <c r="AB26" s="42">
        <f t="shared" si="11"/>
        <v>0</v>
      </c>
      <c r="AC26" s="27" t="str">
        <f t="shared" si="12"/>
        <v>OK</v>
      </c>
      <c r="AE26" s="27" t="str">
        <f>IF(AG26="","",IF(U26="도비","세입없음",AG26&amp;"-"&amp;test(COUNTIF($AG$7:AG26,AG26),"00")))</f>
        <v/>
      </c>
      <c r="AG26" s="27" t="str">
        <f t="array" ref="AG26">IF(C26="","",INDEX(구분표!$I$2:$I$300, MATCH(1,(구분표!$E$2:$E$300='1추특입'!B26)*(구분표!$F$2:$F$300='1추특입'!C26)*(구분표!$G$2:$G$300='1추특입'!A26),0)))</f>
        <v/>
      </c>
      <c r="AI26" s="27"/>
      <c r="AK26" s="42">
        <f>IF(AE26="",0,SUMIFS('1추특출'!$V$6:$V$50,'1추특출'!$AE$6:$AE$50,'1추특입'!$AE26))</f>
        <v>0</v>
      </c>
      <c r="AL26" s="42" t="str">
        <f>IF(AE26="","",COUNTIFS('1추특출'!$AE$6:$AE$50,'1추특입'!AE26))</f>
        <v/>
      </c>
      <c r="AM26" s="27" t="str">
        <f t="shared" si="13"/>
        <v>OK</v>
      </c>
      <c r="AO26" s="42">
        <f>IF(AE26="",0,SUMIFS('1추특출'!$AA$6:$AA$50,'1추특출'!$AE$6:$AE$50,'1추특입'!$AE26))</f>
        <v>0</v>
      </c>
      <c r="AP26" s="42" t="str">
        <f>IF(AE26="","",COUNTIFS('1추특출'!$AE$6:$AE$50,AE26))</f>
        <v/>
      </c>
      <c r="AQ26" s="27" t="str">
        <f t="shared" si="14"/>
        <v>OK</v>
      </c>
    </row>
    <row r="27" spans="1:43" ht="50.1" customHeight="1" x14ac:dyDescent="0.3">
      <c r="A27" s="33" t="str">
        <f>IFERROR(VLOOKUP($C27,구분표!$A$2:$C$300,2,FALSE),"")</f>
        <v/>
      </c>
      <c r="B27" s="24" t="str">
        <f>IFERROR(VLOOKUP($C27,구분표!$A$2:$C$300,3,FALSE),"")</f>
        <v/>
      </c>
      <c r="C27" s="31"/>
      <c r="D27" s="35"/>
      <c r="E27" s="36"/>
      <c r="F27" s="35"/>
      <c r="G27" s="44"/>
      <c r="H27" s="42"/>
      <c r="I27" s="54" t="str">
        <f t="shared" si="3"/>
        <v/>
      </c>
      <c r="J27" s="42"/>
      <c r="K27" s="45"/>
      <c r="L27" s="50">
        <f t="shared" si="4"/>
        <v>0</v>
      </c>
      <c r="M27" s="42"/>
      <c r="N27" s="45"/>
      <c r="O27" s="52">
        <f t="shared" si="5"/>
        <v>0</v>
      </c>
      <c r="P27" s="27" t="str">
        <f t="shared" si="6"/>
        <v>X</v>
      </c>
      <c r="Q27" s="29"/>
      <c r="S27" s="27"/>
      <c r="U27" s="27"/>
      <c r="V27" s="42">
        <f t="shared" si="7"/>
        <v>0</v>
      </c>
      <c r="W27" s="42">
        <f t="shared" si="8"/>
        <v>0</v>
      </c>
      <c r="X27" s="27" t="str">
        <f t="shared" si="9"/>
        <v>OK</v>
      </c>
      <c r="Z27" s="27"/>
      <c r="AA27" s="42">
        <f t="shared" si="10"/>
        <v>0</v>
      </c>
      <c r="AB27" s="42">
        <f t="shared" si="11"/>
        <v>0</v>
      </c>
      <c r="AC27" s="27" t="str">
        <f t="shared" si="12"/>
        <v>OK</v>
      </c>
      <c r="AE27" s="27" t="str">
        <f>IF(AG27="","",IF(U27="도비","세입없음",AG27&amp;"-"&amp;test(COUNTIF($AG$7:AG27,AG27),"00")))</f>
        <v/>
      </c>
      <c r="AG27" s="27" t="str">
        <f t="array" ref="AG27">IF(C27="","",INDEX(구분표!$I$2:$I$300, MATCH(1,(구분표!$E$2:$E$300='1추특입'!B27)*(구분표!$F$2:$F$300='1추특입'!C27)*(구분표!$G$2:$G$300='1추특입'!A27),0)))</f>
        <v/>
      </c>
      <c r="AI27" s="27"/>
      <c r="AK27" s="42">
        <f>IF(AE27="",0,SUMIFS('1추특출'!$V$6:$V$50,'1추특출'!$AE$6:$AE$50,'1추특입'!$AE27))</f>
        <v>0</v>
      </c>
      <c r="AL27" s="42" t="str">
        <f>IF(AE27="","",COUNTIFS('1추특출'!$AE$6:$AE$50,'1추특입'!AE27))</f>
        <v/>
      </c>
      <c r="AM27" s="27" t="str">
        <f t="shared" si="13"/>
        <v>OK</v>
      </c>
      <c r="AO27" s="42">
        <f>IF(AE27="",0,SUMIFS('1추특출'!$AA$6:$AA$50,'1추특출'!$AE$6:$AE$50,'1추특입'!$AE27))</f>
        <v>0</v>
      </c>
      <c r="AP27" s="42" t="str">
        <f>IF(AE27="","",COUNTIFS('1추특출'!$AE$6:$AE$50,AE27))</f>
        <v/>
      </c>
      <c r="AQ27" s="27" t="str">
        <f t="shared" si="14"/>
        <v>OK</v>
      </c>
    </row>
    <row r="28" spans="1:43" ht="50.1" customHeight="1" x14ac:dyDescent="0.3">
      <c r="A28" s="33" t="str">
        <f>IFERROR(VLOOKUP($C28,구분표!$A$2:$C$300,2,FALSE),"")</f>
        <v/>
      </c>
      <c r="B28" s="24" t="str">
        <f>IFERROR(VLOOKUP($C28,구분표!$A$2:$C$300,3,FALSE),"")</f>
        <v/>
      </c>
      <c r="C28" s="31"/>
      <c r="D28" s="35"/>
      <c r="E28" s="36"/>
      <c r="F28" s="35"/>
      <c r="G28" s="44"/>
      <c r="H28" s="42"/>
      <c r="I28" s="54" t="str">
        <f t="shared" si="3"/>
        <v/>
      </c>
      <c r="J28" s="42"/>
      <c r="K28" s="45"/>
      <c r="L28" s="50">
        <f t="shared" si="4"/>
        <v>0</v>
      </c>
      <c r="M28" s="42"/>
      <c r="N28" s="45"/>
      <c r="O28" s="52">
        <f t="shared" si="5"/>
        <v>0</v>
      </c>
      <c r="P28" s="27" t="str">
        <f t="shared" si="6"/>
        <v>X</v>
      </c>
      <c r="Q28" s="29"/>
      <c r="S28" s="27"/>
      <c r="U28" s="27"/>
      <c r="V28" s="42">
        <f t="shared" si="7"/>
        <v>0</v>
      </c>
      <c r="W28" s="42">
        <f t="shared" si="8"/>
        <v>0</v>
      </c>
      <c r="X28" s="27" t="str">
        <f t="shared" si="9"/>
        <v>OK</v>
      </c>
      <c r="Z28" s="27"/>
      <c r="AA28" s="42">
        <f t="shared" si="10"/>
        <v>0</v>
      </c>
      <c r="AB28" s="42">
        <f t="shared" si="11"/>
        <v>0</v>
      </c>
      <c r="AC28" s="27" t="str">
        <f t="shared" si="12"/>
        <v>OK</v>
      </c>
      <c r="AE28" s="27" t="str">
        <f>IF(AG28="","",IF(U28="도비","세입없음",AG28&amp;"-"&amp;test(COUNTIF($AG$7:AG28,AG28),"00")))</f>
        <v/>
      </c>
      <c r="AG28" s="27" t="str">
        <f t="array" ref="AG28">IF(C28="","",INDEX(구분표!$I$2:$I$300, MATCH(1,(구분표!$E$2:$E$300='1추특입'!B28)*(구분표!$F$2:$F$300='1추특입'!C28)*(구분표!$G$2:$G$300='1추특입'!A28),0)))</f>
        <v/>
      </c>
      <c r="AI28" s="27"/>
      <c r="AK28" s="42">
        <f>IF(AE28="",0,SUMIFS('1추특출'!$V$6:$V$50,'1추특출'!$AE$6:$AE$50,'1추특입'!$AE28))</f>
        <v>0</v>
      </c>
      <c r="AL28" s="42" t="str">
        <f>IF(AE28="","",COUNTIFS('1추특출'!$AE$6:$AE$50,'1추특입'!AE28))</f>
        <v/>
      </c>
      <c r="AM28" s="27" t="str">
        <f t="shared" si="13"/>
        <v>OK</v>
      </c>
      <c r="AO28" s="42">
        <f>IF(AE28="",0,SUMIFS('1추특출'!$AA$6:$AA$50,'1추특출'!$AE$6:$AE$50,'1추특입'!$AE28))</f>
        <v>0</v>
      </c>
      <c r="AP28" s="42" t="str">
        <f>IF(AE28="","",COUNTIFS('1추특출'!$AE$6:$AE$50,AE28))</f>
        <v/>
      </c>
      <c r="AQ28" s="27" t="str">
        <f t="shared" si="14"/>
        <v>OK</v>
      </c>
    </row>
    <row r="29" spans="1:43" ht="50.1" customHeight="1" x14ac:dyDescent="0.3">
      <c r="A29" s="33" t="str">
        <f>IFERROR(VLOOKUP($C29,구분표!$A$2:$C$300,2,FALSE),"")</f>
        <v/>
      </c>
      <c r="B29" s="24" t="str">
        <f>IFERROR(VLOOKUP($C29,구분표!$A$2:$C$300,3,FALSE),"")</f>
        <v/>
      </c>
      <c r="C29" s="31"/>
      <c r="D29" s="35"/>
      <c r="E29" s="36"/>
      <c r="F29" s="35"/>
      <c r="G29" s="44"/>
      <c r="H29" s="42"/>
      <c r="I29" s="54" t="str">
        <f t="shared" si="3"/>
        <v/>
      </c>
      <c r="J29" s="42"/>
      <c r="K29" s="45"/>
      <c r="L29" s="50">
        <f t="shared" si="4"/>
        <v>0</v>
      </c>
      <c r="M29" s="42"/>
      <c r="N29" s="45"/>
      <c r="O29" s="52">
        <f t="shared" si="5"/>
        <v>0</v>
      </c>
      <c r="P29" s="27" t="str">
        <f t="shared" si="6"/>
        <v>X</v>
      </c>
      <c r="Q29" s="29"/>
      <c r="S29" s="27"/>
      <c r="U29" s="27"/>
      <c r="V29" s="42">
        <f t="shared" si="7"/>
        <v>0</v>
      </c>
      <c r="W29" s="42">
        <f t="shared" si="8"/>
        <v>0</v>
      </c>
      <c r="X29" s="27" t="str">
        <f t="shared" si="9"/>
        <v>OK</v>
      </c>
      <c r="Z29" s="27"/>
      <c r="AA29" s="42">
        <f t="shared" si="10"/>
        <v>0</v>
      </c>
      <c r="AB29" s="42">
        <f t="shared" si="11"/>
        <v>0</v>
      </c>
      <c r="AC29" s="27" t="str">
        <f t="shared" si="12"/>
        <v>OK</v>
      </c>
      <c r="AE29" s="27" t="str">
        <f>IF(AG29="","",IF(U29="도비","세입없음",AG29&amp;"-"&amp;test(COUNTIF($AG$7:AG29,AG29),"00")))</f>
        <v/>
      </c>
      <c r="AG29" s="27" t="str">
        <f t="array" ref="AG29">IF(C29="","",INDEX(구분표!$I$2:$I$300, MATCH(1,(구분표!$E$2:$E$300='1추특입'!B29)*(구분표!$F$2:$F$300='1추특입'!C29)*(구분표!$G$2:$G$300='1추특입'!A29),0)))</f>
        <v/>
      </c>
      <c r="AI29" s="27"/>
      <c r="AK29" s="42">
        <f>IF(AE29="",0,SUMIFS('1추특출'!$V$6:$V$50,'1추특출'!$AE$6:$AE$50,'1추특입'!$AE29))</f>
        <v>0</v>
      </c>
      <c r="AL29" s="42" t="str">
        <f>IF(AE29="","",COUNTIFS('1추특출'!$AE$6:$AE$50,'1추특입'!AE29))</f>
        <v/>
      </c>
      <c r="AM29" s="27" t="str">
        <f t="shared" si="13"/>
        <v>OK</v>
      </c>
      <c r="AO29" s="42">
        <f>IF(AE29="",0,SUMIFS('1추특출'!$AA$6:$AA$50,'1추특출'!$AE$6:$AE$50,'1추특입'!$AE29))</f>
        <v>0</v>
      </c>
      <c r="AP29" s="42" t="str">
        <f>IF(AE29="","",COUNTIFS('1추특출'!$AE$6:$AE$50,AE29))</f>
        <v/>
      </c>
      <c r="AQ29" s="27" t="str">
        <f t="shared" si="14"/>
        <v>OK</v>
      </c>
    </row>
    <row r="30" spans="1:43" ht="50.1" customHeight="1" x14ac:dyDescent="0.3">
      <c r="A30" s="33" t="str">
        <f>IFERROR(VLOOKUP($C30,구분표!$A$2:$C$300,2,FALSE),"")</f>
        <v/>
      </c>
      <c r="B30" s="24" t="str">
        <f>IFERROR(VLOOKUP($C30,구분표!$A$2:$C$300,3,FALSE),"")</f>
        <v/>
      </c>
      <c r="C30" s="31"/>
      <c r="D30" s="35"/>
      <c r="E30" s="36"/>
      <c r="F30" s="35"/>
      <c r="G30" s="44"/>
      <c r="H30" s="42"/>
      <c r="I30" s="54" t="str">
        <f t="shared" si="3"/>
        <v/>
      </c>
      <c r="J30" s="42"/>
      <c r="K30" s="45"/>
      <c r="L30" s="50">
        <f t="shared" si="4"/>
        <v>0</v>
      </c>
      <c r="M30" s="42"/>
      <c r="N30" s="45"/>
      <c r="O30" s="52">
        <f t="shared" si="5"/>
        <v>0</v>
      </c>
      <c r="P30" s="27" t="str">
        <f t="shared" si="6"/>
        <v>X</v>
      </c>
      <c r="Q30" s="29"/>
      <c r="S30" s="27"/>
      <c r="U30" s="27"/>
      <c r="V30" s="42">
        <f t="shared" si="7"/>
        <v>0</v>
      </c>
      <c r="W30" s="42">
        <f t="shared" si="8"/>
        <v>0</v>
      </c>
      <c r="X30" s="27" t="str">
        <f t="shared" si="9"/>
        <v>OK</v>
      </c>
      <c r="Z30" s="27"/>
      <c r="AA30" s="42">
        <f t="shared" si="10"/>
        <v>0</v>
      </c>
      <c r="AB30" s="42">
        <f t="shared" si="11"/>
        <v>0</v>
      </c>
      <c r="AC30" s="27" t="str">
        <f t="shared" si="12"/>
        <v>OK</v>
      </c>
      <c r="AE30" s="27" t="str">
        <f>IF(AG30="","",IF(U30="도비","세입없음",AG30&amp;"-"&amp;test(COUNTIF($AG$7:AG30,AG30),"00")))</f>
        <v/>
      </c>
      <c r="AG30" s="27" t="str">
        <f t="array" ref="AG30">IF(C30="","",INDEX(구분표!$I$2:$I$300, MATCH(1,(구분표!$E$2:$E$300='1추특입'!B30)*(구분표!$F$2:$F$300='1추특입'!C30)*(구분표!$G$2:$G$300='1추특입'!A30),0)))</f>
        <v/>
      </c>
      <c r="AI30" s="27"/>
      <c r="AK30" s="42">
        <f>IF(AE30="",0,SUMIFS('1추특출'!$V$6:$V$50,'1추특출'!$AE$6:$AE$50,'1추특입'!$AE30))</f>
        <v>0</v>
      </c>
      <c r="AL30" s="42" t="str">
        <f>IF(AE30="","",COUNTIFS('1추특출'!$AE$6:$AE$50,'1추특입'!AE30))</f>
        <v/>
      </c>
      <c r="AM30" s="27" t="str">
        <f t="shared" si="13"/>
        <v>OK</v>
      </c>
      <c r="AO30" s="42">
        <f>IF(AE30="",0,SUMIFS('1추특출'!$AA$6:$AA$50,'1추특출'!$AE$6:$AE$50,'1추특입'!$AE30))</f>
        <v>0</v>
      </c>
      <c r="AP30" s="42" t="str">
        <f>IF(AE30="","",COUNTIFS('1추특출'!$AE$6:$AE$50,AE30))</f>
        <v/>
      </c>
      <c r="AQ30" s="27" t="str">
        <f t="shared" si="14"/>
        <v>OK</v>
      </c>
    </row>
    <row r="31" spans="1:43" ht="50.1" customHeight="1" x14ac:dyDescent="0.3">
      <c r="A31" s="33" t="str">
        <f>IFERROR(VLOOKUP($C31,구분표!$A$2:$C$300,2,FALSE),"")</f>
        <v/>
      </c>
      <c r="B31" s="24" t="str">
        <f>IFERROR(VLOOKUP($C31,구분표!$A$2:$C$300,3,FALSE),"")</f>
        <v/>
      </c>
      <c r="C31" s="31"/>
      <c r="D31" s="35"/>
      <c r="E31" s="36"/>
      <c r="F31" s="35"/>
      <c r="G31" s="44"/>
      <c r="H31" s="42"/>
      <c r="I31" s="54" t="str">
        <f t="shared" si="3"/>
        <v/>
      </c>
      <c r="J31" s="42"/>
      <c r="K31" s="45"/>
      <c r="L31" s="50">
        <f t="shared" si="4"/>
        <v>0</v>
      </c>
      <c r="M31" s="42"/>
      <c r="N31" s="45"/>
      <c r="O31" s="52">
        <f t="shared" si="5"/>
        <v>0</v>
      </c>
      <c r="P31" s="27" t="str">
        <f t="shared" si="6"/>
        <v>X</v>
      </c>
      <c r="Q31" s="29"/>
      <c r="S31" s="27"/>
      <c r="U31" s="27"/>
      <c r="V31" s="42">
        <f t="shared" si="7"/>
        <v>0</v>
      </c>
      <c r="W31" s="42">
        <f t="shared" si="8"/>
        <v>0</v>
      </c>
      <c r="X31" s="27" t="str">
        <f t="shared" si="9"/>
        <v>OK</v>
      </c>
      <c r="Z31" s="27"/>
      <c r="AA31" s="42">
        <f t="shared" si="10"/>
        <v>0</v>
      </c>
      <c r="AB31" s="42">
        <f t="shared" si="11"/>
        <v>0</v>
      </c>
      <c r="AC31" s="27" t="str">
        <f t="shared" si="12"/>
        <v>OK</v>
      </c>
      <c r="AE31" s="27" t="str">
        <f>IF(AG31="","",IF(U31="도비","세입없음",AG31&amp;"-"&amp;test(COUNTIF($AG$7:AG31,AG31),"00")))</f>
        <v/>
      </c>
      <c r="AG31" s="27" t="str">
        <f t="array" ref="AG31">IF(C31="","",INDEX(구분표!$I$2:$I$300, MATCH(1,(구분표!$E$2:$E$300='1추특입'!B31)*(구분표!$F$2:$F$300='1추특입'!C31)*(구분표!$G$2:$G$300='1추특입'!A31),0)))</f>
        <v/>
      </c>
      <c r="AI31" s="27"/>
      <c r="AK31" s="42">
        <f>IF(AE31="",0,SUMIFS('1추특출'!$V$6:$V$50,'1추특출'!$AE$6:$AE$50,'1추특입'!$AE31))</f>
        <v>0</v>
      </c>
      <c r="AL31" s="42" t="str">
        <f>IF(AE31="","",COUNTIFS('1추특출'!$AE$6:$AE$50,'1추특입'!AE31))</f>
        <v/>
      </c>
      <c r="AM31" s="27" t="str">
        <f t="shared" si="13"/>
        <v>OK</v>
      </c>
      <c r="AO31" s="42">
        <f>IF(AE31="",0,SUMIFS('1추특출'!$AA$6:$AA$50,'1추특출'!$AE$6:$AE$50,'1추특입'!$AE31))</f>
        <v>0</v>
      </c>
      <c r="AP31" s="42" t="str">
        <f>IF(AE31="","",COUNTIFS('1추특출'!$AE$6:$AE$50,AE31))</f>
        <v/>
      </c>
      <c r="AQ31" s="27" t="str">
        <f t="shared" si="14"/>
        <v>OK</v>
      </c>
    </row>
    <row r="32" spans="1:43" ht="50.1" customHeight="1" x14ac:dyDescent="0.3">
      <c r="A32" s="33" t="str">
        <f>IFERROR(VLOOKUP($C32,구분표!$A$2:$C$300,2,FALSE),"")</f>
        <v/>
      </c>
      <c r="B32" s="24" t="str">
        <f>IFERROR(VLOOKUP($C32,구분표!$A$2:$C$300,3,FALSE),"")</f>
        <v/>
      </c>
      <c r="C32" s="31"/>
      <c r="D32" s="35"/>
      <c r="E32" s="36"/>
      <c r="F32" s="35"/>
      <c r="G32" s="44"/>
      <c r="H32" s="42"/>
      <c r="I32" s="54" t="str">
        <f t="shared" si="3"/>
        <v/>
      </c>
      <c r="J32" s="42"/>
      <c r="K32" s="45"/>
      <c r="L32" s="50">
        <f t="shared" si="4"/>
        <v>0</v>
      </c>
      <c r="M32" s="42"/>
      <c r="N32" s="45"/>
      <c r="O32" s="52">
        <f t="shared" si="5"/>
        <v>0</v>
      </c>
      <c r="P32" s="27" t="str">
        <f t="shared" si="6"/>
        <v>X</v>
      </c>
      <c r="Q32" s="29"/>
      <c r="S32" s="27"/>
      <c r="U32" s="27"/>
      <c r="V32" s="42">
        <f t="shared" si="7"/>
        <v>0</v>
      </c>
      <c r="W32" s="42">
        <f t="shared" si="8"/>
        <v>0</v>
      </c>
      <c r="X32" s="27" t="str">
        <f t="shared" si="9"/>
        <v>OK</v>
      </c>
      <c r="Z32" s="27"/>
      <c r="AA32" s="42">
        <f t="shared" si="10"/>
        <v>0</v>
      </c>
      <c r="AB32" s="42">
        <f t="shared" si="11"/>
        <v>0</v>
      </c>
      <c r="AC32" s="27" t="str">
        <f t="shared" si="12"/>
        <v>OK</v>
      </c>
      <c r="AE32" s="27" t="str">
        <f>IF(AG32="","",IF(U32="도비","세입없음",AG32&amp;"-"&amp;test(COUNTIF($AG$7:AG32,AG32),"00")))</f>
        <v/>
      </c>
      <c r="AG32" s="27" t="str">
        <f t="array" ref="AG32">IF(C32="","",INDEX(구분표!$I$2:$I$300, MATCH(1,(구분표!$E$2:$E$300='1추특입'!B32)*(구분표!$F$2:$F$300='1추특입'!C32)*(구분표!$G$2:$G$300='1추특입'!A32),0)))</f>
        <v/>
      </c>
      <c r="AI32" s="27"/>
      <c r="AK32" s="42">
        <f>IF(AE32="",0,SUMIFS('1추특출'!$V$6:$V$50,'1추특출'!$AE$6:$AE$50,'1추특입'!$AE32))</f>
        <v>0</v>
      </c>
      <c r="AL32" s="42" t="str">
        <f>IF(AE32="","",COUNTIFS('1추특출'!$AE$6:$AE$50,'1추특입'!AE32))</f>
        <v/>
      </c>
      <c r="AM32" s="27" t="str">
        <f t="shared" si="13"/>
        <v>OK</v>
      </c>
      <c r="AO32" s="42">
        <f>IF(AE32="",0,SUMIFS('1추특출'!$AA$6:$AA$50,'1추특출'!$AE$6:$AE$50,'1추특입'!$AE32))</f>
        <v>0</v>
      </c>
      <c r="AP32" s="42" t="str">
        <f>IF(AE32="","",COUNTIFS('1추특출'!$AE$6:$AE$50,AE32))</f>
        <v/>
      </c>
      <c r="AQ32" s="27" t="str">
        <f t="shared" si="14"/>
        <v>OK</v>
      </c>
    </row>
    <row r="33" spans="1:43" ht="50.1" customHeight="1" x14ac:dyDescent="0.3">
      <c r="A33" s="33" t="str">
        <f>IFERROR(VLOOKUP($C33,구분표!$A$2:$C$300,2,FALSE),"")</f>
        <v/>
      </c>
      <c r="B33" s="24" t="str">
        <f>IFERROR(VLOOKUP($C33,구분표!$A$2:$C$300,3,FALSE),"")</f>
        <v/>
      </c>
      <c r="C33" s="31"/>
      <c r="D33" s="35"/>
      <c r="E33" s="36"/>
      <c r="F33" s="35"/>
      <c r="G33" s="44"/>
      <c r="H33" s="42"/>
      <c r="I33" s="54" t="str">
        <f t="shared" si="3"/>
        <v/>
      </c>
      <c r="J33" s="42"/>
      <c r="K33" s="45"/>
      <c r="L33" s="50">
        <f t="shared" si="4"/>
        <v>0</v>
      </c>
      <c r="M33" s="42"/>
      <c r="N33" s="45"/>
      <c r="O33" s="52">
        <f t="shared" si="5"/>
        <v>0</v>
      </c>
      <c r="P33" s="27" t="str">
        <f t="shared" si="6"/>
        <v>X</v>
      </c>
      <c r="Q33" s="29"/>
      <c r="S33" s="27"/>
      <c r="U33" s="27"/>
      <c r="V33" s="42">
        <f t="shared" si="7"/>
        <v>0</v>
      </c>
      <c r="W33" s="42">
        <f t="shared" si="8"/>
        <v>0</v>
      </c>
      <c r="X33" s="27" t="str">
        <f t="shared" si="9"/>
        <v>OK</v>
      </c>
      <c r="Z33" s="27"/>
      <c r="AA33" s="42">
        <f t="shared" si="10"/>
        <v>0</v>
      </c>
      <c r="AB33" s="42">
        <f t="shared" si="11"/>
        <v>0</v>
      </c>
      <c r="AC33" s="27" t="str">
        <f t="shared" si="12"/>
        <v>OK</v>
      </c>
      <c r="AE33" s="27" t="str">
        <f>IF(AG33="","",IF(U33="도비","세입없음",AG33&amp;"-"&amp;test(COUNTIF($AG$7:AG33,AG33),"00")))</f>
        <v/>
      </c>
      <c r="AG33" s="27" t="str">
        <f t="array" ref="AG33">IF(C33="","",INDEX(구분표!$I$2:$I$300, MATCH(1,(구분표!$E$2:$E$300='1추특입'!B33)*(구분표!$F$2:$F$300='1추특입'!C33)*(구분표!$G$2:$G$300='1추특입'!A33),0)))</f>
        <v/>
      </c>
      <c r="AI33" s="27"/>
      <c r="AK33" s="42">
        <f>IF(AE33="",0,SUMIFS('1추특출'!$V$6:$V$50,'1추특출'!$AE$6:$AE$50,'1추특입'!$AE33))</f>
        <v>0</v>
      </c>
      <c r="AL33" s="42" t="str">
        <f>IF(AE33="","",COUNTIFS('1추특출'!$AE$6:$AE$50,'1추특입'!AE33))</f>
        <v/>
      </c>
      <c r="AM33" s="27" t="str">
        <f t="shared" si="13"/>
        <v>OK</v>
      </c>
      <c r="AO33" s="42">
        <f>IF(AE33="",0,SUMIFS('1추특출'!$AA$6:$AA$50,'1추특출'!$AE$6:$AE$50,'1추특입'!$AE33))</f>
        <v>0</v>
      </c>
      <c r="AP33" s="42" t="str">
        <f>IF(AE33="","",COUNTIFS('1추특출'!$AE$6:$AE$50,AE33))</f>
        <v/>
      </c>
      <c r="AQ33" s="27" t="str">
        <f t="shared" si="14"/>
        <v>OK</v>
      </c>
    </row>
    <row r="34" spans="1:43" ht="50.1" customHeight="1" x14ac:dyDescent="0.3">
      <c r="A34" s="33" t="str">
        <f>IFERROR(VLOOKUP($C34,구분표!$A$2:$C$300,2,FALSE),"")</f>
        <v/>
      </c>
      <c r="B34" s="24" t="str">
        <f>IFERROR(VLOOKUP($C34,구분표!$A$2:$C$300,3,FALSE),"")</f>
        <v/>
      </c>
      <c r="C34" s="31"/>
      <c r="D34" s="35"/>
      <c r="E34" s="36"/>
      <c r="F34" s="35"/>
      <c r="G34" s="44"/>
      <c r="H34" s="42"/>
      <c r="I34" s="54" t="str">
        <f t="shared" si="3"/>
        <v/>
      </c>
      <c r="J34" s="42"/>
      <c r="K34" s="45"/>
      <c r="L34" s="50">
        <f t="shared" si="4"/>
        <v>0</v>
      </c>
      <c r="M34" s="42"/>
      <c r="N34" s="45"/>
      <c r="O34" s="52">
        <f t="shared" si="5"/>
        <v>0</v>
      </c>
      <c r="P34" s="27" t="str">
        <f t="shared" si="6"/>
        <v>X</v>
      </c>
      <c r="Q34" s="29"/>
      <c r="S34" s="27"/>
      <c r="U34" s="27"/>
      <c r="V34" s="42">
        <f t="shared" si="7"/>
        <v>0</v>
      </c>
      <c r="W34" s="42">
        <f t="shared" si="8"/>
        <v>0</v>
      </c>
      <c r="X34" s="27" t="str">
        <f t="shared" si="9"/>
        <v>OK</v>
      </c>
      <c r="Z34" s="27"/>
      <c r="AA34" s="42">
        <f t="shared" si="10"/>
        <v>0</v>
      </c>
      <c r="AB34" s="42">
        <f t="shared" si="11"/>
        <v>0</v>
      </c>
      <c r="AC34" s="27" t="str">
        <f t="shared" si="12"/>
        <v>OK</v>
      </c>
      <c r="AE34" s="27" t="str">
        <f>IF(AG34="","",IF(U34="도비","세입없음",AG34&amp;"-"&amp;test(COUNTIF($AG$7:AG34,AG34),"00")))</f>
        <v/>
      </c>
      <c r="AG34" s="27" t="str">
        <f t="array" ref="AG34">IF(C34="","",INDEX(구분표!$I$2:$I$300, MATCH(1,(구분표!$E$2:$E$300='1추특입'!B34)*(구분표!$F$2:$F$300='1추특입'!C34)*(구분표!$G$2:$G$300='1추특입'!A34),0)))</f>
        <v/>
      </c>
      <c r="AI34" s="27"/>
      <c r="AK34" s="42">
        <f>IF(AE34="",0,SUMIFS('1추특출'!$V$6:$V$50,'1추특출'!$AE$6:$AE$50,'1추특입'!$AE34))</f>
        <v>0</v>
      </c>
      <c r="AL34" s="42" t="str">
        <f>IF(AE34="","",COUNTIFS('1추특출'!$AE$6:$AE$50,'1추특입'!AE34))</f>
        <v/>
      </c>
      <c r="AM34" s="27" t="str">
        <f t="shared" si="13"/>
        <v>OK</v>
      </c>
      <c r="AO34" s="42">
        <f>IF(AE34="",0,SUMIFS('1추특출'!$AA$6:$AA$50,'1추특출'!$AE$6:$AE$50,'1추특입'!$AE34))</f>
        <v>0</v>
      </c>
      <c r="AP34" s="42" t="str">
        <f>IF(AE34="","",COUNTIFS('1추특출'!$AE$6:$AE$50,AE34))</f>
        <v/>
      </c>
      <c r="AQ34" s="27" t="str">
        <f t="shared" si="14"/>
        <v>OK</v>
      </c>
    </row>
    <row r="35" spans="1:43" ht="50.1" customHeight="1" x14ac:dyDescent="0.3">
      <c r="A35" s="33" t="str">
        <f>IFERROR(VLOOKUP($C35,구분표!$A$2:$C$300,2,FALSE),"")</f>
        <v/>
      </c>
      <c r="B35" s="24" t="str">
        <f>IFERROR(VLOOKUP($C35,구분표!$A$2:$C$300,3,FALSE),"")</f>
        <v/>
      </c>
      <c r="C35" s="31"/>
      <c r="D35" s="35"/>
      <c r="E35" s="36"/>
      <c r="F35" s="35"/>
      <c r="G35" s="44"/>
      <c r="H35" s="42"/>
      <c r="I35" s="54" t="str">
        <f t="shared" si="3"/>
        <v/>
      </c>
      <c r="J35" s="42"/>
      <c r="K35" s="45"/>
      <c r="L35" s="50">
        <f t="shared" si="4"/>
        <v>0</v>
      </c>
      <c r="M35" s="42"/>
      <c r="N35" s="45"/>
      <c r="O35" s="52">
        <f t="shared" si="5"/>
        <v>0</v>
      </c>
      <c r="P35" s="27" t="str">
        <f t="shared" si="6"/>
        <v>X</v>
      </c>
      <c r="Q35" s="29"/>
      <c r="S35" s="27"/>
      <c r="U35" s="27"/>
      <c r="V35" s="42">
        <f t="shared" si="7"/>
        <v>0</v>
      </c>
      <c r="W35" s="42">
        <f t="shared" si="8"/>
        <v>0</v>
      </c>
      <c r="X35" s="27" t="str">
        <f t="shared" si="9"/>
        <v>OK</v>
      </c>
      <c r="Z35" s="27"/>
      <c r="AA35" s="42">
        <f t="shared" si="10"/>
        <v>0</v>
      </c>
      <c r="AB35" s="42">
        <f t="shared" si="11"/>
        <v>0</v>
      </c>
      <c r="AC35" s="27" t="str">
        <f t="shared" si="12"/>
        <v>OK</v>
      </c>
      <c r="AE35" s="27" t="str">
        <f>IF(AG35="","",IF(U35="도비","세입없음",AG35&amp;"-"&amp;test(COUNTIF($AG$7:AG35,AG35),"00")))</f>
        <v/>
      </c>
      <c r="AG35" s="27" t="str">
        <f t="array" ref="AG35">IF(C35="","",INDEX(구분표!$I$2:$I$300, MATCH(1,(구분표!$E$2:$E$300='1추특입'!B35)*(구분표!$F$2:$F$300='1추특입'!C35)*(구분표!$G$2:$G$300='1추특입'!A35),0)))</f>
        <v/>
      </c>
      <c r="AI35" s="27"/>
      <c r="AK35" s="42">
        <f>IF(AE35="",0,SUMIFS('1추특출'!$V$6:$V$50,'1추특출'!$AE$6:$AE$50,'1추특입'!$AE35))</f>
        <v>0</v>
      </c>
      <c r="AL35" s="42" t="str">
        <f>IF(AE35="","",COUNTIFS('1추특출'!$AE$6:$AE$50,'1추특입'!AE35))</f>
        <v/>
      </c>
      <c r="AM35" s="27" t="str">
        <f t="shared" si="13"/>
        <v>OK</v>
      </c>
      <c r="AO35" s="42">
        <f>IF(AE35="",0,SUMIFS('1추특출'!$AA$6:$AA$50,'1추특출'!$AE$6:$AE$50,'1추특입'!$AE35))</f>
        <v>0</v>
      </c>
      <c r="AP35" s="42" t="str">
        <f>IF(AE35="","",COUNTIFS('1추특출'!$AE$6:$AE$50,AE35))</f>
        <v/>
      </c>
      <c r="AQ35" s="27" t="str">
        <f t="shared" si="14"/>
        <v>OK</v>
      </c>
    </row>
    <row r="36" spans="1:43" ht="50.1" customHeight="1" x14ac:dyDescent="0.3">
      <c r="A36" s="33" t="str">
        <f>IFERROR(VLOOKUP($C36,구분표!$A$2:$C$300,2,FALSE),"")</f>
        <v/>
      </c>
      <c r="B36" s="24" t="str">
        <f>IFERROR(VLOOKUP($C36,구분표!$A$2:$C$300,3,FALSE),"")</f>
        <v/>
      </c>
      <c r="C36" s="31"/>
      <c r="D36" s="35"/>
      <c r="E36" s="36"/>
      <c r="F36" s="35"/>
      <c r="G36" s="44"/>
      <c r="H36" s="42"/>
      <c r="I36" s="54" t="str">
        <f t="shared" si="3"/>
        <v/>
      </c>
      <c r="J36" s="42"/>
      <c r="K36" s="45"/>
      <c r="L36" s="50">
        <f t="shared" si="4"/>
        <v>0</v>
      </c>
      <c r="M36" s="42"/>
      <c r="N36" s="45"/>
      <c r="O36" s="52">
        <f t="shared" si="5"/>
        <v>0</v>
      </c>
      <c r="P36" s="27" t="str">
        <f t="shared" si="6"/>
        <v>X</v>
      </c>
      <c r="Q36" s="29"/>
      <c r="S36" s="27"/>
      <c r="U36" s="27"/>
      <c r="V36" s="42">
        <f t="shared" si="7"/>
        <v>0</v>
      </c>
      <c r="W36" s="42">
        <f t="shared" si="8"/>
        <v>0</v>
      </c>
      <c r="X36" s="27" t="str">
        <f t="shared" si="9"/>
        <v>OK</v>
      </c>
      <c r="Z36" s="27"/>
      <c r="AA36" s="42">
        <f t="shared" si="10"/>
        <v>0</v>
      </c>
      <c r="AB36" s="42">
        <f t="shared" si="11"/>
        <v>0</v>
      </c>
      <c r="AC36" s="27" t="str">
        <f t="shared" si="12"/>
        <v>OK</v>
      </c>
      <c r="AE36" s="27" t="str">
        <f>IF(AG36="","",IF(U36="도비","세입없음",AG36&amp;"-"&amp;test(COUNTIF($AG$7:AG36,AG36),"00")))</f>
        <v/>
      </c>
      <c r="AG36" s="27" t="str">
        <f t="array" ref="AG36">IF(C36="","",INDEX(구분표!$I$2:$I$300, MATCH(1,(구분표!$E$2:$E$300='1추특입'!B36)*(구분표!$F$2:$F$300='1추특입'!C36)*(구분표!$G$2:$G$300='1추특입'!A36),0)))</f>
        <v/>
      </c>
      <c r="AI36" s="27"/>
      <c r="AK36" s="42">
        <f>IF(AE36="",0,SUMIFS('1추특출'!$V$6:$V$50,'1추특출'!$AE$6:$AE$50,'1추특입'!$AE36))</f>
        <v>0</v>
      </c>
      <c r="AL36" s="42" t="str">
        <f>IF(AE36="","",COUNTIFS('1추특출'!$AE$6:$AE$50,'1추특입'!AE36))</f>
        <v/>
      </c>
      <c r="AM36" s="27" t="str">
        <f t="shared" si="13"/>
        <v>OK</v>
      </c>
      <c r="AO36" s="42">
        <f>IF(AE36="",0,SUMIFS('1추특출'!$AA$6:$AA$50,'1추특출'!$AE$6:$AE$50,'1추특입'!$AE36))</f>
        <v>0</v>
      </c>
      <c r="AP36" s="42" t="str">
        <f>IF(AE36="","",COUNTIFS('1추특출'!$AE$6:$AE$50,AE36))</f>
        <v/>
      </c>
      <c r="AQ36" s="27" t="str">
        <f t="shared" si="14"/>
        <v>OK</v>
      </c>
    </row>
    <row r="37" spans="1:43" ht="50.1" customHeight="1" x14ac:dyDescent="0.3">
      <c r="A37" s="33" t="str">
        <f>IFERROR(VLOOKUP($C37,구분표!$A$2:$C$300,2,FALSE),"")</f>
        <v/>
      </c>
      <c r="B37" s="24" t="str">
        <f>IFERROR(VLOOKUP($C37,구분표!$A$2:$C$300,3,FALSE),"")</f>
        <v/>
      </c>
      <c r="C37" s="31"/>
      <c r="D37" s="35"/>
      <c r="E37" s="36"/>
      <c r="F37" s="35"/>
      <c r="G37" s="44"/>
      <c r="H37" s="42"/>
      <c r="I37" s="54" t="str">
        <f t="shared" si="3"/>
        <v/>
      </c>
      <c r="J37" s="42"/>
      <c r="K37" s="45"/>
      <c r="L37" s="50">
        <f t="shared" si="4"/>
        <v>0</v>
      </c>
      <c r="M37" s="42"/>
      <c r="N37" s="45"/>
      <c r="O37" s="52">
        <f t="shared" si="5"/>
        <v>0</v>
      </c>
      <c r="P37" s="27" t="str">
        <f t="shared" si="6"/>
        <v>X</v>
      </c>
      <c r="Q37" s="29"/>
      <c r="S37" s="27"/>
      <c r="U37" s="27"/>
      <c r="V37" s="42">
        <f t="shared" si="7"/>
        <v>0</v>
      </c>
      <c r="W37" s="42">
        <f t="shared" si="8"/>
        <v>0</v>
      </c>
      <c r="X37" s="27" t="str">
        <f t="shared" si="9"/>
        <v>OK</v>
      </c>
      <c r="Z37" s="27"/>
      <c r="AA37" s="42">
        <f t="shared" si="10"/>
        <v>0</v>
      </c>
      <c r="AB37" s="42">
        <f t="shared" si="11"/>
        <v>0</v>
      </c>
      <c r="AC37" s="27" t="str">
        <f t="shared" si="12"/>
        <v>OK</v>
      </c>
      <c r="AE37" s="27" t="str">
        <f>IF(AG37="","",IF(U37="도비","세입없음",AG37&amp;"-"&amp;test(COUNTIF($AG$7:AG37,AG37),"00")))</f>
        <v/>
      </c>
      <c r="AG37" s="27" t="str">
        <f t="array" ref="AG37">IF(C37="","",INDEX(구분표!$I$2:$I$300, MATCH(1,(구분표!$E$2:$E$300='1추특입'!B37)*(구분표!$F$2:$F$300='1추특입'!C37)*(구분표!$G$2:$G$300='1추특입'!A37),0)))</f>
        <v/>
      </c>
      <c r="AI37" s="27"/>
      <c r="AK37" s="42">
        <f>IF(AE37="",0,SUMIFS('1추특출'!$V$6:$V$50,'1추특출'!$AE$6:$AE$50,'1추특입'!$AE37))</f>
        <v>0</v>
      </c>
      <c r="AL37" s="42" t="str">
        <f>IF(AE37="","",COUNTIFS('1추특출'!$AE$6:$AE$50,'1추특입'!AE37))</f>
        <v/>
      </c>
      <c r="AM37" s="27" t="str">
        <f t="shared" si="13"/>
        <v>OK</v>
      </c>
      <c r="AO37" s="42">
        <f>IF(AE37="",0,SUMIFS('1추특출'!$AA$6:$AA$50,'1추특출'!$AE$6:$AE$50,'1추특입'!$AE37))</f>
        <v>0</v>
      </c>
      <c r="AP37" s="42" t="str">
        <f>IF(AE37="","",COUNTIFS('1추특출'!$AE$6:$AE$50,AE37))</f>
        <v/>
      </c>
      <c r="AQ37" s="27" t="str">
        <f t="shared" si="14"/>
        <v>OK</v>
      </c>
    </row>
    <row r="38" spans="1:43" ht="50.1" customHeight="1" x14ac:dyDescent="0.3">
      <c r="A38" s="33" t="str">
        <f>IFERROR(VLOOKUP($C38,구분표!$A$2:$C$300,2,FALSE),"")</f>
        <v/>
      </c>
      <c r="B38" s="24" t="str">
        <f>IFERROR(VLOOKUP($C38,구분표!$A$2:$C$300,3,FALSE),"")</f>
        <v/>
      </c>
      <c r="C38" s="31"/>
      <c r="D38" s="35"/>
      <c r="E38" s="36"/>
      <c r="F38" s="35"/>
      <c r="G38" s="44"/>
      <c r="H38" s="42"/>
      <c r="I38" s="54" t="str">
        <f t="shared" si="3"/>
        <v/>
      </c>
      <c r="J38" s="42"/>
      <c r="K38" s="45"/>
      <c r="L38" s="50">
        <f t="shared" si="4"/>
        <v>0</v>
      </c>
      <c r="M38" s="42"/>
      <c r="N38" s="45"/>
      <c r="O38" s="52">
        <f t="shared" si="5"/>
        <v>0</v>
      </c>
      <c r="P38" s="27" t="str">
        <f t="shared" si="6"/>
        <v>X</v>
      </c>
      <c r="Q38" s="29"/>
      <c r="S38" s="27"/>
      <c r="U38" s="27"/>
      <c r="V38" s="42">
        <f t="shared" si="7"/>
        <v>0</v>
      </c>
      <c r="W38" s="42">
        <f t="shared" si="8"/>
        <v>0</v>
      </c>
      <c r="X38" s="27" t="str">
        <f t="shared" si="9"/>
        <v>OK</v>
      </c>
      <c r="Z38" s="27"/>
      <c r="AA38" s="42">
        <f t="shared" si="10"/>
        <v>0</v>
      </c>
      <c r="AB38" s="42">
        <f t="shared" si="11"/>
        <v>0</v>
      </c>
      <c r="AC38" s="27" t="str">
        <f t="shared" si="12"/>
        <v>OK</v>
      </c>
      <c r="AE38" s="27" t="str">
        <f>IF(AG38="","",IF(U38="도비","세입없음",AG38&amp;"-"&amp;test(COUNTIF($AG$7:AG38,AG38),"00")))</f>
        <v/>
      </c>
      <c r="AG38" s="27" t="str">
        <f t="array" ref="AG38">IF(C38="","",INDEX(구분표!$I$2:$I$300, MATCH(1,(구분표!$E$2:$E$300='1추특입'!B38)*(구분표!$F$2:$F$300='1추특입'!C38)*(구분표!$G$2:$G$300='1추특입'!A38),0)))</f>
        <v/>
      </c>
      <c r="AI38" s="27"/>
      <c r="AK38" s="42">
        <f>IF(AE38="",0,SUMIFS('1추특출'!$V$6:$V$50,'1추특출'!$AE$6:$AE$50,'1추특입'!$AE38))</f>
        <v>0</v>
      </c>
      <c r="AL38" s="42" t="str">
        <f>IF(AE38="","",COUNTIFS('1추특출'!$AE$6:$AE$50,'1추특입'!AE38))</f>
        <v/>
      </c>
      <c r="AM38" s="27" t="str">
        <f t="shared" si="13"/>
        <v>OK</v>
      </c>
      <c r="AO38" s="42">
        <f>IF(AE38="",0,SUMIFS('1추특출'!$AA$6:$AA$50,'1추특출'!$AE$6:$AE$50,'1추특입'!$AE38))</f>
        <v>0</v>
      </c>
      <c r="AP38" s="42" t="str">
        <f>IF(AE38="","",COUNTIFS('1추특출'!$AE$6:$AE$50,AE38))</f>
        <v/>
      </c>
      <c r="AQ38" s="27" t="str">
        <f t="shared" si="14"/>
        <v>OK</v>
      </c>
    </row>
    <row r="39" spans="1:43" ht="50.1" customHeight="1" x14ac:dyDescent="0.3">
      <c r="A39" s="33" t="str">
        <f>IFERROR(VLOOKUP($C39,구분표!$A$2:$C$300,2,FALSE),"")</f>
        <v/>
      </c>
      <c r="B39" s="24" t="str">
        <f>IFERROR(VLOOKUP($C39,구분표!$A$2:$C$300,3,FALSE),"")</f>
        <v/>
      </c>
      <c r="C39" s="31"/>
      <c r="D39" s="35"/>
      <c r="E39" s="36"/>
      <c r="F39" s="35"/>
      <c r="G39" s="44"/>
      <c r="H39" s="42"/>
      <c r="I39" s="54" t="str">
        <f t="shared" si="3"/>
        <v/>
      </c>
      <c r="J39" s="42"/>
      <c r="K39" s="45"/>
      <c r="L39" s="50">
        <f t="shared" si="4"/>
        <v>0</v>
      </c>
      <c r="M39" s="42"/>
      <c r="N39" s="45"/>
      <c r="O39" s="52">
        <f t="shared" si="5"/>
        <v>0</v>
      </c>
      <c r="P39" s="27" t="str">
        <f t="shared" si="6"/>
        <v>X</v>
      </c>
      <c r="Q39" s="29"/>
      <c r="S39" s="27"/>
      <c r="U39" s="27"/>
      <c r="V39" s="42">
        <f t="shared" si="7"/>
        <v>0</v>
      </c>
      <c r="W39" s="42">
        <f t="shared" si="8"/>
        <v>0</v>
      </c>
      <c r="X39" s="27" t="str">
        <f t="shared" si="9"/>
        <v>OK</v>
      </c>
      <c r="Z39" s="27"/>
      <c r="AA39" s="42">
        <f t="shared" si="10"/>
        <v>0</v>
      </c>
      <c r="AB39" s="42">
        <f t="shared" si="11"/>
        <v>0</v>
      </c>
      <c r="AC39" s="27" t="str">
        <f t="shared" si="12"/>
        <v>OK</v>
      </c>
      <c r="AE39" s="27" t="str">
        <f>IF(AG39="","",IF(U39="도비","세입없음",AG39&amp;"-"&amp;test(COUNTIF($AG$7:AG39,AG39),"00")))</f>
        <v/>
      </c>
      <c r="AG39" s="27" t="str">
        <f t="array" ref="AG39">IF(C39="","",INDEX(구분표!$I$2:$I$300, MATCH(1,(구분표!$E$2:$E$300='1추특입'!B39)*(구분표!$F$2:$F$300='1추특입'!C39)*(구분표!$G$2:$G$300='1추특입'!A39),0)))</f>
        <v/>
      </c>
      <c r="AI39" s="27"/>
      <c r="AK39" s="42">
        <f>IF(AE39="",0,SUMIFS('1추특출'!$V$6:$V$50,'1추특출'!$AE$6:$AE$50,'1추특입'!$AE39))</f>
        <v>0</v>
      </c>
      <c r="AL39" s="42" t="str">
        <f>IF(AE39="","",COUNTIFS('1추특출'!$AE$6:$AE$50,'1추특입'!AE39))</f>
        <v/>
      </c>
      <c r="AM39" s="27" t="str">
        <f t="shared" si="13"/>
        <v>OK</v>
      </c>
      <c r="AO39" s="42">
        <f>IF(AE39="",0,SUMIFS('1추특출'!$AA$6:$AA$50,'1추특출'!$AE$6:$AE$50,'1추특입'!$AE39))</f>
        <v>0</v>
      </c>
      <c r="AP39" s="42" t="str">
        <f>IF(AE39="","",COUNTIFS('1추특출'!$AE$6:$AE$50,AE39))</f>
        <v/>
      </c>
      <c r="AQ39" s="27" t="str">
        <f t="shared" si="14"/>
        <v>OK</v>
      </c>
    </row>
    <row r="40" spans="1:43" ht="50.1" customHeight="1" x14ac:dyDescent="0.3">
      <c r="A40" s="33" t="str">
        <f>IFERROR(VLOOKUP($C40,구분표!$A$2:$C$300,2,FALSE),"")</f>
        <v/>
      </c>
      <c r="B40" s="24" t="str">
        <f>IFERROR(VLOOKUP($C40,구분표!$A$2:$C$300,3,FALSE),"")</f>
        <v/>
      </c>
      <c r="C40" s="31"/>
      <c r="D40" s="35"/>
      <c r="E40" s="36"/>
      <c r="F40" s="35"/>
      <c r="G40" s="44"/>
      <c r="H40" s="42"/>
      <c r="I40" s="54" t="str">
        <f t="shared" si="3"/>
        <v/>
      </c>
      <c r="J40" s="42"/>
      <c r="K40" s="45"/>
      <c r="L40" s="50">
        <f t="shared" si="4"/>
        <v>0</v>
      </c>
      <c r="M40" s="42"/>
      <c r="N40" s="45"/>
      <c r="O40" s="52">
        <f t="shared" si="5"/>
        <v>0</v>
      </c>
      <c r="P40" s="27" t="str">
        <f t="shared" si="6"/>
        <v>X</v>
      </c>
      <c r="Q40" s="29"/>
      <c r="S40" s="27"/>
      <c r="U40" s="27"/>
      <c r="V40" s="42">
        <f t="shared" si="7"/>
        <v>0</v>
      </c>
      <c r="W40" s="42">
        <f t="shared" si="8"/>
        <v>0</v>
      </c>
      <c r="X40" s="27" t="str">
        <f t="shared" si="9"/>
        <v>OK</v>
      </c>
      <c r="Z40" s="27"/>
      <c r="AA40" s="42">
        <f t="shared" si="10"/>
        <v>0</v>
      </c>
      <c r="AB40" s="42">
        <f t="shared" si="11"/>
        <v>0</v>
      </c>
      <c r="AC40" s="27" t="str">
        <f t="shared" si="12"/>
        <v>OK</v>
      </c>
      <c r="AE40" s="27" t="str">
        <f>IF(AG40="","",IF(U40="도비","세입없음",AG40&amp;"-"&amp;test(COUNTIF($AG$7:AG40,AG40),"00")))</f>
        <v/>
      </c>
      <c r="AG40" s="27" t="str">
        <f t="array" ref="AG40">IF(C40="","",INDEX(구분표!$I$2:$I$300, MATCH(1,(구분표!$E$2:$E$300='1추특입'!B40)*(구분표!$F$2:$F$300='1추특입'!C40)*(구분표!$G$2:$G$300='1추특입'!A40),0)))</f>
        <v/>
      </c>
      <c r="AI40" s="27"/>
      <c r="AK40" s="42">
        <f>IF(AE40="",0,SUMIFS('1추특출'!$V$6:$V$50,'1추특출'!$AE$6:$AE$50,'1추특입'!$AE40))</f>
        <v>0</v>
      </c>
      <c r="AL40" s="42" t="str">
        <f>IF(AE40="","",COUNTIFS('1추특출'!$AE$6:$AE$50,'1추특입'!AE40))</f>
        <v/>
      </c>
      <c r="AM40" s="27" t="str">
        <f t="shared" si="13"/>
        <v>OK</v>
      </c>
      <c r="AO40" s="42">
        <f>IF(AE40="",0,SUMIFS('1추특출'!$AA$6:$AA$50,'1추특출'!$AE$6:$AE$50,'1추특입'!$AE40))</f>
        <v>0</v>
      </c>
      <c r="AP40" s="42" t="str">
        <f>IF(AE40="","",COUNTIFS('1추특출'!$AE$6:$AE$50,AE40))</f>
        <v/>
      </c>
      <c r="AQ40" s="27" t="str">
        <f t="shared" si="14"/>
        <v>OK</v>
      </c>
    </row>
    <row r="41" spans="1:43" ht="50.1" customHeight="1" x14ac:dyDescent="0.3">
      <c r="A41" s="33" t="str">
        <f>IFERROR(VLOOKUP($C41,구분표!$A$2:$C$300,2,FALSE),"")</f>
        <v/>
      </c>
      <c r="B41" s="24" t="str">
        <f>IFERROR(VLOOKUP($C41,구분표!$A$2:$C$300,3,FALSE),"")</f>
        <v/>
      </c>
      <c r="C41" s="31"/>
      <c r="D41" s="35"/>
      <c r="E41" s="36"/>
      <c r="F41" s="35"/>
      <c r="G41" s="44"/>
      <c r="H41" s="42"/>
      <c r="I41" s="54" t="str">
        <f t="shared" si="3"/>
        <v/>
      </c>
      <c r="J41" s="42"/>
      <c r="K41" s="45"/>
      <c r="L41" s="50">
        <f t="shared" si="4"/>
        <v>0</v>
      </c>
      <c r="M41" s="42"/>
      <c r="N41" s="45"/>
      <c r="O41" s="52">
        <f t="shared" si="5"/>
        <v>0</v>
      </c>
      <c r="P41" s="27" t="str">
        <f t="shared" si="6"/>
        <v>X</v>
      </c>
      <c r="Q41" s="29"/>
      <c r="S41" s="27"/>
      <c r="U41" s="27"/>
      <c r="V41" s="42">
        <f t="shared" si="7"/>
        <v>0</v>
      </c>
      <c r="W41" s="42">
        <f t="shared" si="8"/>
        <v>0</v>
      </c>
      <c r="X41" s="27" t="str">
        <f t="shared" si="9"/>
        <v>OK</v>
      </c>
      <c r="Z41" s="27"/>
      <c r="AA41" s="42">
        <f t="shared" si="10"/>
        <v>0</v>
      </c>
      <c r="AB41" s="42">
        <f t="shared" si="11"/>
        <v>0</v>
      </c>
      <c r="AC41" s="27" t="str">
        <f t="shared" si="12"/>
        <v>OK</v>
      </c>
      <c r="AE41" s="27" t="str">
        <f>IF(AG41="","",IF(U41="도비","세입없음",AG41&amp;"-"&amp;test(COUNTIF($AG$7:AG41,AG41),"00")))</f>
        <v/>
      </c>
      <c r="AG41" s="27" t="str">
        <f t="array" ref="AG41">IF(C41="","",INDEX(구분표!$I$2:$I$300, MATCH(1,(구분표!$E$2:$E$300='1추특입'!B41)*(구분표!$F$2:$F$300='1추특입'!C41)*(구분표!$G$2:$G$300='1추특입'!A41),0)))</f>
        <v/>
      </c>
      <c r="AI41" s="27"/>
      <c r="AK41" s="42">
        <f>IF(AE41="",0,SUMIFS('1추특출'!$V$6:$V$50,'1추특출'!$AE$6:$AE$50,'1추특입'!$AE41))</f>
        <v>0</v>
      </c>
      <c r="AL41" s="42" t="str">
        <f>IF(AE41="","",COUNTIFS('1추특출'!$AE$6:$AE$50,'1추특입'!AE41))</f>
        <v/>
      </c>
      <c r="AM41" s="27" t="str">
        <f t="shared" si="13"/>
        <v>OK</v>
      </c>
      <c r="AO41" s="42">
        <f>IF(AE41="",0,SUMIFS('1추특출'!$AA$6:$AA$50,'1추특출'!$AE$6:$AE$50,'1추특입'!$AE41))</f>
        <v>0</v>
      </c>
      <c r="AP41" s="42" t="str">
        <f>IF(AE41="","",COUNTIFS('1추특출'!$AE$6:$AE$50,AE41))</f>
        <v/>
      </c>
      <c r="AQ41" s="27" t="str">
        <f t="shared" si="14"/>
        <v>OK</v>
      </c>
    </row>
    <row r="42" spans="1:43" ht="50.1" customHeight="1" x14ac:dyDescent="0.3">
      <c r="A42" s="33" t="str">
        <f>IFERROR(VLOOKUP($C42,구분표!$A$2:$C$300,2,FALSE),"")</f>
        <v/>
      </c>
      <c r="B42" s="24" t="str">
        <f>IFERROR(VLOOKUP($C42,구분표!$A$2:$C$300,3,FALSE),"")</f>
        <v/>
      </c>
      <c r="C42" s="31"/>
      <c r="D42" s="35"/>
      <c r="E42" s="36"/>
      <c r="F42" s="35"/>
      <c r="G42" s="44"/>
      <c r="H42" s="42"/>
      <c r="I42" s="54" t="str">
        <f t="shared" si="3"/>
        <v/>
      </c>
      <c r="J42" s="42"/>
      <c r="K42" s="45"/>
      <c r="L42" s="50">
        <f t="shared" si="4"/>
        <v>0</v>
      </c>
      <c r="M42" s="42"/>
      <c r="N42" s="45"/>
      <c r="O42" s="52">
        <f t="shared" si="5"/>
        <v>0</v>
      </c>
      <c r="P42" s="27" t="str">
        <f t="shared" si="6"/>
        <v>X</v>
      </c>
      <c r="Q42" s="29"/>
      <c r="S42" s="27"/>
      <c r="U42" s="27"/>
      <c r="V42" s="42">
        <f t="shared" si="7"/>
        <v>0</v>
      </c>
      <c r="W42" s="42">
        <f t="shared" si="8"/>
        <v>0</v>
      </c>
      <c r="X42" s="27" t="str">
        <f t="shared" si="9"/>
        <v>OK</v>
      </c>
      <c r="Z42" s="27"/>
      <c r="AA42" s="42">
        <f t="shared" si="10"/>
        <v>0</v>
      </c>
      <c r="AB42" s="42">
        <f t="shared" si="11"/>
        <v>0</v>
      </c>
      <c r="AC42" s="27" t="str">
        <f t="shared" si="12"/>
        <v>OK</v>
      </c>
      <c r="AE42" s="27" t="str">
        <f>IF(AG42="","",IF(U42="도비","세입없음",AG42&amp;"-"&amp;test(COUNTIF($AG$7:AG42,AG42),"00")))</f>
        <v/>
      </c>
      <c r="AG42" s="27" t="str">
        <f t="array" ref="AG42">IF(C42="","",INDEX(구분표!$I$2:$I$300, MATCH(1,(구분표!$E$2:$E$300='1추특입'!B42)*(구분표!$F$2:$F$300='1추특입'!C42)*(구분표!$G$2:$G$300='1추특입'!A42),0)))</f>
        <v/>
      </c>
      <c r="AI42" s="27"/>
      <c r="AK42" s="42">
        <f>IF(AE42="",0,SUMIFS('1추특출'!$V$6:$V$50,'1추특출'!$AE$6:$AE$50,'1추특입'!$AE42))</f>
        <v>0</v>
      </c>
      <c r="AL42" s="42" t="str">
        <f>IF(AE42="","",COUNTIFS('1추특출'!$AE$6:$AE$50,'1추특입'!AE42))</f>
        <v/>
      </c>
      <c r="AM42" s="27" t="str">
        <f t="shared" si="13"/>
        <v>OK</v>
      </c>
      <c r="AO42" s="42">
        <f>IF(AE42="",0,SUMIFS('1추특출'!$AA$6:$AA$50,'1추특출'!$AE$6:$AE$50,'1추특입'!$AE42))</f>
        <v>0</v>
      </c>
      <c r="AP42" s="42" t="str">
        <f>IF(AE42="","",COUNTIFS('1추특출'!$AE$6:$AE$50,AE42))</f>
        <v/>
      </c>
      <c r="AQ42" s="27" t="str">
        <f t="shared" si="14"/>
        <v>OK</v>
      </c>
    </row>
    <row r="43" spans="1:43" ht="50.1" customHeight="1" x14ac:dyDescent="0.3">
      <c r="A43" s="33" t="str">
        <f>IFERROR(VLOOKUP($C43,구분표!$A$2:$C$300,2,FALSE),"")</f>
        <v/>
      </c>
      <c r="B43" s="24" t="str">
        <f>IFERROR(VLOOKUP($C43,구분표!$A$2:$C$300,3,FALSE),"")</f>
        <v/>
      </c>
      <c r="C43" s="31"/>
      <c r="D43" s="35"/>
      <c r="E43" s="36"/>
      <c r="F43" s="35"/>
      <c r="G43" s="44"/>
      <c r="H43" s="42"/>
      <c r="I43" s="54" t="str">
        <f t="shared" si="3"/>
        <v/>
      </c>
      <c r="J43" s="42"/>
      <c r="K43" s="45"/>
      <c r="L43" s="50">
        <f t="shared" si="4"/>
        <v>0</v>
      </c>
      <c r="M43" s="42"/>
      <c r="N43" s="45"/>
      <c r="O43" s="52">
        <f t="shared" si="5"/>
        <v>0</v>
      </c>
      <c r="P43" s="27" t="str">
        <f t="shared" si="6"/>
        <v>X</v>
      </c>
      <c r="Q43" s="29"/>
      <c r="S43" s="27"/>
      <c r="U43" s="27"/>
      <c r="V43" s="42">
        <f t="shared" si="7"/>
        <v>0</v>
      </c>
      <c r="W43" s="42">
        <f t="shared" si="8"/>
        <v>0</v>
      </c>
      <c r="X43" s="27" t="str">
        <f t="shared" si="9"/>
        <v>OK</v>
      </c>
      <c r="Z43" s="27"/>
      <c r="AA43" s="42">
        <f t="shared" si="10"/>
        <v>0</v>
      </c>
      <c r="AB43" s="42">
        <f t="shared" si="11"/>
        <v>0</v>
      </c>
      <c r="AC43" s="27" t="str">
        <f t="shared" si="12"/>
        <v>OK</v>
      </c>
      <c r="AE43" s="27" t="str">
        <f>IF(AG43="","",IF(U43="도비","세입없음",AG43&amp;"-"&amp;test(COUNTIF($AG$7:AG43,AG43),"00")))</f>
        <v/>
      </c>
      <c r="AG43" s="27" t="str">
        <f t="array" ref="AG43">IF(C43="","",INDEX(구분표!$I$2:$I$300, MATCH(1,(구분표!$E$2:$E$300='1추특입'!B43)*(구분표!$F$2:$F$300='1추특입'!C43)*(구분표!$G$2:$G$300='1추특입'!A43),0)))</f>
        <v/>
      </c>
      <c r="AI43" s="27"/>
      <c r="AK43" s="42">
        <f>IF(AE43="",0,SUMIFS('1추특출'!$V$6:$V$50,'1추특출'!$AE$6:$AE$50,'1추특입'!$AE43))</f>
        <v>0</v>
      </c>
      <c r="AL43" s="42" t="str">
        <f>IF(AE43="","",COUNTIFS('1추특출'!$AE$6:$AE$50,'1추특입'!AE43))</f>
        <v/>
      </c>
      <c r="AM43" s="27" t="str">
        <f t="shared" si="13"/>
        <v>OK</v>
      </c>
      <c r="AO43" s="42">
        <f>IF(AE43="",0,SUMIFS('1추특출'!$AA$6:$AA$50,'1추특출'!$AE$6:$AE$50,'1추특입'!$AE43))</f>
        <v>0</v>
      </c>
      <c r="AP43" s="42" t="str">
        <f>IF(AE43="","",COUNTIFS('1추특출'!$AE$6:$AE$50,AE43))</f>
        <v/>
      </c>
      <c r="AQ43" s="27" t="str">
        <f t="shared" si="14"/>
        <v>OK</v>
      </c>
    </row>
    <row r="44" spans="1:43" ht="50.1" customHeight="1" x14ac:dyDescent="0.3">
      <c r="A44" s="33" t="str">
        <f>IFERROR(VLOOKUP($C44,구분표!$A$2:$C$300,2,FALSE),"")</f>
        <v/>
      </c>
      <c r="B44" s="24" t="str">
        <f>IFERROR(VLOOKUP($C44,구분표!$A$2:$C$300,3,FALSE),"")</f>
        <v/>
      </c>
      <c r="C44" s="31"/>
      <c r="D44" s="35"/>
      <c r="E44" s="36"/>
      <c r="F44" s="35"/>
      <c r="G44" s="44"/>
      <c r="H44" s="42"/>
      <c r="I44" s="54" t="str">
        <f t="shared" si="3"/>
        <v/>
      </c>
      <c r="J44" s="42"/>
      <c r="K44" s="45"/>
      <c r="L44" s="50">
        <f t="shared" si="4"/>
        <v>0</v>
      </c>
      <c r="M44" s="42"/>
      <c r="N44" s="45"/>
      <c r="O44" s="52">
        <f t="shared" si="5"/>
        <v>0</v>
      </c>
      <c r="P44" s="27" t="str">
        <f t="shared" si="6"/>
        <v>X</v>
      </c>
      <c r="Q44" s="29"/>
      <c r="S44" s="27"/>
      <c r="U44" s="27"/>
      <c r="V44" s="42">
        <f t="shared" si="7"/>
        <v>0</v>
      </c>
      <c r="W44" s="42">
        <f t="shared" si="8"/>
        <v>0</v>
      </c>
      <c r="X44" s="27" t="str">
        <f t="shared" si="9"/>
        <v>OK</v>
      </c>
      <c r="Z44" s="27"/>
      <c r="AA44" s="42">
        <f t="shared" si="10"/>
        <v>0</v>
      </c>
      <c r="AB44" s="42">
        <f t="shared" si="11"/>
        <v>0</v>
      </c>
      <c r="AC44" s="27" t="str">
        <f t="shared" si="12"/>
        <v>OK</v>
      </c>
      <c r="AE44" s="27" t="str">
        <f>IF(AG44="","",IF(U44="도비","세입없음",AG44&amp;"-"&amp;test(COUNTIF($AG$7:AG44,AG44),"00")))</f>
        <v/>
      </c>
      <c r="AG44" s="27" t="str">
        <f t="array" ref="AG44">IF(C44="","",INDEX(구분표!$I$2:$I$300, MATCH(1,(구분표!$E$2:$E$300='1추특입'!B44)*(구분표!$F$2:$F$300='1추특입'!C44)*(구분표!$G$2:$G$300='1추특입'!A44),0)))</f>
        <v/>
      </c>
      <c r="AI44" s="27"/>
      <c r="AK44" s="42">
        <f>IF(AE44="",0,SUMIFS('1추특출'!$V$6:$V$50,'1추특출'!$AE$6:$AE$50,'1추특입'!$AE44))</f>
        <v>0</v>
      </c>
      <c r="AL44" s="42" t="str">
        <f>IF(AE44="","",COUNTIFS('1추특출'!$AE$6:$AE$50,'1추특입'!AE44))</f>
        <v/>
      </c>
      <c r="AM44" s="27" t="str">
        <f t="shared" si="13"/>
        <v>OK</v>
      </c>
      <c r="AO44" s="42">
        <f>IF(AE44="",0,SUMIFS('1추특출'!$AA$6:$AA$50,'1추특출'!$AE$6:$AE$50,'1추특입'!$AE44))</f>
        <v>0</v>
      </c>
      <c r="AP44" s="42" t="str">
        <f>IF(AE44="","",COUNTIFS('1추특출'!$AE$6:$AE$50,AE44))</f>
        <v/>
      </c>
      <c r="AQ44" s="27" t="str">
        <f t="shared" si="14"/>
        <v>OK</v>
      </c>
    </row>
    <row r="45" spans="1:43" ht="50.1" customHeight="1" x14ac:dyDescent="0.3">
      <c r="A45" s="33" t="str">
        <f>IFERROR(VLOOKUP($C45,구분표!$A$2:$C$300,2,FALSE),"")</f>
        <v/>
      </c>
      <c r="B45" s="24" t="str">
        <f>IFERROR(VLOOKUP($C45,구분표!$A$2:$C$300,3,FALSE),"")</f>
        <v/>
      </c>
      <c r="C45" s="31"/>
      <c r="D45" s="35"/>
      <c r="E45" s="36"/>
      <c r="F45" s="35"/>
      <c r="G45" s="44"/>
      <c r="H45" s="42"/>
      <c r="I45" s="54" t="str">
        <f t="shared" si="3"/>
        <v/>
      </c>
      <c r="J45" s="42"/>
      <c r="K45" s="45"/>
      <c r="L45" s="50">
        <f t="shared" si="4"/>
        <v>0</v>
      </c>
      <c r="M45" s="42"/>
      <c r="N45" s="45"/>
      <c r="O45" s="52">
        <f t="shared" si="5"/>
        <v>0</v>
      </c>
      <c r="P45" s="27" t="str">
        <f t="shared" si="6"/>
        <v>X</v>
      </c>
      <c r="Q45" s="29"/>
      <c r="S45" s="27"/>
      <c r="U45" s="27"/>
      <c r="V45" s="42">
        <f t="shared" si="7"/>
        <v>0</v>
      </c>
      <c r="W45" s="42">
        <f t="shared" si="8"/>
        <v>0</v>
      </c>
      <c r="X45" s="27" t="str">
        <f t="shared" si="9"/>
        <v>OK</v>
      </c>
      <c r="Z45" s="27"/>
      <c r="AA45" s="42">
        <f t="shared" si="10"/>
        <v>0</v>
      </c>
      <c r="AB45" s="42">
        <f t="shared" si="11"/>
        <v>0</v>
      </c>
      <c r="AC45" s="27" t="str">
        <f t="shared" si="12"/>
        <v>OK</v>
      </c>
      <c r="AE45" s="27" t="str">
        <f>IF(AG45="","",IF(U45="도비","세입없음",AG45&amp;"-"&amp;test(COUNTIF($AG$7:AG45,AG45),"00")))</f>
        <v/>
      </c>
      <c r="AG45" s="27" t="str">
        <f t="array" ref="AG45">IF(C45="","",INDEX(구분표!$I$2:$I$300, MATCH(1,(구분표!$E$2:$E$300='1추특입'!B45)*(구분표!$F$2:$F$300='1추특입'!C45)*(구분표!$G$2:$G$300='1추특입'!A45),0)))</f>
        <v/>
      </c>
      <c r="AI45" s="27"/>
      <c r="AK45" s="42">
        <f>IF(AE45="",0,SUMIFS('1추특출'!$V$6:$V$50,'1추특출'!$AE$6:$AE$50,'1추특입'!$AE45))</f>
        <v>0</v>
      </c>
      <c r="AL45" s="42" t="str">
        <f>IF(AE45="","",COUNTIFS('1추특출'!$AE$6:$AE$50,'1추특입'!AE45))</f>
        <v/>
      </c>
      <c r="AM45" s="27" t="str">
        <f t="shared" si="13"/>
        <v>OK</v>
      </c>
      <c r="AO45" s="42">
        <f>IF(AE45="",0,SUMIFS('1추특출'!$AA$6:$AA$50,'1추특출'!$AE$6:$AE$50,'1추특입'!$AE45))</f>
        <v>0</v>
      </c>
      <c r="AP45" s="42" t="str">
        <f>IF(AE45="","",COUNTIFS('1추특출'!$AE$6:$AE$50,AE45))</f>
        <v/>
      </c>
      <c r="AQ45" s="27" t="str">
        <f t="shared" si="14"/>
        <v>OK</v>
      </c>
    </row>
    <row r="46" spans="1:43" ht="50.1" customHeight="1" x14ac:dyDescent="0.3">
      <c r="A46" s="33" t="str">
        <f>IFERROR(VLOOKUP($C46,구분표!$A$2:$C$300,2,FALSE),"")</f>
        <v/>
      </c>
      <c r="B46" s="24" t="str">
        <f>IFERROR(VLOOKUP($C46,구분표!$A$2:$C$300,3,FALSE),"")</f>
        <v/>
      </c>
      <c r="C46" s="31"/>
      <c r="D46" s="35"/>
      <c r="E46" s="36"/>
      <c r="F46" s="35"/>
      <c r="G46" s="44"/>
      <c r="H46" s="42"/>
      <c r="I46" s="54" t="str">
        <f t="shared" si="3"/>
        <v/>
      </c>
      <c r="J46" s="42"/>
      <c r="K46" s="45"/>
      <c r="L46" s="50">
        <f t="shared" si="4"/>
        <v>0</v>
      </c>
      <c r="M46" s="42"/>
      <c r="N46" s="45"/>
      <c r="O46" s="52">
        <f t="shared" si="5"/>
        <v>0</v>
      </c>
      <c r="P46" s="27" t="str">
        <f t="shared" si="6"/>
        <v>X</v>
      </c>
      <c r="Q46" s="29"/>
      <c r="S46" s="27"/>
      <c r="U46" s="27"/>
      <c r="V46" s="42">
        <f t="shared" si="7"/>
        <v>0</v>
      </c>
      <c r="W46" s="42">
        <f t="shared" si="8"/>
        <v>0</v>
      </c>
      <c r="X46" s="27" t="str">
        <f t="shared" si="9"/>
        <v>OK</v>
      </c>
      <c r="Z46" s="27"/>
      <c r="AA46" s="42">
        <f t="shared" si="10"/>
        <v>0</v>
      </c>
      <c r="AB46" s="42">
        <f t="shared" si="11"/>
        <v>0</v>
      </c>
      <c r="AC46" s="27" t="str">
        <f t="shared" si="12"/>
        <v>OK</v>
      </c>
      <c r="AE46" s="27" t="str">
        <f>IF(AG46="","",IF(U46="도비","세입없음",AG46&amp;"-"&amp;test(COUNTIF($AG$7:AG46,AG46),"00")))</f>
        <v/>
      </c>
      <c r="AG46" s="27" t="str">
        <f t="array" ref="AG46">IF(C46="","",INDEX(구분표!$I$2:$I$300, MATCH(1,(구분표!$E$2:$E$300='1추특입'!B46)*(구분표!$F$2:$F$300='1추특입'!C46)*(구분표!$G$2:$G$300='1추특입'!A46),0)))</f>
        <v/>
      </c>
      <c r="AI46" s="27"/>
      <c r="AK46" s="42">
        <f>IF(AE46="",0,SUMIFS('1추특출'!$V$6:$V$50,'1추특출'!$AE$6:$AE$50,'1추특입'!$AE46))</f>
        <v>0</v>
      </c>
      <c r="AL46" s="42" t="str">
        <f>IF(AE46="","",COUNTIFS('1추특출'!$AE$6:$AE$50,'1추특입'!AE46))</f>
        <v/>
      </c>
      <c r="AM46" s="27" t="str">
        <f t="shared" si="13"/>
        <v>OK</v>
      </c>
      <c r="AO46" s="42">
        <f>IF(AE46="",0,SUMIFS('1추특출'!$AA$6:$AA$50,'1추특출'!$AE$6:$AE$50,'1추특입'!$AE46))</f>
        <v>0</v>
      </c>
      <c r="AP46" s="42" t="str">
        <f>IF(AE46="","",COUNTIFS('1추특출'!$AE$6:$AE$50,AE46))</f>
        <v/>
      </c>
      <c r="AQ46" s="27" t="str">
        <f t="shared" si="14"/>
        <v>OK</v>
      </c>
    </row>
    <row r="47" spans="1:43" ht="50.1" customHeight="1" x14ac:dyDescent="0.3">
      <c r="A47" s="33" t="str">
        <f>IFERROR(VLOOKUP($C47,구분표!$A$2:$C$300,2,FALSE),"")</f>
        <v/>
      </c>
      <c r="B47" s="24" t="str">
        <f>IFERROR(VLOOKUP($C47,구분표!$A$2:$C$300,3,FALSE),"")</f>
        <v/>
      </c>
      <c r="C47" s="31"/>
      <c r="D47" s="35"/>
      <c r="E47" s="36"/>
      <c r="F47" s="35"/>
      <c r="G47" s="44"/>
      <c r="H47" s="42"/>
      <c r="I47" s="54" t="str">
        <f t="shared" si="3"/>
        <v/>
      </c>
      <c r="J47" s="42"/>
      <c r="K47" s="45"/>
      <c r="L47" s="50">
        <f t="shared" si="4"/>
        <v>0</v>
      </c>
      <c r="M47" s="42"/>
      <c r="N47" s="45"/>
      <c r="O47" s="52">
        <f t="shared" si="5"/>
        <v>0</v>
      </c>
      <c r="P47" s="27" t="str">
        <f t="shared" si="6"/>
        <v>X</v>
      </c>
      <c r="Q47" s="29"/>
      <c r="S47" s="27"/>
      <c r="U47" s="27"/>
      <c r="V47" s="42">
        <f t="shared" si="7"/>
        <v>0</v>
      </c>
      <c r="W47" s="42">
        <f t="shared" si="8"/>
        <v>0</v>
      </c>
      <c r="X47" s="27" t="str">
        <f t="shared" si="9"/>
        <v>OK</v>
      </c>
      <c r="Z47" s="27"/>
      <c r="AA47" s="42">
        <f t="shared" si="10"/>
        <v>0</v>
      </c>
      <c r="AB47" s="42">
        <f t="shared" si="11"/>
        <v>0</v>
      </c>
      <c r="AC47" s="27" t="str">
        <f t="shared" si="12"/>
        <v>OK</v>
      </c>
      <c r="AE47" s="27" t="str">
        <f>IF(AG47="","",IF(U47="도비","세입없음",AG47&amp;"-"&amp;test(COUNTIF($AG$7:AG47,AG47),"00")))</f>
        <v/>
      </c>
      <c r="AG47" s="27" t="str">
        <f t="array" ref="AG47">IF(C47="","",INDEX(구분표!$I$2:$I$300, MATCH(1,(구분표!$E$2:$E$300='1추특입'!B47)*(구분표!$F$2:$F$300='1추특입'!C47)*(구분표!$G$2:$G$300='1추특입'!A47),0)))</f>
        <v/>
      </c>
      <c r="AI47" s="27"/>
      <c r="AK47" s="42">
        <f>IF(AE47="",0,SUMIFS('1추특출'!$V$6:$V$50,'1추특출'!$AE$6:$AE$50,'1추특입'!$AE47))</f>
        <v>0</v>
      </c>
      <c r="AL47" s="42" t="str">
        <f>IF(AE47="","",COUNTIFS('1추특출'!$AE$6:$AE$50,'1추특입'!AE47))</f>
        <v/>
      </c>
      <c r="AM47" s="27" t="str">
        <f t="shared" si="13"/>
        <v>OK</v>
      </c>
      <c r="AO47" s="42">
        <f>IF(AE47="",0,SUMIFS('1추특출'!$AA$6:$AA$50,'1추특출'!$AE$6:$AE$50,'1추특입'!$AE47))</f>
        <v>0</v>
      </c>
      <c r="AP47" s="42" t="str">
        <f>IF(AE47="","",COUNTIFS('1추특출'!$AE$6:$AE$50,AE47))</f>
        <v/>
      </c>
      <c r="AQ47" s="27" t="str">
        <f t="shared" si="14"/>
        <v>OK</v>
      </c>
    </row>
    <row r="48" spans="1:43" ht="50.1" customHeight="1" x14ac:dyDescent="0.3">
      <c r="A48" s="33" t="str">
        <f>IFERROR(VLOOKUP($C48,구분표!$A$2:$C$300,2,FALSE),"")</f>
        <v/>
      </c>
      <c r="B48" s="24" t="str">
        <f>IFERROR(VLOOKUP($C48,구분표!$A$2:$C$300,3,FALSE),"")</f>
        <v/>
      </c>
      <c r="C48" s="31"/>
      <c r="D48" s="35"/>
      <c r="E48" s="36"/>
      <c r="F48" s="35"/>
      <c r="G48" s="44"/>
      <c r="H48" s="42"/>
      <c r="I48" s="54" t="str">
        <f t="shared" si="3"/>
        <v/>
      </c>
      <c r="J48" s="42"/>
      <c r="K48" s="45"/>
      <c r="L48" s="50">
        <f t="shared" si="4"/>
        <v>0</v>
      </c>
      <c r="M48" s="42"/>
      <c r="N48" s="45"/>
      <c r="O48" s="52">
        <f t="shared" si="5"/>
        <v>0</v>
      </c>
      <c r="P48" s="27" t="str">
        <f t="shared" si="6"/>
        <v>X</v>
      </c>
      <c r="Q48" s="29"/>
      <c r="S48" s="27"/>
      <c r="U48" s="27"/>
      <c r="V48" s="42">
        <f t="shared" si="7"/>
        <v>0</v>
      </c>
      <c r="W48" s="42">
        <f t="shared" si="8"/>
        <v>0</v>
      </c>
      <c r="X48" s="27" t="str">
        <f t="shared" si="9"/>
        <v>OK</v>
      </c>
      <c r="Z48" s="27"/>
      <c r="AA48" s="42">
        <f t="shared" si="10"/>
        <v>0</v>
      </c>
      <c r="AB48" s="42">
        <f t="shared" si="11"/>
        <v>0</v>
      </c>
      <c r="AC48" s="27" t="str">
        <f t="shared" si="12"/>
        <v>OK</v>
      </c>
      <c r="AE48" s="27" t="str">
        <f>IF(AG48="","",IF(U48="도비","세입없음",AG48&amp;"-"&amp;test(COUNTIF($AG$7:AG48,AG48),"00")))</f>
        <v/>
      </c>
      <c r="AG48" s="27" t="str">
        <f t="array" ref="AG48">IF(C48="","",INDEX(구분표!$I$2:$I$300, MATCH(1,(구분표!$E$2:$E$300='1추특입'!B48)*(구분표!$F$2:$F$300='1추특입'!C48)*(구분표!$G$2:$G$300='1추특입'!A48),0)))</f>
        <v/>
      </c>
      <c r="AI48" s="27"/>
      <c r="AK48" s="42">
        <f>IF(AE48="",0,SUMIFS('1추특출'!$V$6:$V$50,'1추특출'!$AE$6:$AE$50,'1추특입'!$AE48))</f>
        <v>0</v>
      </c>
      <c r="AL48" s="42" t="str">
        <f>IF(AE48="","",COUNTIFS('1추특출'!$AE$6:$AE$50,'1추특입'!AE48))</f>
        <v/>
      </c>
      <c r="AM48" s="27" t="str">
        <f t="shared" si="13"/>
        <v>OK</v>
      </c>
      <c r="AO48" s="42">
        <f>IF(AE48="",0,SUMIFS('1추특출'!$AA$6:$AA$50,'1추특출'!$AE$6:$AE$50,'1추특입'!$AE48))</f>
        <v>0</v>
      </c>
      <c r="AP48" s="42" t="str">
        <f>IF(AE48="","",COUNTIFS('1추특출'!$AE$6:$AE$50,AE48))</f>
        <v/>
      </c>
      <c r="AQ48" s="27" t="str">
        <f t="shared" si="14"/>
        <v>OK</v>
      </c>
    </row>
    <row r="49" spans="1:43" ht="50.1" customHeight="1" x14ac:dyDescent="0.3">
      <c r="A49" s="33" t="str">
        <f>IFERROR(VLOOKUP($C49,구분표!$A$2:$C$300,2,FALSE),"")</f>
        <v/>
      </c>
      <c r="B49" s="24" t="str">
        <f>IFERROR(VLOOKUP($C49,구분표!$A$2:$C$300,3,FALSE),"")</f>
        <v/>
      </c>
      <c r="C49" s="31"/>
      <c r="D49" s="35"/>
      <c r="E49" s="36"/>
      <c r="F49" s="35"/>
      <c r="G49" s="44"/>
      <c r="H49" s="42"/>
      <c r="I49" s="54" t="str">
        <f t="shared" si="3"/>
        <v/>
      </c>
      <c r="J49" s="42"/>
      <c r="K49" s="45"/>
      <c r="L49" s="50">
        <f t="shared" si="4"/>
        <v>0</v>
      </c>
      <c r="M49" s="42"/>
      <c r="N49" s="45"/>
      <c r="O49" s="52">
        <f t="shared" si="5"/>
        <v>0</v>
      </c>
      <c r="P49" s="27" t="str">
        <f t="shared" si="6"/>
        <v>X</v>
      </c>
      <c r="Q49" s="29"/>
      <c r="S49" s="27"/>
      <c r="U49" s="27"/>
      <c r="V49" s="42">
        <f t="shared" si="7"/>
        <v>0</v>
      </c>
      <c r="W49" s="42">
        <f t="shared" si="8"/>
        <v>0</v>
      </c>
      <c r="X49" s="27" t="str">
        <f t="shared" si="9"/>
        <v>OK</v>
      </c>
      <c r="Z49" s="27"/>
      <c r="AA49" s="42">
        <f t="shared" si="10"/>
        <v>0</v>
      </c>
      <c r="AB49" s="42">
        <f t="shared" si="11"/>
        <v>0</v>
      </c>
      <c r="AC49" s="27" t="str">
        <f t="shared" si="12"/>
        <v>OK</v>
      </c>
      <c r="AE49" s="27" t="str">
        <f>IF(AG49="","",IF(U49="도비","세입없음",AG49&amp;"-"&amp;test(COUNTIF($AG$7:AG49,AG49),"00")))</f>
        <v/>
      </c>
      <c r="AG49" s="27" t="str">
        <f t="array" ref="AG49">IF(C49="","",INDEX(구분표!$I$2:$I$300, MATCH(1,(구분표!$E$2:$E$300='1추특입'!B49)*(구분표!$F$2:$F$300='1추특입'!C49)*(구분표!$G$2:$G$300='1추특입'!A49),0)))</f>
        <v/>
      </c>
      <c r="AI49" s="27"/>
      <c r="AK49" s="42">
        <f>IF(AE49="",0,SUMIFS('1추특출'!$V$6:$V$50,'1추특출'!$AE$6:$AE$50,'1추특입'!$AE49))</f>
        <v>0</v>
      </c>
      <c r="AL49" s="42" t="str">
        <f>IF(AE49="","",COUNTIFS('1추특출'!$AE$6:$AE$50,'1추특입'!AE49))</f>
        <v/>
      </c>
      <c r="AM49" s="27" t="str">
        <f t="shared" si="13"/>
        <v>OK</v>
      </c>
      <c r="AO49" s="42">
        <f>IF(AE49="",0,SUMIFS('1추특출'!$AA$6:$AA$50,'1추특출'!$AE$6:$AE$50,'1추특입'!$AE49))</f>
        <v>0</v>
      </c>
      <c r="AP49" s="42" t="str">
        <f>IF(AE49="","",COUNTIFS('1추특출'!$AE$6:$AE$50,AE49))</f>
        <v/>
      </c>
      <c r="AQ49" s="27" t="str">
        <f t="shared" si="14"/>
        <v>OK</v>
      </c>
    </row>
    <row r="50" spans="1:43" ht="50.1" customHeight="1" x14ac:dyDescent="0.3">
      <c r="A50" s="34" t="str">
        <f>IFERROR(VLOOKUP($C50,구분표!$A$2:$C$300,2,FALSE),"")</f>
        <v/>
      </c>
      <c r="B50" s="25" t="str">
        <f>IFERROR(VLOOKUP($C50,구분표!$A$2:$C$300,3,FALSE),"")</f>
        <v/>
      </c>
      <c r="C50" s="32"/>
      <c r="D50" s="37"/>
      <c r="E50" s="38"/>
      <c r="F50" s="37"/>
      <c r="G50" s="46"/>
      <c r="H50" s="43"/>
      <c r="I50" s="55" t="str">
        <f t="shared" ref="I50" si="15">IF(D50="","",G50-H50)</f>
        <v/>
      </c>
      <c r="J50" s="43"/>
      <c r="K50" s="47"/>
      <c r="L50" s="51">
        <f t="shared" ref="L50" si="16">IF(G50=0,H50+J50+K50,G50+J50+K50)</f>
        <v>0</v>
      </c>
      <c r="M50" s="43"/>
      <c r="N50" s="47"/>
      <c r="O50" s="53">
        <f t="shared" ref="O50" si="17">IF(G50=0,H50+M50+N50,G50+M50+N50)</f>
        <v>0</v>
      </c>
      <c r="P50" s="28" t="str">
        <f t="shared" ref="P50" si="18">IF(AND((L50=0),(O50&gt;0)),"O",IF(AND((J50&lt;0),(L50-O50&lt;0)),"O","X"))</f>
        <v>X</v>
      </c>
      <c r="Q50" s="30"/>
      <c r="S50" s="28"/>
      <c r="U50" s="28"/>
      <c r="V50" s="43">
        <f t="shared" ref="V50" si="19">IF($U50&lt;&gt;"도비",IF($S50="국도비","직접입력",SUM($J50:$K50)),)</f>
        <v>0</v>
      </c>
      <c r="W50" s="43">
        <f t="shared" ref="W50" si="20">IF($U50="도비",SUM($J50:$K50),IF($S50="국도비","직접입력",SUM($J50:$K50)-$V50))</f>
        <v>0</v>
      </c>
      <c r="X50" s="28" t="str">
        <f t="shared" ref="X50" si="21">IF(SUM($J50:$K50)=SUM($V50:$W50),"OK","검토")</f>
        <v>OK</v>
      </c>
      <c r="Z50" s="28"/>
      <c r="AA50" s="43">
        <f t="shared" ref="AA50" si="22">IF($U50&lt;&gt;"도비",IF($S50="국도비","직접입력",SUM($M50:$N50)),)</f>
        <v>0</v>
      </c>
      <c r="AB50" s="43">
        <f t="shared" ref="AB50" si="23">IF($U50="도비",SUM(M50:N50),IF($S50="국도비","직접입력",SUM(M50:N50)-AA50))</f>
        <v>0</v>
      </c>
      <c r="AC50" s="28" t="str">
        <f t="shared" ref="AC50" si="24">IF(SUM(M50:N50)=SUM(AA50:AB50),"OK","검토")</f>
        <v>OK</v>
      </c>
      <c r="AE50" s="28" t="str">
        <f>IF(AG50="","",IF(U50="도비","세입없음",AG50&amp;"-"&amp;test(COUNTIF($AG$7:AG50,AG50),"00")))</f>
        <v/>
      </c>
      <c r="AG50" s="28" t="str">
        <f t="array" ref="AG50">IF(C50="","",INDEX(구분표!$I$2:$I$300, MATCH(1,(구분표!$E$2:$E$300='1추특입'!B50)*(구분표!$F$2:$F$300='1추특입'!C50)*(구분표!$G$2:$G$300='1추특입'!A50),0)))</f>
        <v/>
      </c>
      <c r="AI50" s="28"/>
      <c r="AK50" s="43">
        <f>IF(AE50="",0,SUMIFS('1추특출'!$V$6:$V$50,'1추특출'!$AE$6:$AE$50,'1추특입'!$AE50))</f>
        <v>0</v>
      </c>
      <c r="AL50" s="43" t="str">
        <f>IF(AE50="","",COUNTIFS('1추특출'!$AE$6:$AE$50,'1추특입'!AE50))</f>
        <v/>
      </c>
      <c r="AM50" s="28" t="str">
        <f t="shared" si="13"/>
        <v>OK</v>
      </c>
      <c r="AO50" s="43">
        <f>IF(AE50="",0,SUMIFS('1추특출'!$AA$6:$AA$50,'1추특출'!$AE$6:$AE$50,'1추특입'!$AE50))</f>
        <v>0</v>
      </c>
      <c r="AP50" s="43" t="str">
        <f>IF(AE50="","",COUNTIFS('1추특출'!$AE$6:$AE$50,AE50))</f>
        <v/>
      </c>
      <c r="AQ50" s="28" t="str">
        <f t="shared" si="14"/>
        <v>OK</v>
      </c>
    </row>
  </sheetData>
  <autoFilter ref="A6:AQ6"/>
  <mergeCells count="25">
    <mergeCell ref="AO4:AQ4"/>
    <mergeCell ref="Z4:Z5"/>
    <mergeCell ref="AA4:AC4"/>
    <mergeCell ref="AE4:AE5"/>
    <mergeCell ref="AG4:AG5"/>
    <mergeCell ref="AI4:AI5"/>
    <mergeCell ref="AK4:AM4"/>
    <mergeCell ref="V4:X4"/>
    <mergeCell ref="G4:G5"/>
    <mergeCell ref="H4:H5"/>
    <mergeCell ref="I4:I5"/>
    <mergeCell ref="J4:K4"/>
    <mergeCell ref="L4:L5"/>
    <mergeCell ref="M4:N4"/>
    <mergeCell ref="O4:O5"/>
    <mergeCell ref="P4:P5"/>
    <mergeCell ref="Q4:Q5"/>
    <mergeCell ref="S4:S5"/>
    <mergeCell ref="U4:U5"/>
    <mergeCell ref="F4:F5"/>
    <mergeCell ref="A4:A5"/>
    <mergeCell ref="B4:B5"/>
    <mergeCell ref="C4:C5"/>
    <mergeCell ref="D4:D5"/>
    <mergeCell ref="E4:E5"/>
  </mergeCells>
  <phoneticPr fontId="1" type="noConversion"/>
  <dataValidations count="3">
    <dataValidation type="list" allowBlank="1" showInputMessage="1" showErrorMessage="1" sqref="U7:U50 Z7:Z50">
      <formula1>"도비,국비,지특,기금,특교"</formula1>
    </dataValidation>
    <dataValidation type="list" allowBlank="1" showInputMessage="1" showErrorMessage="1" sqref="S7:S50">
      <formula1>"도비,국도비"</formula1>
    </dataValidation>
    <dataValidation type="list" allowBlank="1" showInputMessage="1" showErrorMessage="1" sqref="D7:D50">
      <formula1>"본예산,1회추경,신규"</formula1>
    </dataValidation>
  </dataValidations>
  <printOptions horizontalCentered="1"/>
  <pageMargins left="0.31496062992125984" right="0.31496062992125984" top="0.55118110236220474" bottom="0.55118110236220474" header="0.31496062992125984" footer="0.31496062992125984"/>
  <pageSetup paperSize="9" scale="21"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AL40"/>
  <sheetViews>
    <sheetView zoomScale="70" zoomScaleNormal="70" workbookViewId="0">
      <pane xSplit="4" ySplit="6" topLeftCell="E37" activePane="bottomRight" state="frozen"/>
      <selection activeCell="S4" sqref="S4:S5"/>
      <selection pane="topRight" activeCell="S4" sqref="S4:S5"/>
      <selection pane="bottomLeft" activeCell="S4" sqref="S4:S5"/>
      <selection pane="bottomRight" activeCell="S4" sqref="S4:S5"/>
    </sheetView>
  </sheetViews>
  <sheetFormatPr defaultRowHeight="50.1" customHeight="1" x14ac:dyDescent="0.3"/>
  <cols>
    <col min="1" max="1" width="12.625" style="1" customWidth="1"/>
    <col min="2" max="3" width="12.125" style="1" customWidth="1"/>
    <col min="4" max="5" width="7.125" style="1" customWidth="1"/>
    <col min="6" max="6" width="41.625" style="1" customWidth="1"/>
    <col min="7" max="15" width="11.625" style="1" customWidth="1"/>
    <col min="16" max="16" width="7.625" style="1" customWidth="1"/>
    <col min="17" max="17" width="38.625" style="1" customWidth="1"/>
    <col min="18" max="18" width="3.625" style="1" customWidth="1"/>
    <col min="19" max="19" width="6.625" style="1" customWidth="1"/>
    <col min="20" max="20" width="2.625" style="1" customWidth="1"/>
    <col min="21" max="21" width="6.625" style="1" customWidth="1"/>
    <col min="22" max="23" width="11.625" style="1" customWidth="1"/>
    <col min="24" max="24" width="6.625" style="1" customWidth="1"/>
    <col min="25" max="25" width="2.625" style="1" customWidth="1"/>
    <col min="26" max="26" width="6.625" style="1" customWidth="1"/>
    <col min="27" max="28" width="11.625" style="1" customWidth="1"/>
    <col min="29" max="29" width="6.625" style="1" customWidth="1"/>
    <col min="30" max="30" width="2.625" style="1" customWidth="1"/>
    <col min="31" max="31" width="10.625" style="1" customWidth="1"/>
    <col min="32" max="32" width="2.625" style="1" customWidth="1"/>
    <col min="33" max="34" width="7.625" style="1" customWidth="1"/>
    <col min="35" max="35" width="2.625" style="1" customWidth="1"/>
    <col min="36" max="36" width="10.625" style="1" customWidth="1"/>
    <col min="37" max="37" width="2.625" style="1" customWidth="1"/>
    <col min="38" max="38" width="6.625" style="1" customWidth="1"/>
    <col min="39" max="16384" width="9" style="1"/>
  </cols>
  <sheetData>
    <row r="1" spans="1:38" ht="35.1" customHeight="1" x14ac:dyDescent="0.3">
      <c r="A1" s="16" t="s">
        <v>693</v>
      </c>
      <c r="B1" s="17"/>
      <c r="C1" s="17"/>
      <c r="D1" s="17"/>
      <c r="E1" s="17"/>
      <c r="F1" s="17"/>
      <c r="G1" s="17"/>
      <c r="H1" s="17"/>
      <c r="I1" s="17"/>
      <c r="J1" s="17"/>
      <c r="K1" s="17"/>
      <c r="L1" s="17"/>
      <c r="M1" s="17"/>
      <c r="N1" s="17"/>
      <c r="O1" s="17"/>
      <c r="P1" s="17"/>
      <c r="Q1" s="17"/>
      <c r="R1" s="17"/>
    </row>
    <row r="2" spans="1:38" ht="20.25" customHeight="1" x14ac:dyDescent="0.3">
      <c r="A2" s="19" t="s">
        <v>679</v>
      </c>
      <c r="V2" s="56" t="s">
        <v>690</v>
      </c>
      <c r="AA2" s="56" t="s">
        <v>690</v>
      </c>
    </row>
    <row r="3" spans="1:38" ht="20.25" customHeight="1" x14ac:dyDescent="0.3">
      <c r="J3" s="49">
        <f>COUNTA(J7:J40)-3</f>
        <v>0</v>
      </c>
      <c r="K3" s="49">
        <f>COUNTA(K7:K40)-3</f>
        <v>0</v>
      </c>
      <c r="M3" s="49">
        <f>COUNTA(M7:M40)-3</f>
        <v>0</v>
      </c>
      <c r="N3" s="49">
        <f>COUNTA(N7:N40)-3</f>
        <v>0</v>
      </c>
      <c r="Q3" s="20" t="s">
        <v>660</v>
      </c>
      <c r="V3" s="63" t="str">
        <f>IF(V6='1추특입'!V6,"OK","@@")</f>
        <v>OK</v>
      </c>
      <c r="W3" s="64"/>
      <c r="X3" s="63" t="str">
        <f>IF(COUNTIF(X6:X40,"검토")&gt;0,"@@","OK")</f>
        <v>OK</v>
      </c>
      <c r="AA3" s="63" t="str">
        <f>IF(AA6='1추특입'!AA6,"OK","@@")</f>
        <v>OK</v>
      </c>
      <c r="AC3" s="63" t="str">
        <f>IF(COUNTIF(AC6:AC40,"검토")&gt;0,"@@","OK")</f>
        <v>OK</v>
      </c>
    </row>
    <row r="4" spans="1:38" s="18" customFormat="1" ht="30" customHeight="1" x14ac:dyDescent="0.3">
      <c r="A4" s="363" t="s">
        <v>645</v>
      </c>
      <c r="B4" s="365" t="s">
        <v>646</v>
      </c>
      <c r="C4" s="367" t="s">
        <v>647</v>
      </c>
      <c r="D4" s="366" t="s">
        <v>659</v>
      </c>
      <c r="E4" s="364" t="s">
        <v>648</v>
      </c>
      <c r="F4" s="365" t="s">
        <v>680</v>
      </c>
      <c r="G4" s="364" t="s">
        <v>656</v>
      </c>
      <c r="H4" s="366" t="s">
        <v>655</v>
      </c>
      <c r="I4" s="364" t="s">
        <v>654</v>
      </c>
      <c r="J4" s="368" t="s">
        <v>652</v>
      </c>
      <c r="K4" s="369"/>
      <c r="L4" s="370" t="s">
        <v>653</v>
      </c>
      <c r="M4" s="372" t="s">
        <v>662</v>
      </c>
      <c r="N4" s="373"/>
      <c r="O4" s="361" t="s">
        <v>661</v>
      </c>
      <c r="P4" s="366" t="s">
        <v>658</v>
      </c>
      <c r="Q4" s="375" t="s">
        <v>657</v>
      </c>
      <c r="S4" s="376" t="s">
        <v>663</v>
      </c>
      <c r="U4" s="377" t="s">
        <v>664</v>
      </c>
      <c r="V4" s="378" t="s">
        <v>665</v>
      </c>
      <c r="W4" s="378"/>
      <c r="X4" s="378"/>
      <c r="Z4" s="377" t="s">
        <v>664</v>
      </c>
      <c r="AA4" s="374" t="s">
        <v>669</v>
      </c>
      <c r="AB4" s="374"/>
      <c r="AC4" s="374"/>
      <c r="AE4" s="377" t="s">
        <v>670</v>
      </c>
      <c r="AG4" s="379" t="s">
        <v>691</v>
      </c>
      <c r="AH4" s="381" t="s">
        <v>692</v>
      </c>
      <c r="AJ4" s="376" t="s">
        <v>671</v>
      </c>
      <c r="AL4" s="376" t="s">
        <v>672</v>
      </c>
    </row>
    <row r="5" spans="1:38" s="18" customFormat="1" ht="18" customHeight="1" x14ac:dyDescent="0.3">
      <c r="A5" s="363"/>
      <c r="B5" s="365"/>
      <c r="C5" s="367"/>
      <c r="D5" s="365"/>
      <c r="E5" s="364"/>
      <c r="F5" s="365"/>
      <c r="G5" s="364"/>
      <c r="H5" s="365"/>
      <c r="I5" s="367"/>
      <c r="J5" s="21" t="s">
        <v>650</v>
      </c>
      <c r="K5" s="40" t="s">
        <v>651</v>
      </c>
      <c r="L5" s="371"/>
      <c r="M5" s="22" t="s">
        <v>650</v>
      </c>
      <c r="N5" s="39" t="s">
        <v>651</v>
      </c>
      <c r="O5" s="362"/>
      <c r="P5" s="366"/>
      <c r="Q5" s="375"/>
      <c r="S5" s="377"/>
      <c r="U5" s="377"/>
      <c r="V5" s="67" t="s">
        <v>666</v>
      </c>
      <c r="W5" s="67" t="s">
        <v>667</v>
      </c>
      <c r="X5" s="67" t="s">
        <v>668</v>
      </c>
      <c r="Z5" s="377"/>
      <c r="AA5" s="67" t="s">
        <v>666</v>
      </c>
      <c r="AB5" s="67" t="s">
        <v>667</v>
      </c>
      <c r="AC5" s="67" t="s">
        <v>668</v>
      </c>
      <c r="AE5" s="377"/>
      <c r="AG5" s="380"/>
      <c r="AH5" s="382"/>
      <c r="AJ5" s="377"/>
      <c r="AL5" s="377"/>
    </row>
    <row r="6" spans="1:38" ht="50.1" customHeight="1" x14ac:dyDescent="0.3">
      <c r="A6" s="48" t="s">
        <v>677</v>
      </c>
      <c r="B6" s="23"/>
      <c r="C6" s="23"/>
      <c r="D6" s="23"/>
      <c r="E6" s="23"/>
      <c r="F6" s="23"/>
      <c r="G6" s="41">
        <f t="shared" ref="G6:O6" si="0">SUBTOTAL(9,G7:G40)/2</f>
        <v>0</v>
      </c>
      <c r="H6" s="41">
        <f t="shared" si="0"/>
        <v>0</v>
      </c>
      <c r="I6" s="41">
        <f t="shared" si="0"/>
        <v>0</v>
      </c>
      <c r="J6" s="41">
        <f t="shared" si="0"/>
        <v>0</v>
      </c>
      <c r="K6" s="41">
        <f t="shared" si="0"/>
        <v>0</v>
      </c>
      <c r="L6" s="41">
        <f t="shared" si="0"/>
        <v>0</v>
      </c>
      <c r="M6" s="41">
        <f t="shared" si="0"/>
        <v>0</v>
      </c>
      <c r="N6" s="41">
        <f t="shared" si="0"/>
        <v>0</v>
      </c>
      <c r="O6" s="41">
        <f t="shared" si="0"/>
        <v>0</v>
      </c>
      <c r="P6" s="26"/>
      <c r="Q6" s="23"/>
      <c r="S6" s="26"/>
      <c r="U6" s="26"/>
      <c r="V6" s="41">
        <f>SUBTOTAL(9,V7:V40)/2</f>
        <v>0</v>
      </c>
      <c r="W6" s="41">
        <f>SUBTOTAL(9,W7:W40)/2</f>
        <v>0</v>
      </c>
      <c r="X6" s="27" t="str">
        <f t="shared" ref="X6" si="1">IF(SUM($J6:$K6)=SUM($V6:$W6),"OK","검토")</f>
        <v>OK</v>
      </c>
      <c r="Z6" s="26"/>
      <c r="AA6" s="41">
        <f>SUBTOTAL(9,AA7:AA40)/2</f>
        <v>0</v>
      </c>
      <c r="AB6" s="41">
        <f>SUBTOTAL(9,AB7:AB40)/2</f>
        <v>0</v>
      </c>
      <c r="AC6" s="27" t="str">
        <f t="shared" ref="AC6" si="2">IF(SUM($J6:$K6)=SUM($V6:$W6),"OK","검토")</f>
        <v>OK</v>
      </c>
      <c r="AE6" s="26"/>
      <c r="AG6" s="24"/>
      <c r="AH6" s="29"/>
      <c r="AJ6" s="26"/>
      <c r="AL6" s="26"/>
    </row>
    <row r="7" spans="1:38" ht="50.1" customHeight="1" x14ac:dyDescent="0.3">
      <c r="A7" s="57" t="s">
        <v>694</v>
      </c>
      <c r="B7" s="58"/>
      <c r="C7" s="59"/>
      <c r="D7" s="58"/>
      <c r="E7" s="59"/>
      <c r="F7" s="58"/>
      <c r="G7" s="60">
        <f>SUM(G8:G14)</f>
        <v>0</v>
      </c>
      <c r="H7" s="60">
        <f t="shared" ref="H7:O7" si="3">SUM(H8:H14)</f>
        <v>0</v>
      </c>
      <c r="I7" s="60">
        <f t="shared" si="3"/>
        <v>0</v>
      </c>
      <c r="J7" s="60">
        <f t="shared" si="3"/>
        <v>0</v>
      </c>
      <c r="K7" s="60">
        <f t="shared" si="3"/>
        <v>0</v>
      </c>
      <c r="L7" s="60">
        <f t="shared" si="3"/>
        <v>0</v>
      </c>
      <c r="M7" s="60">
        <f t="shared" si="3"/>
        <v>0</v>
      </c>
      <c r="N7" s="60">
        <f t="shared" si="3"/>
        <v>0</v>
      </c>
      <c r="O7" s="60">
        <f t="shared" si="3"/>
        <v>0</v>
      </c>
      <c r="P7" s="61"/>
      <c r="Q7" s="62"/>
      <c r="S7" s="27"/>
      <c r="U7" s="27"/>
      <c r="V7" s="42">
        <f>IF($U7&lt;&gt;"도비",IF($S7="국도비","직접입력",SUM($J7:$K7)),)</f>
        <v>0</v>
      </c>
      <c r="W7" s="42">
        <f>IF($U7="도비",SUM($J7:$K7),IF($S7="국도비","직접입력",SUM($J7:$K7)-$V7))</f>
        <v>0</v>
      </c>
      <c r="X7" s="27" t="str">
        <f>IF(SUM($J7:$K7)=SUM($V7:$W7),"OK","검토")</f>
        <v>OK</v>
      </c>
      <c r="Z7" s="27"/>
      <c r="AA7" s="42">
        <f>IF($U7&lt;&gt;"도비",IF($S7="국도비","직접입력",SUM($M7:$N7)),)</f>
        <v>0</v>
      </c>
      <c r="AB7" s="42">
        <f>IF($U7="도비",SUM(M7:N7),IF($S7="국도비","직접입력",SUM(M7:N7)-AA7))</f>
        <v>0</v>
      </c>
      <c r="AC7" s="27" t="str">
        <f>IF(SUM(M7:N7)=SUM(AA7:AB7),"OK","검토")</f>
        <v>OK</v>
      </c>
      <c r="AE7" s="27" t="str">
        <f>IF(U7="","",IF(U7="도비","세입없음","직접입력"))</f>
        <v/>
      </c>
      <c r="AG7" s="24" t="str">
        <f t="shared" ref="AG7:AG40" si="4">IF(AE7="","",COUNTIF($AE$7:$AE$40,AE7))</f>
        <v/>
      </c>
      <c r="AH7" s="65" t="str">
        <f>IF(U7="","",IF(AND(U7="도비",AE7="세입없음"),"OK",IF(AND(U7&lt;&gt;"도비",AE7&lt;&gt;""),"OK","@@")))</f>
        <v/>
      </c>
      <c r="AJ7" s="27" t="str">
        <f t="array" ref="AJ7">IF(C7="","",INDEX(구분표!$I$2:$I$300, MATCH(1,(구분표!$E$2:$E$300='1추특출'!B7)*(구분표!$F$2:$F$300='1추특출'!C7)*(구분표!$G$2:$G$300='1추특출'!A7),0)))</f>
        <v/>
      </c>
      <c r="AL7" s="27"/>
    </row>
    <row r="8" spans="1:38" ht="50.1" customHeight="1" x14ac:dyDescent="0.3">
      <c r="A8" s="33" t="str">
        <f>IFERROR(VLOOKUP($C8,구분표!$A$2:$C$300,2,FALSE),"")</f>
        <v/>
      </c>
      <c r="B8" s="24" t="str">
        <f>IFERROR(VLOOKUP($C8,구분표!$A$2:$C$300,3,FALSE),"")</f>
        <v/>
      </c>
      <c r="C8" s="31"/>
      <c r="D8" s="35"/>
      <c r="E8" s="36"/>
      <c r="F8" s="35"/>
      <c r="G8" s="44"/>
      <c r="H8" s="42"/>
      <c r="I8" s="54" t="str">
        <f t="shared" ref="I8:I14" si="5">IF(D8="","",G8-H8)</f>
        <v/>
      </c>
      <c r="J8" s="42"/>
      <c r="K8" s="45"/>
      <c r="L8" s="50">
        <f t="shared" ref="L8:L14" si="6">IF(G8=0,H8+J8+K8,G8+J8+K8)</f>
        <v>0</v>
      </c>
      <c r="M8" s="42"/>
      <c r="N8" s="45"/>
      <c r="O8" s="52">
        <f t="shared" ref="O8:O14" si="7">IF(G8=0,H8+M8+N8,G8+M8+N8)</f>
        <v>0</v>
      </c>
      <c r="P8" s="27" t="str">
        <f t="shared" ref="P8:P14" si="8">IF(AND((L8=0),(O8&gt;0)),"O",IF(AND((J8&lt;0),(L8-O8&lt;0)),"O","X"))</f>
        <v>X</v>
      </c>
      <c r="Q8" s="29"/>
      <c r="S8" s="27"/>
      <c r="U8" s="27"/>
      <c r="V8" s="42">
        <f t="shared" ref="V8:V15" si="9">IF($U8&lt;&gt;"도비",IF($S8="국도비","직접입력",SUM($J8:$K8)),)</f>
        <v>0</v>
      </c>
      <c r="W8" s="42">
        <f t="shared" ref="W8:W15" si="10">IF($U8="도비",SUM($J8:$K8),IF($S8="국도비","직접입력",SUM($J8:$K8)-$V8))</f>
        <v>0</v>
      </c>
      <c r="X8" s="27" t="str">
        <f t="shared" ref="X8:X15" si="11">IF(SUM($J8:$K8)=SUM($V8:$W8),"OK","검토")</f>
        <v>OK</v>
      </c>
      <c r="Z8" s="27"/>
      <c r="AA8" s="42">
        <f t="shared" ref="AA8:AA15" si="12">IF($U8&lt;&gt;"도비",IF($S8="국도비","직접입력",SUM($M8:$N8)),)</f>
        <v>0</v>
      </c>
      <c r="AB8" s="42">
        <f t="shared" ref="AB8:AB15" si="13">IF($U8="도비",SUM(M8:N8),IF($S8="국도비","직접입력",SUM(M8:N8)-AA8))</f>
        <v>0</v>
      </c>
      <c r="AC8" s="27" t="str">
        <f t="shared" ref="AC8:AC15" si="14">IF(SUM(M8:N8)=SUM(AA8:AB8),"OK","검토")</f>
        <v>OK</v>
      </c>
      <c r="AE8" s="27" t="str">
        <f t="shared" ref="AE8:AE15" si="15">IF(U8="","",IF(U8="도비","세입없음","직접입력"))</f>
        <v/>
      </c>
      <c r="AG8" s="24" t="str">
        <f t="shared" si="4"/>
        <v/>
      </c>
      <c r="AH8" s="65" t="str">
        <f t="shared" ref="AH8:AH15" si="16">IF(U8="","",IF(AND(U8="도비",AE8="세입없음"),"OK",IF(AND(U8&lt;&gt;"도비",AE8&lt;&gt;""),"OK","@@")))</f>
        <v/>
      </c>
      <c r="AJ8" s="27" t="str">
        <f t="array" ref="AJ8">IF(C8="","",INDEX(구분표!$I$2:$I$300, MATCH(1,(구분표!$E$2:$E$300='1추특출'!B8)*(구분표!$F$2:$F$300='1추특출'!C8)*(구분표!$G$2:$G$300='1추특출'!A8),0)))</f>
        <v/>
      </c>
      <c r="AL8" s="27"/>
    </row>
    <row r="9" spans="1:38" ht="50.1" customHeight="1" x14ac:dyDescent="0.3">
      <c r="A9" s="33" t="str">
        <f>IFERROR(VLOOKUP($C9,구분표!$A$2:$C$300,2,FALSE),"")</f>
        <v/>
      </c>
      <c r="B9" s="24" t="str">
        <f>IFERROR(VLOOKUP($C9,구분표!$A$2:$C$300,3,FALSE),"")</f>
        <v/>
      </c>
      <c r="C9" s="31"/>
      <c r="D9" s="35"/>
      <c r="E9" s="36"/>
      <c r="F9" s="35"/>
      <c r="G9" s="44"/>
      <c r="H9" s="42"/>
      <c r="I9" s="54" t="str">
        <f t="shared" si="5"/>
        <v/>
      </c>
      <c r="J9" s="42"/>
      <c r="K9" s="45"/>
      <c r="L9" s="50">
        <f t="shared" si="6"/>
        <v>0</v>
      </c>
      <c r="M9" s="42"/>
      <c r="N9" s="45"/>
      <c r="O9" s="52">
        <f t="shared" si="7"/>
        <v>0</v>
      </c>
      <c r="P9" s="27" t="str">
        <f t="shared" si="8"/>
        <v>X</v>
      </c>
      <c r="Q9" s="29"/>
      <c r="S9" s="27"/>
      <c r="U9" s="27"/>
      <c r="V9" s="42">
        <f t="shared" si="9"/>
        <v>0</v>
      </c>
      <c r="W9" s="42">
        <f t="shared" si="10"/>
        <v>0</v>
      </c>
      <c r="X9" s="27" t="str">
        <f t="shared" si="11"/>
        <v>OK</v>
      </c>
      <c r="Z9" s="27"/>
      <c r="AA9" s="42">
        <f t="shared" si="12"/>
        <v>0</v>
      </c>
      <c r="AB9" s="42">
        <f t="shared" si="13"/>
        <v>0</v>
      </c>
      <c r="AC9" s="27" t="str">
        <f t="shared" si="14"/>
        <v>OK</v>
      </c>
      <c r="AE9" s="27" t="str">
        <f t="shared" si="15"/>
        <v/>
      </c>
      <c r="AG9" s="24" t="str">
        <f t="shared" si="4"/>
        <v/>
      </c>
      <c r="AH9" s="65" t="str">
        <f t="shared" si="16"/>
        <v/>
      </c>
      <c r="AJ9" s="27" t="str">
        <f t="array" ref="AJ9">IF(C9="","",INDEX(구분표!$I$2:$I$300, MATCH(1,(구분표!$E$2:$E$300='1추특출'!B9)*(구분표!$F$2:$F$300='1추특출'!C9)*(구분표!$G$2:$G$300='1추특출'!A9),0)))</f>
        <v/>
      </c>
      <c r="AL9" s="27"/>
    </row>
    <row r="10" spans="1:38" ht="50.1" customHeight="1" x14ac:dyDescent="0.3">
      <c r="A10" s="33" t="str">
        <f>IFERROR(VLOOKUP($C10,구분표!$A$2:$C$300,2,FALSE),"")</f>
        <v/>
      </c>
      <c r="B10" s="24" t="str">
        <f>IFERROR(VLOOKUP($C10,구분표!$A$2:$C$300,3,FALSE),"")</f>
        <v/>
      </c>
      <c r="C10" s="31"/>
      <c r="D10" s="35"/>
      <c r="E10" s="36"/>
      <c r="F10" s="35"/>
      <c r="G10" s="44"/>
      <c r="H10" s="42"/>
      <c r="I10" s="54" t="str">
        <f t="shared" si="5"/>
        <v/>
      </c>
      <c r="J10" s="42"/>
      <c r="K10" s="45"/>
      <c r="L10" s="50">
        <f t="shared" si="6"/>
        <v>0</v>
      </c>
      <c r="M10" s="42"/>
      <c r="N10" s="45"/>
      <c r="O10" s="52">
        <f t="shared" si="7"/>
        <v>0</v>
      </c>
      <c r="P10" s="27" t="str">
        <f t="shared" si="8"/>
        <v>X</v>
      </c>
      <c r="Q10" s="29"/>
      <c r="S10" s="27"/>
      <c r="U10" s="27"/>
      <c r="V10" s="42">
        <f t="shared" si="9"/>
        <v>0</v>
      </c>
      <c r="W10" s="42">
        <f t="shared" si="10"/>
        <v>0</v>
      </c>
      <c r="X10" s="27" t="str">
        <f t="shared" si="11"/>
        <v>OK</v>
      </c>
      <c r="Z10" s="27"/>
      <c r="AA10" s="42">
        <f t="shared" si="12"/>
        <v>0</v>
      </c>
      <c r="AB10" s="42">
        <f t="shared" si="13"/>
        <v>0</v>
      </c>
      <c r="AC10" s="27" t="str">
        <f t="shared" si="14"/>
        <v>OK</v>
      </c>
      <c r="AE10" s="27" t="str">
        <f t="shared" si="15"/>
        <v/>
      </c>
      <c r="AG10" s="24" t="str">
        <f t="shared" si="4"/>
        <v/>
      </c>
      <c r="AH10" s="65" t="str">
        <f t="shared" si="16"/>
        <v/>
      </c>
      <c r="AJ10" s="27" t="str">
        <f t="array" ref="AJ10">IF(C10="","",INDEX(구분표!$I$2:$I$300, MATCH(1,(구분표!$E$2:$E$300='1추특출'!B10)*(구분표!$F$2:$F$300='1추특출'!C10)*(구분표!$G$2:$G$300='1추특출'!A10),0)))</f>
        <v/>
      </c>
      <c r="AL10" s="27"/>
    </row>
    <row r="11" spans="1:38" ht="50.1" customHeight="1" x14ac:dyDescent="0.3">
      <c r="A11" s="33" t="str">
        <f>IFERROR(VLOOKUP($C11,구분표!$A$2:$C$300,2,FALSE),"")</f>
        <v/>
      </c>
      <c r="B11" s="24" t="str">
        <f>IFERROR(VLOOKUP($C11,구분표!$A$2:$C$300,3,FALSE),"")</f>
        <v/>
      </c>
      <c r="C11" s="31"/>
      <c r="D11" s="35"/>
      <c r="E11" s="36"/>
      <c r="F11" s="35"/>
      <c r="G11" s="44"/>
      <c r="H11" s="42"/>
      <c r="I11" s="54" t="str">
        <f t="shared" si="5"/>
        <v/>
      </c>
      <c r="J11" s="42"/>
      <c r="K11" s="45"/>
      <c r="L11" s="50">
        <f t="shared" si="6"/>
        <v>0</v>
      </c>
      <c r="M11" s="42"/>
      <c r="N11" s="45"/>
      <c r="O11" s="52">
        <f t="shared" si="7"/>
        <v>0</v>
      </c>
      <c r="P11" s="27" t="str">
        <f t="shared" si="8"/>
        <v>X</v>
      </c>
      <c r="Q11" s="29"/>
      <c r="S11" s="27"/>
      <c r="U11" s="27"/>
      <c r="V11" s="42">
        <f t="shared" si="9"/>
        <v>0</v>
      </c>
      <c r="W11" s="42">
        <f t="shared" si="10"/>
        <v>0</v>
      </c>
      <c r="X11" s="27" t="str">
        <f t="shared" si="11"/>
        <v>OK</v>
      </c>
      <c r="Z11" s="27"/>
      <c r="AA11" s="42">
        <f t="shared" si="12"/>
        <v>0</v>
      </c>
      <c r="AB11" s="42">
        <f t="shared" si="13"/>
        <v>0</v>
      </c>
      <c r="AC11" s="27" t="str">
        <f t="shared" si="14"/>
        <v>OK</v>
      </c>
      <c r="AE11" s="27" t="str">
        <f t="shared" si="15"/>
        <v/>
      </c>
      <c r="AG11" s="24" t="str">
        <f t="shared" si="4"/>
        <v/>
      </c>
      <c r="AH11" s="65" t="str">
        <f t="shared" si="16"/>
        <v/>
      </c>
      <c r="AJ11" s="27" t="str">
        <f t="array" ref="AJ11">IF(C11="","",INDEX(구분표!$I$2:$I$300, MATCH(1,(구분표!$E$2:$E$300='1추특출'!B11)*(구분표!$F$2:$F$300='1추특출'!C11)*(구분표!$G$2:$G$300='1추특출'!A11),0)))</f>
        <v/>
      </c>
      <c r="AL11" s="27"/>
    </row>
    <row r="12" spans="1:38" ht="50.1" customHeight="1" x14ac:dyDescent="0.3">
      <c r="A12" s="33" t="str">
        <f>IFERROR(VLOOKUP($C12,구분표!$A$2:$C$300,2,FALSE),"")</f>
        <v/>
      </c>
      <c r="B12" s="24" t="str">
        <f>IFERROR(VLOOKUP($C12,구분표!$A$2:$C$300,3,FALSE),"")</f>
        <v/>
      </c>
      <c r="C12" s="31"/>
      <c r="D12" s="35"/>
      <c r="E12" s="36"/>
      <c r="F12" s="35"/>
      <c r="G12" s="44"/>
      <c r="H12" s="42"/>
      <c r="I12" s="54" t="str">
        <f t="shared" si="5"/>
        <v/>
      </c>
      <c r="J12" s="42"/>
      <c r="K12" s="45"/>
      <c r="L12" s="50">
        <f t="shared" si="6"/>
        <v>0</v>
      </c>
      <c r="M12" s="42"/>
      <c r="N12" s="45"/>
      <c r="O12" s="52">
        <f t="shared" si="7"/>
        <v>0</v>
      </c>
      <c r="P12" s="27" t="str">
        <f t="shared" si="8"/>
        <v>X</v>
      </c>
      <c r="Q12" s="29"/>
      <c r="S12" s="27"/>
      <c r="U12" s="27"/>
      <c r="V12" s="42">
        <f t="shared" si="9"/>
        <v>0</v>
      </c>
      <c r="W12" s="42">
        <f t="shared" si="10"/>
        <v>0</v>
      </c>
      <c r="X12" s="27" t="str">
        <f t="shared" si="11"/>
        <v>OK</v>
      </c>
      <c r="Z12" s="27"/>
      <c r="AA12" s="42">
        <f t="shared" si="12"/>
        <v>0</v>
      </c>
      <c r="AB12" s="42">
        <f t="shared" si="13"/>
        <v>0</v>
      </c>
      <c r="AC12" s="27" t="str">
        <f t="shared" si="14"/>
        <v>OK</v>
      </c>
      <c r="AE12" s="27" t="str">
        <f t="shared" si="15"/>
        <v/>
      </c>
      <c r="AG12" s="24" t="str">
        <f t="shared" si="4"/>
        <v/>
      </c>
      <c r="AH12" s="65" t="str">
        <f t="shared" si="16"/>
        <v/>
      </c>
      <c r="AJ12" s="27" t="str">
        <f t="array" ref="AJ12">IF(C12="","",INDEX(구분표!$I$2:$I$300, MATCH(1,(구분표!$E$2:$E$300='1추특출'!B12)*(구분표!$F$2:$F$300='1추특출'!C12)*(구분표!$G$2:$G$300='1추특출'!A12),0)))</f>
        <v/>
      </c>
      <c r="AL12" s="27"/>
    </row>
    <row r="13" spans="1:38" ht="50.1" customHeight="1" x14ac:dyDescent="0.3">
      <c r="A13" s="33" t="str">
        <f>IFERROR(VLOOKUP($C13,구분표!$A$2:$C$300,2,FALSE),"")</f>
        <v/>
      </c>
      <c r="B13" s="24" t="str">
        <f>IFERROR(VLOOKUP($C13,구분표!$A$2:$C$300,3,FALSE),"")</f>
        <v/>
      </c>
      <c r="C13" s="31"/>
      <c r="D13" s="35"/>
      <c r="E13" s="36"/>
      <c r="F13" s="35"/>
      <c r="G13" s="44"/>
      <c r="H13" s="42"/>
      <c r="I13" s="54" t="str">
        <f t="shared" si="5"/>
        <v/>
      </c>
      <c r="J13" s="42"/>
      <c r="K13" s="45"/>
      <c r="L13" s="50">
        <f t="shared" si="6"/>
        <v>0</v>
      </c>
      <c r="M13" s="42"/>
      <c r="N13" s="45"/>
      <c r="O13" s="52">
        <f t="shared" si="7"/>
        <v>0</v>
      </c>
      <c r="P13" s="27" t="str">
        <f t="shared" si="8"/>
        <v>X</v>
      </c>
      <c r="Q13" s="29"/>
      <c r="S13" s="27"/>
      <c r="U13" s="27"/>
      <c r="V13" s="42">
        <f t="shared" si="9"/>
        <v>0</v>
      </c>
      <c r="W13" s="42">
        <f t="shared" si="10"/>
        <v>0</v>
      </c>
      <c r="X13" s="27" t="str">
        <f t="shared" si="11"/>
        <v>OK</v>
      </c>
      <c r="Z13" s="27"/>
      <c r="AA13" s="42">
        <f t="shared" si="12"/>
        <v>0</v>
      </c>
      <c r="AB13" s="42">
        <f t="shared" si="13"/>
        <v>0</v>
      </c>
      <c r="AC13" s="27" t="str">
        <f t="shared" si="14"/>
        <v>OK</v>
      </c>
      <c r="AE13" s="27" t="str">
        <f t="shared" si="15"/>
        <v/>
      </c>
      <c r="AG13" s="24" t="str">
        <f t="shared" si="4"/>
        <v/>
      </c>
      <c r="AH13" s="65" t="str">
        <f t="shared" si="16"/>
        <v/>
      </c>
      <c r="AJ13" s="27" t="str">
        <f t="array" ref="AJ13">IF(C13="","",INDEX(구분표!$I$2:$I$300, MATCH(1,(구분표!$E$2:$E$300='1추특출'!B13)*(구분표!$F$2:$F$300='1추특출'!C13)*(구분표!$G$2:$G$300='1추특출'!A13),0)))</f>
        <v/>
      </c>
      <c r="AL13" s="27"/>
    </row>
    <row r="14" spans="1:38" ht="50.1" customHeight="1" x14ac:dyDescent="0.3">
      <c r="A14" s="33" t="str">
        <f>IFERROR(VLOOKUP($C14,구분표!$A$2:$C$300,2,FALSE),"")</f>
        <v/>
      </c>
      <c r="B14" s="24" t="str">
        <f>IFERROR(VLOOKUP($C14,구분표!$A$2:$C$300,3,FALSE),"")</f>
        <v/>
      </c>
      <c r="C14" s="31"/>
      <c r="D14" s="35"/>
      <c r="E14" s="36"/>
      <c r="F14" s="35"/>
      <c r="G14" s="44"/>
      <c r="H14" s="42"/>
      <c r="I14" s="54" t="str">
        <f t="shared" si="5"/>
        <v/>
      </c>
      <c r="J14" s="42"/>
      <c r="K14" s="45"/>
      <c r="L14" s="50">
        <f t="shared" si="6"/>
        <v>0</v>
      </c>
      <c r="M14" s="42"/>
      <c r="N14" s="45"/>
      <c r="O14" s="52">
        <f t="shared" si="7"/>
        <v>0</v>
      </c>
      <c r="P14" s="27" t="str">
        <f t="shared" si="8"/>
        <v>X</v>
      </c>
      <c r="Q14" s="29"/>
      <c r="S14" s="27"/>
      <c r="U14" s="27"/>
      <c r="V14" s="42">
        <f t="shared" si="9"/>
        <v>0</v>
      </c>
      <c r="W14" s="42">
        <f t="shared" si="10"/>
        <v>0</v>
      </c>
      <c r="X14" s="27" t="str">
        <f t="shared" si="11"/>
        <v>OK</v>
      </c>
      <c r="Z14" s="27"/>
      <c r="AA14" s="42">
        <f t="shared" si="12"/>
        <v>0</v>
      </c>
      <c r="AB14" s="42">
        <f t="shared" si="13"/>
        <v>0</v>
      </c>
      <c r="AC14" s="27" t="str">
        <f t="shared" si="14"/>
        <v>OK</v>
      </c>
      <c r="AE14" s="27" t="str">
        <f t="shared" si="15"/>
        <v/>
      </c>
      <c r="AG14" s="24" t="str">
        <f t="shared" si="4"/>
        <v/>
      </c>
      <c r="AH14" s="65" t="str">
        <f t="shared" si="16"/>
        <v/>
      </c>
      <c r="AJ14" s="27" t="str">
        <f t="array" ref="AJ14">IF(C14="","",INDEX(구분표!$I$2:$I$300, MATCH(1,(구분표!$E$2:$E$300='1추특출'!B14)*(구분표!$F$2:$F$300='1추특출'!C14)*(구분표!$G$2:$G$300='1추특출'!A14),0)))</f>
        <v/>
      </c>
      <c r="AL14" s="27"/>
    </row>
    <row r="15" spans="1:38" ht="50.1" customHeight="1" x14ac:dyDescent="0.3">
      <c r="A15" s="57" t="s">
        <v>694</v>
      </c>
      <c r="B15" s="58"/>
      <c r="C15" s="59"/>
      <c r="D15" s="58"/>
      <c r="E15" s="59"/>
      <c r="F15" s="58"/>
      <c r="G15" s="60">
        <f>SUM(G16:G22)</f>
        <v>0</v>
      </c>
      <c r="H15" s="60">
        <f t="shared" ref="H15:O15" si="17">SUM(H16:H22)</f>
        <v>0</v>
      </c>
      <c r="I15" s="60">
        <f t="shared" si="17"/>
        <v>0</v>
      </c>
      <c r="J15" s="60">
        <f t="shared" si="17"/>
        <v>0</v>
      </c>
      <c r="K15" s="60">
        <f t="shared" si="17"/>
        <v>0</v>
      </c>
      <c r="L15" s="60">
        <f t="shared" si="17"/>
        <v>0</v>
      </c>
      <c r="M15" s="60">
        <f t="shared" si="17"/>
        <v>0</v>
      </c>
      <c r="N15" s="60">
        <f t="shared" si="17"/>
        <v>0</v>
      </c>
      <c r="O15" s="60">
        <f t="shared" si="17"/>
        <v>0</v>
      </c>
      <c r="P15" s="61"/>
      <c r="Q15" s="62"/>
      <c r="S15" s="27"/>
      <c r="U15" s="27"/>
      <c r="V15" s="42">
        <f t="shared" si="9"/>
        <v>0</v>
      </c>
      <c r="W15" s="42">
        <f t="shared" si="10"/>
        <v>0</v>
      </c>
      <c r="X15" s="27" t="str">
        <f t="shared" si="11"/>
        <v>OK</v>
      </c>
      <c r="Z15" s="27"/>
      <c r="AA15" s="42">
        <f t="shared" si="12"/>
        <v>0</v>
      </c>
      <c r="AB15" s="42">
        <f t="shared" si="13"/>
        <v>0</v>
      </c>
      <c r="AC15" s="27" t="str">
        <f t="shared" si="14"/>
        <v>OK</v>
      </c>
      <c r="AE15" s="27" t="str">
        <f t="shared" si="15"/>
        <v/>
      </c>
      <c r="AG15" s="24" t="str">
        <f t="shared" si="4"/>
        <v/>
      </c>
      <c r="AH15" s="65" t="str">
        <f t="shared" si="16"/>
        <v/>
      </c>
      <c r="AJ15" s="27" t="str">
        <f t="array" ref="AJ15">IF(C15="","",INDEX(구분표!$I$2:$I$300, MATCH(1,(구분표!$E$2:$E$300='1추특출'!B15)*(구분표!$F$2:$F$300='1추특출'!C15)*(구분표!$G$2:$G$300='1추특출'!A15),0)))</f>
        <v/>
      </c>
      <c r="AL15" s="27"/>
    </row>
    <row r="16" spans="1:38" ht="50.1" customHeight="1" x14ac:dyDescent="0.3">
      <c r="A16" s="33" t="str">
        <f>IFERROR(VLOOKUP($C16,구분표!$A$2:$C$300,2,FALSE),"")</f>
        <v/>
      </c>
      <c r="B16" s="24" t="str">
        <f>IFERROR(VLOOKUP($C16,구분표!$A$2:$C$300,3,FALSE),"")</f>
        <v/>
      </c>
      <c r="C16" s="31"/>
      <c r="D16" s="35"/>
      <c r="E16" s="36"/>
      <c r="F16" s="35"/>
      <c r="G16" s="44"/>
      <c r="H16" s="42"/>
      <c r="I16" s="54" t="str">
        <f t="shared" ref="I16:I22" si="18">IF(D16="","",G16-H16)</f>
        <v/>
      </c>
      <c r="J16" s="42"/>
      <c r="K16" s="45"/>
      <c r="L16" s="50">
        <f t="shared" ref="L16:L22" si="19">IF(G16=0,H16+J16+K16,G16+J16+K16)</f>
        <v>0</v>
      </c>
      <c r="M16" s="42"/>
      <c r="N16" s="45"/>
      <c r="O16" s="52">
        <f t="shared" ref="O16:O22" si="20">IF(G16=0,H16+M16+N16,G16+M16+N16)</f>
        <v>0</v>
      </c>
      <c r="P16" s="27" t="str">
        <f t="shared" ref="P16:P22" si="21">IF(AND((L16=0),(O16&gt;0)),"O",IF(AND((J16&lt;0),(L16-O16&lt;0)),"O","X"))</f>
        <v>X</v>
      </c>
      <c r="Q16" s="29"/>
      <c r="S16" s="27"/>
      <c r="U16" s="27"/>
      <c r="V16" s="42">
        <f t="shared" ref="V16:V40" si="22">IF($U16&lt;&gt;"도비",IF($S16="국도비","직접입력",SUM($J16:$K16)),)</f>
        <v>0</v>
      </c>
      <c r="W16" s="42">
        <f t="shared" ref="W16:W40" si="23">IF($U16="도비",SUM($J16:$K16),IF($S16="국도비","직접입력",SUM($J16:$K16)-$V16))</f>
        <v>0</v>
      </c>
      <c r="X16" s="27" t="str">
        <f t="shared" ref="X16:X40" si="24">IF(SUM($J16:$K16)=SUM($V16:$W16),"OK","검토")</f>
        <v>OK</v>
      </c>
      <c r="Z16" s="27"/>
      <c r="AA16" s="42">
        <f t="shared" ref="AA16:AA40" si="25">IF($U16&lt;&gt;"도비",IF($S16="국도비","직접입력",SUM($M16:$N16)),)</f>
        <v>0</v>
      </c>
      <c r="AB16" s="42">
        <f t="shared" ref="AB16:AB40" si="26">IF($U16="도비",SUM(M16:N16),IF($S16="국도비","직접입력",SUM(M16:N16)-AA16))</f>
        <v>0</v>
      </c>
      <c r="AC16" s="27" t="str">
        <f t="shared" ref="AC16:AC40" si="27">IF(SUM(M16:N16)=SUM(AA16:AB16),"OK","검토")</f>
        <v>OK</v>
      </c>
      <c r="AE16" s="27" t="str">
        <f t="shared" ref="AE16:AE40" si="28">IF(U16="","",IF(U16="도비","세입없음","직접입력"))</f>
        <v/>
      </c>
      <c r="AG16" s="24" t="str">
        <f t="shared" si="4"/>
        <v/>
      </c>
      <c r="AH16" s="65" t="str">
        <f t="shared" ref="AH16:AH40" si="29">IF(U16="","",IF(AND(U16="도비",AE16="세입없음"),"OK",IF(AND(U16&lt;&gt;"도비",AE16&lt;&gt;""),"OK","@@")))</f>
        <v/>
      </c>
      <c r="AJ16" s="27" t="str">
        <f t="array" ref="AJ16">IF(C16="","",INDEX(구분표!$I$2:$I$300, MATCH(1,(구분표!$E$2:$E$300='1추특출'!B16)*(구분표!$F$2:$F$300='1추특출'!C16)*(구분표!$G$2:$G$300='1추특출'!A16),0)))</f>
        <v/>
      </c>
      <c r="AL16" s="27"/>
    </row>
    <row r="17" spans="1:38" ht="50.1" customHeight="1" x14ac:dyDescent="0.3">
      <c r="A17" s="33" t="str">
        <f>IFERROR(VLOOKUP($C17,구분표!$A$2:$C$300,2,FALSE),"")</f>
        <v/>
      </c>
      <c r="B17" s="24" t="str">
        <f>IFERROR(VLOOKUP($C17,구분표!$A$2:$C$300,3,FALSE),"")</f>
        <v/>
      </c>
      <c r="C17" s="31"/>
      <c r="D17" s="35"/>
      <c r="E17" s="36"/>
      <c r="F17" s="35"/>
      <c r="G17" s="44"/>
      <c r="H17" s="42"/>
      <c r="I17" s="54" t="str">
        <f t="shared" si="18"/>
        <v/>
      </c>
      <c r="J17" s="42"/>
      <c r="K17" s="45"/>
      <c r="L17" s="50">
        <f t="shared" si="19"/>
        <v>0</v>
      </c>
      <c r="M17" s="42"/>
      <c r="N17" s="45"/>
      <c r="O17" s="52">
        <f t="shared" si="20"/>
        <v>0</v>
      </c>
      <c r="P17" s="27" t="str">
        <f t="shared" si="21"/>
        <v>X</v>
      </c>
      <c r="Q17" s="29"/>
      <c r="S17" s="27"/>
      <c r="U17" s="27"/>
      <c r="V17" s="42">
        <f t="shared" si="22"/>
        <v>0</v>
      </c>
      <c r="W17" s="42">
        <f t="shared" si="23"/>
        <v>0</v>
      </c>
      <c r="X17" s="27" t="str">
        <f t="shared" si="24"/>
        <v>OK</v>
      </c>
      <c r="Z17" s="27"/>
      <c r="AA17" s="42">
        <f t="shared" si="25"/>
        <v>0</v>
      </c>
      <c r="AB17" s="42">
        <f t="shared" si="26"/>
        <v>0</v>
      </c>
      <c r="AC17" s="27" t="str">
        <f t="shared" si="27"/>
        <v>OK</v>
      </c>
      <c r="AE17" s="27" t="str">
        <f t="shared" si="28"/>
        <v/>
      </c>
      <c r="AG17" s="24" t="str">
        <f t="shared" si="4"/>
        <v/>
      </c>
      <c r="AH17" s="65" t="str">
        <f t="shared" si="29"/>
        <v/>
      </c>
      <c r="AJ17" s="27" t="str">
        <f t="array" ref="AJ17">IF(C17="","",INDEX(구분표!$I$2:$I$300, MATCH(1,(구분표!$E$2:$E$300='1추특출'!B17)*(구분표!$F$2:$F$300='1추특출'!C17)*(구분표!$G$2:$G$300='1추특출'!A17),0)))</f>
        <v/>
      </c>
      <c r="AL17" s="27"/>
    </row>
    <row r="18" spans="1:38" ht="50.1" customHeight="1" x14ac:dyDescent="0.3">
      <c r="A18" s="33" t="str">
        <f>IFERROR(VLOOKUP($C18,구분표!$A$2:$C$300,2,FALSE),"")</f>
        <v/>
      </c>
      <c r="B18" s="24" t="str">
        <f>IFERROR(VLOOKUP($C18,구분표!$A$2:$C$300,3,FALSE),"")</f>
        <v/>
      </c>
      <c r="C18" s="31"/>
      <c r="D18" s="35"/>
      <c r="E18" s="36"/>
      <c r="F18" s="35"/>
      <c r="G18" s="44"/>
      <c r="H18" s="42"/>
      <c r="I18" s="54" t="str">
        <f t="shared" si="18"/>
        <v/>
      </c>
      <c r="J18" s="42"/>
      <c r="K18" s="45"/>
      <c r="L18" s="50">
        <f t="shared" si="19"/>
        <v>0</v>
      </c>
      <c r="M18" s="42"/>
      <c r="N18" s="45"/>
      <c r="O18" s="52">
        <f t="shared" si="20"/>
        <v>0</v>
      </c>
      <c r="P18" s="27" t="str">
        <f t="shared" si="21"/>
        <v>X</v>
      </c>
      <c r="Q18" s="29"/>
      <c r="S18" s="27"/>
      <c r="U18" s="27"/>
      <c r="V18" s="42">
        <f t="shared" si="22"/>
        <v>0</v>
      </c>
      <c r="W18" s="42">
        <f t="shared" si="23"/>
        <v>0</v>
      </c>
      <c r="X18" s="27" t="str">
        <f t="shared" si="24"/>
        <v>OK</v>
      </c>
      <c r="Z18" s="27"/>
      <c r="AA18" s="42">
        <f t="shared" si="25"/>
        <v>0</v>
      </c>
      <c r="AB18" s="42">
        <f t="shared" si="26"/>
        <v>0</v>
      </c>
      <c r="AC18" s="27" t="str">
        <f t="shared" si="27"/>
        <v>OK</v>
      </c>
      <c r="AE18" s="27" t="str">
        <f t="shared" si="28"/>
        <v/>
      </c>
      <c r="AG18" s="24" t="str">
        <f t="shared" si="4"/>
        <v/>
      </c>
      <c r="AH18" s="65" t="str">
        <f t="shared" si="29"/>
        <v/>
      </c>
      <c r="AJ18" s="27" t="str">
        <f t="array" ref="AJ18">IF(C18="","",INDEX(구분표!$I$2:$I$300, MATCH(1,(구분표!$E$2:$E$300='1추특출'!B18)*(구분표!$F$2:$F$300='1추특출'!C18)*(구분표!$G$2:$G$300='1추특출'!A18),0)))</f>
        <v/>
      </c>
      <c r="AL18" s="27"/>
    </row>
    <row r="19" spans="1:38" ht="50.1" customHeight="1" x14ac:dyDescent="0.3">
      <c r="A19" s="33" t="str">
        <f>IFERROR(VLOOKUP($C19,구분표!$A$2:$C$300,2,FALSE),"")</f>
        <v/>
      </c>
      <c r="B19" s="24" t="str">
        <f>IFERROR(VLOOKUP($C19,구분표!$A$2:$C$300,3,FALSE),"")</f>
        <v/>
      </c>
      <c r="C19" s="31"/>
      <c r="D19" s="35"/>
      <c r="E19" s="36"/>
      <c r="F19" s="35"/>
      <c r="G19" s="44"/>
      <c r="H19" s="42"/>
      <c r="I19" s="54" t="str">
        <f t="shared" si="18"/>
        <v/>
      </c>
      <c r="J19" s="42"/>
      <c r="K19" s="45"/>
      <c r="L19" s="50">
        <f t="shared" si="19"/>
        <v>0</v>
      </c>
      <c r="M19" s="42"/>
      <c r="N19" s="45"/>
      <c r="O19" s="52">
        <f t="shared" si="20"/>
        <v>0</v>
      </c>
      <c r="P19" s="27" t="str">
        <f t="shared" si="21"/>
        <v>X</v>
      </c>
      <c r="Q19" s="29"/>
      <c r="S19" s="27"/>
      <c r="U19" s="27"/>
      <c r="V19" s="42">
        <f t="shared" si="22"/>
        <v>0</v>
      </c>
      <c r="W19" s="42">
        <f t="shared" si="23"/>
        <v>0</v>
      </c>
      <c r="X19" s="27" t="str">
        <f t="shared" si="24"/>
        <v>OK</v>
      </c>
      <c r="Z19" s="27"/>
      <c r="AA19" s="42">
        <f t="shared" si="25"/>
        <v>0</v>
      </c>
      <c r="AB19" s="42">
        <f t="shared" si="26"/>
        <v>0</v>
      </c>
      <c r="AC19" s="27" t="str">
        <f t="shared" si="27"/>
        <v>OK</v>
      </c>
      <c r="AE19" s="27" t="str">
        <f t="shared" si="28"/>
        <v/>
      </c>
      <c r="AG19" s="24" t="str">
        <f t="shared" si="4"/>
        <v/>
      </c>
      <c r="AH19" s="65" t="str">
        <f t="shared" si="29"/>
        <v/>
      </c>
      <c r="AJ19" s="27" t="str">
        <f t="array" ref="AJ19">IF(C19="","",INDEX(구분표!$I$2:$I$300, MATCH(1,(구분표!$E$2:$E$300='1추특출'!B19)*(구분표!$F$2:$F$300='1추특출'!C19)*(구분표!$G$2:$G$300='1추특출'!A19),0)))</f>
        <v/>
      </c>
      <c r="AL19" s="27"/>
    </row>
    <row r="20" spans="1:38" ht="50.1" customHeight="1" x14ac:dyDescent="0.3">
      <c r="A20" s="33" t="str">
        <f>IFERROR(VLOOKUP($C20,구분표!$A$2:$C$300,2,FALSE),"")</f>
        <v/>
      </c>
      <c r="B20" s="24" t="str">
        <f>IFERROR(VLOOKUP($C20,구분표!$A$2:$C$300,3,FALSE),"")</f>
        <v/>
      </c>
      <c r="C20" s="31"/>
      <c r="D20" s="35"/>
      <c r="E20" s="36"/>
      <c r="F20" s="35"/>
      <c r="G20" s="44"/>
      <c r="H20" s="42"/>
      <c r="I20" s="54" t="str">
        <f t="shared" si="18"/>
        <v/>
      </c>
      <c r="J20" s="42"/>
      <c r="K20" s="45"/>
      <c r="L20" s="50">
        <f t="shared" si="19"/>
        <v>0</v>
      </c>
      <c r="M20" s="42"/>
      <c r="N20" s="45"/>
      <c r="O20" s="52">
        <f t="shared" si="20"/>
        <v>0</v>
      </c>
      <c r="P20" s="27" t="str">
        <f t="shared" si="21"/>
        <v>X</v>
      </c>
      <c r="Q20" s="29"/>
      <c r="S20" s="27"/>
      <c r="U20" s="27"/>
      <c r="V20" s="42">
        <f t="shared" si="22"/>
        <v>0</v>
      </c>
      <c r="W20" s="42">
        <f t="shared" si="23"/>
        <v>0</v>
      </c>
      <c r="X20" s="27" t="str">
        <f t="shared" si="24"/>
        <v>OK</v>
      </c>
      <c r="Z20" s="27"/>
      <c r="AA20" s="42">
        <f t="shared" si="25"/>
        <v>0</v>
      </c>
      <c r="AB20" s="42">
        <f t="shared" si="26"/>
        <v>0</v>
      </c>
      <c r="AC20" s="27" t="str">
        <f t="shared" si="27"/>
        <v>OK</v>
      </c>
      <c r="AE20" s="27" t="str">
        <f t="shared" si="28"/>
        <v/>
      </c>
      <c r="AG20" s="24" t="str">
        <f t="shared" si="4"/>
        <v/>
      </c>
      <c r="AH20" s="65" t="str">
        <f t="shared" si="29"/>
        <v/>
      </c>
      <c r="AJ20" s="27" t="str">
        <f t="array" ref="AJ20">IF(C20="","",INDEX(구분표!$I$2:$I$300, MATCH(1,(구분표!$E$2:$E$300='1추특출'!B20)*(구분표!$F$2:$F$300='1추특출'!C20)*(구분표!$G$2:$G$300='1추특출'!A20),0)))</f>
        <v/>
      </c>
      <c r="AL20" s="27"/>
    </row>
    <row r="21" spans="1:38" ht="50.1" customHeight="1" x14ac:dyDescent="0.3">
      <c r="A21" s="33" t="str">
        <f>IFERROR(VLOOKUP($C21,구분표!$A$2:$C$300,2,FALSE),"")</f>
        <v/>
      </c>
      <c r="B21" s="24" t="str">
        <f>IFERROR(VLOOKUP($C21,구분표!$A$2:$C$300,3,FALSE),"")</f>
        <v/>
      </c>
      <c r="C21" s="31"/>
      <c r="D21" s="35"/>
      <c r="E21" s="36"/>
      <c r="F21" s="35"/>
      <c r="G21" s="44"/>
      <c r="H21" s="42"/>
      <c r="I21" s="54" t="str">
        <f t="shared" si="18"/>
        <v/>
      </c>
      <c r="J21" s="42"/>
      <c r="K21" s="45"/>
      <c r="L21" s="50">
        <f t="shared" si="19"/>
        <v>0</v>
      </c>
      <c r="M21" s="42"/>
      <c r="N21" s="45"/>
      <c r="O21" s="52">
        <f t="shared" si="20"/>
        <v>0</v>
      </c>
      <c r="P21" s="27" t="str">
        <f t="shared" si="21"/>
        <v>X</v>
      </c>
      <c r="Q21" s="29"/>
      <c r="S21" s="27"/>
      <c r="U21" s="27"/>
      <c r="V21" s="42">
        <f t="shared" si="22"/>
        <v>0</v>
      </c>
      <c r="W21" s="42">
        <f t="shared" si="23"/>
        <v>0</v>
      </c>
      <c r="X21" s="27" t="str">
        <f t="shared" si="24"/>
        <v>OK</v>
      </c>
      <c r="Z21" s="27"/>
      <c r="AA21" s="42">
        <f t="shared" si="25"/>
        <v>0</v>
      </c>
      <c r="AB21" s="42">
        <f t="shared" si="26"/>
        <v>0</v>
      </c>
      <c r="AC21" s="27" t="str">
        <f t="shared" si="27"/>
        <v>OK</v>
      </c>
      <c r="AE21" s="27" t="str">
        <f t="shared" si="28"/>
        <v/>
      </c>
      <c r="AG21" s="24" t="str">
        <f t="shared" si="4"/>
        <v/>
      </c>
      <c r="AH21" s="65" t="str">
        <f t="shared" si="29"/>
        <v/>
      </c>
      <c r="AJ21" s="27" t="str">
        <f t="array" ref="AJ21">IF(C21="","",INDEX(구분표!$I$2:$I$300, MATCH(1,(구분표!$E$2:$E$300='1추특출'!B21)*(구분표!$F$2:$F$300='1추특출'!C21)*(구분표!$G$2:$G$300='1추특출'!A21),0)))</f>
        <v/>
      </c>
      <c r="AL21" s="27"/>
    </row>
    <row r="22" spans="1:38" ht="50.1" customHeight="1" x14ac:dyDescent="0.3">
      <c r="A22" s="33" t="str">
        <f>IFERROR(VLOOKUP($C22,구분표!$A$2:$C$300,2,FALSE),"")</f>
        <v/>
      </c>
      <c r="B22" s="24" t="str">
        <f>IFERROR(VLOOKUP($C22,구분표!$A$2:$C$300,3,FALSE),"")</f>
        <v/>
      </c>
      <c r="C22" s="31"/>
      <c r="D22" s="35"/>
      <c r="E22" s="36"/>
      <c r="F22" s="35"/>
      <c r="G22" s="44"/>
      <c r="H22" s="42"/>
      <c r="I22" s="54" t="str">
        <f t="shared" si="18"/>
        <v/>
      </c>
      <c r="J22" s="42"/>
      <c r="K22" s="45"/>
      <c r="L22" s="50">
        <f t="shared" si="19"/>
        <v>0</v>
      </c>
      <c r="M22" s="42"/>
      <c r="N22" s="45"/>
      <c r="O22" s="52">
        <f t="shared" si="20"/>
        <v>0</v>
      </c>
      <c r="P22" s="27" t="str">
        <f t="shared" si="21"/>
        <v>X</v>
      </c>
      <c r="Q22" s="29"/>
      <c r="S22" s="27"/>
      <c r="U22" s="27"/>
      <c r="V22" s="42">
        <f t="shared" si="22"/>
        <v>0</v>
      </c>
      <c r="W22" s="42">
        <f t="shared" si="23"/>
        <v>0</v>
      </c>
      <c r="X22" s="27" t="str">
        <f t="shared" si="24"/>
        <v>OK</v>
      </c>
      <c r="Z22" s="27"/>
      <c r="AA22" s="42">
        <f t="shared" si="25"/>
        <v>0</v>
      </c>
      <c r="AB22" s="42">
        <f t="shared" si="26"/>
        <v>0</v>
      </c>
      <c r="AC22" s="27" t="str">
        <f t="shared" si="27"/>
        <v>OK</v>
      </c>
      <c r="AE22" s="27" t="str">
        <f t="shared" si="28"/>
        <v/>
      </c>
      <c r="AG22" s="24" t="str">
        <f t="shared" si="4"/>
        <v/>
      </c>
      <c r="AH22" s="65" t="str">
        <f t="shared" si="29"/>
        <v/>
      </c>
      <c r="AJ22" s="27" t="str">
        <f t="array" ref="AJ22">IF(C22="","",INDEX(구분표!$I$2:$I$300, MATCH(1,(구분표!$E$2:$E$300='1추특출'!B22)*(구분표!$F$2:$F$300='1추특출'!C22)*(구분표!$G$2:$G$300='1추특출'!A22),0)))</f>
        <v/>
      </c>
      <c r="AL22" s="27"/>
    </row>
    <row r="23" spans="1:38" ht="50.1" customHeight="1" x14ac:dyDescent="0.3">
      <c r="A23" s="57" t="s">
        <v>694</v>
      </c>
      <c r="B23" s="58"/>
      <c r="C23" s="59"/>
      <c r="D23" s="58"/>
      <c r="E23" s="59"/>
      <c r="F23" s="58"/>
      <c r="G23" s="60">
        <f t="shared" ref="G23:O23" si="30">SUM(G24:G40)</f>
        <v>0</v>
      </c>
      <c r="H23" s="60">
        <f t="shared" si="30"/>
        <v>0</v>
      </c>
      <c r="I23" s="60">
        <f t="shared" si="30"/>
        <v>0</v>
      </c>
      <c r="J23" s="60">
        <f t="shared" si="30"/>
        <v>0</v>
      </c>
      <c r="K23" s="60">
        <f t="shared" si="30"/>
        <v>0</v>
      </c>
      <c r="L23" s="60">
        <f t="shared" si="30"/>
        <v>0</v>
      </c>
      <c r="M23" s="60">
        <f t="shared" si="30"/>
        <v>0</v>
      </c>
      <c r="N23" s="60">
        <f t="shared" si="30"/>
        <v>0</v>
      </c>
      <c r="O23" s="60">
        <f t="shared" si="30"/>
        <v>0</v>
      </c>
      <c r="P23" s="61"/>
      <c r="Q23" s="62"/>
      <c r="S23" s="27"/>
      <c r="U23" s="27"/>
      <c r="V23" s="42">
        <f t="shared" si="22"/>
        <v>0</v>
      </c>
      <c r="W23" s="42">
        <f t="shared" si="23"/>
        <v>0</v>
      </c>
      <c r="X23" s="27" t="str">
        <f t="shared" si="24"/>
        <v>OK</v>
      </c>
      <c r="Z23" s="27"/>
      <c r="AA23" s="42">
        <f t="shared" si="25"/>
        <v>0</v>
      </c>
      <c r="AB23" s="42">
        <f t="shared" si="26"/>
        <v>0</v>
      </c>
      <c r="AC23" s="27" t="str">
        <f t="shared" si="27"/>
        <v>OK</v>
      </c>
      <c r="AE23" s="27" t="str">
        <f t="shared" si="28"/>
        <v/>
      </c>
      <c r="AG23" s="24" t="str">
        <f t="shared" si="4"/>
        <v/>
      </c>
      <c r="AH23" s="65" t="str">
        <f t="shared" si="29"/>
        <v/>
      </c>
      <c r="AJ23" s="27" t="str">
        <f t="array" ref="AJ23">IF(C23="","",INDEX(구분표!$I$2:$I$300, MATCH(1,(구분표!$E$2:$E$300='1추특출'!B23)*(구분표!$F$2:$F$300='1추특출'!C23)*(구분표!$G$2:$G$300='1추특출'!A23),0)))</f>
        <v/>
      </c>
      <c r="AL23" s="27"/>
    </row>
    <row r="24" spans="1:38" ht="50.1" customHeight="1" x14ac:dyDescent="0.3">
      <c r="A24" s="33" t="str">
        <f>IFERROR(VLOOKUP($C24,구분표!$A$2:$C$300,2,FALSE),"")</f>
        <v/>
      </c>
      <c r="B24" s="24" t="str">
        <f>IFERROR(VLOOKUP($C24,구분표!$A$2:$C$300,3,FALSE),"")</f>
        <v/>
      </c>
      <c r="C24" s="31"/>
      <c r="D24" s="35"/>
      <c r="E24" s="36"/>
      <c r="F24" s="35"/>
      <c r="G24" s="44"/>
      <c r="H24" s="42"/>
      <c r="I24" s="54" t="str">
        <f t="shared" ref="I24:I40" si="31">IF(D24="","",G24-H24)</f>
        <v/>
      </c>
      <c r="J24" s="42"/>
      <c r="K24" s="45"/>
      <c r="L24" s="50">
        <f t="shared" ref="L24:L40" si="32">IF(G24=0,H24+J24+K24,G24+J24+K24)</f>
        <v>0</v>
      </c>
      <c r="M24" s="42"/>
      <c r="N24" s="45"/>
      <c r="O24" s="52">
        <f t="shared" ref="O24:O40" si="33">IF(G24=0,H24+M24+N24,G24+M24+N24)</f>
        <v>0</v>
      </c>
      <c r="P24" s="27" t="str">
        <f t="shared" ref="P24:P40" si="34">IF(AND((L24=0),(O24&gt;0)),"O",IF(AND((J24&lt;0),(L24-O24&lt;0)),"O","X"))</f>
        <v>X</v>
      </c>
      <c r="Q24" s="29"/>
      <c r="S24" s="27"/>
      <c r="U24" s="27"/>
      <c r="V24" s="42">
        <f t="shared" si="22"/>
        <v>0</v>
      </c>
      <c r="W24" s="42">
        <f t="shared" si="23"/>
        <v>0</v>
      </c>
      <c r="X24" s="27" t="str">
        <f t="shared" si="24"/>
        <v>OK</v>
      </c>
      <c r="Z24" s="27"/>
      <c r="AA24" s="42">
        <f t="shared" si="25"/>
        <v>0</v>
      </c>
      <c r="AB24" s="42">
        <f t="shared" si="26"/>
        <v>0</v>
      </c>
      <c r="AC24" s="27" t="str">
        <f t="shared" si="27"/>
        <v>OK</v>
      </c>
      <c r="AE24" s="27" t="str">
        <f t="shared" si="28"/>
        <v/>
      </c>
      <c r="AG24" s="24" t="str">
        <f t="shared" si="4"/>
        <v/>
      </c>
      <c r="AH24" s="65" t="str">
        <f t="shared" si="29"/>
        <v/>
      </c>
      <c r="AJ24" s="27" t="str">
        <f t="array" ref="AJ24">IF(C24="","",INDEX(구분표!$I$2:$I$300, MATCH(1,(구분표!$E$2:$E$300='1추특출'!B24)*(구분표!$F$2:$F$300='1추특출'!C24)*(구분표!$G$2:$G$300='1추특출'!A24),0)))</f>
        <v/>
      </c>
      <c r="AL24" s="27"/>
    </row>
    <row r="25" spans="1:38" ht="50.1" customHeight="1" x14ac:dyDescent="0.3">
      <c r="A25" s="33" t="str">
        <f>IFERROR(VLOOKUP($C25,구분표!$A$2:$C$300,2,FALSE),"")</f>
        <v/>
      </c>
      <c r="B25" s="24" t="str">
        <f>IFERROR(VLOOKUP($C25,구분표!$A$2:$C$300,3,FALSE),"")</f>
        <v/>
      </c>
      <c r="C25" s="31"/>
      <c r="D25" s="35"/>
      <c r="E25" s="36"/>
      <c r="F25" s="35"/>
      <c r="G25" s="44"/>
      <c r="H25" s="42"/>
      <c r="I25" s="54" t="str">
        <f t="shared" si="31"/>
        <v/>
      </c>
      <c r="J25" s="42"/>
      <c r="K25" s="45"/>
      <c r="L25" s="50">
        <f t="shared" si="32"/>
        <v>0</v>
      </c>
      <c r="M25" s="42"/>
      <c r="N25" s="45"/>
      <c r="O25" s="52">
        <f t="shared" si="33"/>
        <v>0</v>
      </c>
      <c r="P25" s="27" t="str">
        <f t="shared" si="34"/>
        <v>X</v>
      </c>
      <c r="Q25" s="29"/>
      <c r="S25" s="27"/>
      <c r="U25" s="27"/>
      <c r="V25" s="42">
        <f t="shared" si="22"/>
        <v>0</v>
      </c>
      <c r="W25" s="42">
        <f t="shared" si="23"/>
        <v>0</v>
      </c>
      <c r="X25" s="27" t="str">
        <f t="shared" si="24"/>
        <v>OK</v>
      </c>
      <c r="Z25" s="27"/>
      <c r="AA25" s="42">
        <f t="shared" si="25"/>
        <v>0</v>
      </c>
      <c r="AB25" s="42">
        <f t="shared" si="26"/>
        <v>0</v>
      </c>
      <c r="AC25" s="27" t="str">
        <f t="shared" si="27"/>
        <v>OK</v>
      </c>
      <c r="AE25" s="27" t="str">
        <f t="shared" si="28"/>
        <v/>
      </c>
      <c r="AG25" s="24" t="str">
        <f t="shared" si="4"/>
        <v/>
      </c>
      <c r="AH25" s="65" t="str">
        <f t="shared" si="29"/>
        <v/>
      </c>
      <c r="AJ25" s="27" t="str">
        <f t="array" ref="AJ25">IF(C25="","",INDEX(구분표!$I$2:$I$300, MATCH(1,(구분표!$E$2:$E$300='1추특출'!B25)*(구분표!$F$2:$F$300='1추특출'!C25)*(구분표!$G$2:$G$300='1추특출'!A25),0)))</f>
        <v/>
      </c>
      <c r="AL25" s="27"/>
    </row>
    <row r="26" spans="1:38" ht="50.1" customHeight="1" x14ac:dyDescent="0.3">
      <c r="A26" s="33" t="str">
        <f>IFERROR(VLOOKUP($C26,구분표!$A$2:$C$300,2,FALSE),"")</f>
        <v/>
      </c>
      <c r="B26" s="24" t="str">
        <f>IFERROR(VLOOKUP($C26,구분표!$A$2:$C$300,3,FALSE),"")</f>
        <v/>
      </c>
      <c r="C26" s="31"/>
      <c r="D26" s="35"/>
      <c r="E26" s="36"/>
      <c r="F26" s="35"/>
      <c r="G26" s="44"/>
      <c r="H26" s="42"/>
      <c r="I26" s="54" t="str">
        <f t="shared" si="31"/>
        <v/>
      </c>
      <c r="J26" s="42"/>
      <c r="K26" s="45"/>
      <c r="L26" s="50">
        <f t="shared" si="32"/>
        <v>0</v>
      </c>
      <c r="M26" s="42"/>
      <c r="N26" s="45"/>
      <c r="O26" s="52">
        <f t="shared" si="33"/>
        <v>0</v>
      </c>
      <c r="P26" s="27" t="str">
        <f t="shared" si="34"/>
        <v>X</v>
      </c>
      <c r="Q26" s="29"/>
      <c r="S26" s="27"/>
      <c r="U26" s="27"/>
      <c r="V26" s="42">
        <f t="shared" si="22"/>
        <v>0</v>
      </c>
      <c r="W26" s="42">
        <f t="shared" si="23"/>
        <v>0</v>
      </c>
      <c r="X26" s="27" t="str">
        <f t="shared" si="24"/>
        <v>OK</v>
      </c>
      <c r="Z26" s="27"/>
      <c r="AA26" s="42">
        <f t="shared" si="25"/>
        <v>0</v>
      </c>
      <c r="AB26" s="42">
        <f t="shared" si="26"/>
        <v>0</v>
      </c>
      <c r="AC26" s="27" t="str">
        <f t="shared" si="27"/>
        <v>OK</v>
      </c>
      <c r="AE26" s="27" t="str">
        <f t="shared" si="28"/>
        <v/>
      </c>
      <c r="AG26" s="24" t="str">
        <f t="shared" si="4"/>
        <v/>
      </c>
      <c r="AH26" s="65" t="str">
        <f t="shared" si="29"/>
        <v/>
      </c>
      <c r="AJ26" s="27" t="str">
        <f t="array" ref="AJ26">IF(C26="","",INDEX(구분표!$I$2:$I$300, MATCH(1,(구분표!$E$2:$E$300='1추특출'!B26)*(구분표!$F$2:$F$300='1추특출'!C26)*(구분표!$G$2:$G$300='1추특출'!A26),0)))</f>
        <v/>
      </c>
      <c r="AL26" s="27"/>
    </row>
    <row r="27" spans="1:38" ht="50.1" customHeight="1" x14ac:dyDescent="0.3">
      <c r="A27" s="33" t="str">
        <f>IFERROR(VLOOKUP($C27,구분표!$A$2:$C$300,2,FALSE),"")</f>
        <v/>
      </c>
      <c r="B27" s="24" t="str">
        <f>IFERROR(VLOOKUP($C27,구분표!$A$2:$C$300,3,FALSE),"")</f>
        <v/>
      </c>
      <c r="C27" s="31"/>
      <c r="D27" s="35"/>
      <c r="E27" s="36"/>
      <c r="F27" s="35"/>
      <c r="G27" s="44"/>
      <c r="H27" s="42"/>
      <c r="I27" s="54" t="str">
        <f t="shared" si="31"/>
        <v/>
      </c>
      <c r="J27" s="42"/>
      <c r="K27" s="45"/>
      <c r="L27" s="50">
        <f t="shared" si="32"/>
        <v>0</v>
      </c>
      <c r="M27" s="42"/>
      <c r="N27" s="45"/>
      <c r="O27" s="52">
        <f t="shared" si="33"/>
        <v>0</v>
      </c>
      <c r="P27" s="27" t="str">
        <f t="shared" si="34"/>
        <v>X</v>
      </c>
      <c r="Q27" s="29"/>
      <c r="S27" s="27"/>
      <c r="U27" s="27"/>
      <c r="V27" s="42">
        <f t="shared" si="22"/>
        <v>0</v>
      </c>
      <c r="W27" s="42">
        <f t="shared" si="23"/>
        <v>0</v>
      </c>
      <c r="X27" s="27" t="str">
        <f t="shared" si="24"/>
        <v>OK</v>
      </c>
      <c r="Z27" s="27"/>
      <c r="AA27" s="42">
        <f t="shared" si="25"/>
        <v>0</v>
      </c>
      <c r="AB27" s="42">
        <f t="shared" si="26"/>
        <v>0</v>
      </c>
      <c r="AC27" s="27" t="str">
        <f t="shared" si="27"/>
        <v>OK</v>
      </c>
      <c r="AE27" s="27" t="str">
        <f t="shared" si="28"/>
        <v/>
      </c>
      <c r="AG27" s="24" t="str">
        <f t="shared" si="4"/>
        <v/>
      </c>
      <c r="AH27" s="65" t="str">
        <f t="shared" si="29"/>
        <v/>
      </c>
      <c r="AJ27" s="27" t="str">
        <f t="array" ref="AJ27">IF(C27="","",INDEX(구분표!$I$2:$I$300, MATCH(1,(구분표!$E$2:$E$300='1추특출'!B27)*(구분표!$F$2:$F$300='1추특출'!C27)*(구분표!$G$2:$G$300='1추특출'!A27),0)))</f>
        <v/>
      </c>
      <c r="AL27" s="27"/>
    </row>
    <row r="28" spans="1:38" ht="50.1" customHeight="1" x14ac:dyDescent="0.3">
      <c r="A28" s="33" t="str">
        <f>IFERROR(VLOOKUP($C28,구분표!$A$2:$C$300,2,FALSE),"")</f>
        <v/>
      </c>
      <c r="B28" s="24" t="str">
        <f>IFERROR(VLOOKUP($C28,구분표!$A$2:$C$300,3,FALSE),"")</f>
        <v/>
      </c>
      <c r="C28" s="31"/>
      <c r="D28" s="35"/>
      <c r="E28" s="36"/>
      <c r="F28" s="35"/>
      <c r="G28" s="44"/>
      <c r="H28" s="42"/>
      <c r="I28" s="54" t="str">
        <f t="shared" si="31"/>
        <v/>
      </c>
      <c r="J28" s="42"/>
      <c r="K28" s="45"/>
      <c r="L28" s="50">
        <f t="shared" si="32"/>
        <v>0</v>
      </c>
      <c r="M28" s="42"/>
      <c r="N28" s="45"/>
      <c r="O28" s="52">
        <f t="shared" si="33"/>
        <v>0</v>
      </c>
      <c r="P28" s="27" t="str">
        <f t="shared" si="34"/>
        <v>X</v>
      </c>
      <c r="Q28" s="29"/>
      <c r="S28" s="27"/>
      <c r="U28" s="27"/>
      <c r="V28" s="42">
        <f t="shared" si="22"/>
        <v>0</v>
      </c>
      <c r="W28" s="42">
        <f t="shared" si="23"/>
        <v>0</v>
      </c>
      <c r="X28" s="27" t="str">
        <f t="shared" si="24"/>
        <v>OK</v>
      </c>
      <c r="Z28" s="27"/>
      <c r="AA28" s="42">
        <f t="shared" si="25"/>
        <v>0</v>
      </c>
      <c r="AB28" s="42">
        <f t="shared" si="26"/>
        <v>0</v>
      </c>
      <c r="AC28" s="27" t="str">
        <f t="shared" si="27"/>
        <v>OK</v>
      </c>
      <c r="AE28" s="27" t="str">
        <f t="shared" si="28"/>
        <v/>
      </c>
      <c r="AG28" s="24" t="str">
        <f t="shared" si="4"/>
        <v/>
      </c>
      <c r="AH28" s="65" t="str">
        <f t="shared" si="29"/>
        <v/>
      </c>
      <c r="AJ28" s="27" t="str">
        <f t="array" ref="AJ28">IF(C28="","",INDEX(구분표!$I$2:$I$300, MATCH(1,(구분표!$E$2:$E$300='1추특출'!B28)*(구분표!$F$2:$F$300='1추특출'!C28)*(구분표!$G$2:$G$300='1추특출'!A28),0)))</f>
        <v/>
      </c>
      <c r="AL28" s="27"/>
    </row>
    <row r="29" spans="1:38" ht="50.1" customHeight="1" x14ac:dyDescent="0.3">
      <c r="A29" s="33" t="str">
        <f>IFERROR(VLOOKUP($C29,구분표!$A$2:$C$300,2,FALSE),"")</f>
        <v/>
      </c>
      <c r="B29" s="24" t="str">
        <f>IFERROR(VLOOKUP($C29,구분표!$A$2:$C$300,3,FALSE),"")</f>
        <v/>
      </c>
      <c r="C29" s="31"/>
      <c r="D29" s="35"/>
      <c r="E29" s="36"/>
      <c r="F29" s="35"/>
      <c r="G29" s="44"/>
      <c r="H29" s="42"/>
      <c r="I29" s="54" t="str">
        <f t="shared" si="31"/>
        <v/>
      </c>
      <c r="J29" s="42"/>
      <c r="K29" s="45"/>
      <c r="L29" s="50">
        <f t="shared" si="32"/>
        <v>0</v>
      </c>
      <c r="M29" s="42"/>
      <c r="N29" s="45"/>
      <c r="O29" s="52">
        <f t="shared" si="33"/>
        <v>0</v>
      </c>
      <c r="P29" s="27" t="str">
        <f t="shared" si="34"/>
        <v>X</v>
      </c>
      <c r="Q29" s="29"/>
      <c r="S29" s="27"/>
      <c r="U29" s="27"/>
      <c r="V29" s="42">
        <f t="shared" si="22"/>
        <v>0</v>
      </c>
      <c r="W29" s="42">
        <f t="shared" si="23"/>
        <v>0</v>
      </c>
      <c r="X29" s="27" t="str">
        <f t="shared" si="24"/>
        <v>OK</v>
      </c>
      <c r="Z29" s="27"/>
      <c r="AA29" s="42">
        <f t="shared" si="25"/>
        <v>0</v>
      </c>
      <c r="AB29" s="42">
        <f t="shared" si="26"/>
        <v>0</v>
      </c>
      <c r="AC29" s="27" t="str">
        <f t="shared" si="27"/>
        <v>OK</v>
      </c>
      <c r="AE29" s="27" t="str">
        <f t="shared" si="28"/>
        <v/>
      </c>
      <c r="AG29" s="24" t="str">
        <f t="shared" si="4"/>
        <v/>
      </c>
      <c r="AH29" s="65" t="str">
        <f t="shared" si="29"/>
        <v/>
      </c>
      <c r="AJ29" s="27" t="str">
        <f t="array" ref="AJ29">IF(C29="","",INDEX(구분표!$I$2:$I$300, MATCH(1,(구분표!$E$2:$E$300='1추특출'!B29)*(구분표!$F$2:$F$300='1추특출'!C29)*(구분표!$G$2:$G$300='1추특출'!A29),0)))</f>
        <v/>
      </c>
      <c r="AL29" s="27"/>
    </row>
    <row r="30" spans="1:38" ht="50.1" customHeight="1" x14ac:dyDescent="0.3">
      <c r="A30" s="33" t="str">
        <f>IFERROR(VLOOKUP($C30,구분표!$A$2:$C$300,2,FALSE),"")</f>
        <v/>
      </c>
      <c r="B30" s="24" t="str">
        <f>IFERROR(VLOOKUP($C30,구분표!$A$2:$C$300,3,FALSE),"")</f>
        <v/>
      </c>
      <c r="C30" s="31"/>
      <c r="D30" s="35"/>
      <c r="E30" s="36"/>
      <c r="F30" s="35"/>
      <c r="G30" s="44"/>
      <c r="H30" s="42"/>
      <c r="I30" s="54" t="str">
        <f t="shared" si="31"/>
        <v/>
      </c>
      <c r="J30" s="42"/>
      <c r="K30" s="45"/>
      <c r="L30" s="50">
        <f t="shared" si="32"/>
        <v>0</v>
      </c>
      <c r="M30" s="42"/>
      <c r="N30" s="45"/>
      <c r="O30" s="52">
        <f t="shared" si="33"/>
        <v>0</v>
      </c>
      <c r="P30" s="27" t="str">
        <f t="shared" si="34"/>
        <v>X</v>
      </c>
      <c r="Q30" s="29"/>
      <c r="S30" s="27"/>
      <c r="U30" s="27"/>
      <c r="V30" s="42">
        <f t="shared" si="22"/>
        <v>0</v>
      </c>
      <c r="W30" s="42">
        <f t="shared" si="23"/>
        <v>0</v>
      </c>
      <c r="X30" s="27" t="str">
        <f t="shared" si="24"/>
        <v>OK</v>
      </c>
      <c r="Z30" s="27"/>
      <c r="AA30" s="42">
        <f t="shared" si="25"/>
        <v>0</v>
      </c>
      <c r="AB30" s="42">
        <f t="shared" si="26"/>
        <v>0</v>
      </c>
      <c r="AC30" s="27" t="str">
        <f t="shared" si="27"/>
        <v>OK</v>
      </c>
      <c r="AE30" s="27" t="str">
        <f t="shared" si="28"/>
        <v/>
      </c>
      <c r="AG30" s="24" t="str">
        <f t="shared" si="4"/>
        <v/>
      </c>
      <c r="AH30" s="65" t="str">
        <f t="shared" si="29"/>
        <v/>
      </c>
      <c r="AJ30" s="27" t="str">
        <f t="array" ref="AJ30">IF(C30="","",INDEX(구분표!$I$2:$I$300, MATCH(1,(구분표!$E$2:$E$300='1추특출'!B30)*(구분표!$F$2:$F$300='1추특출'!C30)*(구분표!$G$2:$G$300='1추특출'!A30),0)))</f>
        <v/>
      </c>
      <c r="AL30" s="27"/>
    </row>
    <row r="31" spans="1:38" ht="50.1" customHeight="1" x14ac:dyDescent="0.3">
      <c r="A31" s="33" t="str">
        <f>IFERROR(VLOOKUP($C31,구분표!$A$2:$C$300,2,FALSE),"")</f>
        <v/>
      </c>
      <c r="B31" s="24" t="str">
        <f>IFERROR(VLOOKUP($C31,구분표!$A$2:$C$300,3,FALSE),"")</f>
        <v/>
      </c>
      <c r="C31" s="31"/>
      <c r="D31" s="35"/>
      <c r="E31" s="36"/>
      <c r="F31" s="35"/>
      <c r="G31" s="44"/>
      <c r="H31" s="42"/>
      <c r="I31" s="54" t="str">
        <f t="shared" si="31"/>
        <v/>
      </c>
      <c r="J31" s="42"/>
      <c r="K31" s="45"/>
      <c r="L31" s="50">
        <f t="shared" si="32"/>
        <v>0</v>
      </c>
      <c r="M31" s="42"/>
      <c r="N31" s="45"/>
      <c r="O31" s="52">
        <f t="shared" si="33"/>
        <v>0</v>
      </c>
      <c r="P31" s="27" t="str">
        <f t="shared" si="34"/>
        <v>X</v>
      </c>
      <c r="Q31" s="29"/>
      <c r="S31" s="27"/>
      <c r="U31" s="27"/>
      <c r="V31" s="42">
        <f t="shared" si="22"/>
        <v>0</v>
      </c>
      <c r="W31" s="42">
        <f t="shared" si="23"/>
        <v>0</v>
      </c>
      <c r="X31" s="27" t="str">
        <f t="shared" si="24"/>
        <v>OK</v>
      </c>
      <c r="Z31" s="27"/>
      <c r="AA31" s="42">
        <f t="shared" si="25"/>
        <v>0</v>
      </c>
      <c r="AB31" s="42">
        <f t="shared" si="26"/>
        <v>0</v>
      </c>
      <c r="AC31" s="27" t="str">
        <f t="shared" si="27"/>
        <v>OK</v>
      </c>
      <c r="AE31" s="27" t="str">
        <f t="shared" si="28"/>
        <v/>
      </c>
      <c r="AG31" s="24" t="str">
        <f t="shared" si="4"/>
        <v/>
      </c>
      <c r="AH31" s="65" t="str">
        <f t="shared" si="29"/>
        <v/>
      </c>
      <c r="AJ31" s="27" t="str">
        <f t="array" ref="AJ31">IF(C31="","",INDEX(구분표!$I$2:$I$300, MATCH(1,(구분표!$E$2:$E$300='1추특출'!B31)*(구분표!$F$2:$F$300='1추특출'!C31)*(구분표!$G$2:$G$300='1추특출'!A31),0)))</f>
        <v/>
      </c>
      <c r="AL31" s="27"/>
    </row>
    <row r="32" spans="1:38" ht="50.1" customHeight="1" x14ac:dyDescent="0.3">
      <c r="A32" s="33" t="str">
        <f>IFERROR(VLOOKUP($C32,구분표!$A$2:$C$300,2,FALSE),"")</f>
        <v/>
      </c>
      <c r="B32" s="24" t="str">
        <f>IFERROR(VLOOKUP($C32,구분표!$A$2:$C$300,3,FALSE),"")</f>
        <v/>
      </c>
      <c r="C32" s="31"/>
      <c r="D32" s="35"/>
      <c r="E32" s="36"/>
      <c r="F32" s="35"/>
      <c r="G32" s="44"/>
      <c r="H32" s="42"/>
      <c r="I32" s="54" t="str">
        <f t="shared" si="31"/>
        <v/>
      </c>
      <c r="J32" s="42"/>
      <c r="K32" s="45"/>
      <c r="L32" s="50">
        <f t="shared" si="32"/>
        <v>0</v>
      </c>
      <c r="M32" s="42"/>
      <c r="N32" s="45"/>
      <c r="O32" s="52">
        <f t="shared" si="33"/>
        <v>0</v>
      </c>
      <c r="P32" s="27" t="str">
        <f t="shared" si="34"/>
        <v>X</v>
      </c>
      <c r="Q32" s="29"/>
      <c r="S32" s="27"/>
      <c r="U32" s="27"/>
      <c r="V32" s="42">
        <f t="shared" si="22"/>
        <v>0</v>
      </c>
      <c r="W32" s="42">
        <f t="shared" si="23"/>
        <v>0</v>
      </c>
      <c r="X32" s="27" t="str">
        <f t="shared" si="24"/>
        <v>OK</v>
      </c>
      <c r="Z32" s="27"/>
      <c r="AA32" s="42">
        <f t="shared" si="25"/>
        <v>0</v>
      </c>
      <c r="AB32" s="42">
        <f t="shared" si="26"/>
        <v>0</v>
      </c>
      <c r="AC32" s="27" t="str">
        <f t="shared" si="27"/>
        <v>OK</v>
      </c>
      <c r="AE32" s="27" t="str">
        <f t="shared" si="28"/>
        <v/>
      </c>
      <c r="AG32" s="24" t="str">
        <f t="shared" si="4"/>
        <v/>
      </c>
      <c r="AH32" s="65" t="str">
        <f t="shared" si="29"/>
        <v/>
      </c>
      <c r="AJ32" s="27" t="str">
        <f t="array" ref="AJ32">IF(C32="","",INDEX(구분표!$I$2:$I$300, MATCH(1,(구분표!$E$2:$E$300='1추특출'!B32)*(구분표!$F$2:$F$300='1추특출'!C32)*(구분표!$G$2:$G$300='1추특출'!A32),0)))</f>
        <v/>
      </c>
      <c r="AL32" s="27"/>
    </row>
    <row r="33" spans="1:38" ht="50.1" customHeight="1" x14ac:dyDescent="0.3">
      <c r="A33" s="33" t="str">
        <f>IFERROR(VLOOKUP($C33,구분표!$A$2:$C$300,2,FALSE),"")</f>
        <v/>
      </c>
      <c r="B33" s="24" t="str">
        <f>IFERROR(VLOOKUP($C33,구분표!$A$2:$C$300,3,FALSE),"")</f>
        <v/>
      </c>
      <c r="C33" s="31"/>
      <c r="D33" s="35"/>
      <c r="E33" s="36"/>
      <c r="F33" s="35"/>
      <c r="G33" s="44"/>
      <c r="H33" s="42"/>
      <c r="I33" s="54" t="str">
        <f t="shared" si="31"/>
        <v/>
      </c>
      <c r="J33" s="42"/>
      <c r="K33" s="45"/>
      <c r="L33" s="50">
        <f t="shared" si="32"/>
        <v>0</v>
      </c>
      <c r="M33" s="42"/>
      <c r="N33" s="45"/>
      <c r="O33" s="52">
        <f t="shared" si="33"/>
        <v>0</v>
      </c>
      <c r="P33" s="27" t="str">
        <f t="shared" si="34"/>
        <v>X</v>
      </c>
      <c r="Q33" s="29"/>
      <c r="S33" s="27"/>
      <c r="U33" s="27"/>
      <c r="V33" s="42">
        <f t="shared" si="22"/>
        <v>0</v>
      </c>
      <c r="W33" s="42">
        <f t="shared" si="23"/>
        <v>0</v>
      </c>
      <c r="X33" s="27" t="str">
        <f t="shared" si="24"/>
        <v>OK</v>
      </c>
      <c r="Z33" s="27"/>
      <c r="AA33" s="42">
        <f t="shared" si="25"/>
        <v>0</v>
      </c>
      <c r="AB33" s="42">
        <f t="shared" si="26"/>
        <v>0</v>
      </c>
      <c r="AC33" s="27" t="str">
        <f t="shared" si="27"/>
        <v>OK</v>
      </c>
      <c r="AE33" s="27" t="str">
        <f t="shared" si="28"/>
        <v/>
      </c>
      <c r="AG33" s="24" t="str">
        <f t="shared" si="4"/>
        <v/>
      </c>
      <c r="AH33" s="65" t="str">
        <f t="shared" si="29"/>
        <v/>
      </c>
      <c r="AJ33" s="27" t="str">
        <f t="array" ref="AJ33">IF(C33="","",INDEX(구분표!$I$2:$I$300, MATCH(1,(구분표!$E$2:$E$300='1추특출'!B33)*(구분표!$F$2:$F$300='1추특출'!C33)*(구분표!$G$2:$G$300='1추특출'!A33),0)))</f>
        <v/>
      </c>
      <c r="AL33" s="27"/>
    </row>
    <row r="34" spans="1:38" ht="50.1" customHeight="1" x14ac:dyDescent="0.3">
      <c r="A34" s="33" t="str">
        <f>IFERROR(VLOOKUP($C34,구분표!$A$2:$C$300,2,FALSE),"")</f>
        <v/>
      </c>
      <c r="B34" s="24" t="str">
        <f>IFERROR(VLOOKUP($C34,구분표!$A$2:$C$300,3,FALSE),"")</f>
        <v/>
      </c>
      <c r="C34" s="31"/>
      <c r="D34" s="35"/>
      <c r="E34" s="36"/>
      <c r="F34" s="35"/>
      <c r="G34" s="44"/>
      <c r="H34" s="42"/>
      <c r="I34" s="54" t="str">
        <f t="shared" si="31"/>
        <v/>
      </c>
      <c r="J34" s="42"/>
      <c r="K34" s="45"/>
      <c r="L34" s="50">
        <f t="shared" si="32"/>
        <v>0</v>
      </c>
      <c r="M34" s="42"/>
      <c r="N34" s="45"/>
      <c r="O34" s="52">
        <f t="shared" si="33"/>
        <v>0</v>
      </c>
      <c r="P34" s="27" t="str">
        <f t="shared" si="34"/>
        <v>X</v>
      </c>
      <c r="Q34" s="29"/>
      <c r="S34" s="27"/>
      <c r="U34" s="27"/>
      <c r="V34" s="42">
        <f t="shared" si="22"/>
        <v>0</v>
      </c>
      <c r="W34" s="42">
        <f t="shared" si="23"/>
        <v>0</v>
      </c>
      <c r="X34" s="27" t="str">
        <f t="shared" si="24"/>
        <v>OK</v>
      </c>
      <c r="Z34" s="27"/>
      <c r="AA34" s="42">
        <f t="shared" si="25"/>
        <v>0</v>
      </c>
      <c r="AB34" s="42">
        <f t="shared" si="26"/>
        <v>0</v>
      </c>
      <c r="AC34" s="27" t="str">
        <f t="shared" si="27"/>
        <v>OK</v>
      </c>
      <c r="AE34" s="27" t="str">
        <f t="shared" si="28"/>
        <v/>
      </c>
      <c r="AG34" s="24" t="str">
        <f t="shared" si="4"/>
        <v/>
      </c>
      <c r="AH34" s="65" t="str">
        <f t="shared" si="29"/>
        <v/>
      </c>
      <c r="AJ34" s="27" t="str">
        <f t="array" ref="AJ34">IF(C34="","",INDEX(구분표!$I$2:$I$300, MATCH(1,(구분표!$E$2:$E$300='1추특출'!B34)*(구분표!$F$2:$F$300='1추특출'!C34)*(구분표!$G$2:$G$300='1추특출'!A34),0)))</f>
        <v/>
      </c>
      <c r="AL34" s="27"/>
    </row>
    <row r="35" spans="1:38" ht="50.1" customHeight="1" x14ac:dyDescent="0.3">
      <c r="A35" s="33" t="str">
        <f>IFERROR(VLOOKUP($C35,구분표!$A$2:$C$300,2,FALSE),"")</f>
        <v/>
      </c>
      <c r="B35" s="24" t="str">
        <f>IFERROR(VLOOKUP($C35,구분표!$A$2:$C$300,3,FALSE),"")</f>
        <v/>
      </c>
      <c r="C35" s="31"/>
      <c r="D35" s="35"/>
      <c r="E35" s="36"/>
      <c r="F35" s="35"/>
      <c r="G35" s="44"/>
      <c r="H35" s="42"/>
      <c r="I35" s="54" t="str">
        <f t="shared" si="31"/>
        <v/>
      </c>
      <c r="J35" s="42"/>
      <c r="K35" s="45"/>
      <c r="L35" s="50">
        <f t="shared" si="32"/>
        <v>0</v>
      </c>
      <c r="M35" s="42"/>
      <c r="N35" s="45"/>
      <c r="O35" s="52">
        <f t="shared" si="33"/>
        <v>0</v>
      </c>
      <c r="P35" s="27" t="str">
        <f t="shared" si="34"/>
        <v>X</v>
      </c>
      <c r="Q35" s="29"/>
      <c r="S35" s="27"/>
      <c r="U35" s="27"/>
      <c r="V35" s="42">
        <f t="shared" si="22"/>
        <v>0</v>
      </c>
      <c r="W35" s="42">
        <f t="shared" si="23"/>
        <v>0</v>
      </c>
      <c r="X35" s="27" t="str">
        <f t="shared" si="24"/>
        <v>OK</v>
      </c>
      <c r="Z35" s="27"/>
      <c r="AA35" s="42">
        <f t="shared" si="25"/>
        <v>0</v>
      </c>
      <c r="AB35" s="42">
        <f t="shared" si="26"/>
        <v>0</v>
      </c>
      <c r="AC35" s="27" t="str">
        <f t="shared" si="27"/>
        <v>OK</v>
      </c>
      <c r="AE35" s="27" t="str">
        <f t="shared" si="28"/>
        <v/>
      </c>
      <c r="AG35" s="24" t="str">
        <f t="shared" si="4"/>
        <v/>
      </c>
      <c r="AH35" s="65" t="str">
        <f t="shared" si="29"/>
        <v/>
      </c>
      <c r="AJ35" s="27" t="str">
        <f t="array" ref="AJ35">IF(C35="","",INDEX(구분표!$I$2:$I$300, MATCH(1,(구분표!$E$2:$E$300='1추특출'!B35)*(구분표!$F$2:$F$300='1추특출'!C35)*(구분표!$G$2:$G$300='1추특출'!A35),0)))</f>
        <v/>
      </c>
      <c r="AL35" s="27"/>
    </row>
    <row r="36" spans="1:38" ht="50.1" customHeight="1" x14ac:dyDescent="0.3">
      <c r="A36" s="33" t="str">
        <f>IFERROR(VLOOKUP($C36,구분표!$A$2:$C$300,2,FALSE),"")</f>
        <v/>
      </c>
      <c r="B36" s="24" t="str">
        <f>IFERROR(VLOOKUP($C36,구분표!$A$2:$C$300,3,FALSE),"")</f>
        <v/>
      </c>
      <c r="C36" s="31"/>
      <c r="D36" s="35"/>
      <c r="E36" s="36"/>
      <c r="F36" s="35"/>
      <c r="G36" s="44"/>
      <c r="H36" s="42"/>
      <c r="I36" s="54" t="str">
        <f t="shared" si="31"/>
        <v/>
      </c>
      <c r="J36" s="42"/>
      <c r="K36" s="45"/>
      <c r="L36" s="50">
        <f t="shared" si="32"/>
        <v>0</v>
      </c>
      <c r="M36" s="42"/>
      <c r="N36" s="45"/>
      <c r="O36" s="52">
        <f t="shared" si="33"/>
        <v>0</v>
      </c>
      <c r="P36" s="27" t="str">
        <f t="shared" si="34"/>
        <v>X</v>
      </c>
      <c r="Q36" s="29"/>
      <c r="S36" s="27"/>
      <c r="U36" s="27"/>
      <c r="V36" s="42">
        <f t="shared" si="22"/>
        <v>0</v>
      </c>
      <c r="W36" s="42">
        <f t="shared" si="23"/>
        <v>0</v>
      </c>
      <c r="X36" s="27" t="str">
        <f t="shared" si="24"/>
        <v>OK</v>
      </c>
      <c r="Z36" s="27"/>
      <c r="AA36" s="42">
        <f t="shared" si="25"/>
        <v>0</v>
      </c>
      <c r="AB36" s="42">
        <f t="shared" si="26"/>
        <v>0</v>
      </c>
      <c r="AC36" s="27" t="str">
        <f t="shared" si="27"/>
        <v>OK</v>
      </c>
      <c r="AE36" s="27" t="str">
        <f t="shared" si="28"/>
        <v/>
      </c>
      <c r="AG36" s="24" t="str">
        <f t="shared" si="4"/>
        <v/>
      </c>
      <c r="AH36" s="65" t="str">
        <f t="shared" si="29"/>
        <v/>
      </c>
      <c r="AJ36" s="27" t="str">
        <f t="array" ref="AJ36">IF(C36="","",INDEX(구분표!$I$2:$I$300, MATCH(1,(구분표!$E$2:$E$300='1추특출'!B36)*(구분표!$F$2:$F$300='1추특출'!C36)*(구분표!$G$2:$G$300='1추특출'!A36),0)))</f>
        <v/>
      </c>
      <c r="AL36" s="27"/>
    </row>
    <row r="37" spans="1:38" ht="50.1" customHeight="1" x14ac:dyDescent="0.3">
      <c r="A37" s="33" t="str">
        <f>IFERROR(VLOOKUP($C37,구분표!$A$2:$C$300,2,FALSE),"")</f>
        <v/>
      </c>
      <c r="B37" s="24" t="str">
        <f>IFERROR(VLOOKUP($C37,구분표!$A$2:$C$300,3,FALSE),"")</f>
        <v/>
      </c>
      <c r="C37" s="31"/>
      <c r="D37" s="35"/>
      <c r="E37" s="36"/>
      <c r="F37" s="35"/>
      <c r="G37" s="44"/>
      <c r="H37" s="42"/>
      <c r="I37" s="54" t="str">
        <f t="shared" si="31"/>
        <v/>
      </c>
      <c r="J37" s="42"/>
      <c r="K37" s="45"/>
      <c r="L37" s="50">
        <f t="shared" si="32"/>
        <v>0</v>
      </c>
      <c r="M37" s="42"/>
      <c r="N37" s="45"/>
      <c r="O37" s="52">
        <f t="shared" si="33"/>
        <v>0</v>
      </c>
      <c r="P37" s="27" t="str">
        <f t="shared" si="34"/>
        <v>X</v>
      </c>
      <c r="Q37" s="29"/>
      <c r="S37" s="27"/>
      <c r="U37" s="27"/>
      <c r="V37" s="42">
        <f t="shared" si="22"/>
        <v>0</v>
      </c>
      <c r="W37" s="42">
        <f t="shared" si="23"/>
        <v>0</v>
      </c>
      <c r="X37" s="27" t="str">
        <f t="shared" si="24"/>
        <v>OK</v>
      </c>
      <c r="Z37" s="27"/>
      <c r="AA37" s="42">
        <f t="shared" si="25"/>
        <v>0</v>
      </c>
      <c r="AB37" s="42">
        <f t="shared" si="26"/>
        <v>0</v>
      </c>
      <c r="AC37" s="27" t="str">
        <f t="shared" si="27"/>
        <v>OK</v>
      </c>
      <c r="AE37" s="27" t="str">
        <f t="shared" si="28"/>
        <v/>
      </c>
      <c r="AG37" s="24" t="str">
        <f t="shared" si="4"/>
        <v/>
      </c>
      <c r="AH37" s="65" t="str">
        <f t="shared" si="29"/>
        <v/>
      </c>
      <c r="AJ37" s="27" t="str">
        <f t="array" ref="AJ37">IF(C37="","",INDEX(구분표!$I$2:$I$300, MATCH(1,(구분표!$E$2:$E$300='1추특출'!B37)*(구분표!$F$2:$F$300='1추특출'!C37)*(구분표!$G$2:$G$300='1추특출'!A37),0)))</f>
        <v/>
      </c>
      <c r="AL37" s="27"/>
    </row>
    <row r="38" spans="1:38" ht="50.1" customHeight="1" x14ac:dyDescent="0.3">
      <c r="A38" s="33" t="str">
        <f>IFERROR(VLOOKUP($C38,구분표!$A$2:$C$300,2,FALSE),"")</f>
        <v/>
      </c>
      <c r="B38" s="24" t="str">
        <f>IFERROR(VLOOKUP($C38,구분표!$A$2:$C$300,3,FALSE),"")</f>
        <v/>
      </c>
      <c r="C38" s="31"/>
      <c r="D38" s="35"/>
      <c r="E38" s="36"/>
      <c r="F38" s="35"/>
      <c r="G38" s="44"/>
      <c r="H38" s="42"/>
      <c r="I38" s="54" t="str">
        <f t="shared" si="31"/>
        <v/>
      </c>
      <c r="J38" s="42"/>
      <c r="K38" s="45"/>
      <c r="L38" s="50">
        <f t="shared" si="32"/>
        <v>0</v>
      </c>
      <c r="M38" s="42"/>
      <c r="N38" s="45"/>
      <c r="O38" s="52">
        <f t="shared" si="33"/>
        <v>0</v>
      </c>
      <c r="P38" s="27" t="str">
        <f t="shared" si="34"/>
        <v>X</v>
      </c>
      <c r="Q38" s="29"/>
      <c r="S38" s="27"/>
      <c r="U38" s="27"/>
      <c r="V38" s="42">
        <f t="shared" si="22"/>
        <v>0</v>
      </c>
      <c r="W38" s="42">
        <f t="shared" si="23"/>
        <v>0</v>
      </c>
      <c r="X38" s="27" t="str">
        <f t="shared" si="24"/>
        <v>OK</v>
      </c>
      <c r="Z38" s="27"/>
      <c r="AA38" s="42">
        <f t="shared" si="25"/>
        <v>0</v>
      </c>
      <c r="AB38" s="42">
        <f t="shared" si="26"/>
        <v>0</v>
      </c>
      <c r="AC38" s="27" t="str">
        <f t="shared" si="27"/>
        <v>OK</v>
      </c>
      <c r="AE38" s="27" t="str">
        <f t="shared" si="28"/>
        <v/>
      </c>
      <c r="AG38" s="24" t="str">
        <f t="shared" si="4"/>
        <v/>
      </c>
      <c r="AH38" s="65" t="str">
        <f t="shared" si="29"/>
        <v/>
      </c>
      <c r="AJ38" s="27" t="str">
        <f t="array" ref="AJ38">IF(C38="","",INDEX(구분표!$I$2:$I$300, MATCH(1,(구분표!$E$2:$E$300='1추특출'!B38)*(구분표!$F$2:$F$300='1추특출'!C38)*(구분표!$G$2:$G$300='1추특출'!A38),0)))</f>
        <v/>
      </c>
      <c r="AL38" s="27"/>
    </row>
    <row r="39" spans="1:38" ht="50.1" customHeight="1" x14ac:dyDescent="0.3">
      <c r="A39" s="33" t="str">
        <f>IFERROR(VLOOKUP($C39,구분표!$A$2:$C$300,2,FALSE),"")</f>
        <v/>
      </c>
      <c r="B39" s="24" t="str">
        <f>IFERROR(VLOOKUP($C39,구분표!$A$2:$C$300,3,FALSE),"")</f>
        <v/>
      </c>
      <c r="C39" s="31"/>
      <c r="D39" s="35"/>
      <c r="E39" s="36"/>
      <c r="F39" s="35"/>
      <c r="G39" s="44"/>
      <c r="H39" s="42"/>
      <c r="I39" s="54" t="str">
        <f t="shared" si="31"/>
        <v/>
      </c>
      <c r="J39" s="42"/>
      <c r="K39" s="45"/>
      <c r="L39" s="50">
        <f t="shared" si="32"/>
        <v>0</v>
      </c>
      <c r="M39" s="42"/>
      <c r="N39" s="45"/>
      <c r="O39" s="52">
        <f t="shared" si="33"/>
        <v>0</v>
      </c>
      <c r="P39" s="27" t="str">
        <f t="shared" si="34"/>
        <v>X</v>
      </c>
      <c r="Q39" s="29"/>
      <c r="S39" s="27"/>
      <c r="U39" s="27"/>
      <c r="V39" s="42">
        <f t="shared" si="22"/>
        <v>0</v>
      </c>
      <c r="W39" s="42">
        <f t="shared" si="23"/>
        <v>0</v>
      </c>
      <c r="X39" s="27" t="str">
        <f t="shared" si="24"/>
        <v>OK</v>
      </c>
      <c r="Z39" s="27"/>
      <c r="AA39" s="42">
        <f t="shared" si="25"/>
        <v>0</v>
      </c>
      <c r="AB39" s="42">
        <f t="shared" si="26"/>
        <v>0</v>
      </c>
      <c r="AC39" s="27" t="str">
        <f t="shared" si="27"/>
        <v>OK</v>
      </c>
      <c r="AE39" s="27" t="str">
        <f t="shared" si="28"/>
        <v/>
      </c>
      <c r="AG39" s="24" t="str">
        <f t="shared" si="4"/>
        <v/>
      </c>
      <c r="AH39" s="65" t="str">
        <f t="shared" si="29"/>
        <v/>
      </c>
      <c r="AJ39" s="27" t="str">
        <f t="array" ref="AJ39">IF(C39="","",INDEX(구분표!$I$2:$I$300, MATCH(1,(구분표!$E$2:$E$300='1추특출'!B39)*(구분표!$F$2:$F$300='1추특출'!C39)*(구분표!$G$2:$G$300='1추특출'!A39),0)))</f>
        <v/>
      </c>
      <c r="AL39" s="27"/>
    </row>
    <row r="40" spans="1:38" ht="50.1" customHeight="1" x14ac:dyDescent="0.3">
      <c r="A40" s="34" t="str">
        <f>IFERROR(VLOOKUP($C40,구분표!$A$2:$C$300,2,FALSE),"")</f>
        <v/>
      </c>
      <c r="B40" s="25" t="str">
        <f>IFERROR(VLOOKUP($C40,구분표!$A$2:$C$300,3,FALSE),"")</f>
        <v/>
      </c>
      <c r="C40" s="32"/>
      <c r="D40" s="37"/>
      <c r="E40" s="38"/>
      <c r="F40" s="37"/>
      <c r="G40" s="46"/>
      <c r="H40" s="43"/>
      <c r="I40" s="55" t="str">
        <f t="shared" si="31"/>
        <v/>
      </c>
      <c r="J40" s="43"/>
      <c r="K40" s="47"/>
      <c r="L40" s="51">
        <f t="shared" si="32"/>
        <v>0</v>
      </c>
      <c r="M40" s="43"/>
      <c r="N40" s="47"/>
      <c r="O40" s="53">
        <f t="shared" si="33"/>
        <v>0</v>
      </c>
      <c r="P40" s="28" t="str">
        <f t="shared" si="34"/>
        <v>X</v>
      </c>
      <c r="Q40" s="30"/>
      <c r="S40" s="28"/>
      <c r="U40" s="28"/>
      <c r="V40" s="43">
        <f t="shared" si="22"/>
        <v>0</v>
      </c>
      <c r="W40" s="43">
        <f t="shared" si="23"/>
        <v>0</v>
      </c>
      <c r="X40" s="28" t="str">
        <f t="shared" si="24"/>
        <v>OK</v>
      </c>
      <c r="Z40" s="28"/>
      <c r="AA40" s="43">
        <f t="shared" si="25"/>
        <v>0</v>
      </c>
      <c r="AB40" s="43">
        <f t="shared" si="26"/>
        <v>0</v>
      </c>
      <c r="AC40" s="28" t="str">
        <f t="shared" si="27"/>
        <v>OK</v>
      </c>
      <c r="AE40" s="28" t="str">
        <f t="shared" si="28"/>
        <v/>
      </c>
      <c r="AG40" s="25" t="str">
        <f t="shared" si="4"/>
        <v/>
      </c>
      <c r="AH40" s="66" t="str">
        <f t="shared" si="29"/>
        <v/>
      </c>
      <c r="AJ40" s="28" t="str">
        <f t="array" ref="AJ40">IF(C40="","",INDEX(구분표!$I$2:$I$300, MATCH(1,(구분표!$E$2:$E$300='1추특출'!B40)*(구분표!$F$2:$F$300='1추특출'!C40)*(구분표!$G$2:$G$300='1추특출'!A40),0)))</f>
        <v/>
      </c>
      <c r="AL40" s="28"/>
    </row>
  </sheetData>
  <autoFilter ref="A6:AL6"/>
  <mergeCells count="25">
    <mergeCell ref="AL4:AL5"/>
    <mergeCell ref="Z4:Z5"/>
    <mergeCell ref="AA4:AC4"/>
    <mergeCell ref="AE4:AE5"/>
    <mergeCell ref="AG4:AG5"/>
    <mergeCell ref="AH4:AH5"/>
    <mergeCell ref="AJ4:AJ5"/>
    <mergeCell ref="V4:X4"/>
    <mergeCell ref="G4:G5"/>
    <mergeCell ref="H4:H5"/>
    <mergeCell ref="I4:I5"/>
    <mergeCell ref="J4:K4"/>
    <mergeCell ref="L4:L5"/>
    <mergeCell ref="M4:N4"/>
    <mergeCell ref="O4:O5"/>
    <mergeCell ref="P4:P5"/>
    <mergeCell ref="Q4:Q5"/>
    <mergeCell ref="S4:S5"/>
    <mergeCell ref="U4:U5"/>
    <mergeCell ref="F4:F5"/>
    <mergeCell ref="A4:A5"/>
    <mergeCell ref="B4:B5"/>
    <mergeCell ref="C4:C5"/>
    <mergeCell ref="D4:D5"/>
    <mergeCell ref="E4:E5"/>
  </mergeCells>
  <phoneticPr fontId="1" type="noConversion"/>
  <dataValidations count="3">
    <dataValidation type="list" allowBlank="1" showInputMessage="1" showErrorMessage="1" sqref="D7:D40">
      <formula1>"본예산,1회추경,신규"</formula1>
    </dataValidation>
    <dataValidation type="list" allowBlank="1" showInputMessage="1" showErrorMessage="1" sqref="S7:S40">
      <formula1>"도비,국도비"</formula1>
    </dataValidation>
    <dataValidation type="list" allowBlank="1" showInputMessage="1" showErrorMessage="1" sqref="Z7:Z40 U7:U40">
      <formula1>"도비,국비,지특,기금,특교"</formula1>
    </dataValidation>
  </dataValidations>
  <printOptions horizontalCentered="1"/>
  <pageMargins left="0.31496062992125984" right="0.31496062992125984" top="0.55118110236220474" bottom="0.55118110236220474" header="0.31496062992125984" footer="0.31496062992125984"/>
  <pageSetup paperSize="9" scale="2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12</vt:i4>
      </vt:variant>
      <vt:variant>
        <vt:lpstr>이름이 지정된 범위</vt:lpstr>
      </vt:variant>
      <vt:variant>
        <vt:i4>5</vt:i4>
      </vt:variant>
    </vt:vector>
  </HeadingPairs>
  <TitlesOfParts>
    <vt:vector size="17" baseType="lpstr">
      <vt:lpstr>구분표</vt:lpstr>
      <vt:lpstr>예결표지(세로)</vt:lpstr>
      <vt:lpstr>예결표지(가로)</vt:lpstr>
      <vt:lpstr>추경표지</vt:lpstr>
      <vt:lpstr>1추검증</vt:lpstr>
      <vt:lpstr>2추총괄표</vt:lpstr>
      <vt:lpstr>1추총괄표(실국)</vt:lpstr>
      <vt:lpstr>1추총괄표(위원회)</vt:lpstr>
      <vt:lpstr>2추 세입</vt:lpstr>
      <vt:lpstr>2추 세출</vt:lpstr>
      <vt:lpstr>1추특입</vt:lpstr>
      <vt:lpstr>1추특출</vt:lpstr>
      <vt:lpstr>'1추특입'!Print_Area</vt:lpstr>
      <vt:lpstr>'1추특출'!Print_Area</vt:lpstr>
      <vt:lpstr>'2추 세입'!Print_Area</vt:lpstr>
      <vt:lpstr>'2추 세출'!Print_Area</vt:lpstr>
      <vt:lpstr>'2추총괄표'!Print_Area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j1</dc:creator>
  <cp:lastModifiedBy>user</cp:lastModifiedBy>
  <cp:lastPrinted>2015-09-15T00:43:24Z</cp:lastPrinted>
  <dcterms:created xsi:type="dcterms:W3CDTF">2015-06-26T00:14:49Z</dcterms:created>
  <dcterms:modified xsi:type="dcterms:W3CDTF">2015-09-16T01:23:15Z</dcterms:modified>
</cp:coreProperties>
</file>