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260" windowHeight="11025" tabRatio="751" firstSheet="3" activeTab="5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4추일입" sheetId="13" r:id="rId7"/>
    <sheet name="4추일출" sheetId="15" r:id="rId8"/>
    <sheet name="4추특입" sheetId="14" r:id="rId9"/>
    <sheet name="4추특출" sheetId="16" r:id="rId10"/>
    <sheet name="명시이월(일반회계)" sheetId="17" r:id="rId11"/>
  </sheets>
  <definedNames>
    <definedName name="_xlnm._FilterDatabase" localSheetId="6" hidden="1">'4추일입'!$A$6:$AS$6</definedName>
    <definedName name="_xlnm._FilterDatabase" localSheetId="7" hidden="1">'4추일출'!$A$6:$AN$8</definedName>
    <definedName name="_xlnm._FilterDatabase" localSheetId="8" hidden="1">'4추특입'!$A$6:$AS$6</definedName>
    <definedName name="_xlnm._FilterDatabase" localSheetId="9" hidden="1">'4추특출'!$A$6:$AN$6</definedName>
    <definedName name="_xlnm._FilterDatabase" localSheetId="10" hidden="1">'명시이월(일반회계)'!$A$7:$K$8</definedName>
    <definedName name="_xlnm.Print_Area" localSheetId="6">'4추일입'!$A:$S</definedName>
    <definedName name="_xlnm.Print_Area" localSheetId="7">'4추일출'!$A:$S</definedName>
    <definedName name="_xlnm.Print_Area" localSheetId="8">'4추특입'!$A$1:$S$30</definedName>
    <definedName name="_xlnm.Print_Area" localSheetId="9">'4추특출'!$A:$S</definedName>
    <definedName name="_xlnm.Print_Area" localSheetId="10">'명시이월(일반회계)'!$A$1:$K$8</definedName>
    <definedName name="_xlnm.Print_Area" localSheetId="5">총괄표!$A$1:$I$25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4" l="1"/>
  <c r="E30" i="4"/>
  <c r="E25" i="4"/>
  <c r="E24" i="4"/>
  <c r="E23" i="4"/>
  <c r="E17" i="4"/>
  <c r="E16" i="4"/>
  <c r="E15" i="4"/>
  <c r="E14" i="4"/>
  <c r="E13" i="4"/>
  <c r="E12" i="4"/>
  <c r="E11" i="4"/>
  <c r="E10" i="4"/>
  <c r="E9" i="4"/>
  <c r="E8" i="4"/>
  <c r="E7" i="4"/>
  <c r="L23" i="16" l="1"/>
  <c r="M23" i="16"/>
  <c r="N23" i="16"/>
  <c r="O23" i="16"/>
  <c r="L15" i="16"/>
  <c r="M15" i="16"/>
  <c r="N15" i="16"/>
  <c r="O15" i="16"/>
  <c r="L8" i="16"/>
  <c r="O8" i="16"/>
  <c r="O9" i="16"/>
  <c r="O10" i="16"/>
  <c r="O11" i="16"/>
  <c r="O12" i="16"/>
  <c r="O13" i="16"/>
  <c r="O14" i="16"/>
  <c r="O16" i="16"/>
  <c r="O17" i="16"/>
  <c r="O18" i="16"/>
  <c r="O19" i="16"/>
  <c r="O20" i="16"/>
  <c r="O21" i="16"/>
  <c r="O22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L9" i="16"/>
  <c r="L10" i="16"/>
  <c r="L11" i="16"/>
  <c r="L12" i="16"/>
  <c r="L13" i="16"/>
  <c r="L14" i="16"/>
  <c r="L16" i="16"/>
  <c r="L17" i="16"/>
  <c r="L18" i="16"/>
  <c r="L19" i="16"/>
  <c r="L20" i="16"/>
  <c r="L21" i="16"/>
  <c r="L22" i="16"/>
  <c r="L24" i="16"/>
  <c r="L25" i="16"/>
  <c r="L26" i="16"/>
  <c r="L27" i="16"/>
  <c r="L28" i="16"/>
  <c r="L29" i="16"/>
  <c r="L30" i="16"/>
  <c r="L31" i="16"/>
  <c r="L32" i="16"/>
  <c r="L33" i="16"/>
  <c r="L34" i="16"/>
  <c r="L35" i="16"/>
  <c r="L36" i="16"/>
  <c r="L37" i="16"/>
  <c r="L38" i="16"/>
  <c r="L39" i="16"/>
  <c r="L40" i="16"/>
  <c r="O8" i="14"/>
  <c r="O9" i="14"/>
  <c r="O10" i="14"/>
  <c r="O11" i="14"/>
  <c r="O12" i="14"/>
  <c r="O13" i="14"/>
  <c r="O14" i="14"/>
  <c r="O15" i="14"/>
  <c r="O16" i="14"/>
  <c r="O17" i="14"/>
  <c r="O18" i="14"/>
  <c r="O19" i="14"/>
  <c r="O20" i="14"/>
  <c r="O21" i="14"/>
  <c r="O22" i="14"/>
  <c r="O23" i="14"/>
  <c r="O24" i="14"/>
  <c r="O25" i="14"/>
  <c r="O26" i="14"/>
  <c r="O27" i="14"/>
  <c r="O28" i="14"/>
  <c r="O29" i="14"/>
  <c r="O30" i="14"/>
  <c r="O7" i="14"/>
  <c r="L7" i="14"/>
  <c r="L8" i="14"/>
  <c r="L9" i="14"/>
  <c r="L10" i="14"/>
  <c r="L11" i="14"/>
  <c r="L12" i="14"/>
  <c r="L13" i="14"/>
  <c r="L14" i="14"/>
  <c r="L15" i="14"/>
  <c r="L16" i="14"/>
  <c r="L17" i="14"/>
  <c r="L18" i="14"/>
  <c r="L19" i="14"/>
  <c r="L20" i="14"/>
  <c r="L21" i="14"/>
  <c r="L22" i="14"/>
  <c r="L23" i="14"/>
  <c r="L24" i="14"/>
  <c r="L25" i="14"/>
  <c r="L26" i="14"/>
  <c r="L27" i="14"/>
  <c r="L28" i="14"/>
  <c r="L29" i="14"/>
  <c r="L30" i="14"/>
  <c r="O8" i="15"/>
  <c r="L8" i="15"/>
  <c r="O8" i="13"/>
  <c r="O9" i="13"/>
  <c r="O10" i="13"/>
  <c r="O11" i="13"/>
  <c r="O12" i="13"/>
  <c r="O13" i="13"/>
  <c r="O14" i="13"/>
  <c r="O15" i="13"/>
  <c r="O16" i="13"/>
  <c r="O17" i="13"/>
  <c r="O18" i="13"/>
  <c r="O19" i="13"/>
  <c r="O20" i="13"/>
  <c r="O21" i="13"/>
  <c r="O22" i="13"/>
  <c r="O23" i="13"/>
  <c r="O24" i="13"/>
  <c r="O25" i="13"/>
  <c r="O26" i="13"/>
  <c r="O27" i="13"/>
  <c r="O28" i="13"/>
  <c r="O29" i="13"/>
  <c r="O30" i="13"/>
  <c r="O31" i="13"/>
  <c r="O32" i="13"/>
  <c r="O33" i="13"/>
  <c r="O34" i="13"/>
  <c r="O35" i="13"/>
  <c r="O36" i="13"/>
  <c r="O37" i="13"/>
  <c r="O38" i="13"/>
  <c r="O39" i="13"/>
  <c r="O40" i="13"/>
  <c r="O41" i="13"/>
  <c r="O42" i="13"/>
  <c r="O43" i="13"/>
  <c r="O44" i="13"/>
  <c r="O45" i="13"/>
  <c r="O46" i="13"/>
  <c r="O47" i="13"/>
  <c r="O48" i="13"/>
  <c r="O49" i="13"/>
  <c r="O50" i="13"/>
  <c r="O51" i="13"/>
  <c r="O52" i="13"/>
  <c r="O53" i="13"/>
  <c r="O54" i="13"/>
  <c r="O55" i="13"/>
  <c r="O56" i="13"/>
  <c r="O57" i="13"/>
  <c r="O58" i="13"/>
  <c r="O59" i="13"/>
  <c r="O60" i="13"/>
  <c r="O61" i="13"/>
  <c r="O62" i="13"/>
  <c r="O63" i="13"/>
  <c r="O64" i="13"/>
  <c r="O65" i="13"/>
  <c r="O66" i="13"/>
  <c r="O67" i="13"/>
  <c r="O68" i="13"/>
  <c r="O69" i="13"/>
  <c r="O70" i="13"/>
  <c r="O71" i="13"/>
  <c r="O72" i="13"/>
  <c r="O73" i="13"/>
  <c r="O74" i="13"/>
  <c r="O75" i="13"/>
  <c r="O76" i="13"/>
  <c r="O77" i="13"/>
  <c r="O78" i="13"/>
  <c r="O79" i="13"/>
  <c r="O80" i="13"/>
  <c r="O81" i="13"/>
  <c r="O82" i="13"/>
  <c r="O83" i="13"/>
  <c r="O84" i="13"/>
  <c r="O85" i="13"/>
  <c r="O86" i="13"/>
  <c r="O87" i="13"/>
  <c r="O88" i="13"/>
  <c r="O89" i="13"/>
  <c r="O90" i="13"/>
  <c r="O91" i="13"/>
  <c r="O92" i="13"/>
  <c r="O93" i="13"/>
  <c r="O94" i="13"/>
  <c r="O95" i="13"/>
  <c r="O96" i="13"/>
  <c r="O97" i="13"/>
  <c r="O98" i="13"/>
  <c r="O99" i="13"/>
  <c r="O100" i="13"/>
  <c r="O7" i="13"/>
  <c r="L8" i="13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37" i="13"/>
  <c r="L38" i="13"/>
  <c r="L39" i="13"/>
  <c r="L40" i="13"/>
  <c r="L41" i="13"/>
  <c r="L42" i="13"/>
  <c r="L43" i="13"/>
  <c r="L44" i="13"/>
  <c r="L45" i="13"/>
  <c r="L46" i="13"/>
  <c r="L47" i="13"/>
  <c r="L48" i="13"/>
  <c r="L49" i="13"/>
  <c r="L50" i="13"/>
  <c r="L51" i="13"/>
  <c r="L52" i="13"/>
  <c r="L53" i="13"/>
  <c r="L54" i="13"/>
  <c r="L55" i="13"/>
  <c r="L56" i="13"/>
  <c r="L57" i="13"/>
  <c r="L58" i="13"/>
  <c r="L59" i="13"/>
  <c r="L60" i="13"/>
  <c r="L61" i="13"/>
  <c r="L62" i="13"/>
  <c r="L63" i="13"/>
  <c r="L64" i="13"/>
  <c r="L65" i="13"/>
  <c r="L66" i="13"/>
  <c r="L67" i="13"/>
  <c r="L68" i="13"/>
  <c r="L69" i="13"/>
  <c r="L70" i="13"/>
  <c r="L71" i="13"/>
  <c r="L72" i="13"/>
  <c r="L73" i="13"/>
  <c r="L74" i="13"/>
  <c r="L75" i="13"/>
  <c r="L76" i="13"/>
  <c r="L77" i="13"/>
  <c r="L78" i="13"/>
  <c r="L79" i="13"/>
  <c r="L80" i="13"/>
  <c r="L81" i="13"/>
  <c r="L82" i="13"/>
  <c r="L83" i="13"/>
  <c r="L84" i="13"/>
  <c r="L85" i="13"/>
  <c r="L86" i="13"/>
  <c r="L87" i="13"/>
  <c r="L88" i="13"/>
  <c r="L89" i="13"/>
  <c r="L90" i="13"/>
  <c r="L91" i="13"/>
  <c r="L92" i="13"/>
  <c r="L93" i="13"/>
  <c r="L94" i="13"/>
  <c r="L95" i="13"/>
  <c r="L96" i="13"/>
  <c r="L97" i="13"/>
  <c r="L98" i="13"/>
  <c r="L99" i="13"/>
  <c r="L100" i="13"/>
  <c r="L7" i="13"/>
  <c r="AD8" i="13" l="1"/>
  <c r="AD9" i="13"/>
  <c r="AD10" i="13"/>
  <c r="AD11" i="13"/>
  <c r="AD12" i="13"/>
  <c r="AD13" i="13"/>
  <c r="AD14" i="13"/>
  <c r="AD15" i="13"/>
  <c r="AD16" i="13"/>
  <c r="AD17" i="13"/>
  <c r="AD18" i="13"/>
  <c r="AD19" i="13"/>
  <c r="AD20" i="13"/>
  <c r="AD21" i="13"/>
  <c r="AD22" i="13"/>
  <c r="AD23" i="13"/>
  <c r="AD24" i="13"/>
  <c r="AD25" i="13"/>
  <c r="AD26" i="13"/>
  <c r="AD27" i="13"/>
  <c r="AD28" i="13"/>
  <c r="AD29" i="13"/>
  <c r="AD30" i="13"/>
  <c r="AD31" i="13"/>
  <c r="AD32" i="13"/>
  <c r="AD33" i="13"/>
  <c r="AD34" i="13"/>
  <c r="AD35" i="13"/>
  <c r="AD36" i="13"/>
  <c r="AD37" i="13"/>
  <c r="AD38" i="13"/>
  <c r="AD39" i="13"/>
  <c r="AD40" i="13"/>
  <c r="AD41" i="13"/>
  <c r="AD42" i="13"/>
  <c r="AD43" i="13"/>
  <c r="AD44" i="13"/>
  <c r="AD45" i="13"/>
  <c r="AD46" i="13"/>
  <c r="AD47" i="13"/>
  <c r="AD48" i="13"/>
  <c r="AD49" i="13"/>
  <c r="AD50" i="13"/>
  <c r="AD51" i="13"/>
  <c r="AD52" i="13"/>
  <c r="AD53" i="13"/>
  <c r="AD54" i="13"/>
  <c r="AD55" i="13"/>
  <c r="AD56" i="13"/>
  <c r="AD57" i="13"/>
  <c r="AD58" i="13"/>
  <c r="AD59" i="13"/>
  <c r="AD60" i="13"/>
  <c r="AD61" i="13"/>
  <c r="AD62" i="13"/>
  <c r="AD63" i="13"/>
  <c r="AD64" i="13"/>
  <c r="AD65" i="13"/>
  <c r="AD66" i="13"/>
  <c r="AD67" i="13"/>
  <c r="AD68" i="13"/>
  <c r="AD69" i="13"/>
  <c r="AD70" i="13"/>
  <c r="AD71" i="13"/>
  <c r="AD72" i="13"/>
  <c r="AD73" i="13"/>
  <c r="AD74" i="13"/>
  <c r="AD75" i="13"/>
  <c r="AD76" i="13"/>
  <c r="AD77" i="13"/>
  <c r="AD78" i="13"/>
  <c r="AD79" i="13"/>
  <c r="AD80" i="13"/>
  <c r="AD81" i="13"/>
  <c r="AD82" i="13"/>
  <c r="AD83" i="13"/>
  <c r="AD84" i="13"/>
  <c r="AD85" i="13"/>
  <c r="AD86" i="13"/>
  <c r="AD87" i="13"/>
  <c r="AD88" i="13"/>
  <c r="AD89" i="13"/>
  <c r="AD90" i="13"/>
  <c r="AD91" i="13"/>
  <c r="AD92" i="13"/>
  <c r="AD93" i="13"/>
  <c r="AD94" i="13"/>
  <c r="AD95" i="13"/>
  <c r="AD96" i="13"/>
  <c r="AD97" i="13"/>
  <c r="AD98" i="13"/>
  <c r="AD99" i="13"/>
  <c r="AD100" i="13"/>
  <c r="AC8" i="13"/>
  <c r="AC9" i="13"/>
  <c r="AC10" i="13"/>
  <c r="AC11" i="13"/>
  <c r="AC12" i="13"/>
  <c r="AC13" i="13"/>
  <c r="AC14" i="13"/>
  <c r="AC15" i="13"/>
  <c r="AC16" i="13"/>
  <c r="AC17" i="13"/>
  <c r="AC18" i="13"/>
  <c r="AC19" i="13"/>
  <c r="AC20" i="13"/>
  <c r="AC21" i="13"/>
  <c r="AC22" i="13"/>
  <c r="AC23" i="13"/>
  <c r="AC24" i="13"/>
  <c r="AC25" i="13"/>
  <c r="AC26" i="13"/>
  <c r="AC27" i="13"/>
  <c r="AC28" i="13"/>
  <c r="AC29" i="13"/>
  <c r="AC30" i="13"/>
  <c r="AC31" i="13"/>
  <c r="AC32" i="13"/>
  <c r="AC33" i="13"/>
  <c r="AC34" i="13"/>
  <c r="AC35" i="13"/>
  <c r="AC36" i="13"/>
  <c r="AC37" i="13"/>
  <c r="AC38" i="13"/>
  <c r="AC39" i="13"/>
  <c r="AC40" i="13"/>
  <c r="AC41" i="13"/>
  <c r="AC42" i="13"/>
  <c r="AC43" i="13"/>
  <c r="AC44" i="13"/>
  <c r="AC45" i="13"/>
  <c r="AC46" i="13"/>
  <c r="AC47" i="13"/>
  <c r="AC48" i="13"/>
  <c r="AC49" i="13"/>
  <c r="AC50" i="13"/>
  <c r="AC51" i="13"/>
  <c r="AC52" i="13"/>
  <c r="AC53" i="13"/>
  <c r="AC54" i="13"/>
  <c r="AC55" i="13"/>
  <c r="AC56" i="13"/>
  <c r="AC57" i="13"/>
  <c r="AC58" i="13"/>
  <c r="AC59" i="13"/>
  <c r="AC60" i="13"/>
  <c r="AC61" i="13"/>
  <c r="AC62" i="13"/>
  <c r="AC63" i="13"/>
  <c r="AC64" i="13"/>
  <c r="AC65" i="13"/>
  <c r="AC66" i="13"/>
  <c r="AC67" i="13"/>
  <c r="AC68" i="13"/>
  <c r="AC69" i="13"/>
  <c r="AC70" i="13"/>
  <c r="AC71" i="13"/>
  <c r="AC72" i="13"/>
  <c r="AC73" i="13"/>
  <c r="AC74" i="13"/>
  <c r="AC75" i="13"/>
  <c r="AC76" i="13"/>
  <c r="AC77" i="13"/>
  <c r="AC78" i="13"/>
  <c r="AC79" i="13"/>
  <c r="AC80" i="13"/>
  <c r="AC81" i="13"/>
  <c r="AC82" i="13"/>
  <c r="AC83" i="13"/>
  <c r="AC84" i="13"/>
  <c r="AC85" i="13"/>
  <c r="AC86" i="13"/>
  <c r="AC87" i="13"/>
  <c r="AC88" i="13"/>
  <c r="AC89" i="13"/>
  <c r="AC90" i="13"/>
  <c r="AC91" i="13"/>
  <c r="AC92" i="13"/>
  <c r="AC93" i="13"/>
  <c r="AC94" i="13"/>
  <c r="AC95" i="13"/>
  <c r="AC96" i="13"/>
  <c r="AC97" i="13"/>
  <c r="AC98" i="13"/>
  <c r="AC99" i="13"/>
  <c r="AC100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Y40" i="13"/>
  <c r="Y41" i="13"/>
  <c r="Y42" i="13"/>
  <c r="Y43" i="13"/>
  <c r="Y44" i="13"/>
  <c r="Y45" i="13"/>
  <c r="Y46" i="13"/>
  <c r="Y47" i="13"/>
  <c r="Y48" i="13"/>
  <c r="Y49" i="13"/>
  <c r="Y50" i="13"/>
  <c r="Y51" i="13"/>
  <c r="Y52" i="13"/>
  <c r="Y53" i="13"/>
  <c r="Y54" i="13"/>
  <c r="Y55" i="13"/>
  <c r="Y56" i="13"/>
  <c r="Y57" i="13"/>
  <c r="Y58" i="13"/>
  <c r="Y59" i="13"/>
  <c r="Y60" i="13"/>
  <c r="Y61" i="13"/>
  <c r="Y62" i="13"/>
  <c r="Y63" i="13"/>
  <c r="Y64" i="13"/>
  <c r="Y65" i="13"/>
  <c r="Y66" i="13"/>
  <c r="Y67" i="13"/>
  <c r="Y68" i="13"/>
  <c r="Y69" i="13"/>
  <c r="Y70" i="13"/>
  <c r="Y71" i="13"/>
  <c r="Y72" i="13"/>
  <c r="Y73" i="13"/>
  <c r="Y74" i="13"/>
  <c r="Y75" i="13"/>
  <c r="Y76" i="13"/>
  <c r="Y77" i="13"/>
  <c r="Y78" i="13"/>
  <c r="Y79" i="13"/>
  <c r="Y80" i="13"/>
  <c r="Y81" i="13"/>
  <c r="Y82" i="13"/>
  <c r="Y83" i="13"/>
  <c r="Y84" i="13"/>
  <c r="Y85" i="13"/>
  <c r="Y86" i="13"/>
  <c r="Y87" i="13"/>
  <c r="Y88" i="13"/>
  <c r="Y89" i="13"/>
  <c r="Y90" i="13"/>
  <c r="Y91" i="13"/>
  <c r="Y92" i="13"/>
  <c r="Y93" i="13"/>
  <c r="Y94" i="13"/>
  <c r="Y95" i="13"/>
  <c r="Y96" i="13"/>
  <c r="Y97" i="13"/>
  <c r="Y98" i="13"/>
  <c r="Y99" i="13"/>
  <c r="Y100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X40" i="13"/>
  <c r="X41" i="13"/>
  <c r="X42" i="13"/>
  <c r="X43" i="13"/>
  <c r="X44" i="13"/>
  <c r="X45" i="13"/>
  <c r="X46" i="13"/>
  <c r="X47" i="13"/>
  <c r="X48" i="13"/>
  <c r="X49" i="13"/>
  <c r="X50" i="13"/>
  <c r="X51" i="13"/>
  <c r="X52" i="13"/>
  <c r="X53" i="13"/>
  <c r="X54" i="13"/>
  <c r="X55" i="13"/>
  <c r="X56" i="13"/>
  <c r="X57" i="13"/>
  <c r="X58" i="13"/>
  <c r="X59" i="13"/>
  <c r="X60" i="13"/>
  <c r="X61" i="13"/>
  <c r="X62" i="13"/>
  <c r="X63" i="13"/>
  <c r="X64" i="13"/>
  <c r="X65" i="13"/>
  <c r="X66" i="13"/>
  <c r="X67" i="13"/>
  <c r="X68" i="13"/>
  <c r="X69" i="13"/>
  <c r="X70" i="13"/>
  <c r="X71" i="13"/>
  <c r="X72" i="13"/>
  <c r="X73" i="13"/>
  <c r="X74" i="13"/>
  <c r="X75" i="13"/>
  <c r="X76" i="13"/>
  <c r="X77" i="13"/>
  <c r="X78" i="13"/>
  <c r="X79" i="13"/>
  <c r="X80" i="13"/>
  <c r="X81" i="13"/>
  <c r="X82" i="13"/>
  <c r="X83" i="13"/>
  <c r="X84" i="13"/>
  <c r="X85" i="13"/>
  <c r="X86" i="13"/>
  <c r="X87" i="13"/>
  <c r="X88" i="13"/>
  <c r="X89" i="13"/>
  <c r="X90" i="13"/>
  <c r="X91" i="13"/>
  <c r="X92" i="13"/>
  <c r="X93" i="13"/>
  <c r="X94" i="13"/>
  <c r="X95" i="13"/>
  <c r="X96" i="13"/>
  <c r="X97" i="13"/>
  <c r="X98" i="13"/>
  <c r="X99" i="13"/>
  <c r="X100" i="13"/>
  <c r="B39" i="4" l="1"/>
  <c r="B16" i="4" s="1"/>
  <c r="C39" i="4"/>
  <c r="K1" i="3" l="1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M11" i="3" l="1"/>
  <c r="K6" i="3"/>
  <c r="F11" i="3"/>
  <c r="F13" i="3"/>
  <c r="M12" i="3"/>
  <c r="K9" i="3"/>
  <c r="M13" i="3"/>
  <c r="I9" i="3"/>
  <c r="M10" i="3"/>
  <c r="B9" i="3"/>
  <c r="I6" i="3"/>
  <c r="B6" i="3"/>
  <c r="B5" i="3" l="1"/>
  <c r="M9" i="3"/>
  <c r="K5" i="3"/>
  <c r="I5" i="3"/>
  <c r="B31" i="4" l="1"/>
  <c r="B8" i="4" s="1"/>
  <c r="C32" i="4"/>
  <c r="C33" i="4"/>
  <c r="C34" i="4"/>
  <c r="C35" i="4"/>
  <c r="C36" i="4"/>
  <c r="C37" i="4"/>
  <c r="C38" i="4"/>
  <c r="C40" i="4"/>
  <c r="C31" i="4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5" i="4"/>
  <c r="B23" i="4" s="1"/>
  <c r="C30" i="4"/>
  <c r="B30" i="4"/>
  <c r="AL40" i="16" l="1" a="1"/>
  <c r="AL40" i="16" s="1"/>
  <c r="AJ40" i="16"/>
  <c r="AG40" i="16"/>
  <c r="AI40" i="16" s="1"/>
  <c r="AC40" i="16"/>
  <c r="AD40" i="16" s="1"/>
  <c r="AE40" i="16" s="1"/>
  <c r="X40" i="16"/>
  <c r="I40" i="16"/>
  <c r="B40" i="16"/>
  <c r="A40" i="16"/>
  <c r="AL39" i="16" a="1"/>
  <c r="AL39" i="16" s="1"/>
  <c r="AJ39" i="16"/>
  <c r="AG39" i="16"/>
  <c r="AI39" i="16" s="1"/>
  <c r="AE39" i="16"/>
  <c r="AC39" i="16"/>
  <c r="AD39" i="16" s="1"/>
  <c r="X39" i="16"/>
  <c r="I39" i="16"/>
  <c r="B39" i="16"/>
  <c r="A39" i="16"/>
  <c r="AL38" i="16" a="1"/>
  <c r="AL38" i="16" s="1"/>
  <c r="AJ38" i="16"/>
  <c r="AG38" i="16"/>
  <c r="AI38" i="16" s="1"/>
  <c r="AC38" i="16"/>
  <c r="AD38" i="16" s="1"/>
  <c r="AE38" i="16" s="1"/>
  <c r="X38" i="16"/>
  <c r="Y38" i="16" s="1"/>
  <c r="I38" i="16"/>
  <c r="B38" i="16"/>
  <c r="A38" i="16"/>
  <c r="AL37" i="16" a="1"/>
  <c r="AL37" i="16" s="1"/>
  <c r="AJ37" i="16"/>
  <c r="AI37" i="16"/>
  <c r="AG37" i="16"/>
  <c r="AC37" i="16"/>
  <c r="X37" i="16"/>
  <c r="P37" i="16"/>
  <c r="I37" i="16"/>
  <c r="B37" i="16"/>
  <c r="A37" i="16"/>
  <c r="AL36" i="16" a="1"/>
  <c r="AL36" i="16" s="1"/>
  <c r="AJ36" i="16"/>
  <c r="AG36" i="16"/>
  <c r="AI36" i="16" s="1"/>
  <c r="AC36" i="16"/>
  <c r="X36" i="16"/>
  <c r="I36" i="16"/>
  <c r="B36" i="16"/>
  <c r="A36" i="16"/>
  <c r="AL35" i="16" a="1"/>
  <c r="AL35" i="16" s="1"/>
  <c r="AJ35" i="16"/>
  <c r="AG35" i="16"/>
  <c r="AI35" i="16" s="1"/>
  <c r="AC35" i="16"/>
  <c r="AD35" i="16" s="1"/>
  <c r="AE35" i="16" s="1"/>
  <c r="X35" i="16"/>
  <c r="Y35" i="16" s="1"/>
  <c r="I35" i="16"/>
  <c r="B35" i="16"/>
  <c r="A35" i="16"/>
  <c r="AL34" i="16" a="1"/>
  <c r="AL34" i="16" s="1"/>
  <c r="AJ34" i="16"/>
  <c r="AG34" i="16"/>
  <c r="AI34" i="16" s="1"/>
  <c r="AC34" i="16"/>
  <c r="AD34" i="16" s="1"/>
  <c r="AE34" i="16" s="1"/>
  <c r="X34" i="16"/>
  <c r="Y34" i="16" s="1"/>
  <c r="I34" i="16"/>
  <c r="B34" i="16"/>
  <c r="A34" i="16"/>
  <c r="AL33" i="16" a="1"/>
  <c r="AL33" i="16" s="1"/>
  <c r="AJ33" i="16"/>
  <c r="AG33" i="16"/>
  <c r="AI33" i="16" s="1"/>
  <c r="AC33" i="16"/>
  <c r="X33" i="16"/>
  <c r="I33" i="16"/>
  <c r="B33" i="16"/>
  <c r="A33" i="16"/>
  <c r="AL32" i="16" a="1"/>
  <c r="AL32" i="16" s="1"/>
  <c r="AJ32" i="16"/>
  <c r="AG32" i="16"/>
  <c r="AI32" i="16" s="1"/>
  <c r="AC32" i="16"/>
  <c r="AD32" i="16" s="1"/>
  <c r="X32" i="16"/>
  <c r="I32" i="16"/>
  <c r="B32" i="16"/>
  <c r="A32" i="16"/>
  <c r="AL31" i="16" a="1"/>
  <c r="AL31" i="16" s="1"/>
  <c r="AJ31" i="16"/>
  <c r="AG31" i="16"/>
  <c r="AI31" i="16" s="1"/>
  <c r="AC31" i="16"/>
  <c r="AD31" i="16" s="1"/>
  <c r="X31" i="16"/>
  <c r="Y31" i="16" s="1"/>
  <c r="I31" i="16"/>
  <c r="B31" i="16"/>
  <c r="A31" i="16"/>
  <c r="AL30" i="16" a="1"/>
  <c r="AL30" i="16" s="1"/>
  <c r="AJ30" i="16"/>
  <c r="AG30" i="16"/>
  <c r="AI30" i="16" s="1"/>
  <c r="AC30" i="16"/>
  <c r="AD30" i="16" s="1"/>
  <c r="AE30" i="16" s="1"/>
  <c r="Z30" i="16"/>
  <c r="X30" i="16"/>
  <c r="Y30" i="16" s="1"/>
  <c r="I30" i="16"/>
  <c r="B30" i="16"/>
  <c r="A30" i="16"/>
  <c r="AL29" i="16" a="1"/>
  <c r="AL29" i="16" s="1"/>
  <c r="AJ29" i="16"/>
  <c r="AG29" i="16"/>
  <c r="AI29" i="16" s="1"/>
  <c r="AC29" i="16"/>
  <c r="Y29" i="16"/>
  <c r="X29" i="16"/>
  <c r="P29" i="16"/>
  <c r="I29" i="16"/>
  <c r="B29" i="16"/>
  <c r="A29" i="16"/>
  <c r="AL28" i="16" a="1"/>
  <c r="AL28" i="16" s="1"/>
  <c r="AJ28" i="16"/>
  <c r="AG28" i="16"/>
  <c r="AI28" i="16" s="1"/>
  <c r="AC28" i="16"/>
  <c r="AD28" i="16" s="1"/>
  <c r="AE28" i="16" s="1"/>
  <c r="X28" i="16"/>
  <c r="P28" i="16"/>
  <c r="I28" i="16"/>
  <c r="B28" i="16"/>
  <c r="A28" i="16"/>
  <c r="AL27" i="16" a="1"/>
  <c r="AL27" i="16" s="1"/>
  <c r="AJ27" i="16"/>
  <c r="AG27" i="16"/>
  <c r="AI27" i="16" s="1"/>
  <c r="AC27" i="16"/>
  <c r="AD27" i="16" s="1"/>
  <c r="AE27" i="16" s="1"/>
  <c r="X27" i="16"/>
  <c r="Y27" i="16" s="1"/>
  <c r="I27" i="16"/>
  <c r="B27" i="16"/>
  <c r="A27" i="16"/>
  <c r="AL26" i="16" a="1"/>
  <c r="AL26" i="16" s="1"/>
  <c r="AJ26" i="16"/>
  <c r="AG26" i="16"/>
  <c r="AI26" i="16" s="1"/>
  <c r="AC26" i="16"/>
  <c r="AD26" i="16" s="1"/>
  <c r="X26" i="16"/>
  <c r="Y26" i="16" s="1"/>
  <c r="P26" i="16"/>
  <c r="I26" i="16"/>
  <c r="B26" i="16"/>
  <c r="A26" i="16"/>
  <c r="AL25" i="16" a="1"/>
  <c r="AL25" i="16" s="1"/>
  <c r="AJ25" i="16"/>
  <c r="AI25" i="16"/>
  <c r="AG25" i="16"/>
  <c r="AC25" i="16"/>
  <c r="X25" i="16"/>
  <c r="P25" i="16"/>
  <c r="I25" i="16"/>
  <c r="B25" i="16"/>
  <c r="A25" i="16"/>
  <c r="AL24" i="16" a="1"/>
  <c r="AL24" i="16" s="1"/>
  <c r="AJ24" i="16"/>
  <c r="AG24" i="16"/>
  <c r="AI24" i="16" s="1"/>
  <c r="AC24" i="16"/>
  <c r="AD24" i="16" s="1"/>
  <c r="AE24" i="16" s="1"/>
  <c r="X24" i="16"/>
  <c r="I24" i="16"/>
  <c r="B24" i="16"/>
  <c r="A24" i="16"/>
  <c r="AL23" i="16" a="1"/>
  <c r="AL23" i="16" s="1"/>
  <c r="AJ23" i="16"/>
  <c r="AG23" i="16"/>
  <c r="AI23" i="16" s="1"/>
  <c r="K23" i="16"/>
  <c r="J23" i="16"/>
  <c r="H23" i="16"/>
  <c r="G23" i="16"/>
  <c r="AL22" i="16" a="1"/>
  <c r="AL22" i="16" s="1"/>
  <c r="AJ22" i="16"/>
  <c r="AG22" i="16"/>
  <c r="AI22" i="16" s="1"/>
  <c r="AC22" i="16"/>
  <c r="AD22" i="16" s="1"/>
  <c r="X22" i="16"/>
  <c r="P22" i="16"/>
  <c r="I22" i="16"/>
  <c r="B22" i="16"/>
  <c r="A22" i="16"/>
  <c r="AL21" i="16" a="1"/>
  <c r="AL21" i="16" s="1"/>
  <c r="AJ21" i="16"/>
  <c r="AG21" i="16"/>
  <c r="AI21" i="16" s="1"/>
  <c r="AC21" i="16"/>
  <c r="AD21" i="16" s="1"/>
  <c r="Z21" i="16"/>
  <c r="X21" i="16"/>
  <c r="Y21" i="16" s="1"/>
  <c r="I21" i="16"/>
  <c r="B21" i="16"/>
  <c r="A21" i="16"/>
  <c r="AL20" i="16" a="1"/>
  <c r="AL20" i="16" s="1"/>
  <c r="AJ20" i="16"/>
  <c r="AG20" i="16"/>
  <c r="AI20" i="16" s="1"/>
  <c r="AC20" i="16"/>
  <c r="X20" i="16"/>
  <c r="P20" i="16"/>
  <c r="I20" i="16"/>
  <c r="B20" i="16"/>
  <c r="A20" i="16"/>
  <c r="AL19" i="16" a="1"/>
  <c r="AL19" i="16" s="1"/>
  <c r="AJ19" i="16"/>
  <c r="AG19" i="16"/>
  <c r="AI19" i="16" s="1"/>
  <c r="AC19" i="16"/>
  <c r="AD19" i="16" s="1"/>
  <c r="AE19" i="16" s="1"/>
  <c r="X19" i="16"/>
  <c r="P19" i="16"/>
  <c r="I19" i="16"/>
  <c r="B19" i="16"/>
  <c r="A19" i="16"/>
  <c r="AL18" i="16" a="1"/>
  <c r="AL18" i="16" s="1"/>
  <c r="AJ18" i="16"/>
  <c r="AG18" i="16"/>
  <c r="AI18" i="16" s="1"/>
  <c r="AC18" i="16"/>
  <c r="AD18" i="16" s="1"/>
  <c r="Y18" i="16"/>
  <c r="X18" i="16"/>
  <c r="I18" i="16"/>
  <c r="B18" i="16"/>
  <c r="A18" i="16"/>
  <c r="AL17" i="16" a="1"/>
  <c r="AL17" i="16" s="1"/>
  <c r="AJ17" i="16"/>
  <c r="AG17" i="16"/>
  <c r="AI17" i="16" s="1"/>
  <c r="AC17" i="16"/>
  <c r="AD17" i="16" s="1"/>
  <c r="X17" i="16"/>
  <c r="Y17" i="16" s="1"/>
  <c r="Z17" i="16" s="1"/>
  <c r="I17" i="16"/>
  <c r="B17" i="16"/>
  <c r="A17" i="16"/>
  <c r="AL16" i="16" a="1"/>
  <c r="AL16" i="16" s="1"/>
  <c r="AJ16" i="16"/>
  <c r="AG16" i="16"/>
  <c r="AI16" i="16" s="1"/>
  <c r="AC16" i="16"/>
  <c r="X16" i="16"/>
  <c r="Y16" i="16" s="1"/>
  <c r="I16" i="16"/>
  <c r="B16" i="16"/>
  <c r="A16" i="16"/>
  <c r="AL15" i="16" a="1"/>
  <c r="AL15" i="16" s="1"/>
  <c r="AJ15" i="16"/>
  <c r="AG15" i="16"/>
  <c r="AI15" i="16" s="1"/>
  <c r="K15" i="16"/>
  <c r="J15" i="16"/>
  <c r="H15" i="16"/>
  <c r="G15" i="16"/>
  <c r="AL14" i="16" a="1"/>
  <c r="AL14" i="16" s="1"/>
  <c r="AJ14" i="16"/>
  <c r="AG14" i="16"/>
  <c r="AI14" i="16" s="1"/>
  <c r="AC14" i="16"/>
  <c r="Y14" i="16"/>
  <c r="X14" i="16"/>
  <c r="I14" i="16"/>
  <c r="B14" i="16"/>
  <c r="A14" i="16"/>
  <c r="AL13" i="16" a="1"/>
  <c r="AL13" i="16" s="1"/>
  <c r="AJ13" i="16"/>
  <c r="AI13" i="16"/>
  <c r="AG13" i="16"/>
  <c r="AC13" i="16"/>
  <c r="Y13" i="16"/>
  <c r="Z13" i="16" s="1"/>
  <c r="X13" i="16"/>
  <c r="I13" i="16"/>
  <c r="B13" i="16"/>
  <c r="A13" i="16"/>
  <c r="AL12" i="16" a="1"/>
  <c r="AL12" i="16" s="1"/>
  <c r="AJ12" i="16"/>
  <c r="AG12" i="16"/>
  <c r="AI12" i="16" s="1"/>
  <c r="AC12" i="16"/>
  <c r="X12" i="16"/>
  <c r="I12" i="16"/>
  <c r="B12" i="16"/>
  <c r="A12" i="16"/>
  <c r="AL11" i="16" a="1"/>
  <c r="AL11" i="16" s="1"/>
  <c r="AJ11" i="16"/>
  <c r="AG11" i="16"/>
  <c r="AI11" i="16" s="1"/>
  <c r="AC11" i="16"/>
  <c r="X11" i="16"/>
  <c r="I11" i="16"/>
  <c r="B11" i="16"/>
  <c r="A11" i="16"/>
  <c r="AL10" i="16" a="1"/>
  <c r="AL10" i="16" s="1"/>
  <c r="AJ10" i="16"/>
  <c r="AG10" i="16"/>
  <c r="AI10" i="16" s="1"/>
  <c r="AC10" i="16"/>
  <c r="AD10" i="16" s="1"/>
  <c r="AE10" i="16" s="1"/>
  <c r="X10" i="16"/>
  <c r="Y10" i="16" s="1"/>
  <c r="Z10" i="16" s="1"/>
  <c r="I10" i="16"/>
  <c r="B10" i="16"/>
  <c r="A10" i="16"/>
  <c r="AJ9" i="16"/>
  <c r="AI9" i="16"/>
  <c r="AG9" i="16"/>
  <c r="AC9" i="16"/>
  <c r="X9" i="16"/>
  <c r="I9" i="16"/>
  <c r="B9" i="16"/>
  <c r="A9" i="16"/>
  <c r="AJ8" i="16"/>
  <c r="AG8" i="16"/>
  <c r="AI8" i="16" s="1"/>
  <c r="AC8" i="16"/>
  <c r="X8" i="16"/>
  <c r="I8" i="16"/>
  <c r="B8" i="16"/>
  <c r="A8" i="16"/>
  <c r="AL7" i="16" a="1"/>
  <c r="AL7" i="16" s="1"/>
  <c r="AJ7" i="16"/>
  <c r="AI7" i="16"/>
  <c r="AG7" i="16"/>
  <c r="N7" i="16"/>
  <c r="N3" i="16" s="1"/>
  <c r="M7" i="16"/>
  <c r="M3" i="16" s="1"/>
  <c r="K7" i="16"/>
  <c r="K3" i="16" s="1"/>
  <c r="J7" i="16"/>
  <c r="J3" i="16" s="1"/>
  <c r="H7" i="16"/>
  <c r="H6" i="16" s="1"/>
  <c r="G7" i="16"/>
  <c r="G6" i="16" s="1"/>
  <c r="AG8" i="15"/>
  <c r="AJ8" i="15" s="1"/>
  <c r="G7" i="15"/>
  <c r="H7" i="15"/>
  <c r="J7" i="15"/>
  <c r="K7" i="15"/>
  <c r="M7" i="15"/>
  <c r="N7" i="15"/>
  <c r="AC8" i="15"/>
  <c r="X8" i="15"/>
  <c r="I8" i="15"/>
  <c r="B8" i="15"/>
  <c r="A8" i="15"/>
  <c r="A29" i="14"/>
  <c r="B29" i="14"/>
  <c r="I29" i="14"/>
  <c r="X29" i="14"/>
  <c r="Y29" i="14" s="1"/>
  <c r="AC29" i="14"/>
  <c r="AD29" i="14" s="1"/>
  <c r="AE29" i="14" s="1"/>
  <c r="AI29" i="14" a="1"/>
  <c r="AI29" i="14" s="1"/>
  <c r="AG29" i="14" s="1"/>
  <c r="AI30" i="14" a="1"/>
  <c r="AI30" i="14" s="1"/>
  <c r="AG30" i="14" s="1"/>
  <c r="AC30" i="14"/>
  <c r="AD30" i="14" s="1"/>
  <c r="X30" i="14"/>
  <c r="I30" i="14"/>
  <c r="B30" i="14"/>
  <c r="A30" i="14"/>
  <c r="AI28" i="14" a="1"/>
  <c r="AI28" i="14" s="1"/>
  <c r="AG28" i="14" s="1"/>
  <c r="AC28" i="14"/>
  <c r="AD28" i="14" s="1"/>
  <c r="X28" i="14"/>
  <c r="I28" i="14"/>
  <c r="B28" i="14"/>
  <c r="A28" i="14"/>
  <c r="AI27" i="14" a="1"/>
  <c r="AI27" i="14" s="1"/>
  <c r="AG27" i="14" s="1"/>
  <c r="AC27" i="14"/>
  <c r="X27" i="14"/>
  <c r="Y27" i="14" s="1"/>
  <c r="I27" i="14"/>
  <c r="B27" i="14"/>
  <c r="A27" i="14"/>
  <c r="AI26" i="14" a="1"/>
  <c r="AI26" i="14" s="1"/>
  <c r="AG26" i="14" s="1"/>
  <c r="AC26" i="14"/>
  <c r="AD26" i="14" s="1"/>
  <c r="AE26" i="14" s="1"/>
  <c r="X26" i="14"/>
  <c r="Y26" i="14" s="1"/>
  <c r="Z26" i="14" s="1"/>
  <c r="I26" i="14"/>
  <c r="B26" i="14"/>
  <c r="A26" i="14"/>
  <c r="AI25" i="14" a="1"/>
  <c r="AI25" i="14" s="1"/>
  <c r="AG25" i="14" s="1"/>
  <c r="AC25" i="14"/>
  <c r="AD25" i="14" s="1"/>
  <c r="AE25" i="14" s="1"/>
  <c r="X25" i="14"/>
  <c r="Y25" i="14" s="1"/>
  <c r="I25" i="14"/>
  <c r="B25" i="14"/>
  <c r="A25" i="14"/>
  <c r="AI24" i="14" a="1"/>
  <c r="AI24" i="14" s="1"/>
  <c r="AG24" i="14" s="1"/>
  <c r="AC24" i="14"/>
  <c r="X24" i="14"/>
  <c r="I24" i="14"/>
  <c r="B24" i="14"/>
  <c r="A24" i="14"/>
  <c r="AI23" i="14" a="1"/>
  <c r="AI23" i="14" s="1"/>
  <c r="AG23" i="14" s="1"/>
  <c r="AC23" i="14"/>
  <c r="X23" i="14"/>
  <c r="Y23" i="14" s="1"/>
  <c r="Z23" i="14" s="1"/>
  <c r="I23" i="14"/>
  <c r="B23" i="14"/>
  <c r="A23" i="14"/>
  <c r="AI22" i="14" a="1"/>
  <c r="AI22" i="14" s="1"/>
  <c r="AG22" i="14" s="1"/>
  <c r="AC22" i="14"/>
  <c r="AD22" i="14" s="1"/>
  <c r="X22" i="14"/>
  <c r="Y22" i="14" s="1"/>
  <c r="Z22" i="14" s="1"/>
  <c r="I22" i="14"/>
  <c r="B22" i="14"/>
  <c r="A22" i="14"/>
  <c r="AI21" i="14" a="1"/>
  <c r="AI21" i="14" s="1"/>
  <c r="AG21" i="14" s="1"/>
  <c r="AC21" i="14"/>
  <c r="AD21" i="14" s="1"/>
  <c r="X21" i="14"/>
  <c r="I21" i="14"/>
  <c r="B21" i="14"/>
  <c r="A21" i="14"/>
  <c r="AI20" i="14" a="1"/>
  <c r="AI20" i="14" s="1"/>
  <c r="AG20" i="14" s="1"/>
  <c r="AC20" i="14"/>
  <c r="AD20" i="14" s="1"/>
  <c r="X20" i="14"/>
  <c r="I20" i="14"/>
  <c r="B20" i="14"/>
  <c r="A20" i="14"/>
  <c r="AI19" i="14" a="1"/>
  <c r="AI19" i="14" s="1"/>
  <c r="AG19" i="14" s="1"/>
  <c r="AC19" i="14"/>
  <c r="X19" i="14"/>
  <c r="Y19" i="14" s="1"/>
  <c r="I19" i="14"/>
  <c r="B19" i="14"/>
  <c r="A19" i="14"/>
  <c r="AI18" i="14" a="1"/>
  <c r="AI18" i="14" s="1"/>
  <c r="AG18" i="14" s="1"/>
  <c r="AC18" i="14"/>
  <c r="AD18" i="14" s="1"/>
  <c r="AE18" i="14" s="1"/>
  <c r="Y18" i="14"/>
  <c r="X18" i="14"/>
  <c r="I18" i="14"/>
  <c r="B18" i="14"/>
  <c r="A18" i="14"/>
  <c r="AI17" i="14" a="1"/>
  <c r="AI17" i="14" s="1"/>
  <c r="AG17" i="14" s="1"/>
  <c r="AD17" i="14"/>
  <c r="AE17" i="14" s="1"/>
  <c r="AC17" i="14"/>
  <c r="X17" i="14"/>
  <c r="Y17" i="14" s="1"/>
  <c r="I17" i="14"/>
  <c r="B17" i="14"/>
  <c r="A17" i="14"/>
  <c r="AI16" i="14" a="1"/>
  <c r="AI16" i="14" s="1"/>
  <c r="AG16" i="14" s="1"/>
  <c r="AC16" i="14"/>
  <c r="X16" i="14"/>
  <c r="P16" i="14"/>
  <c r="I16" i="14"/>
  <c r="B16" i="14"/>
  <c r="A16" i="14"/>
  <c r="AI15" i="14" a="1"/>
  <c r="AI15" i="14" s="1"/>
  <c r="AG15" i="14" s="1"/>
  <c r="AC15" i="14"/>
  <c r="X15" i="14"/>
  <c r="Y15" i="14" s="1"/>
  <c r="Z15" i="14" s="1"/>
  <c r="I15" i="14"/>
  <c r="B15" i="14"/>
  <c r="A15" i="14"/>
  <c r="AI14" i="14" a="1"/>
  <c r="AI14" i="14" s="1"/>
  <c r="AG14" i="14" s="1"/>
  <c r="AC14" i="14"/>
  <c r="AD14" i="14" s="1"/>
  <c r="X14" i="14"/>
  <c r="Y14" i="14" s="1"/>
  <c r="Z14" i="14" s="1"/>
  <c r="I14" i="14"/>
  <c r="B14" i="14"/>
  <c r="A14" i="14"/>
  <c r="AI13" i="14" a="1"/>
  <c r="AI13" i="14" s="1"/>
  <c r="AG13" i="14" s="1"/>
  <c r="AC13" i="14"/>
  <c r="X13" i="14"/>
  <c r="Y13" i="14" s="1"/>
  <c r="I13" i="14"/>
  <c r="B13" i="14"/>
  <c r="A13" i="14"/>
  <c r="AI12" i="14" a="1"/>
  <c r="AI12" i="14" s="1"/>
  <c r="AG12" i="14" s="1"/>
  <c r="AC12" i="14"/>
  <c r="AD12" i="14" s="1"/>
  <c r="X12" i="14"/>
  <c r="I12" i="14"/>
  <c r="B12" i="14"/>
  <c r="A12" i="14"/>
  <c r="AI11" i="14" a="1"/>
  <c r="AI11" i="14" s="1"/>
  <c r="AG11" i="14" s="1"/>
  <c r="AC11" i="14"/>
  <c r="X11" i="14"/>
  <c r="Y11" i="14" s="1"/>
  <c r="I11" i="14"/>
  <c r="B11" i="14"/>
  <c r="A11" i="14"/>
  <c r="AI10" i="14" a="1"/>
  <c r="AI10" i="14" s="1"/>
  <c r="AG10" i="14" s="1"/>
  <c r="AC10" i="14"/>
  <c r="AD10" i="14" s="1"/>
  <c r="X10" i="14"/>
  <c r="Y10" i="14" s="1"/>
  <c r="Z10" i="14" s="1"/>
  <c r="I10" i="14"/>
  <c r="B10" i="14"/>
  <c r="A10" i="14"/>
  <c r="AI9" i="14" a="1"/>
  <c r="AI9" i="14" s="1"/>
  <c r="AG9" i="14" s="1"/>
  <c r="AC9" i="14"/>
  <c r="AD9" i="14" s="1"/>
  <c r="AE9" i="14" s="1"/>
  <c r="X9" i="14"/>
  <c r="Y9" i="14" s="1"/>
  <c r="Z9" i="14" s="1"/>
  <c r="I9" i="14"/>
  <c r="B9" i="14"/>
  <c r="A9" i="14"/>
  <c r="AI8" i="14" a="1"/>
  <c r="AI8" i="14" s="1"/>
  <c r="AG8" i="14" s="1"/>
  <c r="AC8" i="14"/>
  <c r="AD8" i="14" s="1"/>
  <c r="AE8" i="14" s="1"/>
  <c r="X8" i="14"/>
  <c r="I8" i="14"/>
  <c r="B8" i="14"/>
  <c r="A8" i="14"/>
  <c r="AI7" i="14" a="1"/>
  <c r="AI7" i="14" s="1"/>
  <c r="AG7" i="14" s="1"/>
  <c r="AC7" i="14"/>
  <c r="AC6" i="14" s="1"/>
  <c r="X7" i="14"/>
  <c r="Y7" i="14" s="1"/>
  <c r="I7" i="14"/>
  <c r="B7" i="14"/>
  <c r="A7" i="14"/>
  <c r="N6" i="14"/>
  <c r="D25" i="4" s="1"/>
  <c r="M6" i="14"/>
  <c r="C25" i="4" s="1"/>
  <c r="K25" i="4" s="1"/>
  <c r="K6" i="14"/>
  <c r="J6" i="14"/>
  <c r="H6" i="14"/>
  <c r="G6" i="14"/>
  <c r="N3" i="14"/>
  <c r="M3" i="14"/>
  <c r="K3" i="14"/>
  <c r="J3" i="14"/>
  <c r="AI50" i="13" a="1"/>
  <c r="AI50" i="13" s="1"/>
  <c r="AG50" i="13" s="1"/>
  <c r="AI51" i="13" a="1"/>
  <c r="AI51" i="13" s="1"/>
  <c r="AG51" i="13" s="1"/>
  <c r="AI52" i="13" a="1"/>
  <c r="AI52" i="13" s="1"/>
  <c r="AG52" i="13" s="1"/>
  <c r="AI53" i="13" a="1"/>
  <c r="AI53" i="13" s="1"/>
  <c r="AG53" i="13" s="1"/>
  <c r="AI54" i="13" a="1"/>
  <c r="AI54" i="13" s="1"/>
  <c r="AG54" i="13" s="1"/>
  <c r="AN54" i="13" s="1"/>
  <c r="AI55" i="13" a="1"/>
  <c r="AI55" i="13" s="1"/>
  <c r="AG55" i="13" s="1"/>
  <c r="AI56" i="13" a="1"/>
  <c r="AI56" i="13" s="1"/>
  <c r="AG56" i="13" s="1"/>
  <c r="AN56" i="13" s="1"/>
  <c r="AI57" i="13" a="1"/>
  <c r="AI57" i="13" s="1"/>
  <c r="AG57" i="13" s="1"/>
  <c r="AI58" i="13" a="1"/>
  <c r="AI58" i="13" s="1"/>
  <c r="AG58" i="13" s="1"/>
  <c r="AI59" i="13" a="1"/>
  <c r="AI59" i="13" s="1"/>
  <c r="AG59" i="13" s="1"/>
  <c r="AI60" i="13" a="1"/>
  <c r="AI60" i="13" s="1"/>
  <c r="AG60" i="13" s="1"/>
  <c r="AI61" i="13" a="1"/>
  <c r="AI61" i="13" s="1"/>
  <c r="AG61" i="13" s="1"/>
  <c r="AI62" i="13" a="1"/>
  <c r="AI62" i="13" s="1"/>
  <c r="AG62" i="13" s="1"/>
  <c r="AN62" i="13" s="1"/>
  <c r="AI63" i="13" a="1"/>
  <c r="AI63" i="13" s="1"/>
  <c r="AG63" i="13" s="1"/>
  <c r="AI64" i="13" a="1"/>
  <c r="AI64" i="13" s="1"/>
  <c r="AG64" i="13" s="1"/>
  <c r="AN64" i="13" s="1"/>
  <c r="AI65" i="13" a="1"/>
  <c r="AI65" i="13" s="1"/>
  <c r="AG65" i="13" s="1"/>
  <c r="AI66" i="13" a="1"/>
  <c r="AI66" i="13" s="1"/>
  <c r="AG66" i="13" s="1"/>
  <c r="AI67" i="13" a="1"/>
  <c r="AI67" i="13" s="1"/>
  <c r="AG67" i="13" s="1"/>
  <c r="AI68" i="13" a="1"/>
  <c r="AI68" i="13" s="1"/>
  <c r="AG68" i="13" s="1"/>
  <c r="AI69" i="13" a="1"/>
  <c r="AI69" i="13" s="1"/>
  <c r="AG69" i="13" s="1"/>
  <c r="AI70" i="13" a="1"/>
  <c r="AI70" i="13" s="1"/>
  <c r="AG70" i="13" s="1"/>
  <c r="AN70" i="13" s="1"/>
  <c r="AI71" i="13" a="1"/>
  <c r="AI71" i="13" s="1"/>
  <c r="AG71" i="13" s="1"/>
  <c r="AI72" i="13" a="1"/>
  <c r="AI72" i="13" s="1"/>
  <c r="AG72" i="13" s="1"/>
  <c r="AN72" i="13" s="1"/>
  <c r="AI73" i="13" a="1"/>
  <c r="AI73" i="13" s="1"/>
  <c r="AG73" i="13" s="1"/>
  <c r="AI74" i="13" a="1"/>
  <c r="AI74" i="13" s="1"/>
  <c r="AG74" i="13" s="1"/>
  <c r="AI75" i="13" a="1"/>
  <c r="AI75" i="13" s="1"/>
  <c r="AG75" i="13" s="1"/>
  <c r="AI76" i="13" a="1"/>
  <c r="AI76" i="13" s="1"/>
  <c r="AG76" i="13" s="1"/>
  <c r="AQ76" i="13" s="1"/>
  <c r="AS76" i="13" s="1"/>
  <c r="AI77" i="13" a="1"/>
  <c r="AI77" i="13" s="1"/>
  <c r="AG77" i="13" s="1"/>
  <c r="AI78" i="13" a="1"/>
  <c r="AI78" i="13" s="1"/>
  <c r="AG78" i="13" s="1"/>
  <c r="AR78" i="13" s="1"/>
  <c r="AI79" i="13" a="1"/>
  <c r="AI79" i="13" s="1"/>
  <c r="AG79" i="13" s="1"/>
  <c r="AQ79" i="13" s="1"/>
  <c r="AS79" i="13" s="1"/>
  <c r="AI80" i="13" a="1"/>
  <c r="AI80" i="13" s="1"/>
  <c r="AG80" i="13" s="1"/>
  <c r="AR80" i="13" s="1"/>
  <c r="AI81" i="13" a="1"/>
  <c r="AI81" i="13" s="1"/>
  <c r="AG81" i="13" s="1"/>
  <c r="AI82" i="13" a="1"/>
  <c r="AI82" i="13" s="1"/>
  <c r="AG82" i="13" s="1"/>
  <c r="AR82" i="13" s="1"/>
  <c r="AI83" i="13" a="1"/>
  <c r="AI83" i="13" s="1"/>
  <c r="AG83" i="13" s="1"/>
  <c r="AI84" i="13" a="1"/>
  <c r="AI84" i="13" s="1"/>
  <c r="AG84" i="13" s="1"/>
  <c r="AR84" i="13" s="1"/>
  <c r="AI85" i="13" a="1"/>
  <c r="AI85" i="13" s="1"/>
  <c r="AG85" i="13" s="1"/>
  <c r="AI86" i="13" a="1"/>
  <c r="AI86" i="13" s="1"/>
  <c r="AG86" i="13" s="1"/>
  <c r="AR86" i="13" s="1"/>
  <c r="AI87" i="13" a="1"/>
  <c r="AI87" i="13" s="1"/>
  <c r="AG87" i="13" s="1"/>
  <c r="AQ87" i="13" s="1"/>
  <c r="AS87" i="13" s="1"/>
  <c r="AI88" i="13" a="1"/>
  <c r="AI88" i="13" s="1"/>
  <c r="AG88" i="13" s="1"/>
  <c r="AR88" i="13" s="1"/>
  <c r="AI89" i="13" a="1"/>
  <c r="AI89" i="13" s="1"/>
  <c r="AG89" i="13" s="1"/>
  <c r="AI90" i="13" a="1"/>
  <c r="AI90" i="13" s="1"/>
  <c r="AG90" i="13" s="1"/>
  <c r="AR90" i="13" s="1"/>
  <c r="AI91" i="13" a="1"/>
  <c r="AI91" i="13" s="1"/>
  <c r="AG91" i="13" s="1"/>
  <c r="AI92" i="13" a="1"/>
  <c r="AI92" i="13" s="1"/>
  <c r="AG92" i="13" s="1"/>
  <c r="AR92" i="13" s="1"/>
  <c r="AI93" i="13" a="1"/>
  <c r="AI93" i="13" s="1"/>
  <c r="AG93" i="13" s="1"/>
  <c r="AI94" i="13" a="1"/>
  <c r="AI94" i="13" s="1"/>
  <c r="AG94" i="13" s="1"/>
  <c r="AR94" i="13" s="1"/>
  <c r="AI95" i="13" a="1"/>
  <c r="AI95" i="13" s="1"/>
  <c r="AG95" i="13" s="1"/>
  <c r="AQ95" i="13" s="1"/>
  <c r="AS95" i="13" s="1"/>
  <c r="AI96" i="13" a="1"/>
  <c r="AI96" i="13" s="1"/>
  <c r="AG96" i="13" s="1"/>
  <c r="AR96" i="13" s="1"/>
  <c r="AI97" i="13" a="1"/>
  <c r="AI97" i="13" s="1"/>
  <c r="AG97" i="13" s="1"/>
  <c r="AI98" i="13" a="1"/>
  <c r="AI98" i="13" s="1"/>
  <c r="AG98" i="13" s="1"/>
  <c r="AR98" i="13" s="1"/>
  <c r="AI99" i="13" a="1"/>
  <c r="AI99" i="13" s="1"/>
  <c r="AG99" i="13" s="1"/>
  <c r="AI100" i="13" a="1"/>
  <c r="AI100" i="13" s="1"/>
  <c r="AG100" i="13" s="1"/>
  <c r="AR100" i="13" s="1"/>
  <c r="AE9" i="13"/>
  <c r="AE12" i="13"/>
  <c r="AE13" i="13"/>
  <c r="AE16" i="13"/>
  <c r="AE17" i="13"/>
  <c r="AE21" i="13"/>
  <c r="AE28" i="13"/>
  <c r="AE32" i="13"/>
  <c r="AE33" i="13"/>
  <c r="AE37" i="13"/>
  <c r="AE44" i="13"/>
  <c r="AE48" i="13"/>
  <c r="AE49" i="13"/>
  <c r="AE51" i="13"/>
  <c r="AE52" i="13"/>
  <c r="AE53" i="13"/>
  <c r="AE55" i="13"/>
  <c r="AE56" i="13"/>
  <c r="AE57" i="13"/>
  <c r="AE59" i="13"/>
  <c r="AE60" i="13"/>
  <c r="AE61" i="13"/>
  <c r="AE63" i="13"/>
  <c r="AE64" i="13"/>
  <c r="AE65" i="13"/>
  <c r="AE67" i="13"/>
  <c r="AE68" i="13"/>
  <c r="AE69" i="13"/>
  <c r="AE71" i="13"/>
  <c r="AE72" i="13"/>
  <c r="AE73" i="13"/>
  <c r="AE75" i="13"/>
  <c r="AE76" i="13"/>
  <c r="AE77" i="13"/>
  <c r="AE79" i="13"/>
  <c r="AE80" i="13"/>
  <c r="AE81" i="13"/>
  <c r="AE83" i="13"/>
  <c r="AE84" i="13"/>
  <c r="AE85" i="13"/>
  <c r="AE87" i="13"/>
  <c r="AE88" i="13"/>
  <c r="AE89" i="13"/>
  <c r="AE91" i="13"/>
  <c r="AE92" i="13"/>
  <c r="AE93" i="13"/>
  <c r="AE95" i="13"/>
  <c r="AE96" i="13"/>
  <c r="AE97" i="13"/>
  <c r="AE99" i="13"/>
  <c r="AE100" i="13"/>
  <c r="AC7" i="13"/>
  <c r="AD7" i="13" s="1"/>
  <c r="AE7" i="13" s="1"/>
  <c r="Z9" i="13"/>
  <c r="Z13" i="13"/>
  <c r="Z20" i="13"/>
  <c r="Z21" i="13"/>
  <c r="Z25" i="13"/>
  <c r="Z29" i="13"/>
  <c r="Z32" i="13"/>
  <c r="Z33" i="13"/>
  <c r="Z36" i="13"/>
  <c r="Z37" i="13"/>
  <c r="Z45" i="13"/>
  <c r="Z48" i="13"/>
  <c r="Z49" i="13"/>
  <c r="Z51" i="13"/>
  <c r="Z52" i="13"/>
  <c r="Z53" i="13"/>
  <c r="Z55" i="13"/>
  <c r="Z56" i="13"/>
  <c r="Z57" i="13"/>
  <c r="Z59" i="13"/>
  <c r="Z60" i="13"/>
  <c r="Z61" i="13"/>
  <c r="Z63" i="13"/>
  <c r="Z64" i="13"/>
  <c r="Z65" i="13"/>
  <c r="Z67" i="13"/>
  <c r="Z68" i="13"/>
  <c r="Z69" i="13"/>
  <c r="Z71" i="13"/>
  <c r="Z72" i="13"/>
  <c r="Z73" i="13"/>
  <c r="Z75" i="13"/>
  <c r="Z76" i="13"/>
  <c r="Z77" i="13"/>
  <c r="Z79" i="13"/>
  <c r="Z80" i="13"/>
  <c r="Z81" i="13"/>
  <c r="Z83" i="13"/>
  <c r="Z84" i="13"/>
  <c r="Z85" i="13"/>
  <c r="Z87" i="13"/>
  <c r="Z88" i="13"/>
  <c r="Z89" i="13"/>
  <c r="Z91" i="13"/>
  <c r="Z92" i="13"/>
  <c r="Z93" i="13"/>
  <c r="Z95" i="13"/>
  <c r="Z96" i="13"/>
  <c r="Z97" i="13"/>
  <c r="Z99" i="13"/>
  <c r="Z100" i="13"/>
  <c r="Y7" i="13"/>
  <c r="X7" i="13"/>
  <c r="Z7" i="13" s="1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7" i="13"/>
  <c r="N3" i="13"/>
  <c r="M3" i="13"/>
  <c r="K3" i="13"/>
  <c r="J3" i="13"/>
  <c r="H6" i="13"/>
  <c r="J6" i="13"/>
  <c r="K6" i="13"/>
  <c r="M6" i="13"/>
  <c r="N6" i="13"/>
  <c r="D24" i="4" s="1"/>
  <c r="D23" i="4" s="1"/>
  <c r="G6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P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B7" i="13"/>
  <c r="A7" i="13"/>
  <c r="I6" i="13" l="1"/>
  <c r="C5" i="3"/>
  <c r="Z27" i="14"/>
  <c r="L9" i="4"/>
  <c r="Y8" i="15"/>
  <c r="X6" i="15"/>
  <c r="AC6" i="15"/>
  <c r="P50" i="13"/>
  <c r="AE41" i="13"/>
  <c r="AE20" i="13"/>
  <c r="AE36" i="13"/>
  <c r="AE25" i="13"/>
  <c r="Z44" i="13"/>
  <c r="Z17" i="13"/>
  <c r="Z8" i="13"/>
  <c r="Z12" i="13"/>
  <c r="P49" i="13"/>
  <c r="P45" i="13"/>
  <c r="P41" i="13"/>
  <c r="P37" i="13"/>
  <c r="P33" i="13"/>
  <c r="P29" i="13"/>
  <c r="P25" i="13"/>
  <c r="P21" i="13"/>
  <c r="P17" i="13"/>
  <c r="P13" i="13"/>
  <c r="P9" i="13"/>
  <c r="P47" i="13"/>
  <c r="P43" i="13"/>
  <c r="P39" i="13"/>
  <c r="P35" i="13"/>
  <c r="P31" i="13"/>
  <c r="P27" i="13"/>
  <c r="P23" i="13"/>
  <c r="P19" i="13"/>
  <c r="P15" i="13"/>
  <c r="P11" i="13"/>
  <c r="AI7" i="13" a="1"/>
  <c r="AI7" i="13" s="1"/>
  <c r="AG7" i="13" s="1"/>
  <c r="AQ7" i="13" s="1"/>
  <c r="AS7" i="13" s="1"/>
  <c r="AI49" i="13" a="1"/>
  <c r="AI49" i="13" s="1"/>
  <c r="AI47" i="13" a="1"/>
  <c r="AI47" i="13" s="1"/>
  <c r="AI45" i="13" a="1"/>
  <c r="AI45" i="13" s="1"/>
  <c r="AI43" i="13" a="1"/>
  <c r="AI43" i="13" s="1"/>
  <c r="AI41" i="13" a="1"/>
  <c r="AI41" i="13" s="1"/>
  <c r="AI39" i="13" a="1"/>
  <c r="AI39" i="13" s="1"/>
  <c r="AI37" i="13" a="1"/>
  <c r="AI37" i="13" s="1"/>
  <c r="AI35" i="13" a="1"/>
  <c r="AI35" i="13" s="1"/>
  <c r="AI33" i="13" a="1"/>
  <c r="AI33" i="13" s="1"/>
  <c r="AI31" i="13" a="1"/>
  <c r="AI31" i="13" s="1"/>
  <c r="AI29" i="13" a="1"/>
  <c r="AI29" i="13" s="1"/>
  <c r="AI27" i="13" a="1"/>
  <c r="AI27" i="13" s="1"/>
  <c r="AI25" i="13" a="1"/>
  <c r="AI25" i="13" s="1"/>
  <c r="AI23" i="13" a="1"/>
  <c r="AI23" i="13" s="1"/>
  <c r="AI21" i="13" a="1"/>
  <c r="AI21" i="13" s="1"/>
  <c r="AI19" i="13" a="1"/>
  <c r="AI19" i="13" s="1"/>
  <c r="AI17" i="13" a="1"/>
  <c r="AI17" i="13" s="1"/>
  <c r="AI15" i="13" a="1"/>
  <c r="AI15" i="13" s="1"/>
  <c r="AI13" i="13" a="1"/>
  <c r="AI13" i="13" s="1"/>
  <c r="AI11" i="13" a="1"/>
  <c r="AI11" i="13" s="1"/>
  <c r="AI9" i="13" a="1"/>
  <c r="AI9" i="13" s="1"/>
  <c r="AL9" i="16" a="1"/>
  <c r="AL9" i="16" s="1"/>
  <c r="AI48" i="13" a="1"/>
  <c r="AI48" i="13" s="1"/>
  <c r="AI46" i="13" a="1"/>
  <c r="AI46" i="13" s="1"/>
  <c r="AI44" i="13" a="1"/>
  <c r="AI44" i="13" s="1"/>
  <c r="AI42" i="13" a="1"/>
  <c r="AI42" i="13" s="1"/>
  <c r="AI40" i="13" a="1"/>
  <c r="AI40" i="13" s="1"/>
  <c r="AI38" i="13" a="1"/>
  <c r="AI38" i="13" s="1"/>
  <c r="AI36" i="13" a="1"/>
  <c r="AI36" i="13" s="1"/>
  <c r="AI34" i="13" a="1"/>
  <c r="AI34" i="13" s="1"/>
  <c r="AI32" i="13" a="1"/>
  <c r="AI32" i="13" s="1"/>
  <c r="AI30" i="13" a="1"/>
  <c r="AI30" i="13" s="1"/>
  <c r="AI28" i="13" a="1"/>
  <c r="AI28" i="13" s="1"/>
  <c r="AI26" i="13" a="1"/>
  <c r="AI26" i="13" s="1"/>
  <c r="AI24" i="13" a="1"/>
  <c r="AI24" i="13" s="1"/>
  <c r="AI22" i="13" a="1"/>
  <c r="AI22" i="13" s="1"/>
  <c r="AI20" i="13" a="1"/>
  <c r="AI20" i="13" s="1"/>
  <c r="AI18" i="13" a="1"/>
  <c r="AI18" i="13" s="1"/>
  <c r="AI16" i="13" a="1"/>
  <c r="AI16" i="13" s="1"/>
  <c r="AI14" i="13" a="1"/>
  <c r="AI14" i="13" s="1"/>
  <c r="AI12" i="13" a="1"/>
  <c r="AI12" i="13" s="1"/>
  <c r="AI10" i="13" a="1"/>
  <c r="AI10" i="13" s="1"/>
  <c r="AI8" i="13" a="1"/>
  <c r="AI8" i="13" s="1"/>
  <c r="AG8" i="13" s="1"/>
  <c r="AQ97" i="13"/>
  <c r="AS97" i="13" s="1"/>
  <c r="AM97" i="13"/>
  <c r="AO97" i="13" s="1"/>
  <c r="AN97" i="13"/>
  <c r="AR97" i="13"/>
  <c r="AQ83" i="13"/>
  <c r="AS83" i="13" s="1"/>
  <c r="AR83" i="13"/>
  <c r="AM83" i="13"/>
  <c r="AO83" i="13" s="1"/>
  <c r="AN83" i="13"/>
  <c r="AN69" i="13"/>
  <c r="AQ69" i="13"/>
  <c r="AS69" i="13" s="1"/>
  <c r="AR69" i="13"/>
  <c r="AM69" i="13"/>
  <c r="AO69" i="13" s="1"/>
  <c r="AN65" i="13"/>
  <c r="AQ65" i="13"/>
  <c r="AS65" i="13" s="1"/>
  <c r="AR65" i="13"/>
  <c r="AM65" i="13"/>
  <c r="AO65" i="13" s="1"/>
  <c r="AN51" i="13"/>
  <c r="AQ51" i="13"/>
  <c r="AS51" i="13" s="1"/>
  <c r="AR51" i="13"/>
  <c r="AM51" i="13"/>
  <c r="AO51" i="13" s="1"/>
  <c r="AR16" i="14"/>
  <c r="AM16" i="14"/>
  <c r="AO16" i="14" s="1"/>
  <c r="AN16" i="14"/>
  <c r="AQ16" i="14"/>
  <c r="AS16" i="14" s="1"/>
  <c r="AQ93" i="13"/>
  <c r="AS93" i="13" s="1"/>
  <c r="AM93" i="13"/>
  <c r="AO93" i="13" s="1"/>
  <c r="AN93" i="13"/>
  <c r="AR93" i="13"/>
  <c r="AQ89" i="13"/>
  <c r="AS89" i="13" s="1"/>
  <c r="AM89" i="13"/>
  <c r="AO89" i="13" s="1"/>
  <c r="AN89" i="13"/>
  <c r="AR89" i="13"/>
  <c r="AN75" i="13"/>
  <c r="AQ75" i="13"/>
  <c r="AS75" i="13" s="1"/>
  <c r="AR75" i="13"/>
  <c r="AM75" i="13"/>
  <c r="AO75" i="13" s="1"/>
  <c r="AN61" i="13"/>
  <c r="AQ61" i="13"/>
  <c r="AS61" i="13" s="1"/>
  <c r="AR61" i="13"/>
  <c r="AM61" i="13"/>
  <c r="AO61" i="13" s="1"/>
  <c r="AN57" i="13"/>
  <c r="AQ57" i="13"/>
  <c r="AS57" i="13" s="1"/>
  <c r="AR57" i="13"/>
  <c r="AM57" i="13"/>
  <c r="AO57" i="13" s="1"/>
  <c r="AQ99" i="13"/>
  <c r="AS99" i="13" s="1"/>
  <c r="AR99" i="13"/>
  <c r="AM99" i="13"/>
  <c r="AO99" i="13" s="1"/>
  <c r="AN99" i="13"/>
  <c r="AQ85" i="13"/>
  <c r="AS85" i="13" s="1"/>
  <c r="AM85" i="13"/>
  <c r="AO85" i="13" s="1"/>
  <c r="AN85" i="13"/>
  <c r="AR85" i="13"/>
  <c r="AQ81" i="13"/>
  <c r="AS81" i="13" s="1"/>
  <c r="AM81" i="13"/>
  <c r="AO81" i="13" s="1"/>
  <c r="AN81" i="13"/>
  <c r="AR81" i="13"/>
  <c r="AN67" i="13"/>
  <c r="AQ67" i="13"/>
  <c r="AS67" i="13" s="1"/>
  <c r="AR67" i="13"/>
  <c r="AM67" i="13"/>
  <c r="AO67" i="13" s="1"/>
  <c r="AN53" i="13"/>
  <c r="AQ53" i="13"/>
  <c r="AS53" i="13" s="1"/>
  <c r="AR53" i="13"/>
  <c r="AM53" i="13"/>
  <c r="AO53" i="13" s="1"/>
  <c r="AQ91" i="13"/>
  <c r="AS91" i="13" s="1"/>
  <c r="AR91" i="13"/>
  <c r="AM91" i="13"/>
  <c r="AO91" i="13" s="1"/>
  <c r="AN91" i="13"/>
  <c r="AN77" i="13"/>
  <c r="AQ77" i="13"/>
  <c r="AS77" i="13" s="1"/>
  <c r="AR77" i="13"/>
  <c r="AM77" i="13"/>
  <c r="AO77" i="13" s="1"/>
  <c r="AN73" i="13"/>
  <c r="AQ73" i="13"/>
  <c r="AS73" i="13" s="1"/>
  <c r="AR73" i="13"/>
  <c r="AM73" i="13"/>
  <c r="AO73" i="13" s="1"/>
  <c r="AN59" i="13"/>
  <c r="AQ59" i="13"/>
  <c r="AS59" i="13" s="1"/>
  <c r="AR59" i="13"/>
  <c r="AM59" i="13"/>
  <c r="AO59" i="13" s="1"/>
  <c r="AR74" i="13"/>
  <c r="AM74" i="13"/>
  <c r="AO74" i="13" s="1"/>
  <c r="AN71" i="13"/>
  <c r="AQ71" i="13"/>
  <c r="AS71" i="13" s="1"/>
  <c r="AR71" i="13"/>
  <c r="AQ66" i="13"/>
  <c r="AS66" i="13" s="1"/>
  <c r="AR66" i="13"/>
  <c r="AM66" i="13"/>
  <c r="AO66" i="13" s="1"/>
  <c r="AN63" i="13"/>
  <c r="AQ63" i="13"/>
  <c r="AS63" i="13" s="1"/>
  <c r="AR63" i="13"/>
  <c r="AQ58" i="13"/>
  <c r="AS58" i="13" s="1"/>
  <c r="AR58" i="13"/>
  <c r="AM58" i="13"/>
  <c r="AO58" i="13" s="1"/>
  <c r="AN55" i="13"/>
  <c r="AQ55" i="13"/>
  <c r="AS55" i="13" s="1"/>
  <c r="AR55" i="13"/>
  <c r="AQ50" i="13"/>
  <c r="AS50" i="13" s="1"/>
  <c r="AR50" i="13"/>
  <c r="AM50" i="13"/>
  <c r="AO50" i="13" s="1"/>
  <c r="AN27" i="14"/>
  <c r="AQ27" i="14"/>
  <c r="AS27" i="14" s="1"/>
  <c r="AR27" i="14"/>
  <c r="AM27" i="14"/>
  <c r="AO27" i="14" s="1"/>
  <c r="AN28" i="14"/>
  <c r="AQ28" i="14"/>
  <c r="AS28" i="14" s="1"/>
  <c r="AR28" i="14"/>
  <c r="AM28" i="14"/>
  <c r="AO28" i="14" s="1"/>
  <c r="AN30" i="14"/>
  <c r="AQ30" i="14"/>
  <c r="AS30" i="14" s="1"/>
  <c r="AR30" i="14"/>
  <c r="AM30" i="14"/>
  <c r="AO30" i="14" s="1"/>
  <c r="AM100" i="13"/>
  <c r="AO100" i="13" s="1"/>
  <c r="AM98" i="13"/>
  <c r="AO98" i="13" s="1"/>
  <c r="AM96" i="13"/>
  <c r="AO96" i="13" s="1"/>
  <c r="AM94" i="13"/>
  <c r="AO94" i="13" s="1"/>
  <c r="AM92" i="13"/>
  <c r="AO92" i="13" s="1"/>
  <c r="AM90" i="13"/>
  <c r="AO90" i="13" s="1"/>
  <c r="AM88" i="13"/>
  <c r="AO88" i="13" s="1"/>
  <c r="AM86" i="13"/>
  <c r="AO86" i="13" s="1"/>
  <c r="AM84" i="13"/>
  <c r="AO84" i="13" s="1"/>
  <c r="AM82" i="13"/>
  <c r="AO82" i="13" s="1"/>
  <c r="AM80" i="13"/>
  <c r="AO80" i="13" s="1"/>
  <c r="AM78" i="13"/>
  <c r="AO78" i="13" s="1"/>
  <c r="AN74" i="13"/>
  <c r="AN66" i="13"/>
  <c r="AN58" i="13"/>
  <c r="AN50" i="13"/>
  <c r="AR76" i="13"/>
  <c r="AM76" i="13"/>
  <c r="AO76" i="13" s="1"/>
  <c r="AQ68" i="13"/>
  <c r="AS68" i="13" s="1"/>
  <c r="AR68" i="13"/>
  <c r="AM68" i="13"/>
  <c r="AO68" i="13" s="1"/>
  <c r="AQ60" i="13"/>
  <c r="AS60" i="13" s="1"/>
  <c r="AR60" i="13"/>
  <c r="AM60" i="13"/>
  <c r="AO60" i="13" s="1"/>
  <c r="AQ52" i="13"/>
  <c r="AS52" i="13" s="1"/>
  <c r="AR52" i="13"/>
  <c r="AM52" i="13"/>
  <c r="AO52" i="13" s="1"/>
  <c r="AN29" i="14"/>
  <c r="AQ29" i="14"/>
  <c r="AS29" i="14" s="1"/>
  <c r="AR29" i="14"/>
  <c r="AM29" i="14"/>
  <c r="AO29" i="14" s="1"/>
  <c r="AN95" i="13"/>
  <c r="AN87" i="13"/>
  <c r="AN79" i="13"/>
  <c r="AQ100" i="13"/>
  <c r="AS100" i="13" s="1"/>
  <c r="AQ96" i="13"/>
  <c r="AS96" i="13" s="1"/>
  <c r="AQ92" i="13"/>
  <c r="AS92" i="13" s="1"/>
  <c r="AQ88" i="13"/>
  <c r="AS88" i="13" s="1"/>
  <c r="AQ84" i="13"/>
  <c r="AS84" i="13" s="1"/>
  <c r="AQ80" i="13"/>
  <c r="AS80" i="13" s="1"/>
  <c r="AQ74" i="13"/>
  <c r="AS74" i="13" s="1"/>
  <c r="AQ70" i="13"/>
  <c r="AS70" i="13" s="1"/>
  <c r="AR70" i="13"/>
  <c r="AM70" i="13"/>
  <c r="AO70" i="13" s="1"/>
  <c r="AQ62" i="13"/>
  <c r="AS62" i="13" s="1"/>
  <c r="AR62" i="13"/>
  <c r="AM62" i="13"/>
  <c r="AO62" i="13" s="1"/>
  <c r="AQ54" i="13"/>
  <c r="AS54" i="13" s="1"/>
  <c r="AR54" i="13"/>
  <c r="AM54" i="13"/>
  <c r="AO54" i="13" s="1"/>
  <c r="AR17" i="14"/>
  <c r="AM17" i="14"/>
  <c r="AO17" i="14" s="1"/>
  <c r="AN17" i="14"/>
  <c r="AQ17" i="14"/>
  <c r="AS17" i="14" s="1"/>
  <c r="AM95" i="13"/>
  <c r="AO95" i="13" s="1"/>
  <c r="AM87" i="13"/>
  <c r="AO87" i="13" s="1"/>
  <c r="AM79" i="13"/>
  <c r="AO79" i="13" s="1"/>
  <c r="AN76" i="13"/>
  <c r="AN68" i="13"/>
  <c r="AN60" i="13"/>
  <c r="AN52" i="13"/>
  <c r="AR95" i="13"/>
  <c r="AR87" i="13"/>
  <c r="AR79" i="13"/>
  <c r="AQ72" i="13"/>
  <c r="AS72" i="13" s="1"/>
  <c r="AR72" i="13"/>
  <c r="AM72" i="13"/>
  <c r="AO72" i="13" s="1"/>
  <c r="AQ64" i="13"/>
  <c r="AS64" i="13" s="1"/>
  <c r="AR64" i="13"/>
  <c r="AM64" i="13"/>
  <c r="AO64" i="13" s="1"/>
  <c r="AQ56" i="13"/>
  <c r="AS56" i="13" s="1"/>
  <c r="AR56" i="13"/>
  <c r="AM56" i="13"/>
  <c r="AO56" i="13" s="1"/>
  <c r="AQ7" i="14"/>
  <c r="AS7" i="14" s="1"/>
  <c r="AM7" i="14"/>
  <c r="AO7" i="14" s="1"/>
  <c r="AN7" i="14"/>
  <c r="AR7" i="14"/>
  <c r="AQ8" i="14"/>
  <c r="AS8" i="14" s="1"/>
  <c r="AR8" i="14"/>
  <c r="AM8" i="14"/>
  <c r="AO8" i="14" s="1"/>
  <c r="AN8" i="14"/>
  <c r="AQ9" i="14"/>
  <c r="AS9" i="14" s="1"/>
  <c r="AR9" i="14"/>
  <c r="AM9" i="14"/>
  <c r="AO9" i="14" s="1"/>
  <c r="AN9" i="14"/>
  <c r="AQ10" i="14"/>
  <c r="AS10" i="14" s="1"/>
  <c r="AR10" i="14"/>
  <c r="AM10" i="14"/>
  <c r="AO10" i="14" s="1"/>
  <c r="AN10" i="14"/>
  <c r="AR11" i="14"/>
  <c r="AM11" i="14"/>
  <c r="AO11" i="14" s="1"/>
  <c r="AN11" i="14"/>
  <c r="AQ11" i="14"/>
  <c r="AS11" i="14" s="1"/>
  <c r="AR12" i="14"/>
  <c r="AM12" i="14"/>
  <c r="AO12" i="14" s="1"/>
  <c r="AN12" i="14"/>
  <c r="AQ12" i="14"/>
  <c r="AS12" i="14" s="1"/>
  <c r="AR13" i="14"/>
  <c r="AM13" i="14"/>
  <c r="AO13" i="14" s="1"/>
  <c r="AN13" i="14"/>
  <c r="AQ13" i="14"/>
  <c r="AS13" i="14" s="1"/>
  <c r="AR14" i="14"/>
  <c r="AM14" i="14"/>
  <c r="AO14" i="14" s="1"/>
  <c r="AN14" i="14"/>
  <c r="AQ14" i="14"/>
  <c r="AS14" i="14" s="1"/>
  <c r="AR15" i="14"/>
  <c r="AM15" i="14"/>
  <c r="AO15" i="14" s="1"/>
  <c r="AN15" i="14"/>
  <c r="AQ15" i="14"/>
  <c r="AS15" i="14" s="1"/>
  <c r="AR18" i="14"/>
  <c r="AM18" i="14"/>
  <c r="AO18" i="14" s="1"/>
  <c r="AN18" i="14"/>
  <c r="AQ18" i="14"/>
  <c r="AS18" i="14" s="1"/>
  <c r="AR19" i="14"/>
  <c r="AM19" i="14"/>
  <c r="AO19" i="14" s="1"/>
  <c r="AN19" i="14"/>
  <c r="AQ19" i="14"/>
  <c r="AS19" i="14" s="1"/>
  <c r="AR20" i="14"/>
  <c r="AM20" i="14"/>
  <c r="AO20" i="14" s="1"/>
  <c r="AN20" i="14"/>
  <c r="AQ20" i="14"/>
  <c r="AS20" i="14" s="1"/>
  <c r="AR21" i="14"/>
  <c r="AM21" i="14"/>
  <c r="AO21" i="14" s="1"/>
  <c r="AN21" i="14"/>
  <c r="AQ21" i="14"/>
  <c r="AS21" i="14" s="1"/>
  <c r="AR22" i="14"/>
  <c r="AM22" i="14"/>
  <c r="AO22" i="14" s="1"/>
  <c r="AN22" i="14"/>
  <c r="AQ22" i="14"/>
  <c r="AS22" i="14" s="1"/>
  <c r="AR23" i="14"/>
  <c r="AM23" i="14"/>
  <c r="AO23" i="14" s="1"/>
  <c r="AN23" i="14"/>
  <c r="AQ23" i="14"/>
  <c r="AS23" i="14" s="1"/>
  <c r="AR24" i="14"/>
  <c r="AM24" i="14"/>
  <c r="AO24" i="14" s="1"/>
  <c r="AN24" i="14"/>
  <c r="AQ24" i="14"/>
  <c r="AS24" i="14" s="1"/>
  <c r="AQ25" i="14"/>
  <c r="AS25" i="14" s="1"/>
  <c r="AM25" i="14"/>
  <c r="AO25" i="14" s="1"/>
  <c r="AR25" i="14"/>
  <c r="AN25" i="14"/>
  <c r="AN26" i="14"/>
  <c r="AQ26" i="14"/>
  <c r="AS26" i="14" s="1"/>
  <c r="AR26" i="14"/>
  <c r="AM26" i="14"/>
  <c r="AO26" i="14" s="1"/>
  <c r="AN100" i="13"/>
  <c r="AN98" i="13"/>
  <c r="AN96" i="13"/>
  <c r="AN94" i="13"/>
  <c r="AN92" i="13"/>
  <c r="AN90" i="13"/>
  <c r="AN88" i="13"/>
  <c r="AN86" i="13"/>
  <c r="AN84" i="13"/>
  <c r="AN82" i="13"/>
  <c r="AN80" i="13"/>
  <c r="AN78" i="13"/>
  <c r="AM71" i="13"/>
  <c r="AO71" i="13" s="1"/>
  <c r="AM63" i="13"/>
  <c r="AO63" i="13" s="1"/>
  <c r="AM55" i="13"/>
  <c r="AO55" i="13" s="1"/>
  <c r="AQ98" i="13"/>
  <c r="AS98" i="13" s="1"/>
  <c r="AQ94" i="13"/>
  <c r="AS94" i="13" s="1"/>
  <c r="AQ90" i="13"/>
  <c r="AS90" i="13" s="1"/>
  <c r="AQ86" i="13"/>
  <c r="AS86" i="13" s="1"/>
  <c r="AQ82" i="13"/>
  <c r="AS82" i="13" s="1"/>
  <c r="AQ78" i="13"/>
  <c r="AS78" i="13" s="1"/>
  <c r="AL8" i="15" a="1"/>
  <c r="AL8" i="15" s="1"/>
  <c r="D10" i="3"/>
  <c r="AI8" i="15"/>
  <c r="AL8" i="16" a="1"/>
  <c r="AL8" i="16" s="1"/>
  <c r="P46" i="13"/>
  <c r="P42" i="13"/>
  <c r="P38" i="13"/>
  <c r="P34" i="13"/>
  <c r="P30" i="13"/>
  <c r="P26" i="13"/>
  <c r="P22" i="13"/>
  <c r="P18" i="13"/>
  <c r="P14" i="13"/>
  <c r="P10" i="13"/>
  <c r="AC6" i="13"/>
  <c r="AE43" i="13"/>
  <c r="AE27" i="13"/>
  <c r="O6" i="13"/>
  <c r="AE45" i="13"/>
  <c r="AE40" i="13"/>
  <c r="AE39" i="13"/>
  <c r="AE29" i="13"/>
  <c r="AE24" i="13"/>
  <c r="AE23" i="13"/>
  <c r="AE11" i="13"/>
  <c r="P48" i="13"/>
  <c r="P44" i="13"/>
  <c r="P40" i="13"/>
  <c r="P36" i="13"/>
  <c r="P32" i="13"/>
  <c r="P28" i="13"/>
  <c r="P24" i="13"/>
  <c r="P20" i="13"/>
  <c r="P16" i="13"/>
  <c r="P12" i="13"/>
  <c r="P8" i="13"/>
  <c r="J5" i="3"/>
  <c r="C24" i="4"/>
  <c r="AE47" i="13"/>
  <c r="AE35" i="13"/>
  <c r="AE19" i="13"/>
  <c r="AE15" i="13"/>
  <c r="Z47" i="13"/>
  <c r="Z40" i="13"/>
  <c r="Z39" i="13"/>
  <c r="Z24" i="13"/>
  <c r="Z23" i="13"/>
  <c r="Z16" i="13"/>
  <c r="Z15" i="13"/>
  <c r="Z41" i="13"/>
  <c r="Z28" i="13"/>
  <c r="Z27" i="13"/>
  <c r="Z11" i="13"/>
  <c r="Z43" i="13"/>
  <c r="Z35" i="13"/>
  <c r="Z31" i="13"/>
  <c r="Z19" i="13"/>
  <c r="AN7" i="13"/>
  <c r="D16" i="4"/>
  <c r="C16" i="4"/>
  <c r="C10" i="4"/>
  <c r="C12" i="4"/>
  <c r="C14" i="4"/>
  <c r="C17" i="4"/>
  <c r="D8" i="4"/>
  <c r="D13" i="4"/>
  <c r="D10" i="4"/>
  <c r="D12" i="4"/>
  <c r="D14" i="4"/>
  <c r="D17" i="4"/>
  <c r="D9" i="4"/>
  <c r="C8" i="4"/>
  <c r="C9" i="4"/>
  <c r="C11" i="4"/>
  <c r="C13" i="4"/>
  <c r="C15" i="4"/>
  <c r="D11" i="4"/>
  <c r="D15" i="4"/>
  <c r="L6" i="13"/>
  <c r="K6" i="15"/>
  <c r="F16" i="4"/>
  <c r="G16" i="4"/>
  <c r="G9" i="4"/>
  <c r="G11" i="4"/>
  <c r="G13" i="4"/>
  <c r="G15" i="4"/>
  <c r="F8" i="4"/>
  <c r="F10" i="4"/>
  <c r="F12" i="4"/>
  <c r="F14" i="4"/>
  <c r="F17" i="4"/>
  <c r="G8" i="4"/>
  <c r="G10" i="4"/>
  <c r="H10" i="4" s="1"/>
  <c r="G12" i="4"/>
  <c r="H12" i="4" s="1"/>
  <c r="G14" i="4"/>
  <c r="G17" i="4"/>
  <c r="F9" i="4"/>
  <c r="F11" i="4"/>
  <c r="F13" i="4"/>
  <c r="F15" i="4"/>
  <c r="N6" i="16"/>
  <c r="G25" i="4" s="1"/>
  <c r="P13" i="16"/>
  <c r="P18" i="16"/>
  <c r="P31" i="16"/>
  <c r="P33" i="16"/>
  <c r="P9" i="16"/>
  <c r="P12" i="16"/>
  <c r="X15" i="16"/>
  <c r="P40" i="16"/>
  <c r="I7" i="16"/>
  <c r="P8" i="16"/>
  <c r="P10" i="16"/>
  <c r="P11" i="16"/>
  <c r="P21" i="16"/>
  <c r="Y9" i="16"/>
  <c r="Z9" i="16" s="1"/>
  <c r="Z14" i="16"/>
  <c r="P16" i="16"/>
  <c r="P36" i="16"/>
  <c r="Y39" i="16"/>
  <c r="Z39" i="16" s="1"/>
  <c r="AC7" i="16"/>
  <c r="AD8" i="16"/>
  <c r="AE8" i="16" s="1"/>
  <c r="AD11" i="16"/>
  <c r="AE11" i="16" s="1"/>
  <c r="AD14" i="16"/>
  <c r="AE14" i="16" s="1"/>
  <c r="K6" i="16"/>
  <c r="I15" i="16"/>
  <c r="AE22" i="16"/>
  <c r="Z29" i="16"/>
  <c r="AE31" i="16"/>
  <c r="P32" i="16"/>
  <c r="Y33" i="16"/>
  <c r="Z33" i="16" s="1"/>
  <c r="Z34" i="16"/>
  <c r="Z38" i="16"/>
  <c r="AE17" i="16"/>
  <c r="AE26" i="16"/>
  <c r="AE18" i="16"/>
  <c r="Y20" i="16"/>
  <c r="Z20" i="16" s="1"/>
  <c r="I23" i="16"/>
  <c r="X7" i="16"/>
  <c r="O7" i="16"/>
  <c r="Y11" i="16"/>
  <c r="Z11" i="16" s="1"/>
  <c r="AD12" i="16"/>
  <c r="AE12" i="16" s="1"/>
  <c r="P14" i="16"/>
  <c r="Z16" i="16"/>
  <c r="AE21" i="16"/>
  <c r="Y22" i="16"/>
  <c r="Z22" i="16" s="1"/>
  <c r="P24" i="16"/>
  <c r="Y25" i="16"/>
  <c r="Z25" i="16" s="1"/>
  <c r="Z26" i="16"/>
  <c r="Z27" i="16"/>
  <c r="P30" i="16"/>
  <c r="P35" i="16"/>
  <c r="AD36" i="16"/>
  <c r="AE36" i="16" s="1"/>
  <c r="Y37" i="16"/>
  <c r="Z37" i="16" s="1"/>
  <c r="P39" i="16"/>
  <c r="L7" i="16"/>
  <c r="AD7" i="16"/>
  <c r="P17" i="16"/>
  <c r="Z31" i="16"/>
  <c r="AE33" i="16"/>
  <c r="AD33" i="16"/>
  <c r="P34" i="16"/>
  <c r="Y36" i="16"/>
  <c r="Z36" i="16" s="1"/>
  <c r="AD29" i="16"/>
  <c r="AE29" i="16" s="1"/>
  <c r="M6" i="16"/>
  <c r="F25" i="4" s="1"/>
  <c r="Y8" i="16"/>
  <c r="AD9" i="16"/>
  <c r="AE9" i="16" s="1"/>
  <c r="Y12" i="16"/>
  <c r="Z12" i="16" s="1"/>
  <c r="AD13" i="16"/>
  <c r="AE13" i="16" s="1"/>
  <c r="Z18" i="16"/>
  <c r="AD20" i="16"/>
  <c r="AE20" i="16" s="1"/>
  <c r="AC23" i="16"/>
  <c r="AD23" i="16" s="1"/>
  <c r="AD25" i="16"/>
  <c r="AE25" i="16" s="1"/>
  <c r="Y28" i="16"/>
  <c r="Z28" i="16" s="1"/>
  <c r="AE32" i="16"/>
  <c r="P38" i="16"/>
  <c r="Y40" i="16"/>
  <c r="Z40" i="16" s="1"/>
  <c r="Y32" i="16"/>
  <c r="Z32" i="16" s="1"/>
  <c r="J6" i="16"/>
  <c r="AD16" i="16"/>
  <c r="AE16" i="16" s="1"/>
  <c r="Y19" i="16"/>
  <c r="Z19" i="16" s="1"/>
  <c r="Y24" i="16"/>
  <c r="Z24" i="16" s="1"/>
  <c r="P27" i="16"/>
  <c r="Z35" i="16"/>
  <c r="AD37" i="16"/>
  <c r="AE37" i="16" s="1"/>
  <c r="AC15" i="16"/>
  <c r="AD15" i="16" s="1"/>
  <c r="X23" i="16"/>
  <c r="Y23" i="16" s="1"/>
  <c r="Y15" i="16"/>
  <c r="Z15" i="16" s="1"/>
  <c r="N3" i="15"/>
  <c r="K3" i="15"/>
  <c r="J3" i="15"/>
  <c r="G6" i="15"/>
  <c r="P8" i="15"/>
  <c r="M3" i="15"/>
  <c r="I7" i="15"/>
  <c r="O7" i="15"/>
  <c r="L7" i="15"/>
  <c r="H6" i="15"/>
  <c r="M6" i="15"/>
  <c r="J6" i="15"/>
  <c r="N6" i="15"/>
  <c r="G24" i="4" s="1"/>
  <c r="AD8" i="15"/>
  <c r="Z8" i="15"/>
  <c r="P27" i="14"/>
  <c r="P29" i="14"/>
  <c r="P14" i="14"/>
  <c r="P20" i="14"/>
  <c r="P24" i="14"/>
  <c r="AE21" i="14"/>
  <c r="P23" i="14"/>
  <c r="P28" i="14"/>
  <c r="Z29" i="14"/>
  <c r="P8" i="14"/>
  <c r="P11" i="14"/>
  <c r="P12" i="14"/>
  <c r="Z18" i="14"/>
  <c r="P19" i="14"/>
  <c r="O6" i="14"/>
  <c r="P9" i="14"/>
  <c r="Z11" i="14"/>
  <c r="P15" i="14"/>
  <c r="Z19" i="14"/>
  <c r="AE22" i="14"/>
  <c r="P10" i="14"/>
  <c r="P13" i="14"/>
  <c r="AD13" i="14"/>
  <c r="AE13" i="14" s="1"/>
  <c r="AE14" i="14"/>
  <c r="P18" i="14"/>
  <c r="P25" i="14"/>
  <c r="Y30" i="14"/>
  <c r="Z30" i="14" s="1"/>
  <c r="AE30" i="14"/>
  <c r="P7" i="14"/>
  <c r="P22" i="14"/>
  <c r="P30" i="14"/>
  <c r="I6" i="14"/>
  <c r="P17" i="14"/>
  <c r="P21" i="14"/>
  <c r="P26" i="14"/>
  <c r="Y16" i="14"/>
  <c r="Z16" i="14" s="1"/>
  <c r="Y24" i="14"/>
  <c r="Z24" i="14" s="1"/>
  <c r="Z7" i="14"/>
  <c r="AE10" i="14"/>
  <c r="AE12" i="14"/>
  <c r="AD15" i="14"/>
  <c r="AE15" i="14" s="1"/>
  <c r="AE20" i="14"/>
  <c r="AD23" i="14"/>
  <c r="AE23" i="14" s="1"/>
  <c r="AE28" i="14"/>
  <c r="L6" i="14"/>
  <c r="X6" i="14"/>
  <c r="AD7" i="14"/>
  <c r="AE7" i="14" s="1"/>
  <c r="Y8" i="14"/>
  <c r="Z8" i="14" s="1"/>
  <c r="AD11" i="14"/>
  <c r="AE11" i="14" s="1"/>
  <c r="AD19" i="14"/>
  <c r="AE19" i="14" s="1"/>
  <c r="Y21" i="14"/>
  <c r="Z21" i="14" s="1"/>
  <c r="AE24" i="14"/>
  <c r="AD27" i="14"/>
  <c r="AE27" i="14" s="1"/>
  <c r="Z13" i="14"/>
  <c r="Y12" i="14"/>
  <c r="Z12" i="14" s="1"/>
  <c r="AD16" i="14"/>
  <c r="AE16" i="14" s="1"/>
  <c r="Z17" i="14"/>
  <c r="Y20" i="14"/>
  <c r="Z20" i="14" s="1"/>
  <c r="AD24" i="14"/>
  <c r="Z25" i="14"/>
  <c r="Y28" i="14"/>
  <c r="Z28" i="14" s="1"/>
  <c r="AE54" i="13"/>
  <c r="AE8" i="13"/>
  <c r="AE98" i="13"/>
  <c r="AE94" i="13"/>
  <c r="AE90" i="13"/>
  <c r="AE86" i="13"/>
  <c r="AE82" i="13"/>
  <c r="AE78" i="13"/>
  <c r="AE74" i="13"/>
  <c r="AE70" i="13"/>
  <c r="AE66" i="13"/>
  <c r="AE62" i="13"/>
  <c r="AE58" i="13"/>
  <c r="AE50" i="13"/>
  <c r="AE46" i="13"/>
  <c r="AE42" i="13"/>
  <c r="AE38" i="13"/>
  <c r="AE34" i="13"/>
  <c r="AE30" i="13"/>
  <c r="AE26" i="13"/>
  <c r="AE22" i="13"/>
  <c r="AE18" i="13"/>
  <c r="Z98" i="13"/>
  <c r="Z94" i="13"/>
  <c r="X6" i="13"/>
  <c r="Z90" i="13"/>
  <c r="Z86" i="13"/>
  <c r="Z82" i="13"/>
  <c r="Z78" i="13"/>
  <c r="Z74" i="13"/>
  <c r="Z70" i="13"/>
  <c r="Z66" i="13"/>
  <c r="Z62" i="13"/>
  <c r="Z58" i="13"/>
  <c r="Z54" i="13"/>
  <c r="Z50" i="13"/>
  <c r="Z46" i="13"/>
  <c r="Z42" i="13"/>
  <c r="Z38" i="13"/>
  <c r="Z34" i="13"/>
  <c r="Z30" i="13"/>
  <c r="Z26" i="13"/>
  <c r="Z22" i="13"/>
  <c r="Z18" i="13"/>
  <c r="Z14" i="13"/>
  <c r="H14" i="4" l="1"/>
  <c r="H9" i="4"/>
  <c r="H17" i="4"/>
  <c r="H8" i="4"/>
  <c r="H11" i="4"/>
  <c r="H15" i="4"/>
  <c r="H16" i="4"/>
  <c r="H13" i="4"/>
  <c r="G23" i="4"/>
  <c r="AD6" i="15"/>
  <c r="L6" i="3" s="1"/>
  <c r="Y6" i="15"/>
  <c r="AR7" i="13"/>
  <c r="AM7" i="13"/>
  <c r="AO7" i="13" s="1"/>
  <c r="AG35" i="13"/>
  <c r="AN6" i="14"/>
  <c r="AG9" i="13"/>
  <c r="AM9" i="13" s="1"/>
  <c r="AO9" i="13" s="1"/>
  <c r="AG37" i="13"/>
  <c r="AN37" i="13" s="1"/>
  <c r="AG22" i="13"/>
  <c r="AQ22" i="13" s="1"/>
  <c r="AS22" i="13" s="1"/>
  <c r="AG44" i="13"/>
  <c r="AR44" i="13" s="1"/>
  <c r="AG24" i="13"/>
  <c r="AM24" i="13" s="1"/>
  <c r="AO24" i="13" s="1"/>
  <c r="AG25" i="13"/>
  <c r="AQ25" i="13" s="1"/>
  <c r="AS25" i="13" s="1"/>
  <c r="AG13" i="13"/>
  <c r="AQ13" i="13" s="1"/>
  <c r="AS13" i="13" s="1"/>
  <c r="AG16" i="13"/>
  <c r="AM16" i="13" s="1"/>
  <c r="AO16" i="13" s="1"/>
  <c r="AG46" i="13"/>
  <c r="AM46" i="13" s="1"/>
  <c r="AO46" i="13" s="1"/>
  <c r="AG11" i="13"/>
  <c r="AQ11" i="13" s="1"/>
  <c r="AS11" i="13" s="1"/>
  <c r="AG10" i="13"/>
  <c r="AQ10" i="13" s="1"/>
  <c r="AS10" i="13" s="1"/>
  <c r="AG21" i="13"/>
  <c r="AQ21" i="13" s="1"/>
  <c r="AS21" i="13" s="1"/>
  <c r="AS6" i="14"/>
  <c r="AG14" i="13"/>
  <c r="AN14" i="13" s="1"/>
  <c r="AO6" i="14"/>
  <c r="AG29" i="13"/>
  <c r="AR29" i="13" s="1"/>
  <c r="AG20" i="13"/>
  <c r="AN20" i="13" s="1"/>
  <c r="AG30" i="13"/>
  <c r="AQ30" i="13" s="1"/>
  <c r="AS30" i="13" s="1"/>
  <c r="AG18" i="13"/>
  <c r="AQ18" i="13" s="1"/>
  <c r="AS18" i="13" s="1"/>
  <c r="AG39" i="13"/>
  <c r="AN39" i="13" s="1"/>
  <c r="AG23" i="13"/>
  <c r="AQ23" i="13" s="1"/>
  <c r="AS23" i="13" s="1"/>
  <c r="AG19" i="13"/>
  <c r="AQ19" i="13" s="1"/>
  <c r="AS19" i="13" s="1"/>
  <c r="AG38" i="13"/>
  <c r="AQ38" i="13" s="1"/>
  <c r="AS38" i="13" s="1"/>
  <c r="AG27" i="13"/>
  <c r="AR27" i="13" s="1"/>
  <c r="AG40" i="13"/>
  <c r="AN40" i="13" s="1"/>
  <c r="AG49" i="13"/>
  <c r="AN49" i="13" s="1"/>
  <c r="AG31" i="13"/>
  <c r="AN31" i="13" s="1"/>
  <c r="AG47" i="13"/>
  <c r="AM47" i="13" s="1"/>
  <c r="AO47" i="13" s="1"/>
  <c r="AG15" i="13"/>
  <c r="AQ15" i="13" s="1"/>
  <c r="AS15" i="13" s="1"/>
  <c r="AG41" i="13"/>
  <c r="AR41" i="13" s="1"/>
  <c r="AG28" i="13"/>
  <c r="AR28" i="13" s="1"/>
  <c r="AG48" i="13"/>
  <c r="AR48" i="13" s="1"/>
  <c r="AG43" i="13"/>
  <c r="AR43" i="13" s="1"/>
  <c r="AQ6" i="14"/>
  <c r="AM6" i="14"/>
  <c r="AG42" i="13"/>
  <c r="AR42" i="13" s="1"/>
  <c r="AG17" i="13"/>
  <c r="AN17" i="13" s="1"/>
  <c r="AG34" i="13"/>
  <c r="AQ34" i="13" s="1"/>
  <c r="AS34" i="13" s="1"/>
  <c r="AG32" i="13"/>
  <c r="AQ32" i="13" s="1"/>
  <c r="AS32" i="13" s="1"/>
  <c r="AG26" i="13"/>
  <c r="AM26" i="13" s="1"/>
  <c r="AO26" i="13" s="1"/>
  <c r="AG36" i="13"/>
  <c r="AQ36" i="13" s="1"/>
  <c r="AS36" i="13" s="1"/>
  <c r="AG33" i="13"/>
  <c r="AQ33" i="13" s="1"/>
  <c r="AS33" i="13" s="1"/>
  <c r="AG45" i="13"/>
  <c r="AQ45" i="13" s="1"/>
  <c r="AS45" i="13" s="1"/>
  <c r="AG12" i="13"/>
  <c r="AM12" i="13" s="1"/>
  <c r="AO12" i="13" s="1"/>
  <c r="AR6" i="14"/>
  <c r="D12" i="3"/>
  <c r="F12" i="3" s="1"/>
  <c r="F10" i="3"/>
  <c r="D8" i="3"/>
  <c r="D7" i="3"/>
  <c r="M9" i="4"/>
  <c r="N9" i="4" s="1"/>
  <c r="I25" i="4"/>
  <c r="L25" i="4" s="1"/>
  <c r="AE31" i="13"/>
  <c r="AE14" i="13"/>
  <c r="AD6" i="13"/>
  <c r="J6" i="3" s="1"/>
  <c r="L8" i="4"/>
  <c r="L7" i="4" s="1"/>
  <c r="K24" i="4"/>
  <c r="K23" i="4" s="1"/>
  <c r="C23" i="4"/>
  <c r="J9" i="3"/>
  <c r="C9" i="3"/>
  <c r="Y6" i="13"/>
  <c r="C6" i="3" s="1"/>
  <c r="AN22" i="13"/>
  <c r="AQ44" i="13"/>
  <c r="AS44" i="13" s="1"/>
  <c r="AM44" i="13"/>
  <c r="AO44" i="13" s="1"/>
  <c r="AQ35" i="13"/>
  <c r="AS35" i="13" s="1"/>
  <c r="AM35" i="13"/>
  <c r="AO35" i="13" s="1"/>
  <c r="AR35" i="13"/>
  <c r="AN35" i="13"/>
  <c r="C7" i="4"/>
  <c r="AN24" i="13"/>
  <c r="AR21" i="13"/>
  <c r="AN21" i="13"/>
  <c r="AQ16" i="13"/>
  <c r="AS16" i="13" s="1"/>
  <c r="AR16" i="13"/>
  <c r="AN16" i="13"/>
  <c r="AQ39" i="13"/>
  <c r="AS39" i="13" s="1"/>
  <c r="AM39" i="13"/>
  <c r="AO39" i="13" s="1"/>
  <c r="AR39" i="13"/>
  <c r="AQ8" i="13"/>
  <c r="AM8" i="13"/>
  <c r="AR8" i="13"/>
  <c r="AN8" i="13"/>
  <c r="AR23" i="13"/>
  <c r="AQ26" i="13"/>
  <c r="AS26" i="13" s="1"/>
  <c r="AN26" i="13"/>
  <c r="AQ12" i="13"/>
  <c r="AS12" i="13" s="1"/>
  <c r="AN12" i="13"/>
  <c r="AQ29" i="13"/>
  <c r="AS29" i="13" s="1"/>
  <c r="AM29" i="13"/>
  <c r="AO29" i="13" s="1"/>
  <c r="AN29" i="13"/>
  <c r="AR9" i="13"/>
  <c r="AN9" i="13"/>
  <c r="AN10" i="13"/>
  <c r="AN38" i="13"/>
  <c r="AQ27" i="13"/>
  <c r="AS27" i="13" s="1"/>
  <c r="AM27" i="13"/>
  <c r="AO27" i="13" s="1"/>
  <c r="AN27" i="13"/>
  <c r="D7" i="4"/>
  <c r="AM20" i="13"/>
  <c r="AO20" i="13" s="1"/>
  <c r="AM40" i="13"/>
  <c r="AO40" i="13" s="1"/>
  <c r="AR31" i="13"/>
  <c r="AQ47" i="13"/>
  <c r="AS47" i="13" s="1"/>
  <c r="AR47" i="13"/>
  <c r="AN47" i="13"/>
  <c r="I11" i="4"/>
  <c r="I13" i="4"/>
  <c r="I15" i="4"/>
  <c r="I9" i="4"/>
  <c r="I17" i="4"/>
  <c r="I8" i="4"/>
  <c r="F7" i="4"/>
  <c r="I14" i="4"/>
  <c r="L5" i="3"/>
  <c r="F24" i="4"/>
  <c r="H24" i="4" s="1"/>
  <c r="H23" i="4" s="1"/>
  <c r="I12" i="4"/>
  <c r="I16" i="4"/>
  <c r="G7" i="4"/>
  <c r="I10" i="4"/>
  <c r="I6" i="16"/>
  <c r="AC6" i="16"/>
  <c r="X6" i="16"/>
  <c r="Y7" i="16"/>
  <c r="Z7" i="16" s="1"/>
  <c r="O6" i="16"/>
  <c r="AD6" i="16"/>
  <c r="L6" i="16"/>
  <c r="AE7" i="16"/>
  <c r="Z8" i="16"/>
  <c r="AE23" i="16"/>
  <c r="Z23" i="16"/>
  <c r="AE15" i="16"/>
  <c r="I6" i="15"/>
  <c r="L6" i="15"/>
  <c r="O6" i="15"/>
  <c r="L9" i="3"/>
  <c r="AE8" i="15"/>
  <c r="Y6" i="14"/>
  <c r="Z6" i="14" s="1"/>
  <c r="AD6" i="14"/>
  <c r="AE10" i="13"/>
  <c r="Z10" i="13"/>
  <c r="H7" i="4" l="1"/>
  <c r="AE6" i="13"/>
  <c r="AR20" i="13"/>
  <c r="AR12" i="13"/>
  <c r="AR26" i="13"/>
  <c r="AN48" i="13"/>
  <c r="AM21" i="13"/>
  <c r="AO21" i="13" s="1"/>
  <c r="AN44" i="13"/>
  <c r="AQ48" i="13"/>
  <c r="AS48" i="13" s="1"/>
  <c r="AN32" i="13"/>
  <c r="AN18" i="13"/>
  <c r="AQ20" i="13"/>
  <c r="AS20" i="13" s="1"/>
  <c r="AQ42" i="13"/>
  <c r="AS42" i="13" s="1"/>
  <c r="AN19" i="13"/>
  <c r="AR49" i="13"/>
  <c r="AR11" i="13"/>
  <c r="AR40" i="13"/>
  <c r="AN23" i="13"/>
  <c r="AN46" i="13"/>
  <c r="AQ40" i="13"/>
  <c r="AS40" i="13" s="1"/>
  <c r="AQ9" i="13"/>
  <c r="AS9" i="13" s="1"/>
  <c r="AR15" i="13"/>
  <c r="AR36" i="13"/>
  <c r="AQ43" i="13"/>
  <c r="AS43" i="13" s="1"/>
  <c r="AR30" i="13"/>
  <c r="AN36" i="13"/>
  <c r="AM43" i="13"/>
  <c r="AO43" i="13" s="1"/>
  <c r="AN15" i="13"/>
  <c r="AQ46" i="13"/>
  <c r="AS46" i="13" s="1"/>
  <c r="AQ24" i="13"/>
  <c r="AS24" i="13" s="1"/>
  <c r="AM36" i="13"/>
  <c r="AO36" i="13" s="1"/>
  <c r="AM23" i="13"/>
  <c r="AO23" i="13" s="1"/>
  <c r="AN43" i="13"/>
  <c r="AM15" i="13"/>
  <c r="AO15" i="13" s="1"/>
  <c r="AR46" i="13"/>
  <c r="AR24" i="13"/>
  <c r="AR17" i="13"/>
  <c r="AN34" i="13"/>
  <c r="AQ41" i="13"/>
  <c r="AS41" i="13" s="1"/>
  <c r="AR33" i="13"/>
  <c r="AN30" i="13"/>
  <c r="AM41" i="13"/>
  <c r="AO41" i="13" s="1"/>
  <c r="AM37" i="13"/>
  <c r="AO37" i="13" s="1"/>
  <c r="AR14" i="13"/>
  <c r="AM49" i="13"/>
  <c r="AO49" i="13" s="1"/>
  <c r="AR19" i="13"/>
  <c r="AR34" i="13"/>
  <c r="AM14" i="13"/>
  <c r="AO14" i="13" s="1"/>
  <c r="AN11" i="13"/>
  <c r="AN33" i="13"/>
  <c r="AR37" i="13"/>
  <c r="AR25" i="13"/>
  <c r="AN25" i="13"/>
  <c r="AM28" i="13"/>
  <c r="AO28" i="13" s="1"/>
  <c r="AN45" i="13"/>
  <c r="AN13" i="13"/>
  <c r="AM31" i="13"/>
  <c r="AO31" i="13" s="1"/>
  <c r="AR10" i="13"/>
  <c r="AR32" i="13"/>
  <c r="AR38" i="13"/>
  <c r="AR45" i="13"/>
  <c r="AR18" i="13"/>
  <c r="AR22" i="13"/>
  <c r="AQ14" i="13"/>
  <c r="AS14" i="13" s="1"/>
  <c r="AQ31" i="13"/>
  <c r="AS31" i="13" s="1"/>
  <c r="AQ49" i="13"/>
  <c r="AS49" i="13" s="1"/>
  <c r="AM38" i="13"/>
  <c r="AO38" i="13" s="1"/>
  <c r="AM19" i="13"/>
  <c r="AO19" i="13" s="1"/>
  <c r="AM11" i="13"/>
  <c r="AO11" i="13" s="1"/>
  <c r="AM10" i="13"/>
  <c r="AO10" i="13" s="1"/>
  <c r="AM32" i="13"/>
  <c r="AO32" i="13" s="1"/>
  <c r="AM45" i="13"/>
  <c r="AO45" i="13" s="1"/>
  <c r="AM33" i="13"/>
  <c r="AO33" i="13" s="1"/>
  <c r="AM34" i="13"/>
  <c r="AO34" i="13" s="1"/>
  <c r="AM18" i="13"/>
  <c r="AO18" i="13" s="1"/>
  <c r="AM30" i="13"/>
  <c r="AO30" i="13" s="1"/>
  <c r="AN28" i="13"/>
  <c r="AN41" i="13"/>
  <c r="AQ37" i="13"/>
  <c r="AS37" i="13" s="1"/>
  <c r="AM22" i="13"/>
  <c r="AO22" i="13" s="1"/>
  <c r="AM25" i="13"/>
  <c r="AO25" i="13" s="1"/>
  <c r="AM13" i="13"/>
  <c r="AO13" i="13" s="1"/>
  <c r="AQ28" i="13"/>
  <c r="AS28" i="13" s="1"/>
  <c r="AR13" i="13"/>
  <c r="AM17" i="13"/>
  <c r="AO17" i="13" s="1"/>
  <c r="AQ17" i="13"/>
  <c r="AS17" i="13" s="1"/>
  <c r="AM48" i="13"/>
  <c r="AO48" i="13" s="1"/>
  <c r="AM42" i="13"/>
  <c r="AO42" i="13" s="1"/>
  <c r="AN42" i="13"/>
  <c r="D6" i="3"/>
  <c r="E6" i="3" s="1"/>
  <c r="D9" i="3"/>
  <c r="E9" i="3" s="1"/>
  <c r="F9" i="3"/>
  <c r="AC3" i="16"/>
  <c r="AC3" i="14"/>
  <c r="X3" i="14"/>
  <c r="X3" i="16"/>
  <c r="AE3" i="13"/>
  <c r="Z6" i="13"/>
  <c r="Z3" i="13" s="1"/>
  <c r="D3" i="4"/>
  <c r="AO8" i="13"/>
  <c r="AS8" i="13"/>
  <c r="G3" i="4"/>
  <c r="I7" i="4"/>
  <c r="F23" i="4"/>
  <c r="I24" i="4"/>
  <c r="M8" i="4"/>
  <c r="Y6" i="16"/>
  <c r="Z6" i="16" s="1"/>
  <c r="Z3" i="16" s="1"/>
  <c r="X3" i="15"/>
  <c r="X3" i="13"/>
  <c r="AC3" i="13"/>
  <c r="AC3" i="15"/>
  <c r="AE6" i="15"/>
  <c r="AE3" i="15" s="1"/>
  <c r="Z6" i="15"/>
  <c r="AE6" i="14"/>
  <c r="AE3" i="14" s="1"/>
  <c r="Z3" i="14"/>
  <c r="AR6" i="13" l="1"/>
  <c r="AN6" i="13"/>
  <c r="AS6" i="13"/>
  <c r="AQ6" i="13"/>
  <c r="AO6" i="13"/>
  <c r="AM6" i="13"/>
  <c r="D5" i="3"/>
  <c r="E5" i="3" s="1"/>
  <c r="Z3" i="15"/>
  <c r="AE6" i="16"/>
  <c r="AE3" i="16" s="1"/>
  <c r="N8" i="4"/>
  <c r="M7" i="4"/>
  <c r="N7" i="4" s="1"/>
  <c r="L24" i="4"/>
  <c r="I23" i="4"/>
  <c r="L23" i="4" s="1"/>
</calcChain>
</file>

<file path=xl/sharedStrings.xml><?xml version="1.0" encoding="utf-8"?>
<sst xmlns="http://schemas.openxmlformats.org/spreadsheetml/2006/main" count="2051" uniqueCount="834">
  <si>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</si>
  <si>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</si>
  <si>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</si>
  <si>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</si>
  <si>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</si>
  <si>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</si>
  <si>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</si>
  <si>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</si>
  <si>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</si>
  <si>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</si>
  <si>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</si>
  <si>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</si>
  <si>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</si>
  <si>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</si>
  <si>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</si>
  <si>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</si>
  <si>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</si>
  <si>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</si>
  <si>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</si>
  <si>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</si>
  <si>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</si>
  <si>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</si>
  <si>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</si>
  <si>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</si>
  <si>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</si>
  <si>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</si>
  <si>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</si>
  <si>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</si>
  <si>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</si>
  <si>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</si>
  <si>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</si>
  <si>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</si>
  <si>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</si>
  <si>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</si>
  <si>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</si>
  <si>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</si>
  <si>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</si>
  <si>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</si>
  <si>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</si>
  <si>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</si>
  <si>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</si>
  <si>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</si>
  <si>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</si>
  <si>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</si>
  <si>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</si>
  <si>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</si>
  <si>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</si>
  <si>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</si>
  <si>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</si>
  <si>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</si>
  <si>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</si>
  <si>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</si>
  <si>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</si>
  <si>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</si>
  <si>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</si>
  <si>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</si>
  <si>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</si>
  <si>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</si>
  <si>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</si>
  <si>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</si>
  <si>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</si>
  <si>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</si>
  <si>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</si>
  <si>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</si>
  <si>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</si>
  <si>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</si>
  <si>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</si>
  <si>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</si>
  <si>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</si>
  <si>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</si>
  <si>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</si>
  <si>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</si>
  <si>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</si>
  <si>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</si>
  <si>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</si>
  <si>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</si>
  <si>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</si>
  <si>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</si>
  <si>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</si>
  <si>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</si>
  <si>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</si>
  <si>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</si>
  <si>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</si>
  <si>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</si>
  <si>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</si>
  <si>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</si>
  <si>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</si>
  <si>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</si>
  <si>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</si>
  <si>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</si>
  <si>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</si>
  <si>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</si>
  <si>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</si>
  <si>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</si>
  <si>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</si>
  <si>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</si>
  <si>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</si>
  <si>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</si>
  <si>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</si>
  <si>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</si>
  <si>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</si>
  <si>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</si>
  <si>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</si>
  <si>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</si>
  <si>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</si>
  <si>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</si>
  <si>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</si>
  <si>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</si>
  <si>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</si>
  <si>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</si>
  <si>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</si>
  <si>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</si>
  <si>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</si>
  <si>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</si>
  <si>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</si>
  <si>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</si>
  <si>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</si>
  <si>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</si>
  <si>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</si>
  <si>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</si>
  <si>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</si>
  <si>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</si>
  <si>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</si>
  <si>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</si>
  <si>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</si>
  <si>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</si>
  <si>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</si>
  <si>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</si>
  <si>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</si>
  <si>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</si>
  <si>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</si>
  <si>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</si>
  <si>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</si>
  <si>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</si>
  <si>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</si>
  <si>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</si>
  <si>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</si>
  <si>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</si>
  <si>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</si>
  <si>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</si>
  <si>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</si>
  <si>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</si>
  <si>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</si>
  <si>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</si>
  <si>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</si>
  <si>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</si>
  <si>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</si>
  <si>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</si>
  <si>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</si>
  <si>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</si>
  <si>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</si>
  <si>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</si>
  <si>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</si>
  <si>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</si>
  <si>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</si>
  <si>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</si>
  <si>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</si>
  <si>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</si>
  <si>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</si>
  <si>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</si>
  <si>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</si>
  <si>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</si>
  <si>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</si>
  <si>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</si>
  <si>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</si>
  <si>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</si>
  <si>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</si>
  <si>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</si>
  <si>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</si>
  <si>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</si>
  <si>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</si>
  <si>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</si>
  <si>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</si>
  <si>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</si>
  <si>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</si>
  <si>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</si>
  <si>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</si>
  <si>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</si>
  <si>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</si>
  <si>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</si>
  <si>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</si>
  <si>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</si>
  <si>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</si>
  <si>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</si>
  <si>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</si>
  <si>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</si>
  <si>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</si>
  <si>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</si>
  <si>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</si>
  <si>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</si>
  <si>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</si>
  <si>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</si>
  <si>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</si>
  <si>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</si>
  <si>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</si>
  <si>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</si>
  <si>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</si>
  <si>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</si>
  <si>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</si>
  <si>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</si>
  <si>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</si>
  <si>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</si>
  <si>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</si>
  <si>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</si>
  <si>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</si>
  <si>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</si>
  <si>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</si>
  <si>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</si>
  <si>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</si>
  <si>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</si>
  <si>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</si>
  <si>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</si>
  <si>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</si>
  <si>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</si>
  <si>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</si>
  <si>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</si>
  <si>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</si>
  <si>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</si>
  <si>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</si>
  <si>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</si>
  <si>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</si>
  <si>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</si>
  <si>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</si>
  <si>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</si>
  <si>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</si>
  <si>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</si>
  <si>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</si>
  <si>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</si>
  <si>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</si>
  <si>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</si>
  <si>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</si>
  <si>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</si>
  <si>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</si>
  <si>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</si>
  <si>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</si>
  <si>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</si>
  <si>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</si>
  <si>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</si>
  <si>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</si>
  <si>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</si>
  <si>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</si>
  <si>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</si>
  <si>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</si>
  <si>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</si>
  <si>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</si>
  <si>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</si>
  <si>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</si>
  <si>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</si>
  <si>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</si>
  <si>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</si>
  <si>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</si>
  <si>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</si>
  <si>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</si>
  <si>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</si>
  <si>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</si>
  <si>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</si>
  <si>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</si>
  <si>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</si>
  <si>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</si>
  <si>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</si>
  <si>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</si>
  <si>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</si>
  <si>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</si>
  <si>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</si>
  <si>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</si>
  <si>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</si>
  <si>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</si>
  <si>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</si>
  <si>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</si>
  <si>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</si>
  <si>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</si>
  <si>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</si>
  <si>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</si>
  <si>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</si>
  <si>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</si>
  <si>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</si>
  <si>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</si>
  <si>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</si>
  <si>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</si>
  <si>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</si>
  <si>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</si>
  <si>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</si>
  <si>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</si>
  <si>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</si>
  <si>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</si>
  <si>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</si>
  <si>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</si>
  <si>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</si>
  <si>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</si>
  <si>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</si>
  <si>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</si>
  <si>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</si>
  <si>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</si>
  <si>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</si>
  <si>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</si>
  <si>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</si>
  <si>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</si>
  <si>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</si>
  <si>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</si>
  <si>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</si>
  <si>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</si>
  <si>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</si>
  <si>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</si>
  <si>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</si>
  <si>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</si>
  <si>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</si>
  <si>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</si>
  <si>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</si>
  <si>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</si>
  <si>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</si>
  <si>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</si>
  <si>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</si>
  <si>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</si>
  <si>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</si>
  <si>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</si>
  <si>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</si>
  <si>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</si>
  <si>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</si>
  <si>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</si>
  <si>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</si>
  <si>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</si>
  <si>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</si>
  <si>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</si>
  <si>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</si>
  <si>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</si>
  <si>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</si>
  <si>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</si>
  <si>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</si>
  <si>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</si>
  <si>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</si>
  <si>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</si>
  <si>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</si>
  <si>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</si>
  <si>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</si>
  <si>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</si>
  <si>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</si>
  <si>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</si>
  <si>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</si>
  <si>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</si>
  <si>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</si>
  <si>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</si>
  <si>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</si>
  <si>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</si>
  <si>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</si>
  <si>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</si>
  <si>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</si>
  <si>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</si>
  <si>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</si>
  <si>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</si>
  <si>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</si>
  <si>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</si>
  <si>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</si>
  <si>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</si>
  <si>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</si>
  <si>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</si>
  <si>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</si>
  <si>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</si>
  <si>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</si>
  <si>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</si>
  <si>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</si>
  <si>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</si>
  <si>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</si>
  <si>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</si>
  <si>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</si>
  <si>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</si>
  <si>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</si>
  <si>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</si>
  <si>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</si>
  <si>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</si>
  <si>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</si>
  <si>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</si>
  <si>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</si>
  <si>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</si>
  <si>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</si>
  <si>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</si>
  <si>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</si>
  <si>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</si>
  <si>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</si>
  <si>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</si>
  <si>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</si>
  <si>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</si>
  <si>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</si>
  <si>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</si>
  <si>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</si>
  <si>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</si>
  <si>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</si>
  <si>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</si>
  <si>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</si>
  <si>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</si>
  <si>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</si>
  <si>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</si>
  <si>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</si>
  <si>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</si>
  <si>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</si>
  <si>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</si>
  <si>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</si>
  <si>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</si>
  <si>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</si>
  <si>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</si>
  <si>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</si>
  <si>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</si>
  <si>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</si>
  <si>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</si>
  <si>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</si>
  <si>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</si>
  <si>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</si>
  <si>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</si>
  <si>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</si>
  <si>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</si>
  <si>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</si>
  <si>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</si>
  <si>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</si>
  <si>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</si>
  <si>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</si>
  <si>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</si>
  <si>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</si>
  <si>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</si>
  <si>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</si>
  <si>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</si>
  <si>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</si>
  <si>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</si>
  <si>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</si>
  <si>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</si>
  <si>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</si>
  <si>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</si>
  <si>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</si>
  <si>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</si>
  <si>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</si>
  <si>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</si>
  <si>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</si>
  <si>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</si>
  <si>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</si>
  <si>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</si>
  <si>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</si>
  <si>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</si>
  <si>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</si>
  <si>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</si>
  <si>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</si>
  <si>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</si>
  <si>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</si>
  <si>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</si>
  <si>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</si>
  <si>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</si>
  <si>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</si>
  <si>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</si>
  <si>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</si>
  <si>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</si>
  <si>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</si>
  <si>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</si>
  <si>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</si>
  <si>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</si>
  <si>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</si>
  <si>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</si>
  <si>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</si>
  <si>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</si>
  <si>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</si>
  <si>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</si>
  <si>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</si>
  <si>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</si>
  <si>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</si>
  <si>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</si>
  <si>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</si>
  <si>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</si>
  <si>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</si>
  <si>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</si>
  <si>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</si>
  <si>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</si>
  <si>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</si>
  <si>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</si>
  <si>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</si>
  <si>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</si>
  <si>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</si>
  <si>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</si>
  <si>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</si>
  <si>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</si>
  <si>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</si>
  <si>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</si>
  <si>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</si>
  <si>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</si>
  <si>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</si>
  <si>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</si>
  <si>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</si>
  <si>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</si>
  <si>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</si>
  <si>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</si>
  <si>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</si>
  <si>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</si>
  <si>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</si>
  <si>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</si>
  <si>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</si>
  <si>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</si>
  <si>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</si>
  <si>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</si>
  <si>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</si>
  <si>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</si>
  <si>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</si>
  <si>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</si>
  <si>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</si>
  <si>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</si>
  <si>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</si>
  <si>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</si>
  <si>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</si>
  <si>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</si>
  <si>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세부사업명 및 부기명</t>
    <phoneticPr fontId="1" type="noConversion"/>
  </si>
  <si>
    <t>(의회운영위원회)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</si>
  <si>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</si>
  <si>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</si>
  <si>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</si>
  <si>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</si>
  <si>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</si>
  <si>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</si>
  <si>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</si>
  <si>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</si>
  <si>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</si>
  <si>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</si>
  <si>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</si>
  <si>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</si>
  <si>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</si>
  <si>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</si>
  <si>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</si>
  <si>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</si>
  <si>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</si>
  <si>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</si>
  <si>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</si>
  <si>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</si>
  <si>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</si>
  <si>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</si>
  <si>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여상가족교육협력위원회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</si>
  <si>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</si>
  <si>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</si>
  <si>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</si>
  <si>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</si>
  <si>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</si>
  <si>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</si>
  <si>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</si>
  <si>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</si>
  <si>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</si>
  <si>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</si>
  <si>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</si>
  <si>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</si>
  <si>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</si>
  <si>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</si>
  <si>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</si>
  <si>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</si>
  <si>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</si>
  <si>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</si>
  <si>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</si>
  <si>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</si>
  <si>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</si>
  <si>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</si>
  <si>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</si>
  <si>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</si>
  <si>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</si>
  <si>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</si>
  <si>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</si>
  <si>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</si>
  <si>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</si>
  <si>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</si>
  <si>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</si>
  <si>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</si>
  <si>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</si>
  <si>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</si>
  <si>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</si>
  <si>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</si>
  <si>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</si>
  <si>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</si>
  <si>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</si>
  <si>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</si>
  <si>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</si>
  <si>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</si>
  <si>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</si>
  <si>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</si>
  <si>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</si>
  <si>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2015년도 제2회 일반회계 및 특별회계 추가경정 세입·세출 예산안</t>
    <phoneticPr fontId="1" type="noConversion"/>
  </si>
  <si>
    <t xml:space="preserve"> - 2016년도 제4회 일반회계 및 특별회계 추가경정 세입·세출 예산안</t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</si>
  <si>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</si>
  <si>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제4회 추경 일반회계 검증</t>
    <phoneticPr fontId="1" type="noConversion"/>
  </si>
  <si>
    <t>4추 예비비</t>
    <phoneticPr fontId="1" type="noConversion"/>
  </si>
  <si>
    <t>2016년도 제4회 추경 일반 및 특별회계 세입·세출 예산안(전체예산총괄)</t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</si>
  <si>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</si>
  <si>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</si>
  <si>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</si>
  <si>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</si>
  <si>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</si>
  <si>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</si>
  <si>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</si>
  <si>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</si>
  <si>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</si>
  <si>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</si>
  <si>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</si>
  <si>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</si>
  <si>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</si>
  <si>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</si>
  <si>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</si>
  <si>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</si>
  <si>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</si>
  <si>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</si>
  <si>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</si>
  <si>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</si>
  <si>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</si>
  <si>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</si>
  <si>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</si>
  <si>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</si>
  <si>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</si>
  <si>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</si>
  <si>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</si>
  <si>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</si>
  <si>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</si>
  <si>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</si>
  <si>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</si>
  <si>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</si>
  <si>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</si>
  <si>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</si>
  <si>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</si>
  <si>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</si>
  <si>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</si>
  <si>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</si>
  <si>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</si>
  <si>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</si>
  <si>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</si>
  <si>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</si>
  <si>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</si>
  <si>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</si>
  <si>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</si>
  <si>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</si>
  <si>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</si>
  <si>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</si>
  <si>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</si>
  <si>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</si>
  <si>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</si>
  <si>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</si>
  <si>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</si>
  <si>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</si>
  <si>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</si>
  <si>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</si>
  <si>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</si>
  <si>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</si>
  <si>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</si>
  <si>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</si>
  <si>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</si>
  <si>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</si>
  <si>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</si>
  <si>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</si>
  <si>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</si>
  <si>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</si>
  <si>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</si>
  <si>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</si>
  <si>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</si>
  <si>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</si>
  <si>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</si>
  <si>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</si>
  <si>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</si>
  <si>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</si>
  <si>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</si>
  <si>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</si>
  <si>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</si>
  <si>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</si>
  <si>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</si>
  <si>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</si>
  <si>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</si>
  <si>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</si>
  <si>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</si>
  <si>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</si>
  <si>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</si>
  <si>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</si>
  <si>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</si>
  <si>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</si>
  <si>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</si>
  <si>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</si>
  <si>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</si>
  <si>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</si>
  <si>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</si>
  <si>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</si>
  <si>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</si>
  <si>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</si>
  <si>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</si>
  <si>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</si>
  <si>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</si>
  <si>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</si>
  <si>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</si>
  <si>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</si>
  <si>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</si>
  <si>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</si>
  <si>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</si>
  <si>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</si>
  <si>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</si>
  <si>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</si>
  <si>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</si>
  <si>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</si>
  <si>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</si>
  <si>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</si>
  <si>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</si>
  <si>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</si>
  <si>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</si>
  <si>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</si>
  <si>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</si>
  <si>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</si>
  <si>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</si>
  <si>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</si>
  <si>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</si>
  <si>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</si>
  <si>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</si>
  <si>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</si>
  <si>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</si>
  <si>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</si>
  <si>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</si>
  <si>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</si>
  <si>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</si>
  <si>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</si>
  <si>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</si>
  <si>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</si>
  <si>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</si>
  <si>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</si>
  <si>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</si>
  <si>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</si>
  <si>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</si>
  <si>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</si>
  <si>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</si>
  <si>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</si>
  <si>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</si>
  <si>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</si>
  <si>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</si>
  <si>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</si>
  <si>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</si>
  <si>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</si>
  <si>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</si>
  <si>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</si>
  <si>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</si>
  <si>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</si>
  <si>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</si>
  <si>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</si>
  <si>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</si>
  <si>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</si>
  <si>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</si>
  <si>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</si>
  <si>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</si>
  <si>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</si>
  <si>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</si>
  <si>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</si>
  <si>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</si>
  <si>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</si>
  <si>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</si>
  <si>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</si>
  <si>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</si>
  <si>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</si>
  <si>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</si>
  <si>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</si>
  <si>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</si>
  <si>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</si>
  <si>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</si>
  <si>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</si>
  <si>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</si>
  <si>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</si>
  <si>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</si>
  <si>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</si>
  <si>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</si>
  <si>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</si>
  <si>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</si>
  <si>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</si>
  <si>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</si>
  <si>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</si>
  <si>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</si>
  <si>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</si>
  <si>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</si>
  <si>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</si>
  <si>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</si>
  <si>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</si>
  <si>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</si>
  <si>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</si>
  <si>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</si>
  <si>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</si>
  <si>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</si>
  <si>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</si>
  <si>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</si>
  <si>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</si>
  <si>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</si>
  <si>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</si>
  <si>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</si>
  <si>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</si>
  <si>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</si>
  <si>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</si>
  <si>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</si>
  <si>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</si>
  <si>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</si>
  <si>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</si>
  <si>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</si>
  <si>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</si>
  <si>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</si>
  <si>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</si>
  <si>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</si>
  <si>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</si>
  <si>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</si>
  <si>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</si>
  <si>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r>
      <t xml:space="preserve">제4회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</si>
  <si>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>상임위 제4회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</si>
  <si>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>예결위 제4회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</si>
  <si>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r>
      <t xml:space="preserve">제4회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</si>
  <si>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(마=가+라)</t>
    </r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</si>
  <si>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(마=가+라)</t>
    </r>
    <phoneticPr fontId="1" type="noConversion"/>
  </si>
  <si>
    <t>(          특별회계)</t>
    <phoneticPr fontId="1" type="noConversion"/>
  </si>
  <si>
    <t>(              특별회계)</t>
    <phoneticPr fontId="1" type="noConversion"/>
  </si>
  <si>
    <t>2016년 4회추경 명시이월 사업조서(일반회계)</t>
    <phoneticPr fontId="37" type="noConversion"/>
  </si>
  <si>
    <t>(단위:천원)</t>
    <phoneticPr fontId="37" type="noConversion"/>
  </si>
  <si>
    <t>구  분</t>
    <phoneticPr fontId="37" type="noConversion"/>
  </si>
  <si>
    <t>예      산     과     목</t>
  </si>
  <si>
    <t>명시이월내용</t>
    <phoneticPr fontId="37" type="noConversion"/>
  </si>
  <si>
    <t>예산액</t>
    <phoneticPr fontId="37" type="noConversion"/>
  </si>
  <si>
    <t>2016년이월액</t>
    <phoneticPr fontId="37" type="noConversion"/>
  </si>
  <si>
    <t>사유</t>
    <phoneticPr fontId="37" type="noConversion"/>
  </si>
  <si>
    <t>연번</t>
    <phoneticPr fontId="37" type="noConversion"/>
  </si>
  <si>
    <t>소관실국</t>
    <phoneticPr fontId="37" type="noConversion"/>
  </si>
  <si>
    <t>소관위원회</t>
    <phoneticPr fontId="37" type="noConversion"/>
  </si>
  <si>
    <t>정책사업</t>
    <phoneticPr fontId="37" type="noConversion"/>
  </si>
  <si>
    <t>단위사업</t>
    <phoneticPr fontId="37" type="noConversion"/>
  </si>
  <si>
    <t>세부사업</t>
    <phoneticPr fontId="37" type="noConversion"/>
  </si>
  <si>
    <t>편성목
(통계목)</t>
    <phoneticPr fontId="37" type="noConversion"/>
  </si>
  <si>
    <t>의회사무처</t>
    <phoneticPr fontId="37" type="noConversion"/>
  </si>
  <si>
    <t>의회운영위원회</t>
    <phoneticPr fontId="37" type="noConversion"/>
  </si>
  <si>
    <t>의회사무처</t>
    <phoneticPr fontId="37" type="noConversion"/>
  </si>
  <si>
    <t>의회운영위원회</t>
    <phoneticPr fontId="37" type="noConversion"/>
  </si>
  <si>
    <t>상임위 변경사유
(심의 참고자료)</t>
    <phoneticPr fontId="1" type="noConversion"/>
  </si>
  <si>
    <t>비고
(상임위 부대의견)</t>
    <phoneticPr fontId="1" type="noConversion"/>
  </si>
  <si>
    <r>
      <t xml:space="preserve">제4회 추경
예산안
</t>
    </r>
    <r>
      <rPr>
        <b/>
        <sz val="8"/>
        <color rgb="FFFF0000"/>
        <rFont val="맑은 고딕"/>
        <family val="3"/>
        <charset val="129"/>
        <scheme val="minor"/>
      </rPr>
      <t>(가)</t>
    </r>
    <phoneticPr fontId="1" type="noConversion"/>
  </si>
  <si>
    <r>
      <t xml:space="preserve">기정액
</t>
    </r>
    <r>
      <rPr>
        <b/>
        <sz val="8"/>
        <color rgb="FFFF0000"/>
        <rFont val="맑은 고딕"/>
        <family val="3"/>
        <charset val="129"/>
        <scheme val="minor"/>
      </rPr>
      <t>(나)</t>
    </r>
    <phoneticPr fontId="1" type="noConversion"/>
  </si>
  <si>
    <r>
      <t xml:space="preserve">제4회 추경
예산안
</t>
    </r>
    <r>
      <rPr>
        <b/>
        <sz val="8"/>
        <color rgb="FFFF0000"/>
        <rFont val="맑은 고딕"/>
        <family val="3"/>
        <charset val="129"/>
        <scheme val="minor"/>
      </rPr>
      <t>(가)</t>
    </r>
    <phoneticPr fontId="1" type="noConversion"/>
  </si>
  <si>
    <r>
      <t xml:space="preserve">기정액
</t>
    </r>
    <r>
      <rPr>
        <b/>
        <sz val="8"/>
        <color rgb="FFFF0000"/>
        <rFont val="맑은 고딕"/>
        <family val="3"/>
        <charset val="129"/>
        <scheme val="minor"/>
      </rPr>
      <t>(나)</t>
    </r>
    <phoneticPr fontId="1" type="noConversion"/>
  </si>
  <si>
    <r>
      <t xml:space="preserve">제4회 추경
증감액
</t>
    </r>
    <r>
      <rPr>
        <b/>
        <sz val="8"/>
        <color rgb="FFFF0000"/>
        <rFont val="맑은 고딕"/>
        <family val="3"/>
        <charset val="129"/>
        <scheme val="minor"/>
      </rPr>
      <t>(다=가-나)</t>
    </r>
    <phoneticPr fontId="1" type="noConversion"/>
  </si>
  <si>
    <t>증감액</t>
    <phoneticPr fontId="1" type="noConversion"/>
  </si>
  <si>
    <t>본예산</t>
  </si>
  <si>
    <t>신규</t>
  </si>
  <si>
    <t>1회추경</t>
  </si>
  <si>
    <t>4회추경</t>
  </si>
  <si>
    <t>총무담당관</t>
    <phoneticPr fontId="1" type="noConversion"/>
  </si>
  <si>
    <t>의정지원 기준경비(자체/직접)
- 국내여비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</si>
</sst>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</numFmts>
  <fonts count="4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name val="돋움"/>
      <family val="3"/>
      <charset val="129"/>
    </font>
    <font>
      <sz val="14"/>
      <color indexed="8"/>
      <name val="HY견고딕"/>
      <family val="1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b/>
      <sz val="22"/>
      <name val="굴림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9"/>
      <name val="굴림"/>
      <family val="3"/>
      <charset val="129"/>
    </font>
    <font>
      <sz val="10"/>
      <name val="돋움"/>
      <family val="3"/>
      <charset val="129"/>
    </font>
    <font>
      <b/>
      <sz val="10"/>
      <color rgb="FFFF0000"/>
      <name val="돋움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0" borderId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0" fontId="32" fillId="0" borderId="0"/>
  </cellStyleXfs>
  <cellXfs count="19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4" fillId="7" borderId="13" xfId="0" applyFont="1" applyFill="1" applyBorder="1" applyAlignment="1">
      <alignment horizontal="centerContinuous" vertical="center"/>
    </xf>
    <xf numFmtId="0" fontId="24" fillId="7" borderId="4" xfId="0" applyFont="1" applyFill="1" applyBorder="1" applyAlignment="1">
      <alignment horizontal="centerContinuous" vertical="center"/>
    </xf>
    <xf numFmtId="0" fontId="24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5" fillId="0" borderId="0" xfId="0" applyFont="1" applyAlignment="1">
      <alignment horizontal="centerContinuous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0" fontId="28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78" fontId="28" fillId="0" borderId="0" xfId="0" applyNumberFormat="1" applyFo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8" fillId="0" borderId="0" xfId="0" applyFont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0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3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8" fontId="3" fillId="10" borderId="2" xfId="0" applyNumberFormat="1" applyFont="1" applyFill="1" applyBorder="1">
      <alignment vertical="center"/>
    </xf>
    <xf numFmtId="178" fontId="28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8" fillId="10" borderId="2" xfId="0" applyFont="1" applyFill="1" applyBorder="1">
      <alignment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15" borderId="1" xfId="0" applyFont="1" applyFill="1" applyBorder="1">
      <alignment vertical="center"/>
    </xf>
    <xf numFmtId="0" fontId="33" fillId="0" borderId="0" xfId="2" applyFont="1" applyAlignment="1">
      <alignment horizontal="left"/>
    </xf>
    <xf numFmtId="0" fontId="34" fillId="0" borderId="0" xfId="2" applyFont="1" applyAlignment="1">
      <alignment vertical="center"/>
    </xf>
    <xf numFmtId="0" fontId="32" fillId="0" borderId="0" xfId="2" applyFill="1" applyAlignment="1">
      <alignment horizontal="center" vertical="center"/>
    </xf>
    <xf numFmtId="0" fontId="35" fillId="0" borderId="0" xfId="2" applyFont="1" applyAlignment="1">
      <alignment vertical="center"/>
    </xf>
    <xf numFmtId="0" fontId="34" fillId="0" borderId="0" xfId="2" applyFont="1" applyAlignment="1">
      <alignment horizontal="center" vertical="center"/>
    </xf>
    <xf numFmtId="0" fontId="35" fillId="0" borderId="0" xfId="2" applyFont="1" applyAlignment="1">
      <alignment horizontal="right" vertical="center"/>
    </xf>
    <xf numFmtId="0" fontId="38" fillId="16" borderId="2" xfId="2" applyFont="1" applyFill="1" applyBorder="1" applyAlignment="1">
      <alignment horizontal="center" vertical="center"/>
    </xf>
    <xf numFmtId="0" fontId="38" fillId="16" borderId="2" xfId="2" applyFont="1" applyFill="1" applyBorder="1" applyAlignment="1">
      <alignment horizontal="center" vertical="center" wrapText="1"/>
    </xf>
    <xf numFmtId="0" fontId="40" fillId="0" borderId="2" xfId="2" applyFont="1" applyFill="1" applyBorder="1" applyAlignment="1">
      <alignment horizontal="center" vertical="center"/>
    </xf>
    <xf numFmtId="0" fontId="40" fillId="0" borderId="2" xfId="2" applyFont="1" applyFill="1" applyBorder="1" applyAlignment="1">
      <alignment horizontal="center" vertical="center" wrapText="1"/>
    </xf>
    <xf numFmtId="179" fontId="40" fillId="17" borderId="2" xfId="3" applyNumberFormat="1" applyFont="1" applyFill="1" applyBorder="1" applyAlignment="1" applyProtection="1">
      <alignment horizontal="center" vertical="center" wrapText="1"/>
    </xf>
    <xf numFmtId="0" fontId="40" fillId="0" borderId="2" xfId="2" applyNumberFormat="1" applyFont="1" applyFill="1" applyBorder="1" applyAlignment="1" applyProtection="1">
      <alignment horizontal="left" vertical="center" wrapText="1"/>
    </xf>
    <xf numFmtId="0" fontId="40" fillId="0" borderId="0" xfId="2" applyFont="1" applyFill="1" applyAlignment="1">
      <alignment vertical="center"/>
    </xf>
    <xf numFmtId="179" fontId="40" fillId="17" borderId="2" xfId="3" applyFont="1" applyFill="1" applyBorder="1" applyAlignment="1">
      <alignment horizontal="center" vertical="center" wrapText="1"/>
    </xf>
    <xf numFmtId="179" fontId="40" fillId="17" borderId="2" xfId="3" applyFont="1" applyFill="1" applyBorder="1" applyAlignment="1">
      <alignment horizontal="center" vertical="center" shrinkToFit="1"/>
    </xf>
    <xf numFmtId="0" fontId="34" fillId="17" borderId="0" xfId="2" applyFont="1" applyFill="1" applyAlignment="1">
      <alignment vertical="center"/>
    </xf>
    <xf numFmtId="0" fontId="27" fillId="11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178" fontId="28" fillId="0" borderId="0" xfId="0" applyNumberFormat="1" applyFont="1" applyBorder="1">
      <alignment vertical="center"/>
    </xf>
    <xf numFmtId="0" fontId="27" fillId="11" borderId="6" xfId="0" applyFont="1" applyFill="1" applyBorder="1" applyAlignment="1">
      <alignment horizontal="center" vertical="center"/>
    </xf>
    <xf numFmtId="178" fontId="3" fillId="0" borderId="6" xfId="0" applyNumberFormat="1" applyFont="1" applyBorder="1">
      <alignment vertical="center"/>
    </xf>
    <xf numFmtId="178" fontId="3" fillId="0" borderId="30" xfId="0" applyNumberFormat="1" applyFont="1" applyBorder="1">
      <alignment vertical="center"/>
    </xf>
    <xf numFmtId="0" fontId="3" fillId="12" borderId="2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27" fillId="11" borderId="29" xfId="0" applyFont="1" applyFill="1" applyBorder="1" applyAlignment="1">
      <alignment horizontal="center" vertical="center"/>
    </xf>
    <xf numFmtId="0" fontId="27" fillId="11" borderId="32" xfId="0" applyFont="1" applyFill="1" applyBorder="1" applyAlignment="1">
      <alignment horizontal="center" vertical="center"/>
    </xf>
    <xf numFmtId="0" fontId="27" fillId="11" borderId="31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13" fillId="9" borderId="10" xfId="0" applyFont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/>
    </xf>
    <xf numFmtId="0" fontId="13" fillId="9" borderId="2" xfId="0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 wrapText="1"/>
    </xf>
    <xf numFmtId="178" fontId="41" fillId="18" borderId="17" xfId="0" applyNumberFormat="1" applyFont="1" applyFill="1" applyBorder="1" applyAlignment="1">
      <alignment horizontal="center" vertical="center" wrapText="1"/>
    </xf>
    <xf numFmtId="178" fontId="41" fillId="18" borderId="27" xfId="0" applyNumberFormat="1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/>
    </xf>
    <xf numFmtId="0" fontId="36" fillId="0" borderId="0" xfId="2" applyFont="1" applyAlignment="1">
      <alignment horizontal="center" vertical="center"/>
    </xf>
    <xf numFmtId="0" fontId="38" fillId="16" borderId="2" xfId="2" applyFont="1" applyFill="1" applyBorder="1" applyAlignment="1">
      <alignment horizontal="center" vertical="center"/>
    </xf>
    <xf numFmtId="0" fontId="32" fillId="0" borderId="2" xfId="2" applyBorder="1" applyAlignment="1">
      <alignment horizontal="center" vertical="center"/>
    </xf>
    <xf numFmtId="0" fontId="39" fillId="16" borderId="2" xfId="2" applyFont="1" applyFill="1" applyBorder="1" applyAlignment="1">
      <alignment horizontal="center" vertical="center"/>
    </xf>
  </cellXfs>
  <cellStyles count="7">
    <cellStyle name="쉼표 [0]" xfId="1" builtinId="6"/>
    <cellStyle name="쉼표 [0] 10" xfId="3"/>
    <cellStyle name="쉼표 [0] 10 2" xfId="4"/>
    <cellStyle name="쉼표 [0] 2" xfId="5"/>
    <cellStyle name="표준" xfId="0" builtinId="0"/>
    <cellStyle name="표준 2" xfId="2"/>
    <cellStyle name="표준 2 2 2" xfId="6"/>
  </cellStyles>
  <dxfs count="0"/>
  <tableStyles count="0" defaultTableStyle="TableStyleMedium2" defaultPivotStyle="PivotStyleLight16"/>
  <colors>
    <mruColors>
      <color rgb="FFCCFFFF"/>
      <color rgb="FF9999FF"/>
      <color rgb="FF0000CC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585</v>
      </c>
      <c r="B10" s="3" t="s">
        <v>9</v>
      </c>
      <c r="C10" s="3" t="s">
        <v>32</v>
      </c>
      <c r="D10" s="1"/>
      <c r="E10" s="3" t="s">
        <v>32</v>
      </c>
      <c r="F10" s="3" t="s">
        <v>585</v>
      </c>
      <c r="G10" s="3" t="s">
        <v>9</v>
      </c>
      <c r="H10" s="3" t="s">
        <v>33</v>
      </c>
      <c r="I10" s="3" t="s">
        <v>34</v>
      </c>
    </row>
    <row r="11" spans="1:9" x14ac:dyDescent="0.3">
      <c r="A11" s="3" t="s">
        <v>586</v>
      </c>
      <c r="B11" s="3" t="s">
        <v>9</v>
      </c>
      <c r="C11" s="3" t="s">
        <v>32</v>
      </c>
      <c r="D11" s="1"/>
      <c r="E11" s="3" t="s">
        <v>32</v>
      </c>
      <c r="F11" s="3" t="s">
        <v>586</v>
      </c>
      <c r="G11" s="3" t="s">
        <v>9</v>
      </c>
      <c r="H11" s="3" t="s">
        <v>35</v>
      </c>
      <c r="I11" s="3" t="s">
        <v>36</v>
      </c>
    </row>
    <row r="12" spans="1:9" x14ac:dyDescent="0.3">
      <c r="A12" s="116" t="s">
        <v>582</v>
      </c>
      <c r="B12" s="3" t="s">
        <v>9</v>
      </c>
      <c r="C12" s="3" t="s">
        <v>584</v>
      </c>
      <c r="D12" s="1"/>
      <c r="E12" s="3" t="s">
        <v>584</v>
      </c>
      <c r="F12" s="3" t="s">
        <v>582</v>
      </c>
      <c r="G12" s="3" t="s">
        <v>9</v>
      </c>
      <c r="H12" s="3" t="s">
        <v>37</v>
      </c>
      <c r="I12" s="3" t="s">
        <v>38</v>
      </c>
    </row>
    <row r="13" spans="1:9" x14ac:dyDescent="0.3">
      <c r="A13" s="116" t="s">
        <v>583</v>
      </c>
      <c r="B13" s="3" t="s">
        <v>9</v>
      </c>
      <c r="C13" s="3" t="s">
        <v>584</v>
      </c>
      <c r="D13" s="1"/>
      <c r="E13" s="3" t="s">
        <v>584</v>
      </c>
      <c r="F13" s="3" t="s">
        <v>583</v>
      </c>
      <c r="G13" s="3" t="s">
        <v>9</v>
      </c>
      <c r="H13" s="3" t="s">
        <v>39</v>
      </c>
      <c r="I13" s="3" t="s">
        <v>40</v>
      </c>
    </row>
    <row r="14" spans="1:9" x14ac:dyDescent="0.3">
      <c r="A14" s="3" t="s">
        <v>41</v>
      </c>
      <c r="B14" s="3" t="s">
        <v>9</v>
      </c>
      <c r="C14" s="3" t="s">
        <v>584</v>
      </c>
      <c r="D14" s="1"/>
      <c r="E14" s="3" t="s">
        <v>584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 x14ac:dyDescent="0.3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625</v>
      </c>
    </row>
    <row r="16" spans="1:9" x14ac:dyDescent="0.3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626</v>
      </c>
    </row>
    <row r="17" spans="1:9" x14ac:dyDescent="0.3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627</v>
      </c>
    </row>
    <row r="18" spans="1:9" x14ac:dyDescent="0.3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628</v>
      </c>
    </row>
    <row r="19" spans="1:9" x14ac:dyDescent="0.3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629</v>
      </c>
    </row>
    <row r="20" spans="1:9" x14ac:dyDescent="0.3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630</v>
      </c>
    </row>
    <row r="21" spans="1:9" x14ac:dyDescent="0.3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631</v>
      </c>
    </row>
    <row r="22" spans="1:9" x14ac:dyDescent="0.3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632</v>
      </c>
    </row>
    <row r="23" spans="1:9" x14ac:dyDescent="0.3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633</v>
      </c>
    </row>
    <row r="24" spans="1:9" x14ac:dyDescent="0.3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634</v>
      </c>
    </row>
    <row r="25" spans="1:9" x14ac:dyDescent="0.3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635</v>
      </c>
    </row>
    <row r="26" spans="1:9" x14ac:dyDescent="0.3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636</v>
      </c>
    </row>
    <row r="27" spans="1:9" x14ac:dyDescent="0.3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637</v>
      </c>
    </row>
    <row r="28" spans="1:9" x14ac:dyDescent="0.3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638</v>
      </c>
    </row>
    <row r="29" spans="1:9" x14ac:dyDescent="0.3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639</v>
      </c>
    </row>
    <row r="30" spans="1:9" x14ac:dyDescent="0.3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640</v>
      </c>
    </row>
    <row r="31" spans="1:9" x14ac:dyDescent="0.3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641</v>
      </c>
    </row>
    <row r="32" spans="1:9" x14ac:dyDescent="0.3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642</v>
      </c>
    </row>
    <row r="33" spans="1:9" x14ac:dyDescent="0.3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643</v>
      </c>
    </row>
    <row r="34" spans="1:9" x14ac:dyDescent="0.3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644</v>
      </c>
    </row>
    <row r="35" spans="1:9" x14ac:dyDescent="0.3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645</v>
      </c>
    </row>
    <row r="36" spans="1:9" x14ac:dyDescent="0.3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646</v>
      </c>
    </row>
    <row r="37" spans="1:9" x14ac:dyDescent="0.3">
      <c r="A37" s="116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647</v>
      </c>
    </row>
    <row r="38" spans="1:9" x14ac:dyDescent="0.3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648</v>
      </c>
    </row>
    <row r="39" spans="1:9" x14ac:dyDescent="0.3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649</v>
      </c>
    </row>
    <row r="40" spans="1:9" x14ac:dyDescent="0.3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650</v>
      </c>
    </row>
    <row r="41" spans="1:9" x14ac:dyDescent="0.3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651</v>
      </c>
    </row>
    <row r="42" spans="1:9" x14ac:dyDescent="0.3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652</v>
      </c>
    </row>
    <row r="43" spans="1:9" x14ac:dyDescent="0.3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653</v>
      </c>
    </row>
    <row r="44" spans="1:9" x14ac:dyDescent="0.3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654</v>
      </c>
    </row>
    <row r="45" spans="1:9" x14ac:dyDescent="0.3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655</v>
      </c>
    </row>
    <row r="46" spans="1:9" x14ac:dyDescent="0.3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656</v>
      </c>
    </row>
    <row r="47" spans="1:9" x14ac:dyDescent="0.3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657</v>
      </c>
    </row>
    <row r="48" spans="1:9" x14ac:dyDescent="0.3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658</v>
      </c>
    </row>
    <row r="49" spans="1:9" x14ac:dyDescent="0.3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659</v>
      </c>
    </row>
    <row r="50" spans="1:9" x14ac:dyDescent="0.3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660</v>
      </c>
    </row>
    <row r="51" spans="1:9" x14ac:dyDescent="0.3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661</v>
      </c>
    </row>
    <row r="52" spans="1:9" x14ac:dyDescent="0.3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662</v>
      </c>
    </row>
    <row r="53" spans="1:9" x14ac:dyDescent="0.3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663</v>
      </c>
    </row>
    <row r="54" spans="1:9" x14ac:dyDescent="0.3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664</v>
      </c>
    </row>
    <row r="55" spans="1:9" x14ac:dyDescent="0.3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665</v>
      </c>
    </row>
    <row r="56" spans="1:9" x14ac:dyDescent="0.3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666</v>
      </c>
    </row>
    <row r="57" spans="1:9" x14ac:dyDescent="0.3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667</v>
      </c>
    </row>
    <row r="58" spans="1:9" x14ac:dyDescent="0.3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668</v>
      </c>
    </row>
    <row r="59" spans="1:9" x14ac:dyDescent="0.3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669</v>
      </c>
    </row>
    <row r="60" spans="1:9" x14ac:dyDescent="0.3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670</v>
      </c>
    </row>
    <row r="61" spans="1:9" x14ac:dyDescent="0.3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671</v>
      </c>
    </row>
    <row r="62" spans="1:9" x14ac:dyDescent="0.3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672</v>
      </c>
    </row>
    <row r="63" spans="1:9" x14ac:dyDescent="0.3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673</v>
      </c>
    </row>
    <row r="64" spans="1:9" x14ac:dyDescent="0.3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674</v>
      </c>
    </row>
    <row r="65" spans="1:9" x14ac:dyDescent="0.3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675</v>
      </c>
    </row>
    <row r="66" spans="1:9" x14ac:dyDescent="0.3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676</v>
      </c>
    </row>
    <row r="67" spans="1:9" x14ac:dyDescent="0.3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677</v>
      </c>
    </row>
    <row r="68" spans="1:9" x14ac:dyDescent="0.3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678</v>
      </c>
    </row>
    <row r="69" spans="1:9" x14ac:dyDescent="0.3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679</v>
      </c>
    </row>
    <row r="70" spans="1:9" x14ac:dyDescent="0.3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680</v>
      </c>
    </row>
    <row r="71" spans="1:9" x14ac:dyDescent="0.3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681</v>
      </c>
    </row>
    <row r="72" spans="1:9" x14ac:dyDescent="0.3">
      <c r="A72" s="116" t="s">
        <v>587</v>
      </c>
      <c r="B72" s="3" t="s">
        <v>158</v>
      </c>
      <c r="C72" s="3" t="s">
        <v>176</v>
      </c>
      <c r="D72" s="1"/>
      <c r="E72" s="3" t="s">
        <v>176</v>
      </c>
      <c r="F72" s="3" t="s">
        <v>587</v>
      </c>
      <c r="G72" s="3" t="s">
        <v>158</v>
      </c>
      <c r="H72" s="3" t="s">
        <v>200</v>
      </c>
      <c r="I72" s="3" t="s">
        <v>682</v>
      </c>
    </row>
    <row r="73" spans="1:9" x14ac:dyDescent="0.3">
      <c r="A73" s="116" t="s">
        <v>588</v>
      </c>
      <c r="B73" s="3" t="s">
        <v>158</v>
      </c>
      <c r="C73" s="3" t="s">
        <v>176</v>
      </c>
      <c r="D73" s="1"/>
      <c r="E73" s="3" t="s">
        <v>176</v>
      </c>
      <c r="F73" s="3" t="s">
        <v>588</v>
      </c>
      <c r="G73" s="3" t="s">
        <v>158</v>
      </c>
      <c r="H73" s="3" t="s">
        <v>202</v>
      </c>
      <c r="I73" s="3" t="s">
        <v>683</v>
      </c>
    </row>
    <row r="74" spans="1:9" x14ac:dyDescent="0.3">
      <c r="A74" s="116" t="s">
        <v>589</v>
      </c>
      <c r="B74" s="3" t="s">
        <v>158</v>
      </c>
      <c r="C74" s="3" t="s">
        <v>176</v>
      </c>
      <c r="D74" s="1"/>
      <c r="E74" s="3" t="s">
        <v>176</v>
      </c>
      <c r="F74" s="3" t="s">
        <v>589</v>
      </c>
      <c r="G74" s="3" t="s">
        <v>158</v>
      </c>
      <c r="H74" s="3" t="s">
        <v>204</v>
      </c>
      <c r="I74" s="3" t="s">
        <v>684</v>
      </c>
    </row>
    <row r="75" spans="1:9" x14ac:dyDescent="0.3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685</v>
      </c>
    </row>
    <row r="76" spans="1:9" x14ac:dyDescent="0.3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686</v>
      </c>
    </row>
    <row r="77" spans="1:9" x14ac:dyDescent="0.3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687</v>
      </c>
    </row>
    <row r="78" spans="1:9" x14ac:dyDescent="0.3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688</v>
      </c>
    </row>
    <row r="79" spans="1:9" x14ac:dyDescent="0.3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689</v>
      </c>
    </row>
    <row r="80" spans="1:9" x14ac:dyDescent="0.3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690</v>
      </c>
    </row>
    <row r="81" spans="1:9" x14ac:dyDescent="0.3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691</v>
      </c>
    </row>
    <row r="82" spans="1:9" x14ac:dyDescent="0.3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692</v>
      </c>
    </row>
    <row r="83" spans="1:9" x14ac:dyDescent="0.3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693</v>
      </c>
    </row>
    <row r="84" spans="1:9" x14ac:dyDescent="0.3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694</v>
      </c>
    </row>
    <row r="85" spans="1:9" x14ac:dyDescent="0.3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695</v>
      </c>
    </row>
    <row r="86" spans="1:9" x14ac:dyDescent="0.3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696</v>
      </c>
    </row>
    <row r="87" spans="1:9" x14ac:dyDescent="0.3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697</v>
      </c>
    </row>
    <row r="88" spans="1:9" x14ac:dyDescent="0.3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698</v>
      </c>
    </row>
    <row r="89" spans="1:9" x14ac:dyDescent="0.3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699</v>
      </c>
    </row>
    <row r="90" spans="1:9" x14ac:dyDescent="0.3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700</v>
      </c>
    </row>
    <row r="91" spans="1:9" x14ac:dyDescent="0.3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701</v>
      </c>
    </row>
    <row r="92" spans="1:9" x14ac:dyDescent="0.3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702</v>
      </c>
    </row>
    <row r="93" spans="1:9" x14ac:dyDescent="0.3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703</v>
      </c>
    </row>
    <row r="94" spans="1:9" x14ac:dyDescent="0.3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704</v>
      </c>
    </row>
    <row r="95" spans="1:9" x14ac:dyDescent="0.3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705</v>
      </c>
    </row>
    <row r="96" spans="1:9" x14ac:dyDescent="0.3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706</v>
      </c>
    </row>
    <row r="97" spans="1:9" x14ac:dyDescent="0.3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707</v>
      </c>
    </row>
    <row r="98" spans="1:9" x14ac:dyDescent="0.3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708</v>
      </c>
    </row>
    <row r="99" spans="1:9" x14ac:dyDescent="0.3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709</v>
      </c>
    </row>
    <row r="100" spans="1:9" x14ac:dyDescent="0.3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710</v>
      </c>
    </row>
    <row r="101" spans="1:9" x14ac:dyDescent="0.3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711</v>
      </c>
    </row>
    <row r="102" spans="1:9" x14ac:dyDescent="0.3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712</v>
      </c>
    </row>
    <row r="103" spans="1:9" x14ac:dyDescent="0.3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 x14ac:dyDescent="0.3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 x14ac:dyDescent="0.3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 x14ac:dyDescent="0.3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 x14ac:dyDescent="0.3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 x14ac:dyDescent="0.3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 x14ac:dyDescent="0.3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 x14ac:dyDescent="0.3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 x14ac:dyDescent="0.3">
      <c r="A111" s="116" t="s">
        <v>590</v>
      </c>
      <c r="B111" s="3" t="s">
        <v>158</v>
      </c>
      <c r="C111" s="3" t="s">
        <v>273</v>
      </c>
      <c r="D111" s="1"/>
      <c r="E111" s="3" t="s">
        <v>273</v>
      </c>
      <c r="F111" s="3" t="s">
        <v>590</v>
      </c>
      <c r="G111" s="3" t="s">
        <v>158</v>
      </c>
      <c r="H111" s="3" t="s">
        <v>280</v>
      </c>
      <c r="I111" s="3" t="s">
        <v>73</v>
      </c>
    </row>
    <row r="112" spans="1:9" x14ac:dyDescent="0.3">
      <c r="A112" s="116" t="s">
        <v>591</v>
      </c>
      <c r="B112" s="3" t="s">
        <v>158</v>
      </c>
      <c r="C112" s="3" t="s">
        <v>273</v>
      </c>
      <c r="D112" s="1"/>
      <c r="E112" s="3" t="s">
        <v>273</v>
      </c>
      <c r="F112" s="3" t="s">
        <v>591</v>
      </c>
      <c r="G112" s="3" t="s">
        <v>158</v>
      </c>
      <c r="H112" s="3" t="s">
        <v>282</v>
      </c>
      <c r="I112" s="3" t="s">
        <v>76</v>
      </c>
    </row>
    <row r="113" spans="1:9" x14ac:dyDescent="0.3">
      <c r="A113" s="116" t="s">
        <v>592</v>
      </c>
      <c r="B113" s="3" t="s">
        <v>158</v>
      </c>
      <c r="C113" s="3" t="s">
        <v>273</v>
      </c>
      <c r="D113" s="1"/>
      <c r="E113" s="3" t="s">
        <v>273</v>
      </c>
      <c r="F113" s="3" t="s">
        <v>592</v>
      </c>
      <c r="G113" s="3" t="s">
        <v>158</v>
      </c>
      <c r="H113" s="3" t="s">
        <v>284</v>
      </c>
      <c r="I113" s="3" t="s">
        <v>79</v>
      </c>
    </row>
    <row r="114" spans="1:9" x14ac:dyDescent="0.3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 x14ac:dyDescent="0.3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 x14ac:dyDescent="0.3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 x14ac:dyDescent="0.3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 x14ac:dyDescent="0.3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 x14ac:dyDescent="0.3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 x14ac:dyDescent="0.3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 x14ac:dyDescent="0.3">
      <c r="A121" s="116" t="s">
        <v>593</v>
      </c>
      <c r="B121" s="3" t="s">
        <v>276</v>
      </c>
      <c r="C121" s="3" t="s">
        <v>277</v>
      </c>
      <c r="D121" s="1"/>
      <c r="E121" s="3" t="s">
        <v>277</v>
      </c>
      <c r="F121" s="3" t="s">
        <v>593</v>
      </c>
      <c r="G121" s="3" t="s">
        <v>276</v>
      </c>
      <c r="H121" s="3" t="s">
        <v>302</v>
      </c>
      <c r="I121" s="3" t="s">
        <v>104</v>
      </c>
    </row>
    <row r="122" spans="1:9" x14ac:dyDescent="0.3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 x14ac:dyDescent="0.3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713</v>
      </c>
    </row>
    <row r="124" spans="1:9" x14ac:dyDescent="0.3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714</v>
      </c>
    </row>
    <row r="125" spans="1:9" x14ac:dyDescent="0.3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715</v>
      </c>
    </row>
    <row r="126" spans="1:9" x14ac:dyDescent="0.3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716</v>
      </c>
    </row>
    <row r="127" spans="1:9" x14ac:dyDescent="0.3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717</v>
      </c>
    </row>
    <row r="128" spans="1:9" x14ac:dyDescent="0.3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718</v>
      </c>
    </row>
    <row r="129" spans="1:9" x14ac:dyDescent="0.3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719</v>
      </c>
    </row>
    <row r="130" spans="1:9" x14ac:dyDescent="0.3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720</v>
      </c>
    </row>
    <row r="131" spans="1:9" x14ac:dyDescent="0.3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721</v>
      </c>
    </row>
    <row r="132" spans="1:9" x14ac:dyDescent="0.3">
      <c r="A132" s="116" t="s">
        <v>594</v>
      </c>
      <c r="B132" s="3" t="s">
        <v>292</v>
      </c>
      <c r="C132" s="3" t="s">
        <v>308</v>
      </c>
      <c r="D132" s="1"/>
      <c r="E132" s="3" t="s">
        <v>308</v>
      </c>
      <c r="F132" s="3" t="s">
        <v>594</v>
      </c>
      <c r="G132" s="3" t="s">
        <v>292</v>
      </c>
      <c r="H132" s="3" t="s">
        <v>323</v>
      </c>
      <c r="I132" s="3" t="s">
        <v>722</v>
      </c>
    </row>
    <row r="133" spans="1:9" x14ac:dyDescent="0.3">
      <c r="A133" s="116" t="s">
        <v>595</v>
      </c>
      <c r="B133" s="3" t="s">
        <v>292</v>
      </c>
      <c r="C133" s="3" t="s">
        <v>308</v>
      </c>
      <c r="D133" s="1"/>
      <c r="E133" s="3" t="s">
        <v>308</v>
      </c>
      <c r="F133" s="3" t="s">
        <v>595</v>
      </c>
      <c r="G133" s="3" t="s">
        <v>292</v>
      </c>
      <c r="H133" s="3" t="s">
        <v>325</v>
      </c>
      <c r="I133" s="3" t="s">
        <v>723</v>
      </c>
    </row>
    <row r="134" spans="1:9" x14ac:dyDescent="0.3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724</v>
      </c>
    </row>
    <row r="135" spans="1:9" x14ac:dyDescent="0.3">
      <c r="A135" s="116" t="s">
        <v>596</v>
      </c>
      <c r="B135" s="3" t="s">
        <v>292</v>
      </c>
      <c r="C135" s="3" t="s">
        <v>308</v>
      </c>
      <c r="D135" s="1"/>
      <c r="E135" s="3" t="s">
        <v>308</v>
      </c>
      <c r="F135" s="3" t="s">
        <v>596</v>
      </c>
      <c r="G135" s="3" t="s">
        <v>292</v>
      </c>
      <c r="H135" s="3" t="s">
        <v>328</v>
      </c>
      <c r="I135" s="3" t="s">
        <v>725</v>
      </c>
    </row>
    <row r="136" spans="1:9" x14ac:dyDescent="0.3">
      <c r="A136" s="116" t="s">
        <v>597</v>
      </c>
      <c r="B136" s="3" t="s">
        <v>292</v>
      </c>
      <c r="C136" s="3" t="s">
        <v>318</v>
      </c>
      <c r="D136" s="1"/>
      <c r="E136" s="3" t="s">
        <v>318</v>
      </c>
      <c r="F136" s="3" t="s">
        <v>597</v>
      </c>
      <c r="G136" s="3" t="s">
        <v>292</v>
      </c>
      <c r="H136" s="3" t="s">
        <v>330</v>
      </c>
      <c r="I136" s="3" t="s">
        <v>726</v>
      </c>
    </row>
    <row r="137" spans="1:9" x14ac:dyDescent="0.3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727</v>
      </c>
    </row>
    <row r="138" spans="1:9" x14ac:dyDescent="0.3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728</v>
      </c>
    </row>
    <row r="139" spans="1:9" x14ac:dyDescent="0.3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729</v>
      </c>
    </row>
    <row r="140" spans="1:9" x14ac:dyDescent="0.3">
      <c r="A140" s="116" t="s">
        <v>598</v>
      </c>
      <c r="B140" s="3" t="s">
        <v>292</v>
      </c>
      <c r="C140" s="3" t="s">
        <v>318</v>
      </c>
      <c r="D140" s="1"/>
      <c r="E140" s="3" t="s">
        <v>318</v>
      </c>
      <c r="F140" s="3" t="s">
        <v>598</v>
      </c>
      <c r="G140" s="3" t="s">
        <v>292</v>
      </c>
      <c r="H140" s="3" t="s">
        <v>339</v>
      </c>
      <c r="I140" s="3" t="s">
        <v>730</v>
      </c>
    </row>
    <row r="141" spans="1:9" x14ac:dyDescent="0.3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731</v>
      </c>
    </row>
    <row r="142" spans="1:9" x14ac:dyDescent="0.3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732</v>
      </c>
    </row>
    <row r="143" spans="1:9" x14ac:dyDescent="0.3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733</v>
      </c>
    </row>
    <row r="144" spans="1:9" x14ac:dyDescent="0.3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734</v>
      </c>
    </row>
    <row r="145" spans="1:9" x14ac:dyDescent="0.3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735</v>
      </c>
    </row>
    <row r="146" spans="1:9" x14ac:dyDescent="0.3">
      <c r="A146" s="3" t="s">
        <v>599</v>
      </c>
      <c r="B146" s="3" t="s">
        <v>337</v>
      </c>
      <c r="C146" s="3" t="s">
        <v>338</v>
      </c>
      <c r="D146" s="1"/>
      <c r="E146" s="3" t="s">
        <v>338</v>
      </c>
      <c r="F146" s="3" t="s">
        <v>599</v>
      </c>
      <c r="G146" s="3" t="s">
        <v>337</v>
      </c>
      <c r="H146" s="3" t="s">
        <v>351</v>
      </c>
      <c r="I146" s="3" t="s">
        <v>736</v>
      </c>
    </row>
    <row r="147" spans="1:9" x14ac:dyDescent="0.3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737</v>
      </c>
    </row>
    <row r="148" spans="1:9" x14ac:dyDescent="0.3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738</v>
      </c>
    </row>
    <row r="149" spans="1:9" x14ac:dyDescent="0.3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739</v>
      </c>
    </row>
    <row r="150" spans="1:9" x14ac:dyDescent="0.3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740</v>
      </c>
    </row>
    <row r="151" spans="1:9" x14ac:dyDescent="0.3">
      <c r="A151" s="116" t="s">
        <v>600</v>
      </c>
      <c r="B151" s="3" t="s">
        <v>337</v>
      </c>
      <c r="C151" s="3" t="s">
        <v>338</v>
      </c>
      <c r="D151" s="1"/>
      <c r="E151" s="3" t="s">
        <v>338</v>
      </c>
      <c r="F151" s="3" t="s">
        <v>600</v>
      </c>
      <c r="G151" s="3" t="s">
        <v>337</v>
      </c>
      <c r="H151" s="3" t="s">
        <v>363</v>
      </c>
      <c r="I151" s="3" t="s">
        <v>741</v>
      </c>
    </row>
    <row r="152" spans="1:9" x14ac:dyDescent="0.3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742</v>
      </c>
    </row>
    <row r="153" spans="1:9" x14ac:dyDescent="0.3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743</v>
      </c>
    </row>
    <row r="154" spans="1:9" x14ac:dyDescent="0.3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744</v>
      </c>
    </row>
    <row r="155" spans="1:9" x14ac:dyDescent="0.3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745</v>
      </c>
    </row>
    <row r="156" spans="1:9" x14ac:dyDescent="0.3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746</v>
      </c>
    </row>
    <row r="157" spans="1:9" x14ac:dyDescent="0.3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747</v>
      </c>
    </row>
    <row r="158" spans="1:9" x14ac:dyDescent="0.3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748</v>
      </c>
    </row>
    <row r="159" spans="1:9" x14ac:dyDescent="0.3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749</v>
      </c>
    </row>
    <row r="160" spans="1:9" x14ac:dyDescent="0.3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750</v>
      </c>
    </row>
    <row r="161" spans="1:9" x14ac:dyDescent="0.3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751</v>
      </c>
    </row>
    <row r="162" spans="1:9" x14ac:dyDescent="0.3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752</v>
      </c>
    </row>
    <row r="163" spans="1:9" x14ac:dyDescent="0.3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753</v>
      </c>
    </row>
    <row r="164" spans="1:9" x14ac:dyDescent="0.3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754</v>
      </c>
    </row>
    <row r="165" spans="1:9" x14ac:dyDescent="0.3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755</v>
      </c>
    </row>
    <row r="166" spans="1:9" x14ac:dyDescent="0.3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756</v>
      </c>
    </row>
    <row r="167" spans="1:9" x14ac:dyDescent="0.3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757</v>
      </c>
    </row>
    <row r="168" spans="1:9" x14ac:dyDescent="0.3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758</v>
      </c>
    </row>
    <row r="169" spans="1:9" x14ac:dyDescent="0.3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759</v>
      </c>
    </row>
    <row r="170" spans="1:9" x14ac:dyDescent="0.3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760</v>
      </c>
    </row>
    <row r="171" spans="1:9" x14ac:dyDescent="0.3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761</v>
      </c>
    </row>
    <row r="172" spans="1:9" x14ac:dyDescent="0.3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762</v>
      </c>
    </row>
    <row r="173" spans="1:9" x14ac:dyDescent="0.3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763</v>
      </c>
    </row>
    <row r="174" spans="1:9" x14ac:dyDescent="0.3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764</v>
      </c>
    </row>
    <row r="175" spans="1:9" x14ac:dyDescent="0.3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765</v>
      </c>
    </row>
    <row r="176" spans="1:9" x14ac:dyDescent="0.3">
      <c r="A176" s="3" t="s">
        <v>601</v>
      </c>
      <c r="B176" s="3" t="s">
        <v>367</v>
      </c>
      <c r="C176" s="3" t="s">
        <v>395</v>
      </c>
      <c r="D176" s="1"/>
      <c r="E176" s="3" t="s">
        <v>395</v>
      </c>
      <c r="F176" s="3" t="s">
        <v>601</v>
      </c>
      <c r="G176" s="3" t="s">
        <v>367</v>
      </c>
      <c r="H176" s="3" t="s">
        <v>419</v>
      </c>
      <c r="I176" s="3" t="s">
        <v>766</v>
      </c>
    </row>
    <row r="177" spans="1:9" x14ac:dyDescent="0.3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767</v>
      </c>
    </row>
    <row r="178" spans="1:9" x14ac:dyDescent="0.3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768</v>
      </c>
    </row>
    <row r="179" spans="1:9" x14ac:dyDescent="0.3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769</v>
      </c>
    </row>
    <row r="180" spans="1:9" x14ac:dyDescent="0.3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770</v>
      </c>
    </row>
    <row r="181" spans="1:9" x14ac:dyDescent="0.3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771</v>
      </c>
    </row>
    <row r="182" spans="1:9" x14ac:dyDescent="0.3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772</v>
      </c>
    </row>
    <row r="183" spans="1:9" x14ac:dyDescent="0.3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773</v>
      </c>
    </row>
    <row r="184" spans="1:9" x14ac:dyDescent="0.3">
      <c r="A184" s="3" t="s">
        <v>602</v>
      </c>
      <c r="B184" s="3" t="s">
        <v>405</v>
      </c>
      <c r="C184" s="3" t="s">
        <v>406</v>
      </c>
      <c r="D184" s="1"/>
      <c r="E184" s="3" t="s">
        <v>406</v>
      </c>
      <c r="F184" s="3" t="s">
        <v>602</v>
      </c>
      <c r="G184" s="3" t="s">
        <v>405</v>
      </c>
      <c r="H184" s="3" t="s">
        <v>435</v>
      </c>
      <c r="I184" s="3" t="s">
        <v>774</v>
      </c>
    </row>
    <row r="185" spans="1:9" x14ac:dyDescent="0.3">
      <c r="A185" s="116" t="s">
        <v>603</v>
      </c>
      <c r="B185" s="3" t="s">
        <v>405</v>
      </c>
      <c r="C185" s="3" t="s">
        <v>406</v>
      </c>
      <c r="D185" s="1"/>
      <c r="E185" s="3" t="s">
        <v>406</v>
      </c>
      <c r="F185" s="3" t="s">
        <v>603</v>
      </c>
      <c r="G185" s="3" t="s">
        <v>405</v>
      </c>
      <c r="H185" s="3" t="s">
        <v>437</v>
      </c>
      <c r="I185" s="3" t="s">
        <v>775</v>
      </c>
    </row>
    <row r="186" spans="1:9" x14ac:dyDescent="0.3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776</v>
      </c>
    </row>
    <row r="187" spans="1:9" x14ac:dyDescent="0.3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777</v>
      </c>
    </row>
    <row r="188" spans="1:9" x14ac:dyDescent="0.3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778</v>
      </c>
    </row>
    <row r="189" spans="1:9" x14ac:dyDescent="0.3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779</v>
      </c>
    </row>
    <row r="190" spans="1:9" x14ac:dyDescent="0.3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780</v>
      </c>
    </row>
    <row r="191" spans="1:9" x14ac:dyDescent="0.3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781</v>
      </c>
    </row>
    <row r="192" spans="1:9" x14ac:dyDescent="0.3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782</v>
      </c>
    </row>
    <row r="193" spans="1:9" x14ac:dyDescent="0.3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783</v>
      </c>
    </row>
    <row r="194" spans="1:9" x14ac:dyDescent="0.3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784</v>
      </c>
    </row>
    <row r="195" spans="1:9" x14ac:dyDescent="0.3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785</v>
      </c>
    </row>
    <row r="196" spans="1:9" x14ac:dyDescent="0.3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786</v>
      </c>
    </row>
    <row r="197" spans="1:9" x14ac:dyDescent="0.3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787</v>
      </c>
    </row>
    <row r="198" spans="1:9" x14ac:dyDescent="0.3">
      <c r="A198" s="116" t="s">
        <v>604</v>
      </c>
      <c r="B198" s="3" t="s">
        <v>405</v>
      </c>
      <c r="C198" s="3" t="s">
        <v>445</v>
      </c>
      <c r="D198" s="1"/>
      <c r="E198" s="3" t="s">
        <v>445</v>
      </c>
      <c r="F198" s="3" t="s">
        <v>604</v>
      </c>
      <c r="G198" s="3" t="s">
        <v>405</v>
      </c>
      <c r="H198" s="3" t="s">
        <v>462</v>
      </c>
      <c r="I198" s="3" t="s">
        <v>788</v>
      </c>
    </row>
    <row r="199" spans="1:9" x14ac:dyDescent="0.3">
      <c r="A199" s="116" t="s">
        <v>605</v>
      </c>
      <c r="B199" s="3" t="s">
        <v>405</v>
      </c>
      <c r="C199" s="3" t="s">
        <v>445</v>
      </c>
      <c r="D199" s="1"/>
      <c r="E199" s="3" t="s">
        <v>445</v>
      </c>
      <c r="F199" s="3" t="s">
        <v>605</v>
      </c>
      <c r="G199" s="3" t="s">
        <v>405</v>
      </c>
      <c r="H199" s="3" t="s">
        <v>464</v>
      </c>
      <c r="I199" s="3" t="s">
        <v>789</v>
      </c>
    </row>
    <row r="200" spans="1:9" x14ac:dyDescent="0.3">
      <c r="A200" s="116" t="s">
        <v>606</v>
      </c>
      <c r="B200" s="3" t="s">
        <v>405</v>
      </c>
      <c r="C200" s="3" t="s">
        <v>445</v>
      </c>
      <c r="D200" s="1"/>
      <c r="E200" s="3" t="s">
        <v>445</v>
      </c>
      <c r="F200" s="3" t="s">
        <v>606</v>
      </c>
      <c r="G200" s="3" t="s">
        <v>405</v>
      </c>
      <c r="H200" s="3" t="s">
        <v>467</v>
      </c>
      <c r="I200" s="3" t="s">
        <v>790</v>
      </c>
    </row>
    <row r="201" spans="1:9" x14ac:dyDescent="0.3">
      <c r="A201" s="116" t="s">
        <v>607</v>
      </c>
      <c r="B201" s="3" t="s">
        <v>405</v>
      </c>
      <c r="C201" s="3" t="s">
        <v>445</v>
      </c>
      <c r="D201" s="1"/>
      <c r="E201" s="3" t="s">
        <v>445</v>
      </c>
      <c r="F201" s="3" t="s">
        <v>607</v>
      </c>
      <c r="G201" s="3" t="s">
        <v>405</v>
      </c>
      <c r="H201" s="3" t="s">
        <v>469</v>
      </c>
      <c r="I201" s="3" t="s">
        <v>791</v>
      </c>
    </row>
    <row r="202" spans="1:9" x14ac:dyDescent="0.3">
      <c r="A202" s="116" t="s">
        <v>608</v>
      </c>
      <c r="B202" s="3" t="s">
        <v>447</v>
      </c>
      <c r="C202" s="3" t="s">
        <v>448</v>
      </c>
      <c r="D202" s="1"/>
      <c r="E202" s="3" t="s">
        <v>448</v>
      </c>
      <c r="F202" s="3" t="s">
        <v>608</v>
      </c>
      <c r="G202" s="3" t="s">
        <v>447</v>
      </c>
      <c r="H202" s="3" t="s">
        <v>471</v>
      </c>
      <c r="I202" s="3" t="s">
        <v>792</v>
      </c>
    </row>
    <row r="203" spans="1:9" x14ac:dyDescent="0.3">
      <c r="A203" s="116" t="s">
        <v>609</v>
      </c>
      <c r="B203" s="3" t="s">
        <v>447</v>
      </c>
      <c r="C203" s="3" t="s">
        <v>448</v>
      </c>
      <c r="D203" s="1"/>
      <c r="E203" s="3" t="s">
        <v>448</v>
      </c>
      <c r="F203" s="3" t="s">
        <v>609</v>
      </c>
      <c r="G203" s="3" t="s">
        <v>447</v>
      </c>
      <c r="H203" s="3" t="s">
        <v>612</v>
      </c>
      <c r="I203" s="3" t="s">
        <v>112</v>
      </c>
    </row>
    <row r="204" spans="1:9" x14ac:dyDescent="0.3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613</v>
      </c>
      <c r="I204" s="3" t="s">
        <v>115</v>
      </c>
    </row>
    <row r="205" spans="1:9" x14ac:dyDescent="0.3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614</v>
      </c>
      <c r="I205" s="3" t="s">
        <v>118</v>
      </c>
    </row>
    <row r="206" spans="1:9" x14ac:dyDescent="0.3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615</v>
      </c>
      <c r="I206" s="3" t="s">
        <v>121</v>
      </c>
    </row>
    <row r="207" spans="1:9" x14ac:dyDescent="0.3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616</v>
      </c>
      <c r="I207" s="3" t="s">
        <v>124</v>
      </c>
    </row>
    <row r="208" spans="1:9" x14ac:dyDescent="0.3">
      <c r="A208" s="116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617</v>
      </c>
      <c r="I208" s="3" t="s">
        <v>127</v>
      </c>
    </row>
    <row r="209" spans="1:9" x14ac:dyDescent="0.3">
      <c r="A209" s="116" t="s">
        <v>610</v>
      </c>
      <c r="B209" s="3" t="s">
        <v>447</v>
      </c>
      <c r="C209" s="3" t="s">
        <v>353</v>
      </c>
      <c r="D209" s="1"/>
      <c r="E209" s="3" t="s">
        <v>353</v>
      </c>
      <c r="F209" s="3" t="s">
        <v>610</v>
      </c>
      <c r="G209" s="3" t="s">
        <v>447</v>
      </c>
      <c r="H209" s="3" t="s">
        <v>618</v>
      </c>
      <c r="I209" s="3" t="s">
        <v>130</v>
      </c>
    </row>
    <row r="210" spans="1:9" x14ac:dyDescent="0.3">
      <c r="A210" s="116" t="s">
        <v>611</v>
      </c>
      <c r="B210" s="3" t="s">
        <v>447</v>
      </c>
      <c r="C210" s="3" t="s">
        <v>353</v>
      </c>
      <c r="D210" s="1"/>
      <c r="E210" s="3" t="s">
        <v>353</v>
      </c>
      <c r="F210" s="3" t="s">
        <v>611</v>
      </c>
      <c r="G210" s="3" t="s">
        <v>447</v>
      </c>
      <c r="H210" s="3" t="s">
        <v>619</v>
      </c>
      <c r="I210" s="3" t="s">
        <v>133</v>
      </c>
    </row>
    <row r="211" spans="1:9" x14ac:dyDescent="0.3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620</v>
      </c>
      <c r="I211" s="3" t="s">
        <v>136</v>
      </c>
    </row>
    <row r="212" spans="1:9" x14ac:dyDescent="0.3">
      <c r="A212" s="116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621</v>
      </c>
      <c r="I212" s="3" t="s">
        <v>139</v>
      </c>
    </row>
    <row r="213" spans="1:9" x14ac:dyDescent="0.3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622</v>
      </c>
      <c r="I213" s="3" t="s">
        <v>142</v>
      </c>
    </row>
    <row r="214" spans="1:9" x14ac:dyDescent="0.3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623</v>
      </c>
      <c r="I214" s="3" t="s">
        <v>145</v>
      </c>
    </row>
    <row r="215" spans="1:9" x14ac:dyDescent="0.3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624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573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573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G11" sqref="G11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472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574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473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101" t="s">
        <v>576</v>
      </c>
      <c r="B1" s="101"/>
      <c r="C1" s="101"/>
      <c r="D1" s="101"/>
      <c r="E1" s="101"/>
      <c r="F1" s="101"/>
      <c r="H1" s="103" t="s">
        <v>577</v>
      </c>
      <c r="I1" s="102"/>
      <c r="J1" s="103" t="s">
        <v>570</v>
      </c>
      <c r="K1" s="93">
        <f>IFERROR(INDEX('4추일출'!AD6:AD8,MATCH("*예비비*",'4추일출'!F6:F8,0)),0)</f>
        <v>0</v>
      </c>
      <c r="L1" s="103" t="s">
        <v>571</v>
      </c>
      <c r="M1" s="93">
        <f>I1+K1</f>
        <v>0</v>
      </c>
    </row>
    <row r="2" spans="1:13" ht="24.95" customHeight="1" x14ac:dyDescent="0.3">
      <c r="M2" s="20" t="s">
        <v>567</v>
      </c>
    </row>
    <row r="3" spans="1:13" ht="24.95" customHeight="1" x14ac:dyDescent="0.3">
      <c r="A3" s="143" t="s">
        <v>553</v>
      </c>
      <c r="B3" s="94" t="s">
        <v>566</v>
      </c>
      <c r="C3" s="95"/>
      <c r="D3" s="95"/>
      <c r="E3" s="95"/>
      <c r="F3" s="95"/>
      <c r="H3" s="143" t="s">
        <v>553</v>
      </c>
      <c r="I3" s="94" t="s">
        <v>568</v>
      </c>
      <c r="J3" s="95"/>
      <c r="K3" s="95"/>
      <c r="L3" s="95"/>
      <c r="M3" s="95"/>
    </row>
    <row r="4" spans="1:13" ht="24.95" customHeight="1" x14ac:dyDescent="0.3">
      <c r="A4" s="143"/>
      <c r="B4" s="96" t="s">
        <v>554</v>
      </c>
      <c r="C4" s="96" t="s">
        <v>555</v>
      </c>
      <c r="D4" s="96" t="s">
        <v>556</v>
      </c>
      <c r="E4" s="96" t="s">
        <v>555</v>
      </c>
      <c r="F4" s="96" t="s">
        <v>557</v>
      </c>
      <c r="H4" s="143"/>
      <c r="I4" s="96" t="s">
        <v>554</v>
      </c>
      <c r="J4" s="96" t="s">
        <v>555</v>
      </c>
      <c r="K4" s="96" t="s">
        <v>556</v>
      </c>
      <c r="L4" s="96" t="s">
        <v>555</v>
      </c>
      <c r="M4" s="96" t="s">
        <v>557</v>
      </c>
    </row>
    <row r="5" spans="1:13" ht="24.95" customHeight="1" x14ac:dyDescent="0.3">
      <c r="A5" s="97" t="s">
        <v>558</v>
      </c>
      <c r="B5" s="98">
        <f>SUM(B6:B13)/2</f>
        <v>0</v>
      </c>
      <c r="C5" s="97" t="str">
        <f>IF(B5=SUM('4추일입'!J6:K6),"OK","@@")</f>
        <v>OK</v>
      </c>
      <c r="D5" s="98">
        <f>SUM(D6:D13)/2</f>
        <v>0</v>
      </c>
      <c r="E5" s="97" t="str">
        <f>IF(D5=SUM('4추일출'!J6:K6),"OK","@@")</f>
        <v>@@</v>
      </c>
      <c r="F5" s="98"/>
      <c r="H5" s="97" t="s">
        <v>558</v>
      </c>
      <c r="I5" s="98">
        <f>SUM(I6:I13)/2</f>
        <v>0</v>
      </c>
      <c r="J5" s="97" t="str">
        <f>IF(I5=SUM('4추일입'!M6:N6),"OK","@@")</f>
        <v>OK</v>
      </c>
      <c r="K5" s="98">
        <f>SUM(K6:K13)/2</f>
        <v>0</v>
      </c>
      <c r="L5" s="97" t="str">
        <f>IF(K5=SUM('4추일출'!M6:N6),"OK","@@")</f>
        <v>OK</v>
      </c>
      <c r="M5" s="98"/>
    </row>
    <row r="6" spans="1:13" ht="24.95" customHeight="1" x14ac:dyDescent="0.3">
      <c r="A6" s="99" t="s">
        <v>559</v>
      </c>
      <c r="B6" s="100">
        <f>SUM(B7:B8)</f>
        <v>0</v>
      </c>
      <c r="C6" s="99" t="str">
        <f>IF(B6='4추일입'!Y6,"OK","@@")</f>
        <v>OK</v>
      </c>
      <c r="D6" s="100">
        <f>SUM(D7:D8)</f>
        <v>0</v>
      </c>
      <c r="E6" s="99" t="str">
        <f>IF(D6='4추일출'!Y6,"OK","@@")</f>
        <v>OK</v>
      </c>
      <c r="F6" s="100"/>
      <c r="H6" s="99" t="s">
        <v>559</v>
      </c>
      <c r="I6" s="100">
        <f>SUM(I7:I8)</f>
        <v>0</v>
      </c>
      <c r="J6" s="99" t="str">
        <f>IF(I6='4추일입'!AD6,"OK","@@")</f>
        <v>OK</v>
      </c>
      <c r="K6" s="100">
        <f>SUM(K7:K8)</f>
        <v>0</v>
      </c>
      <c r="L6" s="99" t="str">
        <f>IF(K6='4추일출'!AD6,"OK","@@")</f>
        <v>OK</v>
      </c>
      <c r="M6" s="100"/>
    </row>
    <row r="7" spans="1:13" ht="24.95" customHeight="1" x14ac:dyDescent="0.3">
      <c r="A7" s="91" t="s">
        <v>560</v>
      </c>
      <c r="B7" s="92">
        <f>SUMIFS('4추일입'!Y6:Y100,'4추일입'!W6:W100,"도비")</f>
        <v>0</v>
      </c>
      <c r="C7" s="91"/>
      <c r="D7" s="92">
        <f>SUMIFS('4추일출'!$Y$6:$Y$8,'4추일출'!$W$6:$W$8,"도비")</f>
        <v>0</v>
      </c>
      <c r="E7" s="91"/>
      <c r="F7" s="92"/>
      <c r="H7" s="91" t="s">
        <v>560</v>
      </c>
      <c r="I7" s="92">
        <f>SUMIFS('4추일입'!AD6:AD100,'4추일입'!AB6:AB100,"국비")</f>
        <v>0</v>
      </c>
      <c r="J7" s="91"/>
      <c r="K7" s="92">
        <f>SUMIFS('4추일출'!$AD$6:$AD$8,'4추일출'!$AB$6:$AB$8,"도비")</f>
        <v>0</v>
      </c>
      <c r="L7" s="91"/>
      <c r="M7" s="92"/>
    </row>
    <row r="8" spans="1:13" ht="24.95" customHeight="1" x14ac:dyDescent="0.3">
      <c r="A8" s="91" t="s">
        <v>561</v>
      </c>
      <c r="B8" s="92">
        <f>SUMIFS('4추일입'!Y6:Y100,'4추일입'!W6:W100,"국비")+SUMIFS('4추일입'!Y6:Y100,'4추일입'!W6:W100,"지특")+SUMIFS('4추일입'!Y6:Y100,'4추일입'!W6:W100,"기금")+SUMIFS('4추일입'!Y6:Y100,'4추일입'!W6:W100,"특교")</f>
        <v>0</v>
      </c>
      <c r="C8" s="91"/>
      <c r="D8" s="92">
        <f>SUMIFS('4추일출'!$Y$6:$Y$8,'4추일출'!$W$6:$W$8,"국비")+SUMIFS('4추일출'!$Y$6:$Y$8,'4추일출'!$W$6:$W$8,"지특")+SUMIFS('4추일출'!$Y$6:$Y$8,'4추일출'!$W$6:$W$8,"기금")+SUMIFS('4추일출'!$Y$6:$Y$8,'4추일출'!$W$6:$W$8,"특교")</f>
        <v>0</v>
      </c>
      <c r="E8" s="91"/>
      <c r="F8" s="92"/>
      <c r="H8" s="91" t="s">
        <v>561</v>
      </c>
      <c r="I8" s="92">
        <f>SUMIFS('4추일입'!AD6:AD100,'4추일입'!AB6:AB100,"국비")+SUMIFS('4추일입'!AD6:AD100,'4추일입'!AB6:AB100,"지특")+SUMIFS('4추일입'!AD6:AD100,'4추일입'!AB6:AB100,"기금")+SUMIFS('4추일입'!AD6:AD100,'4추일입'!AB6:AB100,"특교")</f>
        <v>0</v>
      </c>
      <c r="J8" s="91"/>
      <c r="K8" s="92">
        <f>SUMIFS('4추일출'!$AD$6:$AD$8,'4추일출'!$AB$6:$AB$8,"국비")+SUMIFS('4추일출'!$AD$6:$AD$8,'4추일출'!$AB$6:$AB$8,"지특")+SUMIFS('4추일출'!$AD$6:$AD$8,'4추일출'!$AB$6:$AB$8,"기금")+SUMIFS('4추일출'!$AD$6:$AD$8,'4추일출'!$AB$6:$AB$8,"특교")</f>
        <v>0</v>
      </c>
      <c r="L8" s="91"/>
      <c r="M8" s="92"/>
    </row>
    <row r="9" spans="1:13" ht="24.95" customHeight="1" x14ac:dyDescent="0.3">
      <c r="A9" s="99" t="s">
        <v>562</v>
      </c>
      <c r="B9" s="100">
        <f>SUM(B10:B13)</f>
        <v>0</v>
      </c>
      <c r="C9" s="99" t="str">
        <f>IF(B9='4추일입'!X6,"OK","@@")</f>
        <v>OK</v>
      </c>
      <c r="D9" s="100">
        <f>SUM(D10:D13)</f>
        <v>0</v>
      </c>
      <c r="E9" s="99" t="str">
        <f>IF(D9='4추일출'!X6,"OK","@@")</f>
        <v>@@</v>
      </c>
      <c r="F9" s="100">
        <f>SUM(F10:F13)</f>
        <v>0</v>
      </c>
      <c r="H9" s="99" t="s">
        <v>562</v>
      </c>
      <c r="I9" s="100">
        <f>SUM(I10:I13)</f>
        <v>0</v>
      </c>
      <c r="J9" s="99" t="str">
        <f>IF(I9='4추일입'!X6,"OK","@@")</f>
        <v>OK</v>
      </c>
      <c r="K9" s="100">
        <f>SUM(K10:K13)</f>
        <v>0</v>
      </c>
      <c r="L9" s="99" t="str">
        <f>IF(K9='4추일출'!AC6,"OK","@@")</f>
        <v>OK</v>
      </c>
      <c r="M9" s="100">
        <f>SUM(M10:M13)</f>
        <v>0</v>
      </c>
    </row>
    <row r="10" spans="1:13" ht="24.95" customHeight="1" x14ac:dyDescent="0.3">
      <c r="A10" s="91" t="s">
        <v>563</v>
      </c>
      <c r="B10" s="92">
        <f>SUMIFS('4추일입'!$Y$6:$Y$100,'4추일입'!$W$6:$W$100,검증!A10)</f>
        <v>0</v>
      </c>
      <c r="C10" s="91"/>
      <c r="D10" s="92">
        <f>SUMIFS('4추일출'!$Y$6:$Y$8,'4추일출'!$W$6:$W$8,검증!A10)</f>
        <v>0</v>
      </c>
      <c r="E10" s="91"/>
      <c r="F10" s="92">
        <f>D10-B10</f>
        <v>0</v>
      </c>
      <c r="H10" s="91" t="s">
        <v>563</v>
      </c>
      <c r="I10" s="92">
        <f>SUMIFS('4추일입'!$AD$6:$AD$100,'4추일입'!$AB$6:$AB$100,검증!H10)</f>
        <v>0</v>
      </c>
      <c r="J10" s="91"/>
      <c r="K10" s="92">
        <f>SUMIFS('4추일출'!$AD$6:$AD$8,'4추일출'!$AB$6:$AB$8,검증!H10)</f>
        <v>0</v>
      </c>
      <c r="L10" s="91"/>
      <c r="M10" s="92">
        <f>K10-I10</f>
        <v>0</v>
      </c>
    </row>
    <row r="11" spans="1:13" ht="24.95" customHeight="1" x14ac:dyDescent="0.3">
      <c r="A11" s="91" t="s">
        <v>569</v>
      </c>
      <c r="B11" s="92">
        <f>SUMIFS('4추일입'!$Y$6:$Y$100,'4추일입'!$W$6:$W$100,검증!A11)</f>
        <v>0</v>
      </c>
      <c r="C11" s="91"/>
      <c r="D11" s="92">
        <f>SUMIFS('4추일출'!$Y$6:$Y$8,'4추일출'!$W$6:$W$8,검증!A11)</f>
        <v>0</v>
      </c>
      <c r="E11" s="91"/>
      <c r="F11" s="92">
        <f t="shared" ref="F11:F13" si="0">D11-B11</f>
        <v>0</v>
      </c>
      <c r="H11" s="91" t="s">
        <v>569</v>
      </c>
      <c r="I11" s="92">
        <f>SUMIFS('4추일입'!$AD$6:$AD$100,'4추일입'!$AB$6:$AB$100,검증!H11)</f>
        <v>0</v>
      </c>
      <c r="J11" s="91"/>
      <c r="K11" s="92">
        <f>SUMIFS('4추일출'!$AD$6:$AD$8,'4추일출'!$AB$6:$AB$8,검증!H11)</f>
        <v>0</v>
      </c>
      <c r="L11" s="91"/>
      <c r="M11" s="92">
        <f t="shared" ref="M11:M13" si="1">K11-I11</f>
        <v>0</v>
      </c>
    </row>
    <row r="12" spans="1:13" ht="24.95" customHeight="1" x14ac:dyDescent="0.3">
      <c r="A12" s="91" t="s">
        <v>564</v>
      </c>
      <c r="B12" s="92">
        <f>SUMIFS('4추일입'!$Y$6:$Y$100,'4추일입'!$W$6:$W$100,검증!A12)</f>
        <v>0</v>
      </c>
      <c r="C12" s="91"/>
      <c r="D12" s="92">
        <f>SUMIFS('4추일출'!$Y$6:$Y$8,'4추일출'!$W$6:$W$8,검증!A12)</f>
        <v>0</v>
      </c>
      <c r="E12" s="91"/>
      <c r="F12" s="92">
        <f t="shared" si="0"/>
        <v>0</v>
      </c>
      <c r="H12" s="91" t="s">
        <v>564</v>
      </c>
      <c r="I12" s="92">
        <f>SUMIFS('4추일입'!$AD$6:$AD$100,'4추일입'!$AB$6:$AB$100,검증!H12)</f>
        <v>0</v>
      </c>
      <c r="J12" s="91"/>
      <c r="K12" s="92">
        <f>SUMIFS('4추일출'!$AD$6:$AD$8,'4추일출'!$AB$6:$AB$8,검증!H12)</f>
        <v>0</v>
      </c>
      <c r="L12" s="91"/>
      <c r="M12" s="92">
        <f t="shared" si="1"/>
        <v>0</v>
      </c>
    </row>
    <row r="13" spans="1:13" ht="24.95" customHeight="1" x14ac:dyDescent="0.3">
      <c r="A13" s="91" t="s">
        <v>565</v>
      </c>
      <c r="B13" s="92">
        <f>SUMIFS('4추일입'!$Y$6:$Y$100,'4추일입'!$W$6:$W$100,검증!A13)</f>
        <v>0</v>
      </c>
      <c r="C13" s="91"/>
      <c r="D13" s="92">
        <f>SUMIFS('4추일출'!$Y$6:$Y$8,'4추일출'!$W$6:$W$8,검증!A13)</f>
        <v>0</v>
      </c>
      <c r="E13" s="91"/>
      <c r="F13" s="92">
        <f t="shared" si="0"/>
        <v>0</v>
      </c>
      <c r="H13" s="91" t="s">
        <v>565</v>
      </c>
      <c r="I13" s="92">
        <f>SUMIFS('4추일입'!$AD$6:$AD$100,'4추일입'!$AB$6:$AB$100,검증!H13)</f>
        <v>0</v>
      </c>
      <c r="J13" s="91"/>
      <c r="K13" s="92">
        <f>SUMIFS('4추일출'!$AD$6:$AD$8,'4추일출'!$AB$6:$AB$8,검증!H13)</f>
        <v>0</v>
      </c>
      <c r="L13" s="91"/>
      <c r="M13" s="92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42"/>
  <sheetViews>
    <sheetView tabSelected="1" workbookViewId="0">
      <selection activeCell="H39" sqref="H39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66" customWidth="1"/>
    <col min="11" max="15" width="15.625" customWidth="1"/>
  </cols>
  <sheetData>
    <row r="1" spans="1:15" ht="30" customHeight="1" x14ac:dyDescent="0.3">
      <c r="A1" s="77" t="s">
        <v>578</v>
      </c>
      <c r="B1" s="7"/>
      <c r="C1" s="7"/>
      <c r="D1" s="7"/>
      <c r="E1" s="7"/>
      <c r="F1" s="7"/>
      <c r="G1" s="7"/>
      <c r="H1" s="7"/>
      <c r="I1" s="7"/>
      <c r="J1" s="86"/>
    </row>
    <row r="2" spans="1:15" ht="9.9499999999999993" customHeight="1" x14ac:dyDescent="0.3"/>
    <row r="3" spans="1:15" ht="20.100000000000001" customHeight="1" x14ac:dyDescent="0.3">
      <c r="A3" s="65" t="s">
        <v>509</v>
      </c>
      <c r="C3" s="104" t="s">
        <v>510</v>
      </c>
      <c r="D3" s="70">
        <f>SUM(C7:D7)</f>
        <v>0</v>
      </c>
      <c r="F3" s="104" t="s">
        <v>511</v>
      </c>
      <c r="G3" s="70">
        <f>SUM(F7:G7)</f>
        <v>0</v>
      </c>
      <c r="H3" s="139"/>
    </row>
    <row r="4" spans="1:15" ht="15" customHeight="1" thickBot="1" x14ac:dyDescent="0.35">
      <c r="C4" s="79"/>
      <c r="D4" s="79"/>
      <c r="E4" s="79"/>
      <c r="F4" s="81" t="s">
        <v>541</v>
      </c>
      <c r="G4" s="79"/>
      <c r="H4" s="79"/>
      <c r="I4" s="20" t="s">
        <v>512</v>
      </c>
      <c r="J4" s="87"/>
    </row>
    <row r="5" spans="1:15" ht="18" customHeight="1" x14ac:dyDescent="0.3">
      <c r="A5" s="146" t="s">
        <v>513</v>
      </c>
      <c r="B5" s="148" t="s">
        <v>514</v>
      </c>
      <c r="C5" s="152" t="s">
        <v>515</v>
      </c>
      <c r="D5" s="153"/>
      <c r="E5" s="154"/>
      <c r="F5" s="152" t="s">
        <v>516</v>
      </c>
      <c r="G5" s="153"/>
      <c r="H5" s="154"/>
      <c r="I5" s="150" t="s">
        <v>517</v>
      </c>
      <c r="J5" s="82"/>
      <c r="K5" s="78" t="s">
        <v>548</v>
      </c>
      <c r="L5" s="89"/>
      <c r="M5" s="89"/>
      <c r="N5" s="89"/>
      <c r="O5" s="89"/>
    </row>
    <row r="6" spans="1:15" ht="18" customHeight="1" x14ac:dyDescent="0.3">
      <c r="A6" s="147"/>
      <c r="B6" s="149"/>
      <c r="C6" s="113" t="s">
        <v>528</v>
      </c>
      <c r="D6" s="113" t="s">
        <v>529</v>
      </c>
      <c r="E6" s="133" t="s">
        <v>827</v>
      </c>
      <c r="F6" s="113" t="s">
        <v>528</v>
      </c>
      <c r="G6" s="113" t="s">
        <v>529</v>
      </c>
      <c r="H6" s="140" t="s">
        <v>827</v>
      </c>
      <c r="I6" s="151"/>
      <c r="J6" s="82"/>
      <c r="K6" s="107" t="s">
        <v>513</v>
      </c>
      <c r="L6" s="107" t="s">
        <v>545</v>
      </c>
      <c r="M6" s="107" t="s">
        <v>546</v>
      </c>
      <c r="N6" s="107" t="s">
        <v>547</v>
      </c>
      <c r="O6" s="107" t="s">
        <v>552</v>
      </c>
    </row>
    <row r="7" spans="1:15" ht="21.95" customHeight="1" x14ac:dyDescent="0.3">
      <c r="A7" s="109" t="s">
        <v>518</v>
      </c>
      <c r="B7" s="105">
        <f>SUM(B8:B17)</f>
        <v>0</v>
      </c>
      <c r="C7" s="105">
        <f t="shared" ref="C7:I7" si="0">SUM(C8:C17)</f>
        <v>0</v>
      </c>
      <c r="D7" s="105">
        <f t="shared" si="0"/>
        <v>0</v>
      </c>
      <c r="E7" s="105">
        <f t="shared" si="0"/>
        <v>0</v>
      </c>
      <c r="F7" s="105">
        <f t="shared" si="0"/>
        <v>0</v>
      </c>
      <c r="G7" s="105">
        <f t="shared" si="0"/>
        <v>0</v>
      </c>
      <c r="H7" s="105">
        <f t="shared" si="0"/>
        <v>0</v>
      </c>
      <c r="I7" s="110">
        <f t="shared" si="0"/>
        <v>0</v>
      </c>
      <c r="J7" s="88"/>
      <c r="K7" s="90" t="s">
        <v>550</v>
      </c>
      <c r="L7" s="108">
        <f>SUM(L8:L9)</f>
        <v>0</v>
      </c>
      <c r="M7" s="108">
        <f>SUM(M8:M9)</f>
        <v>0</v>
      </c>
      <c r="N7" s="106">
        <f>L7-M7</f>
        <v>0</v>
      </c>
      <c r="O7" s="108"/>
    </row>
    <row r="8" spans="1:15" ht="21.95" customHeight="1" x14ac:dyDescent="0.3">
      <c r="A8" s="72" t="s">
        <v>519</v>
      </c>
      <c r="B8" s="68">
        <f>B31</f>
        <v>0</v>
      </c>
      <c r="C8" s="68">
        <f>SUMIFS('4추일입'!$M$6:$M$100,'4추일입'!$A$6:$A$100,총괄표!$A8)+SUMIFS('4추특입'!$M$6:$M$80,'4추특입'!$A$6:$A$80,총괄표!$A8)</f>
        <v>0</v>
      </c>
      <c r="D8" s="68">
        <f>SUMIFS('4추일입'!$N$6:$N$100,'4추일입'!$A$6:$A$100,총괄표!$A8)+SUMIFS('4추특입'!$N$6:$N$80,'4추특입'!$A$6:$A$80,총괄표!$A8)</f>
        <v>0</v>
      </c>
      <c r="E8" s="68">
        <f>D8-C8</f>
        <v>0</v>
      </c>
      <c r="F8" s="68">
        <f>SUMIFS('4추일출'!M$6:M$8,'4추일출'!$A$6:$A$8,총괄표!$A8)+SUMIFS('4추특출'!M$6:M$100,'4추특출'!$A$6:$A$100,총괄표!$A8)</f>
        <v>0</v>
      </c>
      <c r="G8" s="68">
        <f>SUMIFS('4추일출'!N$6:N$8,'4추일출'!$A$6:$A$8,총괄표!$A8)+SUMIFS('4추특출'!N$6:N$100,'4추특출'!$A$6:$A$100,총괄표!$A8)</f>
        <v>0</v>
      </c>
      <c r="H8" s="141">
        <f t="shared" ref="H8:H17" si="1">G8-F8</f>
        <v>0</v>
      </c>
      <c r="I8" s="73">
        <f>B8+F8+G8</f>
        <v>0</v>
      </c>
      <c r="J8" s="88"/>
      <c r="K8" s="69" t="s">
        <v>531</v>
      </c>
      <c r="L8" s="70">
        <f>SUM(C24:D24)</f>
        <v>0</v>
      </c>
      <c r="M8" s="70">
        <f>SUM(F24:G24)</f>
        <v>0</v>
      </c>
      <c r="N8" s="70">
        <f>L8-M8</f>
        <v>0</v>
      </c>
      <c r="O8" s="144" t="s">
        <v>551</v>
      </c>
    </row>
    <row r="9" spans="1:15" ht="21.95" customHeight="1" x14ac:dyDescent="0.3">
      <c r="A9" s="72" t="s">
        <v>520</v>
      </c>
      <c r="B9" s="68">
        <f t="shared" ref="B9:B17" si="2">B32</f>
        <v>0</v>
      </c>
      <c r="C9" s="68">
        <f>SUMIFS('4추일입'!$M$6:$M$100,'4추일입'!$A$6:$A$100,총괄표!$A9)+SUMIFS('4추특입'!$M$6:$M$80,'4추특입'!$A$6:$A$80,총괄표!$A9)</f>
        <v>0</v>
      </c>
      <c r="D9" s="68">
        <f>SUMIFS('4추일입'!$N$6:$N$100,'4추일입'!$A$6:$A$100,총괄표!$A9)+SUMIFS('4추특입'!$N$6:$N$80,'4추특입'!$A$6:$A$80,총괄표!$A9)</f>
        <v>0</v>
      </c>
      <c r="E9" s="68">
        <f t="shared" ref="E9:E17" si="3">D9-C9</f>
        <v>0</v>
      </c>
      <c r="F9" s="68">
        <f>SUMIFS('4추일출'!M$6:M$8,'4추일출'!$A$6:$A$8,총괄표!$A9)+SUMIFS('4추특출'!M$6:M$100,'4추특출'!$A$6:$A$100,총괄표!$A9)</f>
        <v>0</v>
      </c>
      <c r="G9" s="68">
        <f>SUMIFS('4추일출'!N$6:N$8,'4추일출'!$A$6:$A$8,총괄표!$A9)+SUMIFS('4추특출'!N$6:N$100,'4추특출'!$A$6:$A$100,총괄표!$A9)</f>
        <v>0</v>
      </c>
      <c r="H9" s="141">
        <f t="shared" si="1"/>
        <v>0</v>
      </c>
      <c r="I9" s="73">
        <f t="shared" ref="I9:I17" si="4">B9+F9+G9</f>
        <v>0</v>
      </c>
      <c r="J9" s="88"/>
      <c r="K9" s="69" t="s">
        <v>549</v>
      </c>
      <c r="L9" s="70">
        <f>SUM(C25:D25)</f>
        <v>0</v>
      </c>
      <c r="M9" s="70">
        <f>SUM(F25:G25)</f>
        <v>0</v>
      </c>
      <c r="N9" s="70">
        <f>L9-M9</f>
        <v>0</v>
      </c>
      <c r="O9" s="145"/>
    </row>
    <row r="10" spans="1:15" ht="21.95" customHeight="1" x14ac:dyDescent="0.3">
      <c r="A10" s="72" t="s">
        <v>521</v>
      </c>
      <c r="B10" s="68">
        <f t="shared" si="2"/>
        <v>0</v>
      </c>
      <c r="C10" s="68">
        <f>SUMIFS('4추일입'!$M$6:$M$100,'4추일입'!$A$6:$A$100,총괄표!$A10)+SUMIFS('4추특입'!$M$6:$M$80,'4추특입'!$A$6:$A$80,총괄표!$A10)</f>
        <v>0</v>
      </c>
      <c r="D10" s="68">
        <f>SUMIFS('4추일입'!$N$6:$N$100,'4추일입'!$A$6:$A$100,총괄표!$A10)+SUMIFS('4추특입'!$N$6:$N$80,'4추특입'!$A$6:$A$80,총괄표!$A10)</f>
        <v>0</v>
      </c>
      <c r="E10" s="68">
        <f t="shared" si="3"/>
        <v>0</v>
      </c>
      <c r="F10" s="68">
        <f>SUMIFS('4추일출'!M$6:M$8,'4추일출'!$A$6:$A$8,총괄표!$A10)+SUMIFS('4추특출'!M$6:M$100,'4추특출'!$A$6:$A$100,총괄표!$A10)</f>
        <v>0</v>
      </c>
      <c r="G10" s="68">
        <f>SUMIFS('4추일출'!N$6:N$8,'4추일출'!$A$6:$A$8,총괄표!$A10)+SUMIFS('4추특출'!N$6:N$100,'4추특출'!$A$6:$A$100,총괄표!$A10)</f>
        <v>0</v>
      </c>
      <c r="H10" s="141">
        <f t="shared" si="1"/>
        <v>0</v>
      </c>
      <c r="I10" s="73">
        <f t="shared" si="4"/>
        <v>0</v>
      </c>
      <c r="J10" s="88"/>
    </row>
    <row r="11" spans="1:15" ht="21.95" customHeight="1" x14ac:dyDescent="0.3">
      <c r="A11" s="72" t="s">
        <v>522</v>
      </c>
      <c r="B11" s="68">
        <f t="shared" si="2"/>
        <v>0</v>
      </c>
      <c r="C11" s="68">
        <f>SUMIFS('4추일입'!$M$6:$M$100,'4추일입'!$A$6:$A$100,총괄표!$A11)+SUMIFS('4추특입'!$M$6:$M$80,'4추특입'!$A$6:$A$80,총괄표!$A11)</f>
        <v>0</v>
      </c>
      <c r="D11" s="68">
        <f>SUMIFS('4추일입'!$N$6:$N$100,'4추일입'!$A$6:$A$100,총괄표!$A11)+SUMIFS('4추특입'!$N$6:$N$80,'4추특입'!$A$6:$A$80,총괄표!$A11)</f>
        <v>0</v>
      </c>
      <c r="E11" s="68">
        <f t="shared" si="3"/>
        <v>0</v>
      </c>
      <c r="F11" s="68">
        <f>SUMIFS('4추일출'!M$6:M$8,'4추일출'!$A$6:$A$8,총괄표!$A11)+SUMIFS('4추특출'!M$6:M$100,'4추특출'!$A$6:$A$100,총괄표!$A11)</f>
        <v>0</v>
      </c>
      <c r="G11" s="68">
        <f>SUMIFS('4추일출'!N$6:N$8,'4추일출'!$A$6:$A$8,총괄표!$A11)+SUMIFS('4추특출'!N$6:N$100,'4추특출'!$A$6:$A$100,총괄표!$A11)</f>
        <v>0</v>
      </c>
      <c r="H11" s="141">
        <f t="shared" si="1"/>
        <v>0</v>
      </c>
      <c r="I11" s="73">
        <f t="shared" si="4"/>
        <v>0</v>
      </c>
      <c r="J11" s="88"/>
    </row>
    <row r="12" spans="1:15" ht="21.95" customHeight="1" x14ac:dyDescent="0.3">
      <c r="A12" s="72" t="s">
        <v>523</v>
      </c>
      <c r="B12" s="68">
        <f t="shared" si="2"/>
        <v>0</v>
      </c>
      <c r="C12" s="68">
        <f>SUMIFS('4추일입'!$M$6:$M$100,'4추일입'!$A$6:$A$100,총괄표!$A12)+SUMIFS('4추특입'!$M$6:$M$80,'4추특입'!$A$6:$A$80,총괄표!$A12)</f>
        <v>0</v>
      </c>
      <c r="D12" s="68">
        <f>SUMIFS('4추일입'!$N$6:$N$100,'4추일입'!$A$6:$A$100,총괄표!$A12)+SUMIFS('4추특입'!$N$6:$N$80,'4추특입'!$A$6:$A$80,총괄표!$A12)</f>
        <v>0</v>
      </c>
      <c r="E12" s="68">
        <f t="shared" si="3"/>
        <v>0</v>
      </c>
      <c r="F12" s="68">
        <f>SUMIFS('4추일출'!M$6:M$8,'4추일출'!$A$6:$A$8,총괄표!$A12)+SUMIFS('4추특출'!M$6:M$100,'4추특출'!$A$6:$A$100,총괄표!$A12)</f>
        <v>0</v>
      </c>
      <c r="G12" s="68">
        <f>SUMIFS('4추일출'!N$6:N$8,'4추일출'!$A$6:$A$8,총괄표!$A12)+SUMIFS('4추특출'!N$6:N$100,'4추특출'!$A$6:$A$100,총괄표!$A12)</f>
        <v>0</v>
      </c>
      <c r="H12" s="141">
        <f t="shared" si="1"/>
        <v>0</v>
      </c>
      <c r="I12" s="73">
        <f t="shared" si="4"/>
        <v>0</v>
      </c>
      <c r="J12" s="88"/>
    </row>
    <row r="13" spans="1:15" ht="21.95" customHeight="1" x14ac:dyDescent="0.3">
      <c r="A13" s="72" t="s">
        <v>524</v>
      </c>
      <c r="B13" s="68">
        <f t="shared" si="2"/>
        <v>0</v>
      </c>
      <c r="C13" s="68">
        <f>SUMIFS('4추일입'!$M$6:$M$100,'4추일입'!$A$6:$A$100,총괄표!$A13)+SUMIFS('4추특입'!$M$6:$M$80,'4추특입'!$A$6:$A$80,총괄표!$A13)</f>
        <v>0</v>
      </c>
      <c r="D13" s="68">
        <f>SUMIFS('4추일입'!$N$6:$N$100,'4추일입'!$A$6:$A$100,총괄표!$A13)+SUMIFS('4추특입'!$N$6:$N$80,'4추특입'!$A$6:$A$80,총괄표!$A13)</f>
        <v>0</v>
      </c>
      <c r="E13" s="68">
        <f t="shared" si="3"/>
        <v>0</v>
      </c>
      <c r="F13" s="68">
        <f>SUMIFS('4추일출'!M$6:M$8,'4추일출'!$A$6:$A$8,총괄표!$A13)+SUMIFS('4추특출'!M$6:M$100,'4추특출'!$A$6:$A$100,총괄표!$A13)</f>
        <v>0</v>
      </c>
      <c r="G13" s="68">
        <f>SUMIFS('4추일출'!N$6:N$8,'4추일출'!$A$6:$A$8,총괄표!$A13)+SUMIFS('4추특출'!N$6:N$100,'4추특출'!$A$6:$A$100,총괄표!$A13)</f>
        <v>0</v>
      </c>
      <c r="H13" s="141">
        <f t="shared" si="1"/>
        <v>0</v>
      </c>
      <c r="I13" s="73">
        <f t="shared" si="4"/>
        <v>0</v>
      </c>
      <c r="J13" s="88"/>
    </row>
    <row r="14" spans="1:15" ht="21.95" customHeight="1" x14ac:dyDescent="0.3">
      <c r="A14" s="72" t="s">
        <v>525</v>
      </c>
      <c r="B14" s="68">
        <f t="shared" si="2"/>
        <v>0</v>
      </c>
      <c r="C14" s="68">
        <f>SUMIFS('4추일입'!$M$6:$M$100,'4추일입'!$A$6:$A$100,총괄표!$A14)+SUMIFS('4추특입'!$M$6:$M$80,'4추특입'!$A$6:$A$80,총괄표!$A14)</f>
        <v>0</v>
      </c>
      <c r="D14" s="68">
        <f>SUMIFS('4추일입'!$N$6:$N$100,'4추일입'!$A$6:$A$100,총괄표!$A14)+SUMIFS('4추특입'!$N$6:$N$80,'4추특입'!$A$6:$A$80,총괄표!$A14)</f>
        <v>0</v>
      </c>
      <c r="E14" s="68">
        <f t="shared" si="3"/>
        <v>0</v>
      </c>
      <c r="F14" s="68">
        <f>SUMIFS('4추일출'!M$6:M$8,'4추일출'!$A$6:$A$8,총괄표!$A14)+SUMIFS('4추특출'!M$6:M$100,'4추특출'!$A$6:$A$100,총괄표!$A14)</f>
        <v>0</v>
      </c>
      <c r="G14" s="68">
        <f>SUMIFS('4추일출'!N$6:N$8,'4추일출'!$A$6:$A$8,총괄표!$A14)+SUMIFS('4추특출'!N$6:N$100,'4추특출'!$A$6:$A$100,총괄표!$A14)</f>
        <v>0</v>
      </c>
      <c r="H14" s="141">
        <f t="shared" si="1"/>
        <v>0</v>
      </c>
      <c r="I14" s="73">
        <f t="shared" si="4"/>
        <v>0</v>
      </c>
      <c r="J14" s="88"/>
    </row>
    <row r="15" spans="1:15" ht="21.95" customHeight="1" x14ac:dyDescent="0.3">
      <c r="A15" s="72" t="s">
        <v>526</v>
      </c>
      <c r="B15" s="68">
        <f t="shared" si="2"/>
        <v>0</v>
      </c>
      <c r="C15" s="68">
        <f>SUMIFS('4추일입'!$M$6:$M$100,'4추일입'!$A$6:$A$100,총괄표!$A15)+SUMIFS('4추특입'!$M$6:$M$80,'4추특입'!$A$6:$A$80,총괄표!$A15)</f>
        <v>0</v>
      </c>
      <c r="D15" s="68">
        <f>SUMIFS('4추일입'!$N$6:$N$100,'4추일입'!$A$6:$A$100,총괄표!$A15)+SUMIFS('4추특입'!$N$6:$N$80,'4추특입'!$A$6:$A$80,총괄표!$A15)</f>
        <v>0</v>
      </c>
      <c r="E15" s="68">
        <f t="shared" si="3"/>
        <v>0</v>
      </c>
      <c r="F15" s="68">
        <f>SUMIFS('4추일출'!M$6:M$8,'4추일출'!$A$6:$A$8,총괄표!$A15)+SUMIFS('4추특출'!M$6:M$100,'4추특출'!$A$6:$A$100,총괄표!$A15)</f>
        <v>0</v>
      </c>
      <c r="G15" s="68">
        <f>SUMIFS('4추일출'!N$6:N$8,'4추일출'!$A$6:$A$8,총괄표!$A15)+SUMIFS('4추특출'!N$6:N$100,'4추특출'!$A$6:$A$100,총괄표!$A15)</f>
        <v>0</v>
      </c>
      <c r="H15" s="141">
        <f t="shared" si="1"/>
        <v>0</v>
      </c>
      <c r="I15" s="73">
        <f t="shared" si="4"/>
        <v>0</v>
      </c>
      <c r="J15" s="88"/>
    </row>
    <row r="16" spans="1:15" ht="21.95" customHeight="1" x14ac:dyDescent="0.3">
      <c r="A16" s="111" t="s">
        <v>572</v>
      </c>
      <c r="B16" s="68">
        <f t="shared" si="2"/>
        <v>0</v>
      </c>
      <c r="C16" s="68">
        <f>SUMIFS('4추일입'!$M$6:$M$100,'4추일입'!$A$6:$A$100,총괄표!$A16)+SUMIFS('4추특입'!$M$6:$M$80,'4추특입'!$A$6:$A$80,총괄표!$A16)</f>
        <v>0</v>
      </c>
      <c r="D16" s="68">
        <f>SUMIFS('4추일입'!$N$6:$N$100,'4추일입'!$A$6:$A$100,총괄표!$A16)+SUMIFS('4추특입'!$N$6:$N$80,'4추특입'!$A$6:$A$80,총괄표!$A16)</f>
        <v>0</v>
      </c>
      <c r="E16" s="68">
        <f t="shared" si="3"/>
        <v>0</v>
      </c>
      <c r="F16" s="68">
        <f>SUMIFS('4추일출'!M$6:M$8,'4추일출'!$A$6:$A$8,총괄표!$A16)+SUMIFS('4추특출'!M$6:M$100,'4추특출'!$A$6:$A$100,총괄표!$A16)</f>
        <v>0</v>
      </c>
      <c r="G16" s="68">
        <f>SUMIFS('4추일출'!N$6:N$8,'4추일출'!$A$6:$A$8,총괄표!$A16)+SUMIFS('4추특출'!N$6:N$100,'4추특출'!$A$6:$A$100,총괄표!$A16)</f>
        <v>0</v>
      </c>
      <c r="H16" s="141">
        <f t="shared" si="1"/>
        <v>0</v>
      </c>
      <c r="I16" s="73">
        <f t="shared" ref="I16" si="5">B16+F16+G16</f>
        <v>0</v>
      </c>
      <c r="J16" s="88"/>
    </row>
    <row r="17" spans="1:13" ht="21.95" customHeight="1" thickBot="1" x14ac:dyDescent="0.35">
      <c r="A17" s="74" t="s">
        <v>527</v>
      </c>
      <c r="B17" s="75">
        <f t="shared" si="2"/>
        <v>0</v>
      </c>
      <c r="C17" s="75">
        <f>SUMIFS('4추일입'!$M$6:$M$100,'4추일입'!$A$6:$A$100,총괄표!$A17)+SUMIFS('4추특입'!$M$6:$M$80,'4추특입'!$A$6:$A$80,총괄표!$A17)</f>
        <v>0</v>
      </c>
      <c r="D17" s="75">
        <f>SUMIFS('4추일입'!$N$6:$N$100,'4추일입'!$A$6:$A$100,총괄표!$A17)+SUMIFS('4추특입'!$N$6:$N$80,'4추특입'!$A$6:$A$80,총괄표!$A17)</f>
        <v>0</v>
      </c>
      <c r="E17" s="75">
        <f t="shared" si="3"/>
        <v>0</v>
      </c>
      <c r="F17" s="75">
        <f>SUMIFS('4추일출'!M$6:M$8,'4추일출'!$A$6:$A$8,총괄표!$A17)+SUMIFS('4추특출'!M$6:M$100,'4추특출'!$A$6:$A$100,총괄표!$A17)</f>
        <v>0</v>
      </c>
      <c r="G17" s="75">
        <f>SUMIFS('4추일출'!N$6:N$8,'4추일출'!$A$6:$A$8,총괄표!$A17)+SUMIFS('4추특출'!N$6:N$100,'4추특출'!$A$6:$A$100,총괄표!$A17)</f>
        <v>0</v>
      </c>
      <c r="H17" s="142">
        <f t="shared" si="1"/>
        <v>0</v>
      </c>
      <c r="I17" s="76">
        <f t="shared" si="4"/>
        <v>0</v>
      </c>
      <c r="J17" s="88"/>
    </row>
    <row r="19" spans="1:13" ht="20.100000000000001" customHeight="1" x14ac:dyDescent="0.3">
      <c r="A19" s="65" t="s">
        <v>530</v>
      </c>
    </row>
    <row r="20" spans="1:13" ht="15" customHeight="1" thickBot="1" x14ac:dyDescent="0.35">
      <c r="I20" s="20" t="s">
        <v>512</v>
      </c>
      <c r="J20" s="87"/>
    </row>
    <row r="21" spans="1:13" ht="18" customHeight="1" x14ac:dyDescent="0.3">
      <c r="A21" s="146" t="s">
        <v>513</v>
      </c>
      <c r="B21" s="148" t="s">
        <v>514</v>
      </c>
      <c r="C21" s="152" t="s">
        <v>515</v>
      </c>
      <c r="D21" s="153"/>
      <c r="E21" s="154"/>
      <c r="F21" s="152" t="s">
        <v>516</v>
      </c>
      <c r="G21" s="153"/>
      <c r="H21" s="154"/>
      <c r="I21" s="150" t="s">
        <v>517</v>
      </c>
      <c r="J21" s="82"/>
      <c r="K21" s="84" t="s">
        <v>542</v>
      </c>
      <c r="L21" s="85"/>
      <c r="M21" s="79"/>
    </row>
    <row r="22" spans="1:13" ht="18" customHeight="1" x14ac:dyDescent="0.3">
      <c r="A22" s="147"/>
      <c r="B22" s="149"/>
      <c r="C22" s="67" t="s">
        <v>528</v>
      </c>
      <c r="D22" s="67" t="s">
        <v>529</v>
      </c>
      <c r="E22" s="133" t="s">
        <v>827</v>
      </c>
      <c r="F22" s="67" t="s">
        <v>528</v>
      </c>
      <c r="G22" s="67" t="s">
        <v>529</v>
      </c>
      <c r="H22" s="140" t="s">
        <v>827</v>
      </c>
      <c r="I22" s="151"/>
      <c r="J22" s="82"/>
      <c r="K22" s="80" t="s">
        <v>543</v>
      </c>
      <c r="L22" s="84" t="s">
        <v>544</v>
      </c>
      <c r="M22" s="79"/>
    </row>
    <row r="23" spans="1:13" ht="21.95" customHeight="1" x14ac:dyDescent="0.3">
      <c r="A23" s="109" t="s">
        <v>550</v>
      </c>
      <c r="B23" s="105">
        <f>SUM(B24:B25)</f>
        <v>0</v>
      </c>
      <c r="C23" s="105">
        <f t="shared" ref="C23:I23" si="6">SUM(C24:C25)</f>
        <v>0</v>
      </c>
      <c r="D23" s="105">
        <f t="shared" si="6"/>
        <v>0</v>
      </c>
      <c r="E23" s="105">
        <f t="shared" si="6"/>
        <v>0</v>
      </c>
      <c r="F23" s="105">
        <f t="shared" si="6"/>
        <v>0</v>
      </c>
      <c r="G23" s="105">
        <f t="shared" si="6"/>
        <v>0</v>
      </c>
      <c r="H23" s="105">
        <f t="shared" si="6"/>
        <v>0</v>
      </c>
      <c r="I23" s="110">
        <f t="shared" si="6"/>
        <v>0</v>
      </c>
      <c r="J23" s="88"/>
      <c r="K23" s="83">
        <f>SUM(K24:K25)</f>
        <v>0</v>
      </c>
      <c r="L23" s="83">
        <f>I23-K23</f>
        <v>0</v>
      </c>
      <c r="M23" s="79"/>
    </row>
    <row r="24" spans="1:13" ht="21.95" customHeight="1" x14ac:dyDescent="0.3">
      <c r="A24" s="72" t="s">
        <v>531</v>
      </c>
      <c r="B24" s="68">
        <f>D30</f>
        <v>0</v>
      </c>
      <c r="C24" s="68">
        <f>'4추일입'!M6</f>
        <v>0</v>
      </c>
      <c r="D24" s="68">
        <f>'4추일입'!N6</f>
        <v>0</v>
      </c>
      <c r="E24" s="68">
        <f t="shared" ref="E24:E25" si="7">D24-C24</f>
        <v>0</v>
      </c>
      <c r="F24" s="68">
        <f>'4추일출'!M6</f>
        <v>0</v>
      </c>
      <c r="G24" s="68">
        <f>'4추일출'!N6</f>
        <v>0</v>
      </c>
      <c r="H24" s="141">
        <f t="shared" ref="H24" si="8">G24-F24</f>
        <v>0</v>
      </c>
      <c r="I24" s="73">
        <f>B24+F24+G24</f>
        <v>0</v>
      </c>
      <c r="J24" s="88"/>
      <c r="K24" s="83">
        <f>B24+C24+D24</f>
        <v>0</v>
      </c>
      <c r="L24" s="83">
        <f t="shared" ref="L24:L25" si="9">I24-K24</f>
        <v>0</v>
      </c>
      <c r="M24" s="79"/>
    </row>
    <row r="25" spans="1:13" ht="21.95" customHeight="1" thickBot="1" x14ac:dyDescent="0.35">
      <c r="A25" s="74" t="s">
        <v>532</v>
      </c>
      <c r="B25" s="75">
        <f>F30+G30</f>
        <v>0</v>
      </c>
      <c r="C25" s="75">
        <f>'4추특입'!M6</f>
        <v>0</v>
      </c>
      <c r="D25" s="75">
        <f>'4추특입'!N6</f>
        <v>0</v>
      </c>
      <c r="E25" s="75">
        <f t="shared" si="7"/>
        <v>0</v>
      </c>
      <c r="F25" s="75">
        <f>'4추특출'!M6</f>
        <v>0</v>
      </c>
      <c r="G25" s="75">
        <f>'4추특출'!N6</f>
        <v>0</v>
      </c>
      <c r="H25" s="142"/>
      <c r="I25" s="76">
        <f t="shared" ref="I25" si="10">B25+F25+G25</f>
        <v>0</v>
      </c>
      <c r="J25" s="88"/>
      <c r="K25" s="83">
        <f>B25+C25+D25</f>
        <v>0</v>
      </c>
      <c r="L25" s="83">
        <f t="shared" si="9"/>
        <v>0</v>
      </c>
      <c r="M25" s="79"/>
    </row>
    <row r="28" spans="1:13" ht="20.100000000000001" customHeight="1" x14ac:dyDescent="0.3">
      <c r="A28" s="78" t="s">
        <v>533</v>
      </c>
    </row>
    <row r="29" spans="1:13" ht="20.100000000000001" customHeight="1" x14ac:dyDescent="0.3">
      <c r="A29" s="107" t="s">
        <v>534</v>
      </c>
      <c r="B29" s="107" t="s">
        <v>537</v>
      </c>
      <c r="C29" s="107" t="s">
        <v>539</v>
      </c>
      <c r="D29" s="107" t="s">
        <v>531</v>
      </c>
      <c r="E29" s="107" t="s">
        <v>535</v>
      </c>
      <c r="F29" s="107" t="s">
        <v>536</v>
      </c>
    </row>
    <row r="30" spans="1:13" ht="20.100000000000001" customHeight="1" x14ac:dyDescent="0.3">
      <c r="A30" s="90" t="s">
        <v>538</v>
      </c>
      <c r="B30" s="105">
        <f>SUM(B31:B40)</f>
        <v>0</v>
      </c>
      <c r="C30" s="105">
        <f>SUM(C31:C40)</f>
        <v>0</v>
      </c>
      <c r="D30" s="105">
        <f t="shared" ref="D30" si="11">SUM(D31:D40)</f>
        <v>0</v>
      </c>
      <c r="E30" s="105">
        <f t="shared" ref="E30:F30" si="12">SUM(E31:E40)</f>
        <v>0</v>
      </c>
      <c r="F30" s="105">
        <f t="shared" si="12"/>
        <v>0</v>
      </c>
    </row>
    <row r="31" spans="1:13" ht="20.100000000000001" customHeight="1" x14ac:dyDescent="0.3">
      <c r="A31" s="71" t="s">
        <v>519</v>
      </c>
      <c r="B31" s="70">
        <f t="shared" ref="B31:B40" si="13">SUM(D31:G31)</f>
        <v>0</v>
      </c>
      <c r="C31" s="70">
        <f t="shared" ref="C31:C40" si="14">D31+F31</f>
        <v>0</v>
      </c>
      <c r="D31" s="70"/>
      <c r="E31" s="70"/>
      <c r="F31" s="70"/>
    </row>
    <row r="32" spans="1:13" ht="20.100000000000001" customHeight="1" x14ac:dyDescent="0.3">
      <c r="A32" s="71" t="s">
        <v>520</v>
      </c>
      <c r="B32" s="70">
        <f t="shared" si="13"/>
        <v>0</v>
      </c>
      <c r="C32" s="70">
        <f t="shared" si="14"/>
        <v>0</v>
      </c>
      <c r="D32" s="70"/>
      <c r="E32" s="70"/>
      <c r="F32" s="70"/>
    </row>
    <row r="33" spans="1:6" ht="20.100000000000001" customHeight="1" x14ac:dyDescent="0.3">
      <c r="A33" s="71" t="s">
        <v>521</v>
      </c>
      <c r="B33" s="70">
        <f t="shared" si="13"/>
        <v>0</v>
      </c>
      <c r="C33" s="70">
        <f t="shared" si="14"/>
        <v>0</v>
      </c>
      <c r="D33" s="70"/>
      <c r="E33" s="70"/>
      <c r="F33" s="70"/>
    </row>
    <row r="34" spans="1:6" ht="20.100000000000001" customHeight="1" x14ac:dyDescent="0.3">
      <c r="A34" s="71" t="s">
        <v>522</v>
      </c>
      <c r="B34" s="70">
        <f t="shared" si="13"/>
        <v>0</v>
      </c>
      <c r="C34" s="70">
        <f t="shared" si="14"/>
        <v>0</v>
      </c>
      <c r="D34" s="70"/>
      <c r="E34" s="70"/>
      <c r="F34" s="70"/>
    </row>
    <row r="35" spans="1:6" ht="20.100000000000001" customHeight="1" x14ac:dyDescent="0.3">
      <c r="A35" s="71" t="s">
        <v>523</v>
      </c>
      <c r="B35" s="70">
        <f t="shared" si="13"/>
        <v>0</v>
      </c>
      <c r="C35" s="70">
        <f t="shared" si="14"/>
        <v>0</v>
      </c>
      <c r="D35" s="70"/>
      <c r="E35" s="70"/>
      <c r="F35" s="70"/>
    </row>
    <row r="36" spans="1:6" ht="20.100000000000001" customHeight="1" x14ac:dyDescent="0.3">
      <c r="A36" s="71" t="s">
        <v>524</v>
      </c>
      <c r="B36" s="70">
        <f t="shared" si="13"/>
        <v>0</v>
      </c>
      <c r="C36" s="70">
        <f t="shared" si="14"/>
        <v>0</v>
      </c>
      <c r="D36" s="70"/>
      <c r="E36" s="70"/>
      <c r="F36" s="70"/>
    </row>
    <row r="37" spans="1:6" ht="20.100000000000001" customHeight="1" x14ac:dyDescent="0.3">
      <c r="A37" s="71" t="s">
        <v>525</v>
      </c>
      <c r="B37" s="70">
        <f t="shared" si="13"/>
        <v>0</v>
      </c>
      <c r="C37" s="70">
        <f t="shared" si="14"/>
        <v>0</v>
      </c>
      <c r="D37" s="70"/>
      <c r="E37" s="70"/>
      <c r="F37" s="70"/>
    </row>
    <row r="38" spans="1:6" ht="20.100000000000001" customHeight="1" x14ac:dyDescent="0.3">
      <c r="A38" s="71" t="s">
        <v>526</v>
      </c>
      <c r="B38" s="70">
        <f t="shared" si="13"/>
        <v>0</v>
      </c>
      <c r="C38" s="70">
        <f t="shared" si="14"/>
        <v>0</v>
      </c>
      <c r="D38" s="70"/>
      <c r="E38" s="70"/>
      <c r="F38" s="70"/>
    </row>
    <row r="39" spans="1:6" ht="20.100000000000001" customHeight="1" x14ac:dyDescent="0.3">
      <c r="A39" s="71" t="s">
        <v>572</v>
      </c>
      <c r="B39" s="70">
        <f t="shared" ref="B39" si="15">SUM(D39:G39)</f>
        <v>0</v>
      </c>
      <c r="C39" s="70">
        <f t="shared" ref="C39" si="16">D39+F39</f>
        <v>0</v>
      </c>
      <c r="D39" s="70"/>
      <c r="E39" s="70"/>
      <c r="F39" s="70"/>
    </row>
    <row r="40" spans="1:6" ht="20.100000000000001" customHeight="1" x14ac:dyDescent="0.3">
      <c r="A40" s="71" t="s">
        <v>527</v>
      </c>
      <c r="B40" s="70">
        <f t="shared" si="13"/>
        <v>0</v>
      </c>
      <c r="C40" s="70">
        <f t="shared" si="14"/>
        <v>0</v>
      </c>
      <c r="D40" s="70"/>
      <c r="E40" s="70"/>
      <c r="F40" s="70"/>
    </row>
    <row r="42" spans="1:6" ht="20.100000000000001" customHeight="1" x14ac:dyDescent="0.3">
      <c r="A42" s="112" t="s">
        <v>540</v>
      </c>
      <c r="B42" s="70"/>
      <c r="C42" s="70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S10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D7" sqref="D7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2" width="11.625" style="1" customWidth="1"/>
    <col min="13" max="15" width="11.625" style="1" hidden="1" customWidth="1"/>
    <col min="16" max="16" width="7.625" style="1" hidden="1" customWidth="1"/>
    <col min="17" max="18" width="22" style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customWidth="1"/>
    <col min="38" max="38" width="2.625" style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 x14ac:dyDescent="0.3">
      <c r="A1" s="16" t="s">
        <v>575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5" ht="20.25" customHeight="1" x14ac:dyDescent="0.3">
      <c r="A2" s="19" t="s">
        <v>508</v>
      </c>
      <c r="X2" s="52" t="s">
        <v>505</v>
      </c>
      <c r="AC2" s="52" t="s">
        <v>505</v>
      </c>
    </row>
    <row r="3" spans="1:45" ht="20.25" customHeight="1" x14ac:dyDescent="0.3">
      <c r="J3" s="47">
        <f>COUNTA(J7:J100)</f>
        <v>0</v>
      </c>
      <c r="K3" s="47">
        <f>COUNTA(K7:K100)</f>
        <v>0</v>
      </c>
      <c r="M3" s="47">
        <f>COUNTA(M7:M100)</f>
        <v>0</v>
      </c>
      <c r="N3" s="47">
        <f>COUNTA(N7:N100)</f>
        <v>0</v>
      </c>
      <c r="S3" s="20" t="s">
        <v>486</v>
      </c>
      <c r="X3" s="59" t="str">
        <f>IF(X6='4추일출'!X6,"OK","@@")</f>
        <v>@@</v>
      </c>
      <c r="Y3" s="60"/>
      <c r="Z3" s="59" t="str">
        <f>IF(COUNTIF(Z6:Z100,"검토")&gt;0,"@@","OK")</f>
        <v>OK</v>
      </c>
      <c r="AC3" s="59" t="str">
        <f>IF(AC6='4추일출'!AC6,"OK","@@")</f>
        <v>OK</v>
      </c>
      <c r="AE3" s="59" t="str">
        <f>IF(COUNTIF(AE6:AE100,"검토")&gt;0,"@@","OK")</f>
        <v>OK</v>
      </c>
    </row>
    <row r="4" spans="1:45" s="18" customFormat="1" ht="30" customHeight="1" x14ac:dyDescent="0.3">
      <c r="A4" s="157" t="s">
        <v>475</v>
      </c>
      <c r="B4" s="162" t="s">
        <v>476</v>
      </c>
      <c r="C4" s="161" t="s">
        <v>477</v>
      </c>
      <c r="D4" s="160" t="s">
        <v>485</v>
      </c>
      <c r="E4" s="158" t="s">
        <v>478</v>
      </c>
      <c r="F4" s="159" t="s">
        <v>479</v>
      </c>
      <c r="G4" s="158" t="s">
        <v>822</v>
      </c>
      <c r="H4" s="160" t="s">
        <v>823</v>
      </c>
      <c r="I4" s="163" t="s">
        <v>793</v>
      </c>
      <c r="J4" s="165" t="s">
        <v>794</v>
      </c>
      <c r="K4" s="166"/>
      <c r="L4" s="167" t="s">
        <v>797</v>
      </c>
      <c r="M4" s="169" t="s">
        <v>795</v>
      </c>
      <c r="N4" s="170"/>
      <c r="O4" s="155" t="s">
        <v>798</v>
      </c>
      <c r="P4" s="173" t="s">
        <v>484</v>
      </c>
      <c r="Q4" s="178" t="s">
        <v>820</v>
      </c>
      <c r="R4" s="178" t="s">
        <v>821</v>
      </c>
      <c r="S4" s="172" t="s">
        <v>483</v>
      </c>
      <c r="U4" s="174" t="s">
        <v>487</v>
      </c>
      <c r="V4" s="138"/>
      <c r="W4" s="175" t="s">
        <v>488</v>
      </c>
      <c r="X4" s="175" t="s">
        <v>489</v>
      </c>
      <c r="Y4" s="175"/>
      <c r="Z4" s="175"/>
      <c r="AB4" s="176" t="s">
        <v>488</v>
      </c>
      <c r="AC4" s="171" t="s">
        <v>493</v>
      </c>
      <c r="AD4" s="171"/>
      <c r="AE4" s="171"/>
      <c r="AG4" s="176" t="s">
        <v>494</v>
      </c>
      <c r="AI4" s="177" t="s">
        <v>495</v>
      </c>
      <c r="AK4" s="177" t="s">
        <v>496</v>
      </c>
      <c r="AM4" s="176" t="s">
        <v>497</v>
      </c>
      <c r="AN4" s="176"/>
      <c r="AO4" s="176"/>
      <c r="AQ4" s="171" t="s">
        <v>500</v>
      </c>
      <c r="AR4" s="171"/>
      <c r="AS4" s="171"/>
    </row>
    <row r="5" spans="1:45" s="18" customFormat="1" ht="18" customHeight="1" x14ac:dyDescent="0.3">
      <c r="A5" s="157"/>
      <c r="B5" s="162"/>
      <c r="C5" s="161"/>
      <c r="D5" s="159"/>
      <c r="E5" s="158"/>
      <c r="F5" s="159"/>
      <c r="G5" s="158"/>
      <c r="H5" s="159"/>
      <c r="I5" s="164"/>
      <c r="J5" s="135" t="s">
        <v>480</v>
      </c>
      <c r="K5" s="137" t="s">
        <v>481</v>
      </c>
      <c r="L5" s="168"/>
      <c r="M5" s="21" t="s">
        <v>480</v>
      </c>
      <c r="N5" s="38" t="s">
        <v>481</v>
      </c>
      <c r="O5" s="156"/>
      <c r="P5" s="173"/>
      <c r="Q5" s="179"/>
      <c r="R5" s="179"/>
      <c r="S5" s="172"/>
      <c r="U5" s="175"/>
      <c r="V5" s="138"/>
      <c r="W5" s="175"/>
      <c r="X5" s="134" t="s">
        <v>490</v>
      </c>
      <c r="Y5" s="134" t="s">
        <v>491</v>
      </c>
      <c r="Z5" s="63" t="s">
        <v>492</v>
      </c>
      <c r="AB5" s="176"/>
      <c r="AC5" s="63" t="s">
        <v>490</v>
      </c>
      <c r="AD5" s="63" t="s">
        <v>491</v>
      </c>
      <c r="AE5" s="63" t="s">
        <v>492</v>
      </c>
      <c r="AG5" s="176"/>
      <c r="AI5" s="176"/>
      <c r="AK5" s="176"/>
      <c r="AM5" s="63" t="s">
        <v>498</v>
      </c>
      <c r="AN5" s="63" t="s">
        <v>499</v>
      </c>
      <c r="AO5" s="63" t="s">
        <v>492</v>
      </c>
      <c r="AQ5" s="63" t="s">
        <v>498</v>
      </c>
      <c r="AR5" s="63" t="s">
        <v>499</v>
      </c>
      <c r="AS5" s="63" t="s">
        <v>492</v>
      </c>
    </row>
    <row r="6" spans="1:45" ht="50.1" customHeight="1" x14ac:dyDescent="0.3">
      <c r="A6" s="46" t="s">
        <v>501</v>
      </c>
      <c r="B6" s="22"/>
      <c r="C6" s="22"/>
      <c r="D6" s="22"/>
      <c r="E6" s="22"/>
      <c r="F6" s="22"/>
      <c r="G6" s="39">
        <f>SUBTOTAL(9,G7:G100)</f>
        <v>0</v>
      </c>
      <c r="H6" s="39">
        <f t="shared" ref="H6:O6" si="0">SUBTOTAL(9,H7:H100)</f>
        <v>0</v>
      </c>
      <c r="I6" s="39">
        <f t="shared" si="0"/>
        <v>0</v>
      </c>
      <c r="J6" s="39">
        <f t="shared" si="0"/>
        <v>0</v>
      </c>
      <c r="K6" s="39">
        <f t="shared" si="0"/>
        <v>0</v>
      </c>
      <c r="L6" s="39">
        <f t="shared" si="0"/>
        <v>0</v>
      </c>
      <c r="M6" s="39">
        <f t="shared" si="0"/>
        <v>0</v>
      </c>
      <c r="N6" s="39">
        <f t="shared" si="0"/>
        <v>0</v>
      </c>
      <c r="O6" s="39">
        <f t="shared" si="0"/>
        <v>0</v>
      </c>
      <c r="P6" s="25"/>
      <c r="Q6" s="25"/>
      <c r="R6" s="25"/>
      <c r="S6" s="22"/>
      <c r="U6" s="25"/>
      <c r="W6" s="25"/>
      <c r="X6" s="39">
        <f>SUBTOTAL(9,X7:X100)</f>
        <v>0</v>
      </c>
      <c r="Y6" s="39">
        <f>SUBTOTAL(9,Y7:Y100)</f>
        <v>0</v>
      </c>
      <c r="Z6" s="64" t="str">
        <f t="shared" ref="Z6" si="1">IF(SUM($J6:$K6)=SUM($X6:$Y6),"OK","검토")</f>
        <v>OK</v>
      </c>
      <c r="AB6" s="25"/>
      <c r="AC6" s="39">
        <f>SUBTOTAL(9,AC7:AC100)</f>
        <v>0</v>
      </c>
      <c r="AD6" s="39">
        <f>SUBTOTAL(9,AD7:AD100)</f>
        <v>0</v>
      </c>
      <c r="AE6" s="64" t="str">
        <f t="shared" ref="AE6" si="2">IF(SUM($J6:$K6)=SUM($X6:$Y6),"OK","검토")</f>
        <v>OK</v>
      </c>
      <c r="AG6" s="25"/>
      <c r="AI6" s="25"/>
      <c r="AK6" s="25"/>
      <c r="AM6" s="39">
        <f>SUBTOTAL(9,AM7:AM100)</f>
        <v>0</v>
      </c>
      <c r="AN6" s="39">
        <f>SUBTOTAL(9,AN7:AN100)</f>
        <v>0</v>
      </c>
      <c r="AO6" s="46" t="str">
        <f>IF(COUNTIF(AO7:AO100,"@@")&gt;0,"@@","OK")</f>
        <v>OK</v>
      </c>
      <c r="AQ6" s="39">
        <f>SUBTOTAL(9,AQ7:AQ100)</f>
        <v>0</v>
      </c>
      <c r="AR6" s="39">
        <f>SUBTOTAL(9,AR7:AR100)</f>
        <v>0</v>
      </c>
      <c r="AS6" s="46" t="str">
        <f>IF(COUNTIF(AS7:AS100,"@@")&gt;0,"@@","OK")</f>
        <v>OK</v>
      </c>
    </row>
    <row r="7" spans="1:45" ht="50.1" customHeight="1" x14ac:dyDescent="0.3">
      <c r="A7" s="32" t="str">
        <f>IFERROR(VLOOKUP($C7,구분표!$A$2:$C$313,2,FALSE),"")</f>
        <v/>
      </c>
      <c r="B7" s="23" t="str">
        <f>IFERROR(VLOOKUP($C7,구분표!$A$2:$C$313,3,FALSE),"")</f>
        <v/>
      </c>
      <c r="C7" s="30"/>
      <c r="D7" s="34" t="s">
        <v>828</v>
      </c>
      <c r="E7" s="35"/>
      <c r="F7" s="34"/>
      <c r="G7" s="42"/>
      <c r="H7" s="40"/>
      <c r="I7" s="50">
        <f>IF(D7="","",G7-H7)</f>
        <v>0</v>
      </c>
      <c r="J7" s="40"/>
      <c r="K7" s="43"/>
      <c r="L7" s="48">
        <f>G7+J7+K7</f>
        <v>0</v>
      </c>
      <c r="M7" s="40"/>
      <c r="N7" s="43"/>
      <c r="O7" s="49">
        <f>G7+M7+N7</f>
        <v>0</v>
      </c>
      <c r="P7" s="26" t="str">
        <f>IF(AND((L7=0),(O7&gt;0)),"O",IF(AND((J7&lt;0),(L7-O7&lt;0)),"O","X"))</f>
        <v>X</v>
      </c>
      <c r="Q7" s="61"/>
      <c r="R7" s="61"/>
      <c r="S7" s="114"/>
      <c r="U7" s="26"/>
      <c r="W7" s="26"/>
      <c r="X7" s="40">
        <f>IF($W7&lt;&gt;"도비",IF($U7="국도비","직접입력",SUM($J7:$K7)),)</f>
        <v>0</v>
      </c>
      <c r="Y7" s="40">
        <f>IF($W7="도비",SUM($J7:$K7),IF($U7="국도비","직접입력",SUM($J7:$K7)-$X7))</f>
        <v>0</v>
      </c>
      <c r="Z7" s="26" t="str">
        <f>IF(SUM($J7:$K7)=SUM($X7:$Y7),"OK","검토")</f>
        <v>OK</v>
      </c>
      <c r="AB7" s="26"/>
      <c r="AC7" s="40">
        <f>IF($W7&lt;&gt;"도비",IF($U7="국도비","직접입력",SUM($M7:$N7)),)</f>
        <v>0</v>
      </c>
      <c r="AD7" s="40">
        <f>IF($W7="도비",SUM(M7:N7),IF($U7="국도비","직접입력",SUM(M7:N7)-AC7))</f>
        <v>0</v>
      </c>
      <c r="AE7" s="26" t="str">
        <f>IF(SUM(M7:N7)=SUM(AC7:AD7),"OK","검토")</f>
        <v>OK</v>
      </c>
      <c r="AG7" s="26" t="str">
        <f>IF(AI7="","",IF(W7="도비","세입없음",CONCATENATE(AI7,"-",COUNTIF($AI$7:AI7,AI7))))</f>
        <v/>
      </c>
      <c r="AI7" s="26" t="str">
        <f t="array" ref="AI7">IF(C7="","",INDEX(구분표!$I$2:$I$313, MATCH(1,(구분표!$E$2:$E$313='4추일입'!B7)*(구분표!$F$2:$F$313='4추일입'!C7)*(구분표!$G$2:$G$313='4추일입'!A7),0)))</f>
        <v/>
      </c>
      <c r="AK7" s="26"/>
      <c r="AM7" s="40">
        <f>IF(AG7="",0,SUMIFS('4추일출'!$X$6:$X$8,'4추일출'!$AG$6:$AG$8,'4추일입'!$AG7))</f>
        <v>0</v>
      </c>
      <c r="AN7" s="40" t="str">
        <f>IF(AG7="","",COUNTIFS('4추일출'!$AG$6:$AG$8,'4추일입'!AG7))</f>
        <v/>
      </c>
      <c r="AO7" s="26" t="str">
        <f>IF(X7=AM7,"OK","@@")</f>
        <v>OK</v>
      </c>
      <c r="AQ7" s="40">
        <f>IF(AG7="",0,SUMIFS('4추일출'!$AC$6:$AC$8,'4추일출'!$AG$6:$AG$8,'4추일입'!$AG7))</f>
        <v>0</v>
      </c>
      <c r="AR7" s="40" t="str">
        <f>IF(AG7="","",COUNTIFS('4추일출'!$AG$6:$AG$8,AG7))</f>
        <v/>
      </c>
      <c r="AS7" s="26" t="str">
        <f>IF(AC7=AQ7,"OK","@@")</f>
        <v>OK</v>
      </c>
    </row>
    <row r="8" spans="1:45" ht="50.1" customHeight="1" x14ac:dyDescent="0.3">
      <c r="A8" s="32" t="str">
        <f>IFERROR(VLOOKUP($C8,구분표!$A$2:$C$313,2,FALSE),"")</f>
        <v/>
      </c>
      <c r="B8" s="23" t="str">
        <f>IFERROR(VLOOKUP($C8,구분표!$A$2:$C$313,3,FALSE),"")</f>
        <v/>
      </c>
      <c r="C8" s="30"/>
      <c r="D8" s="34" t="s">
        <v>829</v>
      </c>
      <c r="E8" s="35"/>
      <c r="F8" s="34"/>
      <c r="G8" s="42"/>
      <c r="H8" s="40"/>
      <c r="I8" s="50">
        <f t="shared" ref="I8:I71" si="3">IF(D8="","",G8-H8)</f>
        <v>0</v>
      </c>
      <c r="J8" s="40"/>
      <c r="K8" s="43"/>
      <c r="L8" s="48">
        <f t="shared" ref="L8:L71" si="4">G8+J8+K8</f>
        <v>0</v>
      </c>
      <c r="M8" s="40"/>
      <c r="N8" s="43"/>
      <c r="O8" s="49">
        <f t="shared" ref="O8:O71" si="5">G8+M8+N8</f>
        <v>0</v>
      </c>
      <c r="P8" s="26" t="str">
        <f t="shared" ref="P8:P71" si="6">IF(AND((L8=0),(O8&gt;0)),"O",IF(AND((J8&lt;0),(L8-O8&lt;0)),"O","X"))</f>
        <v>X</v>
      </c>
      <c r="Q8" s="61"/>
      <c r="R8" s="61"/>
      <c r="S8" s="114"/>
      <c r="U8" s="26"/>
      <c r="W8" s="26"/>
      <c r="X8" s="40">
        <f t="shared" ref="X8:X71" si="7">IF($W8&lt;&gt;"도비",IF($U8="국도비","직접입력",SUM($J8:$K8)),)</f>
        <v>0</v>
      </c>
      <c r="Y8" s="40">
        <f t="shared" ref="Y8:Y71" si="8">IF($W8="도비",SUM($J8:$K8),IF($U8="국도비","직접입력",SUM($J8:$K8)-$X8))</f>
        <v>0</v>
      </c>
      <c r="Z8" s="26" t="str">
        <f t="shared" ref="Z8:Z71" si="9">IF(SUM($J8:$K8)=SUM($X8:$Y8),"OK","검토")</f>
        <v>OK</v>
      </c>
      <c r="AB8" s="26"/>
      <c r="AC8" s="40">
        <f t="shared" ref="AC8:AC71" si="10">IF($W8&lt;&gt;"도비",IF($U8="국도비","직접입력",SUM($M8:$N8)),)</f>
        <v>0</v>
      </c>
      <c r="AD8" s="40">
        <f t="shared" ref="AD8:AD71" si="11">IF($W8="도비",SUM(M8:N8),IF($U8="국도비","직접입력",SUM(M8:N8)-AC8))</f>
        <v>0</v>
      </c>
      <c r="AE8" s="26" t="str">
        <f t="shared" ref="AE8:AE71" si="12">IF(SUM(M8:N8)=SUM(AC8:AD8),"OK","검토")</f>
        <v>OK</v>
      </c>
      <c r="AG8" s="26" t="str">
        <f>IF(AI8="","",IF(W8="도비","세입없음",CONCATENATE(AI8,"-",COUNTIF($AI$7:AI8,AI8))))</f>
        <v/>
      </c>
      <c r="AI8" s="26" t="str">
        <f t="array" ref="AI8">IF(C8="","",INDEX(구분표!$I$2:$I$313, MATCH(1,(구분표!$E$2:$E$313='4추일입'!B8)*(구분표!$F$2:$F$313='4추일입'!C8)*(구분표!$G$2:$G$313='4추일입'!A8),0)))</f>
        <v/>
      </c>
      <c r="AK8" s="26"/>
      <c r="AM8" s="40">
        <f>IF(AG8="",0,SUMIFS('4추일출'!$X$6:$X$8,'4추일출'!$AG$6:$AG$8,'4추일입'!$AG8))</f>
        <v>0</v>
      </c>
      <c r="AN8" s="40" t="str">
        <f>IF(AG8="","",COUNTIFS('4추일출'!$AG$6:$AG$8,'4추일입'!AG8))</f>
        <v/>
      </c>
      <c r="AO8" s="26" t="str">
        <f t="shared" ref="AO8:AO71" si="13">IF(X8=AM8,"OK","@@")</f>
        <v>OK</v>
      </c>
      <c r="AQ8" s="40">
        <f>IF(AG8="",0,SUMIFS('4추일출'!$AC$6:$AC$8,'4추일출'!$AG$6:$AG$8,'4추일입'!$AG8))</f>
        <v>0</v>
      </c>
      <c r="AR8" s="40" t="str">
        <f>IF(AG8="","",COUNTIFS('4추일출'!$AG$6:$AG$8,AG8))</f>
        <v/>
      </c>
      <c r="AS8" s="26" t="str">
        <f t="shared" ref="AS8:AS71" si="14">IF(AC8=AQ8,"OK","@@")</f>
        <v>OK</v>
      </c>
    </row>
    <row r="9" spans="1:45" ht="50.1" customHeight="1" x14ac:dyDescent="0.3">
      <c r="A9" s="32" t="str">
        <f>IFERROR(VLOOKUP($C9,구분표!$A$2:$C$313,2,FALSE),"")</f>
        <v/>
      </c>
      <c r="B9" s="23" t="str">
        <f>IFERROR(VLOOKUP($C9,구분표!$A$2:$C$313,3,FALSE),"")</f>
        <v/>
      </c>
      <c r="C9" s="30"/>
      <c r="D9" s="34" t="s">
        <v>830</v>
      </c>
      <c r="E9" s="35"/>
      <c r="F9" s="34"/>
      <c r="G9" s="42"/>
      <c r="H9" s="40"/>
      <c r="I9" s="50">
        <f t="shared" si="3"/>
        <v>0</v>
      </c>
      <c r="J9" s="40"/>
      <c r="K9" s="43"/>
      <c r="L9" s="48">
        <f t="shared" si="4"/>
        <v>0</v>
      </c>
      <c r="M9" s="40"/>
      <c r="N9" s="43"/>
      <c r="O9" s="49">
        <f t="shared" si="5"/>
        <v>0</v>
      </c>
      <c r="P9" s="26" t="str">
        <f t="shared" si="6"/>
        <v>X</v>
      </c>
      <c r="Q9" s="61"/>
      <c r="R9" s="61"/>
      <c r="S9" s="114"/>
      <c r="U9" s="26"/>
      <c r="W9" s="26"/>
      <c r="X9" s="40">
        <f t="shared" si="7"/>
        <v>0</v>
      </c>
      <c r="Y9" s="40">
        <f t="shared" si="8"/>
        <v>0</v>
      </c>
      <c r="Z9" s="26" t="str">
        <f t="shared" si="9"/>
        <v>OK</v>
      </c>
      <c r="AB9" s="26"/>
      <c r="AC9" s="40">
        <f t="shared" si="10"/>
        <v>0</v>
      </c>
      <c r="AD9" s="40">
        <f t="shared" si="11"/>
        <v>0</v>
      </c>
      <c r="AE9" s="26" t="str">
        <f t="shared" si="12"/>
        <v>OK</v>
      </c>
      <c r="AG9" s="26" t="str">
        <f>IF(AI9="","",IF(W9="도비","세입없음",CONCATENATE(AI9,"-",COUNTIF($AI$7:AI9,AI9))))</f>
        <v/>
      </c>
      <c r="AI9" s="26" t="str">
        <f t="array" ref="AI9">IF(C9="","",INDEX(구분표!$I$2:$I$313, MATCH(1,(구분표!$E$2:$E$313='4추일입'!B9)*(구분표!$F$2:$F$313='4추일입'!C9)*(구분표!$G$2:$G$313='4추일입'!A9),0)))</f>
        <v/>
      </c>
      <c r="AK9" s="26"/>
      <c r="AM9" s="40">
        <f>IF(AG9="",0,SUMIFS('4추일출'!$X$6:$X$8,'4추일출'!$AG$6:$AG$8,'4추일입'!$AG9))</f>
        <v>0</v>
      </c>
      <c r="AN9" s="40" t="str">
        <f>IF(AG9="","",COUNTIFS('4추일출'!$AG$6:$AG$8,'4추일입'!AG9))</f>
        <v/>
      </c>
      <c r="AO9" s="26" t="str">
        <f t="shared" si="13"/>
        <v>OK</v>
      </c>
      <c r="AQ9" s="40">
        <f>IF(AG9="",0,SUMIFS('4추일출'!$AC$6:$AC$8,'4추일출'!$AG$6:$AG$8,'4추일입'!$AG9))</f>
        <v>0</v>
      </c>
      <c r="AR9" s="40" t="str">
        <f>IF(AG9="","",COUNTIFS('4추일출'!$AG$6:$AG$8,AG9))</f>
        <v/>
      </c>
      <c r="AS9" s="26" t="str">
        <f t="shared" si="14"/>
        <v>OK</v>
      </c>
    </row>
    <row r="10" spans="1:45" ht="50.1" customHeight="1" x14ac:dyDescent="0.3">
      <c r="A10" s="32" t="str">
        <f>IFERROR(VLOOKUP($C10,구분표!$A$2:$C$313,2,FALSE),"")</f>
        <v/>
      </c>
      <c r="B10" s="23" t="str">
        <f>IFERROR(VLOOKUP($C10,구분표!$A$2:$C$313,3,FALSE),"")</f>
        <v/>
      </c>
      <c r="C10" s="30"/>
      <c r="D10" s="34" t="s">
        <v>831</v>
      </c>
      <c r="E10" s="35"/>
      <c r="F10" s="34"/>
      <c r="G10" s="42"/>
      <c r="H10" s="40"/>
      <c r="I10" s="50">
        <f t="shared" si="3"/>
        <v>0</v>
      </c>
      <c r="J10" s="40"/>
      <c r="K10" s="43"/>
      <c r="L10" s="48">
        <f t="shared" si="4"/>
        <v>0</v>
      </c>
      <c r="M10" s="40"/>
      <c r="N10" s="43"/>
      <c r="O10" s="49">
        <f t="shared" si="5"/>
        <v>0</v>
      </c>
      <c r="P10" s="26" t="str">
        <f t="shared" si="6"/>
        <v>X</v>
      </c>
      <c r="Q10" s="61"/>
      <c r="R10" s="61"/>
      <c r="S10" s="114"/>
      <c r="U10" s="26"/>
      <c r="W10" s="26"/>
      <c r="X10" s="40">
        <f t="shared" si="7"/>
        <v>0</v>
      </c>
      <c r="Y10" s="40">
        <f t="shared" si="8"/>
        <v>0</v>
      </c>
      <c r="Z10" s="26" t="str">
        <f t="shared" si="9"/>
        <v>OK</v>
      </c>
      <c r="AB10" s="26"/>
      <c r="AC10" s="40">
        <f t="shared" si="10"/>
        <v>0</v>
      </c>
      <c r="AD10" s="40">
        <f t="shared" si="11"/>
        <v>0</v>
      </c>
      <c r="AE10" s="26" t="str">
        <f t="shared" si="12"/>
        <v>OK</v>
      </c>
      <c r="AG10" s="26" t="str">
        <f>IF(AI10="","",IF(W10="도비","세입없음",CONCATENATE(AI10,"-",COUNTIF($AI$7:AI10,AI10))))</f>
        <v/>
      </c>
      <c r="AI10" s="26" t="str">
        <f t="array" ref="AI10">IF(C10="","",INDEX(구분표!$I$2:$I$313, MATCH(1,(구분표!$E$2:$E$313='4추일입'!B10)*(구분표!$F$2:$F$313='4추일입'!C10)*(구분표!$G$2:$G$313='4추일입'!A10),0)))</f>
        <v/>
      </c>
      <c r="AK10" s="26"/>
      <c r="AM10" s="40">
        <f>IF(AG10="",0,SUMIFS('4추일출'!$X$6:$X$8,'4추일출'!$AG$6:$AG$8,'4추일입'!$AG10))</f>
        <v>0</v>
      </c>
      <c r="AN10" s="40" t="str">
        <f>IF(AG10="","",COUNTIFS('4추일출'!$AG$6:$AG$8,'4추일입'!AG10))</f>
        <v/>
      </c>
      <c r="AO10" s="26" t="str">
        <f t="shared" si="13"/>
        <v>OK</v>
      </c>
      <c r="AQ10" s="40">
        <f>IF(AG10="",0,SUMIFS('4추일출'!$AC$6:$AC$8,'4추일출'!$AG$6:$AG$8,'4추일입'!$AG10))</f>
        <v>0</v>
      </c>
      <c r="AR10" s="40" t="str">
        <f>IF(AG10="","",COUNTIFS('4추일출'!$AG$6:$AG$8,AG10))</f>
        <v/>
      </c>
      <c r="AS10" s="26" t="str">
        <f t="shared" si="14"/>
        <v>OK</v>
      </c>
    </row>
    <row r="11" spans="1:45" ht="50.1" customHeight="1" x14ac:dyDescent="0.3">
      <c r="A11" s="32" t="str">
        <f>IFERROR(VLOOKUP($C11,구분표!$A$2:$C$313,2,FALSE),"")</f>
        <v/>
      </c>
      <c r="B11" s="23" t="str">
        <f>IFERROR(VLOOKUP($C11,구분표!$A$2:$C$313,3,FALSE),"")</f>
        <v/>
      </c>
      <c r="C11" s="30"/>
      <c r="D11" s="34"/>
      <c r="E11" s="35"/>
      <c r="F11" s="34"/>
      <c r="G11" s="42"/>
      <c r="H11" s="40"/>
      <c r="I11" s="50" t="str">
        <f t="shared" si="3"/>
        <v/>
      </c>
      <c r="J11" s="40"/>
      <c r="K11" s="43"/>
      <c r="L11" s="48">
        <f t="shared" si="4"/>
        <v>0</v>
      </c>
      <c r="M11" s="40"/>
      <c r="N11" s="43"/>
      <c r="O11" s="49">
        <f t="shared" si="5"/>
        <v>0</v>
      </c>
      <c r="P11" s="26" t="str">
        <f t="shared" si="6"/>
        <v>X</v>
      </c>
      <c r="Q11" s="61"/>
      <c r="R11" s="61"/>
      <c r="S11" s="114"/>
      <c r="U11" s="26"/>
      <c r="W11" s="26"/>
      <c r="X11" s="40">
        <f t="shared" si="7"/>
        <v>0</v>
      </c>
      <c r="Y11" s="40">
        <f t="shared" si="8"/>
        <v>0</v>
      </c>
      <c r="Z11" s="26" t="str">
        <f t="shared" si="9"/>
        <v>OK</v>
      </c>
      <c r="AB11" s="26"/>
      <c r="AC11" s="40">
        <f t="shared" si="10"/>
        <v>0</v>
      </c>
      <c r="AD11" s="40">
        <f t="shared" si="11"/>
        <v>0</v>
      </c>
      <c r="AE11" s="26" t="str">
        <f t="shared" si="12"/>
        <v>OK</v>
      </c>
      <c r="AG11" s="26" t="str">
        <f>IF(AI11="","",IF(W11="도비","세입없음",CONCATENATE(AI11,"-",COUNTIF($AI$7:AI11,AI11))))</f>
        <v/>
      </c>
      <c r="AI11" s="26" t="str">
        <f t="array" ref="AI11">IF(C11="","",INDEX(구분표!$I$2:$I$313, MATCH(1,(구분표!$E$2:$E$313='4추일입'!B11)*(구분표!$F$2:$F$313='4추일입'!C11)*(구분표!$G$2:$G$313='4추일입'!A11),0)))</f>
        <v/>
      </c>
      <c r="AK11" s="26"/>
      <c r="AM11" s="40">
        <f>IF(AG11="",0,SUMIFS('4추일출'!$X$6:$X$8,'4추일출'!$AG$6:$AG$8,'4추일입'!$AG11))</f>
        <v>0</v>
      </c>
      <c r="AN11" s="40" t="str">
        <f>IF(AG11="","",COUNTIFS('4추일출'!$AG$6:$AG$8,'4추일입'!AG11))</f>
        <v/>
      </c>
      <c r="AO11" s="26" t="str">
        <f t="shared" si="13"/>
        <v>OK</v>
      </c>
      <c r="AQ11" s="40">
        <f>IF(AG11="",0,SUMIFS('4추일출'!$AC$6:$AC$8,'4추일출'!$AG$6:$AG$8,'4추일입'!$AG11))</f>
        <v>0</v>
      </c>
      <c r="AR11" s="40" t="str">
        <f>IF(AG11="","",COUNTIFS('4추일출'!$AG$6:$AG$8,AG11))</f>
        <v/>
      </c>
      <c r="AS11" s="26" t="str">
        <f t="shared" si="14"/>
        <v>OK</v>
      </c>
    </row>
    <row r="12" spans="1:45" ht="50.1" customHeight="1" x14ac:dyDescent="0.3">
      <c r="A12" s="32" t="str">
        <f>IFERROR(VLOOKUP($C12,구분표!$A$2:$C$313,2,FALSE),"")</f>
        <v/>
      </c>
      <c r="B12" s="23" t="str">
        <f>IFERROR(VLOOKUP($C12,구분표!$A$2:$C$313,3,FALSE),"")</f>
        <v/>
      </c>
      <c r="C12" s="30"/>
      <c r="D12" s="34"/>
      <c r="E12" s="35"/>
      <c r="F12" s="34"/>
      <c r="G12" s="42"/>
      <c r="H12" s="40"/>
      <c r="I12" s="50" t="str">
        <f t="shared" si="3"/>
        <v/>
      </c>
      <c r="J12" s="40"/>
      <c r="K12" s="43"/>
      <c r="L12" s="48">
        <f t="shared" si="4"/>
        <v>0</v>
      </c>
      <c r="M12" s="40"/>
      <c r="N12" s="43"/>
      <c r="O12" s="49">
        <f t="shared" si="5"/>
        <v>0</v>
      </c>
      <c r="P12" s="26" t="str">
        <f t="shared" si="6"/>
        <v>X</v>
      </c>
      <c r="Q12" s="61"/>
      <c r="R12" s="61"/>
      <c r="S12" s="114"/>
      <c r="U12" s="26"/>
      <c r="W12" s="26"/>
      <c r="X12" s="40">
        <f t="shared" si="7"/>
        <v>0</v>
      </c>
      <c r="Y12" s="40">
        <f t="shared" si="8"/>
        <v>0</v>
      </c>
      <c r="Z12" s="26" t="str">
        <f t="shared" si="9"/>
        <v>OK</v>
      </c>
      <c r="AB12" s="26"/>
      <c r="AC12" s="40">
        <f t="shared" si="10"/>
        <v>0</v>
      </c>
      <c r="AD12" s="40">
        <f t="shared" si="11"/>
        <v>0</v>
      </c>
      <c r="AE12" s="26" t="str">
        <f t="shared" si="12"/>
        <v>OK</v>
      </c>
      <c r="AG12" s="26" t="str">
        <f>IF(AI12="","",IF(W12="도비","세입없음",CONCATENATE(AI12,"-",COUNTIF($AI$7:AI12,AI12))))</f>
        <v/>
      </c>
      <c r="AI12" s="26" t="str">
        <f t="array" ref="AI12">IF(C12="","",INDEX(구분표!$I$2:$I$313, MATCH(1,(구분표!$E$2:$E$313='4추일입'!B12)*(구분표!$F$2:$F$313='4추일입'!C12)*(구분표!$G$2:$G$313='4추일입'!A12),0)))</f>
        <v/>
      </c>
      <c r="AK12" s="26"/>
      <c r="AM12" s="40">
        <f>IF(AG12="",0,SUMIFS('4추일출'!$X$6:$X$8,'4추일출'!$AG$6:$AG$8,'4추일입'!$AG12))</f>
        <v>0</v>
      </c>
      <c r="AN12" s="40" t="str">
        <f>IF(AG12="","",COUNTIFS('4추일출'!$AG$6:$AG$8,'4추일입'!AG12))</f>
        <v/>
      </c>
      <c r="AO12" s="26" t="str">
        <f t="shared" si="13"/>
        <v>OK</v>
      </c>
      <c r="AQ12" s="40">
        <f>IF(AG12="",0,SUMIFS('4추일출'!$AC$6:$AC$8,'4추일출'!$AG$6:$AG$8,'4추일입'!$AG12))</f>
        <v>0</v>
      </c>
      <c r="AR12" s="40" t="str">
        <f>IF(AG12="","",COUNTIFS('4추일출'!$AG$6:$AG$8,AG12))</f>
        <v/>
      </c>
      <c r="AS12" s="26" t="str">
        <f t="shared" si="14"/>
        <v>OK</v>
      </c>
    </row>
    <row r="13" spans="1:45" ht="50.1" customHeight="1" x14ac:dyDescent="0.3">
      <c r="A13" s="32" t="str">
        <f>IFERROR(VLOOKUP($C13,구분표!$A$2:$C$313,2,FALSE),"")</f>
        <v/>
      </c>
      <c r="B13" s="23" t="str">
        <f>IFERROR(VLOOKUP($C13,구분표!$A$2:$C$313,3,FALSE),"")</f>
        <v/>
      </c>
      <c r="C13" s="30"/>
      <c r="D13" s="34"/>
      <c r="E13" s="35"/>
      <c r="F13" s="34"/>
      <c r="G13" s="42"/>
      <c r="H13" s="40"/>
      <c r="I13" s="50" t="str">
        <f t="shared" si="3"/>
        <v/>
      </c>
      <c r="J13" s="40"/>
      <c r="K13" s="43"/>
      <c r="L13" s="48">
        <f t="shared" si="4"/>
        <v>0</v>
      </c>
      <c r="M13" s="40"/>
      <c r="N13" s="43"/>
      <c r="O13" s="49">
        <f t="shared" si="5"/>
        <v>0</v>
      </c>
      <c r="P13" s="26" t="str">
        <f t="shared" si="6"/>
        <v>X</v>
      </c>
      <c r="Q13" s="61"/>
      <c r="R13" s="61"/>
      <c r="S13" s="114"/>
      <c r="U13" s="26"/>
      <c r="W13" s="26"/>
      <c r="X13" s="40">
        <f t="shared" si="7"/>
        <v>0</v>
      </c>
      <c r="Y13" s="40">
        <f t="shared" si="8"/>
        <v>0</v>
      </c>
      <c r="Z13" s="26" t="str">
        <f t="shared" si="9"/>
        <v>OK</v>
      </c>
      <c r="AB13" s="26"/>
      <c r="AC13" s="40">
        <f t="shared" si="10"/>
        <v>0</v>
      </c>
      <c r="AD13" s="40">
        <f t="shared" si="11"/>
        <v>0</v>
      </c>
      <c r="AE13" s="26" t="str">
        <f t="shared" si="12"/>
        <v>OK</v>
      </c>
      <c r="AG13" s="26" t="str">
        <f>IF(AI13="","",IF(W13="도비","세입없음",CONCATENATE(AI13,"-",COUNTIF($AI$7:AI13,AI13))))</f>
        <v/>
      </c>
      <c r="AI13" s="26" t="str">
        <f t="array" ref="AI13">IF(C13="","",INDEX(구분표!$I$2:$I$313, MATCH(1,(구분표!$E$2:$E$313='4추일입'!B13)*(구분표!$F$2:$F$313='4추일입'!C13)*(구분표!$G$2:$G$313='4추일입'!A13),0)))</f>
        <v/>
      </c>
      <c r="AK13" s="26"/>
      <c r="AM13" s="40">
        <f>IF(AG13="",0,SUMIFS('4추일출'!$X$6:$X$8,'4추일출'!$AG$6:$AG$8,'4추일입'!$AG13))</f>
        <v>0</v>
      </c>
      <c r="AN13" s="40" t="str">
        <f>IF(AG13="","",COUNTIFS('4추일출'!$AG$6:$AG$8,'4추일입'!AG13))</f>
        <v/>
      </c>
      <c r="AO13" s="26" t="str">
        <f t="shared" si="13"/>
        <v>OK</v>
      </c>
      <c r="AQ13" s="40">
        <f>IF(AG13="",0,SUMIFS('4추일출'!$AC$6:$AC$8,'4추일출'!$AG$6:$AG$8,'4추일입'!$AG13))</f>
        <v>0</v>
      </c>
      <c r="AR13" s="40" t="str">
        <f>IF(AG13="","",COUNTIFS('4추일출'!$AG$6:$AG$8,AG13))</f>
        <v/>
      </c>
      <c r="AS13" s="26" t="str">
        <f t="shared" si="14"/>
        <v>OK</v>
      </c>
    </row>
    <row r="14" spans="1:45" ht="50.1" customHeight="1" x14ac:dyDescent="0.3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/>
      <c r="E14" s="35"/>
      <c r="F14" s="34"/>
      <c r="G14" s="42"/>
      <c r="H14" s="40"/>
      <c r="I14" s="50" t="str">
        <f t="shared" si="3"/>
        <v/>
      </c>
      <c r="J14" s="40"/>
      <c r="K14" s="43"/>
      <c r="L14" s="48">
        <f t="shared" si="4"/>
        <v>0</v>
      </c>
      <c r="M14" s="40"/>
      <c r="N14" s="43"/>
      <c r="O14" s="49">
        <f t="shared" si="5"/>
        <v>0</v>
      </c>
      <c r="P14" s="26" t="str">
        <f t="shared" si="6"/>
        <v>X</v>
      </c>
      <c r="Q14" s="61"/>
      <c r="R14" s="61"/>
      <c r="S14" s="114"/>
      <c r="U14" s="26"/>
      <c r="W14" s="26"/>
      <c r="X14" s="40">
        <f t="shared" si="7"/>
        <v>0</v>
      </c>
      <c r="Y14" s="40">
        <f t="shared" si="8"/>
        <v>0</v>
      </c>
      <c r="Z14" s="26" t="str">
        <f t="shared" si="9"/>
        <v>OK</v>
      </c>
      <c r="AB14" s="26"/>
      <c r="AC14" s="40">
        <f t="shared" si="10"/>
        <v>0</v>
      </c>
      <c r="AD14" s="40">
        <f t="shared" si="11"/>
        <v>0</v>
      </c>
      <c r="AE14" s="26" t="str">
        <f t="shared" si="12"/>
        <v>OK</v>
      </c>
      <c r="AG14" s="26" t="str">
        <f>IF(AI14="","",IF(W14="도비","세입없음",CONCATENATE(AI14,"-",COUNTIF($AI$7:AI14,AI14))))</f>
        <v/>
      </c>
      <c r="AI14" s="26" t="str">
        <f t="array" ref="AI14">IF(C14="","",INDEX(구분표!$I$2:$I$313, MATCH(1,(구분표!$E$2:$E$313='4추일입'!B14)*(구분표!$F$2:$F$313='4추일입'!C14)*(구분표!$G$2:$G$313='4추일입'!A14),0)))</f>
        <v/>
      </c>
      <c r="AK14" s="26"/>
      <c r="AM14" s="40">
        <f>IF(AG14="",0,SUMIFS('4추일출'!$X$6:$X$8,'4추일출'!$AG$6:$AG$8,'4추일입'!$AG14))</f>
        <v>0</v>
      </c>
      <c r="AN14" s="40" t="str">
        <f>IF(AG14="","",COUNTIFS('4추일출'!$AG$6:$AG$8,'4추일입'!AG14))</f>
        <v/>
      </c>
      <c r="AO14" s="26" t="str">
        <f t="shared" si="13"/>
        <v>OK</v>
      </c>
      <c r="AQ14" s="40">
        <f>IF(AG14="",0,SUMIFS('4추일출'!$AC$6:$AC$8,'4추일출'!$AG$6:$AG$8,'4추일입'!$AG14))</f>
        <v>0</v>
      </c>
      <c r="AR14" s="40" t="str">
        <f>IF(AG14="","",COUNTIFS('4추일출'!$AG$6:$AG$8,AG14))</f>
        <v/>
      </c>
      <c r="AS14" s="26" t="str">
        <f t="shared" si="14"/>
        <v>OK</v>
      </c>
    </row>
    <row r="15" spans="1:45" ht="50.1" customHeight="1" x14ac:dyDescent="0.3">
      <c r="A15" s="32" t="str">
        <f>IFERROR(VLOOKUP($C15,구분표!$A$2:$C$313,2,FALSE),"")</f>
        <v/>
      </c>
      <c r="B15" s="23" t="str">
        <f>IFERROR(VLOOKUP($C15,구분표!$A$2:$C$313,3,FALSE),"")</f>
        <v/>
      </c>
      <c r="C15" s="30"/>
      <c r="D15" s="34"/>
      <c r="E15" s="35"/>
      <c r="F15" s="34"/>
      <c r="G15" s="42"/>
      <c r="H15" s="40"/>
      <c r="I15" s="50" t="str">
        <f t="shared" si="3"/>
        <v/>
      </c>
      <c r="J15" s="40"/>
      <c r="K15" s="43"/>
      <c r="L15" s="48">
        <f t="shared" si="4"/>
        <v>0</v>
      </c>
      <c r="M15" s="40"/>
      <c r="N15" s="43"/>
      <c r="O15" s="49">
        <f t="shared" si="5"/>
        <v>0</v>
      </c>
      <c r="P15" s="26" t="str">
        <f t="shared" si="6"/>
        <v>X</v>
      </c>
      <c r="Q15" s="61"/>
      <c r="R15" s="61"/>
      <c r="S15" s="114"/>
      <c r="U15" s="26"/>
      <c r="W15" s="26"/>
      <c r="X15" s="40">
        <f t="shared" si="7"/>
        <v>0</v>
      </c>
      <c r="Y15" s="40">
        <f t="shared" si="8"/>
        <v>0</v>
      </c>
      <c r="Z15" s="26" t="str">
        <f t="shared" si="9"/>
        <v>OK</v>
      </c>
      <c r="AB15" s="26"/>
      <c r="AC15" s="40">
        <f t="shared" si="10"/>
        <v>0</v>
      </c>
      <c r="AD15" s="40">
        <f t="shared" si="11"/>
        <v>0</v>
      </c>
      <c r="AE15" s="26" t="str">
        <f t="shared" si="12"/>
        <v>OK</v>
      </c>
      <c r="AG15" s="26" t="str">
        <f>IF(AI15="","",IF(W15="도비","세입없음",CONCATENATE(AI15,"-",COUNTIF($AI$7:AI15,AI15))))</f>
        <v/>
      </c>
      <c r="AI15" s="26" t="str">
        <f t="array" ref="AI15">IF(C15="","",INDEX(구분표!$I$2:$I$313, MATCH(1,(구분표!$E$2:$E$313='4추일입'!B15)*(구분표!$F$2:$F$313='4추일입'!C15)*(구분표!$G$2:$G$313='4추일입'!A15),0)))</f>
        <v/>
      </c>
      <c r="AK15" s="26"/>
      <c r="AM15" s="40">
        <f>IF(AG15="",0,SUMIFS('4추일출'!$X$6:$X$8,'4추일출'!$AG$6:$AG$8,'4추일입'!$AG15))</f>
        <v>0</v>
      </c>
      <c r="AN15" s="40" t="str">
        <f>IF(AG15="","",COUNTIFS('4추일출'!$AG$6:$AG$8,'4추일입'!AG15))</f>
        <v/>
      </c>
      <c r="AO15" s="26" t="str">
        <f t="shared" si="13"/>
        <v>OK</v>
      </c>
      <c r="AQ15" s="40">
        <f>IF(AG15="",0,SUMIFS('4추일출'!$AC$6:$AC$8,'4추일출'!$AG$6:$AG$8,'4추일입'!$AG15))</f>
        <v>0</v>
      </c>
      <c r="AR15" s="40" t="str">
        <f>IF(AG15="","",COUNTIFS('4추일출'!$AG$6:$AG$8,AG15))</f>
        <v/>
      </c>
      <c r="AS15" s="26" t="str">
        <f t="shared" si="14"/>
        <v>OK</v>
      </c>
    </row>
    <row r="16" spans="1:45" ht="50.1" customHeight="1" x14ac:dyDescent="0.3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4"/>
      <c r="G16" s="42"/>
      <c r="H16" s="40"/>
      <c r="I16" s="50" t="str">
        <f t="shared" si="3"/>
        <v/>
      </c>
      <c r="J16" s="40"/>
      <c r="K16" s="43"/>
      <c r="L16" s="48">
        <f t="shared" si="4"/>
        <v>0</v>
      </c>
      <c r="M16" s="40"/>
      <c r="N16" s="43"/>
      <c r="O16" s="49">
        <f t="shared" si="5"/>
        <v>0</v>
      </c>
      <c r="P16" s="26" t="str">
        <f t="shared" si="6"/>
        <v>X</v>
      </c>
      <c r="Q16" s="61"/>
      <c r="R16" s="61"/>
      <c r="S16" s="114"/>
      <c r="U16" s="26"/>
      <c r="W16" s="26"/>
      <c r="X16" s="40">
        <f t="shared" si="7"/>
        <v>0</v>
      </c>
      <c r="Y16" s="40">
        <f t="shared" si="8"/>
        <v>0</v>
      </c>
      <c r="Z16" s="26" t="str">
        <f t="shared" si="9"/>
        <v>OK</v>
      </c>
      <c r="AB16" s="26"/>
      <c r="AC16" s="40">
        <f t="shared" si="10"/>
        <v>0</v>
      </c>
      <c r="AD16" s="40">
        <f t="shared" si="11"/>
        <v>0</v>
      </c>
      <c r="AE16" s="26" t="str">
        <f t="shared" si="12"/>
        <v>OK</v>
      </c>
      <c r="AG16" s="26" t="str">
        <f>IF(AI16="","",IF(W16="도비","세입없음",CONCATENATE(AI16,"-",COUNTIF($AI$7:AI16,AI16))))</f>
        <v/>
      </c>
      <c r="AI16" s="26" t="str">
        <f t="array" ref="AI16">IF(C16="","",INDEX(구분표!$I$2:$I$313, MATCH(1,(구분표!$E$2:$E$313='4추일입'!B16)*(구분표!$F$2:$F$313='4추일입'!C16)*(구분표!$G$2:$G$313='4추일입'!A16),0)))</f>
        <v/>
      </c>
      <c r="AK16" s="26"/>
      <c r="AM16" s="40">
        <f>IF(AG16="",0,SUMIFS('4추일출'!$X$6:$X$8,'4추일출'!$AG$6:$AG$8,'4추일입'!$AG16))</f>
        <v>0</v>
      </c>
      <c r="AN16" s="40" t="str">
        <f>IF(AG16="","",COUNTIFS('4추일출'!$AG$6:$AG$8,'4추일입'!AG16))</f>
        <v/>
      </c>
      <c r="AO16" s="26" t="str">
        <f t="shared" si="13"/>
        <v>OK</v>
      </c>
      <c r="AQ16" s="40">
        <f>IF(AG16="",0,SUMIFS('4추일출'!$AC$6:$AC$8,'4추일출'!$AG$6:$AG$8,'4추일입'!$AG16))</f>
        <v>0</v>
      </c>
      <c r="AR16" s="40" t="str">
        <f>IF(AG16="","",COUNTIFS('4추일출'!$AG$6:$AG$8,AG16))</f>
        <v/>
      </c>
      <c r="AS16" s="26" t="str">
        <f t="shared" si="14"/>
        <v>OK</v>
      </c>
    </row>
    <row r="17" spans="1:45" ht="50.1" customHeight="1" x14ac:dyDescent="0.3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4"/>
      <c r="G17" s="42"/>
      <c r="H17" s="40"/>
      <c r="I17" s="50" t="str">
        <f t="shared" si="3"/>
        <v/>
      </c>
      <c r="J17" s="40"/>
      <c r="K17" s="43"/>
      <c r="L17" s="48">
        <f t="shared" si="4"/>
        <v>0</v>
      </c>
      <c r="M17" s="40"/>
      <c r="N17" s="43"/>
      <c r="O17" s="49">
        <f t="shared" si="5"/>
        <v>0</v>
      </c>
      <c r="P17" s="26" t="str">
        <f t="shared" si="6"/>
        <v>X</v>
      </c>
      <c r="Q17" s="61"/>
      <c r="R17" s="61"/>
      <c r="S17" s="114"/>
      <c r="U17" s="26"/>
      <c r="W17" s="26"/>
      <c r="X17" s="40">
        <f t="shared" si="7"/>
        <v>0</v>
      </c>
      <c r="Y17" s="40">
        <f t="shared" si="8"/>
        <v>0</v>
      </c>
      <c r="Z17" s="26" t="str">
        <f t="shared" si="9"/>
        <v>OK</v>
      </c>
      <c r="AB17" s="26"/>
      <c r="AC17" s="40">
        <f t="shared" si="10"/>
        <v>0</v>
      </c>
      <c r="AD17" s="40">
        <f t="shared" si="11"/>
        <v>0</v>
      </c>
      <c r="AE17" s="26" t="str">
        <f t="shared" si="12"/>
        <v>OK</v>
      </c>
      <c r="AG17" s="26" t="str">
        <f>IF(AI17="","",IF(W17="도비","세입없음",CONCATENATE(AI17,"-",COUNTIF($AI$7:AI17,AI17))))</f>
        <v/>
      </c>
      <c r="AI17" s="26" t="str">
        <f t="array" ref="AI17">IF(C17="","",INDEX(구분표!$I$2:$I$313, MATCH(1,(구분표!$E$2:$E$313='4추일입'!B17)*(구분표!$F$2:$F$313='4추일입'!C17)*(구분표!$G$2:$G$313='4추일입'!A17),0)))</f>
        <v/>
      </c>
      <c r="AK17" s="26"/>
      <c r="AM17" s="40">
        <f>IF(AG17="",0,SUMIFS('4추일출'!$X$6:$X$8,'4추일출'!$AG$6:$AG$8,'4추일입'!$AG17))</f>
        <v>0</v>
      </c>
      <c r="AN17" s="40" t="str">
        <f>IF(AG17="","",COUNTIFS('4추일출'!$AG$6:$AG$8,'4추일입'!AG17))</f>
        <v/>
      </c>
      <c r="AO17" s="26" t="str">
        <f t="shared" si="13"/>
        <v>OK</v>
      </c>
      <c r="AQ17" s="40">
        <f>IF(AG17="",0,SUMIFS('4추일출'!$AC$6:$AC$8,'4추일출'!$AG$6:$AG$8,'4추일입'!$AG17))</f>
        <v>0</v>
      </c>
      <c r="AR17" s="40" t="str">
        <f>IF(AG17="","",COUNTIFS('4추일출'!$AG$6:$AG$8,AG17))</f>
        <v/>
      </c>
      <c r="AS17" s="26" t="str">
        <f t="shared" si="14"/>
        <v>OK</v>
      </c>
    </row>
    <row r="18" spans="1:45" ht="50.1" customHeight="1" x14ac:dyDescent="0.3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4"/>
      <c r="G18" s="42"/>
      <c r="H18" s="40"/>
      <c r="I18" s="50" t="str">
        <f t="shared" si="3"/>
        <v/>
      </c>
      <c r="J18" s="40"/>
      <c r="K18" s="43"/>
      <c r="L18" s="48">
        <f t="shared" si="4"/>
        <v>0</v>
      </c>
      <c r="M18" s="40"/>
      <c r="N18" s="43"/>
      <c r="O18" s="49">
        <f t="shared" si="5"/>
        <v>0</v>
      </c>
      <c r="P18" s="26" t="str">
        <f t="shared" si="6"/>
        <v>X</v>
      </c>
      <c r="Q18" s="61"/>
      <c r="R18" s="61"/>
      <c r="S18" s="114"/>
      <c r="U18" s="26"/>
      <c r="W18" s="26"/>
      <c r="X18" s="40">
        <f t="shared" si="7"/>
        <v>0</v>
      </c>
      <c r="Y18" s="40">
        <f t="shared" si="8"/>
        <v>0</v>
      </c>
      <c r="Z18" s="26" t="str">
        <f t="shared" si="9"/>
        <v>OK</v>
      </c>
      <c r="AB18" s="26"/>
      <c r="AC18" s="40">
        <f t="shared" si="10"/>
        <v>0</v>
      </c>
      <c r="AD18" s="40">
        <f t="shared" si="11"/>
        <v>0</v>
      </c>
      <c r="AE18" s="26" t="str">
        <f t="shared" si="12"/>
        <v>OK</v>
      </c>
      <c r="AG18" s="26" t="str">
        <f>IF(AI18="","",IF(W18="도비","세입없음",CONCATENATE(AI18,"-",COUNTIF($AI$7:AI18,AI18))))</f>
        <v/>
      </c>
      <c r="AI18" s="26" t="str">
        <f t="array" ref="AI18">IF(C18="","",INDEX(구분표!$I$2:$I$313, MATCH(1,(구분표!$E$2:$E$313='4추일입'!B18)*(구분표!$F$2:$F$313='4추일입'!C18)*(구분표!$G$2:$G$313='4추일입'!A18),0)))</f>
        <v/>
      </c>
      <c r="AK18" s="26"/>
      <c r="AM18" s="40">
        <f>IF(AG18="",0,SUMIFS('4추일출'!$X$6:$X$8,'4추일출'!$AG$6:$AG$8,'4추일입'!$AG18))</f>
        <v>0</v>
      </c>
      <c r="AN18" s="40" t="str">
        <f>IF(AG18="","",COUNTIFS('4추일출'!$AG$6:$AG$8,'4추일입'!AG18))</f>
        <v/>
      </c>
      <c r="AO18" s="26" t="str">
        <f t="shared" si="13"/>
        <v>OK</v>
      </c>
      <c r="AQ18" s="40">
        <f>IF(AG18="",0,SUMIFS('4추일출'!$AC$6:$AC$8,'4추일출'!$AG$6:$AG$8,'4추일입'!$AG18))</f>
        <v>0</v>
      </c>
      <c r="AR18" s="40" t="str">
        <f>IF(AG18="","",COUNTIFS('4추일출'!$AG$6:$AG$8,AG18))</f>
        <v/>
      </c>
      <c r="AS18" s="26" t="str">
        <f t="shared" si="14"/>
        <v>OK</v>
      </c>
    </row>
    <row r="19" spans="1:45" ht="50.1" customHeight="1" x14ac:dyDescent="0.3">
      <c r="A19" s="32" t="str">
        <f>IFERROR(VLOOKUP($C19,구분표!$A$2:$C$313,2,FALSE),"")</f>
        <v/>
      </c>
      <c r="B19" s="23" t="str">
        <f>IFERROR(VLOOKUP($C19,구분표!$A$2:$C$313,3,FALSE),"")</f>
        <v/>
      </c>
      <c r="C19" s="30"/>
      <c r="D19" s="34"/>
      <c r="E19" s="35"/>
      <c r="F19" s="34"/>
      <c r="G19" s="42"/>
      <c r="H19" s="40"/>
      <c r="I19" s="50" t="str">
        <f t="shared" si="3"/>
        <v/>
      </c>
      <c r="J19" s="40"/>
      <c r="K19" s="43"/>
      <c r="L19" s="48">
        <f t="shared" si="4"/>
        <v>0</v>
      </c>
      <c r="M19" s="40"/>
      <c r="N19" s="43"/>
      <c r="O19" s="49">
        <f t="shared" si="5"/>
        <v>0</v>
      </c>
      <c r="P19" s="26" t="str">
        <f t="shared" si="6"/>
        <v>X</v>
      </c>
      <c r="Q19" s="61"/>
      <c r="R19" s="61"/>
      <c r="S19" s="114"/>
      <c r="U19" s="26"/>
      <c r="W19" s="26"/>
      <c r="X19" s="40">
        <f t="shared" si="7"/>
        <v>0</v>
      </c>
      <c r="Y19" s="40">
        <f t="shared" si="8"/>
        <v>0</v>
      </c>
      <c r="Z19" s="26" t="str">
        <f t="shared" si="9"/>
        <v>OK</v>
      </c>
      <c r="AB19" s="26"/>
      <c r="AC19" s="40">
        <f t="shared" si="10"/>
        <v>0</v>
      </c>
      <c r="AD19" s="40">
        <f t="shared" si="11"/>
        <v>0</v>
      </c>
      <c r="AE19" s="26" t="str">
        <f t="shared" si="12"/>
        <v>OK</v>
      </c>
      <c r="AG19" s="26" t="str">
        <f>IF(AI19="","",IF(W19="도비","세입없음",CONCATENATE(AI19,"-",COUNTIF($AI$7:AI19,AI19))))</f>
        <v/>
      </c>
      <c r="AI19" s="26" t="str">
        <f t="array" ref="AI19">IF(C19="","",INDEX(구분표!$I$2:$I$313, MATCH(1,(구분표!$E$2:$E$313='4추일입'!B19)*(구분표!$F$2:$F$313='4추일입'!C19)*(구분표!$G$2:$G$313='4추일입'!A19),0)))</f>
        <v/>
      </c>
      <c r="AK19" s="26"/>
      <c r="AM19" s="40">
        <f>IF(AG19="",0,SUMIFS('4추일출'!$X$6:$X$8,'4추일출'!$AG$6:$AG$8,'4추일입'!$AG19))</f>
        <v>0</v>
      </c>
      <c r="AN19" s="40" t="str">
        <f>IF(AG19="","",COUNTIFS('4추일출'!$AG$6:$AG$8,'4추일입'!AG19))</f>
        <v/>
      </c>
      <c r="AO19" s="26" t="str">
        <f t="shared" si="13"/>
        <v>OK</v>
      </c>
      <c r="AQ19" s="40">
        <f>IF(AG19="",0,SUMIFS('4추일출'!$AC$6:$AC$8,'4추일출'!$AG$6:$AG$8,'4추일입'!$AG19))</f>
        <v>0</v>
      </c>
      <c r="AR19" s="40" t="str">
        <f>IF(AG19="","",COUNTIFS('4추일출'!$AG$6:$AG$8,AG19))</f>
        <v/>
      </c>
      <c r="AS19" s="26" t="str">
        <f t="shared" si="14"/>
        <v>OK</v>
      </c>
    </row>
    <row r="20" spans="1:45" ht="50.1" customHeight="1" x14ac:dyDescent="0.3">
      <c r="A20" s="32" t="str">
        <f>IFERROR(VLOOKUP($C20,구분표!$A$2:$C$313,2,FALSE),"")</f>
        <v/>
      </c>
      <c r="B20" s="23" t="str">
        <f>IFERROR(VLOOKUP($C20,구분표!$A$2:$C$313,3,FALSE),"")</f>
        <v/>
      </c>
      <c r="C20" s="30"/>
      <c r="D20" s="34"/>
      <c r="E20" s="35"/>
      <c r="F20" s="34"/>
      <c r="G20" s="42"/>
      <c r="H20" s="40"/>
      <c r="I20" s="50" t="str">
        <f t="shared" si="3"/>
        <v/>
      </c>
      <c r="J20" s="40"/>
      <c r="K20" s="43"/>
      <c r="L20" s="48">
        <f t="shared" si="4"/>
        <v>0</v>
      </c>
      <c r="M20" s="40"/>
      <c r="N20" s="43"/>
      <c r="O20" s="49">
        <f t="shared" si="5"/>
        <v>0</v>
      </c>
      <c r="P20" s="26" t="str">
        <f t="shared" si="6"/>
        <v>X</v>
      </c>
      <c r="Q20" s="61"/>
      <c r="R20" s="61"/>
      <c r="S20" s="114"/>
      <c r="U20" s="26"/>
      <c r="W20" s="26"/>
      <c r="X20" s="40">
        <f t="shared" si="7"/>
        <v>0</v>
      </c>
      <c r="Y20" s="40">
        <f t="shared" si="8"/>
        <v>0</v>
      </c>
      <c r="Z20" s="26" t="str">
        <f t="shared" si="9"/>
        <v>OK</v>
      </c>
      <c r="AB20" s="26"/>
      <c r="AC20" s="40">
        <f t="shared" si="10"/>
        <v>0</v>
      </c>
      <c r="AD20" s="40">
        <f t="shared" si="11"/>
        <v>0</v>
      </c>
      <c r="AE20" s="26" t="str">
        <f t="shared" si="12"/>
        <v>OK</v>
      </c>
      <c r="AG20" s="26" t="str">
        <f>IF(AI20="","",IF(W20="도비","세입없음",CONCATENATE(AI20,"-",COUNTIF($AI$7:AI20,AI20))))</f>
        <v/>
      </c>
      <c r="AI20" s="26" t="str">
        <f t="array" ref="AI20">IF(C20="","",INDEX(구분표!$I$2:$I$313, MATCH(1,(구분표!$E$2:$E$313='4추일입'!B20)*(구분표!$F$2:$F$313='4추일입'!C20)*(구분표!$G$2:$G$313='4추일입'!A20),0)))</f>
        <v/>
      </c>
      <c r="AK20" s="26"/>
      <c r="AM20" s="40">
        <f>IF(AG20="",0,SUMIFS('4추일출'!$X$6:$X$8,'4추일출'!$AG$6:$AG$8,'4추일입'!$AG20))</f>
        <v>0</v>
      </c>
      <c r="AN20" s="40" t="str">
        <f>IF(AG20="","",COUNTIFS('4추일출'!$AG$6:$AG$8,'4추일입'!AG20))</f>
        <v/>
      </c>
      <c r="AO20" s="26" t="str">
        <f t="shared" si="13"/>
        <v>OK</v>
      </c>
      <c r="AQ20" s="40">
        <f>IF(AG20="",0,SUMIFS('4추일출'!$AC$6:$AC$8,'4추일출'!$AG$6:$AG$8,'4추일입'!$AG20))</f>
        <v>0</v>
      </c>
      <c r="AR20" s="40" t="str">
        <f>IF(AG20="","",COUNTIFS('4추일출'!$AG$6:$AG$8,AG20))</f>
        <v/>
      </c>
      <c r="AS20" s="26" t="str">
        <f t="shared" si="14"/>
        <v>OK</v>
      </c>
    </row>
    <row r="21" spans="1:45" ht="50.1" customHeight="1" x14ac:dyDescent="0.3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4"/>
      <c r="G21" s="42"/>
      <c r="H21" s="40"/>
      <c r="I21" s="50" t="str">
        <f t="shared" si="3"/>
        <v/>
      </c>
      <c r="J21" s="40"/>
      <c r="K21" s="43"/>
      <c r="L21" s="48">
        <f t="shared" si="4"/>
        <v>0</v>
      </c>
      <c r="M21" s="40"/>
      <c r="N21" s="43"/>
      <c r="O21" s="49">
        <f t="shared" si="5"/>
        <v>0</v>
      </c>
      <c r="P21" s="26" t="str">
        <f t="shared" si="6"/>
        <v>X</v>
      </c>
      <c r="Q21" s="61"/>
      <c r="R21" s="61"/>
      <c r="S21" s="114"/>
      <c r="U21" s="26"/>
      <c r="W21" s="26"/>
      <c r="X21" s="40">
        <f t="shared" si="7"/>
        <v>0</v>
      </c>
      <c r="Y21" s="40">
        <f t="shared" si="8"/>
        <v>0</v>
      </c>
      <c r="Z21" s="26" t="str">
        <f t="shared" si="9"/>
        <v>OK</v>
      </c>
      <c r="AB21" s="26"/>
      <c r="AC21" s="40">
        <f t="shared" si="10"/>
        <v>0</v>
      </c>
      <c r="AD21" s="40">
        <f t="shared" si="11"/>
        <v>0</v>
      </c>
      <c r="AE21" s="26" t="str">
        <f t="shared" si="12"/>
        <v>OK</v>
      </c>
      <c r="AG21" s="26" t="str">
        <f>IF(AI21="","",IF(W21="도비","세입없음",CONCATENATE(AI21,"-",COUNTIF($AI$7:AI21,AI21))))</f>
        <v/>
      </c>
      <c r="AI21" s="26" t="str">
        <f t="array" ref="AI21">IF(C21="","",INDEX(구분표!$I$2:$I$313, MATCH(1,(구분표!$E$2:$E$313='4추일입'!B21)*(구분표!$F$2:$F$313='4추일입'!C21)*(구분표!$G$2:$G$313='4추일입'!A21),0)))</f>
        <v/>
      </c>
      <c r="AK21" s="26"/>
      <c r="AM21" s="40">
        <f>IF(AG21="",0,SUMIFS('4추일출'!$X$6:$X$8,'4추일출'!$AG$6:$AG$8,'4추일입'!$AG21))</f>
        <v>0</v>
      </c>
      <c r="AN21" s="40" t="str">
        <f>IF(AG21="","",COUNTIFS('4추일출'!$AG$6:$AG$8,'4추일입'!AG21))</f>
        <v/>
      </c>
      <c r="AO21" s="26" t="str">
        <f t="shared" si="13"/>
        <v>OK</v>
      </c>
      <c r="AQ21" s="40">
        <f>IF(AG21="",0,SUMIFS('4추일출'!$AC$6:$AC$8,'4추일출'!$AG$6:$AG$8,'4추일입'!$AG21))</f>
        <v>0</v>
      </c>
      <c r="AR21" s="40" t="str">
        <f>IF(AG21="","",COUNTIFS('4추일출'!$AG$6:$AG$8,AG21))</f>
        <v/>
      </c>
      <c r="AS21" s="26" t="str">
        <f t="shared" si="14"/>
        <v>OK</v>
      </c>
    </row>
    <row r="22" spans="1:45" ht="50.1" customHeight="1" x14ac:dyDescent="0.3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4"/>
      <c r="G22" s="42"/>
      <c r="H22" s="40"/>
      <c r="I22" s="50" t="str">
        <f t="shared" si="3"/>
        <v/>
      </c>
      <c r="J22" s="40"/>
      <c r="K22" s="43"/>
      <c r="L22" s="48">
        <f t="shared" si="4"/>
        <v>0</v>
      </c>
      <c r="M22" s="40"/>
      <c r="N22" s="43"/>
      <c r="O22" s="49">
        <f t="shared" si="5"/>
        <v>0</v>
      </c>
      <c r="P22" s="26" t="str">
        <f t="shared" si="6"/>
        <v>X</v>
      </c>
      <c r="Q22" s="61"/>
      <c r="R22" s="61"/>
      <c r="S22" s="114"/>
      <c r="U22" s="26"/>
      <c r="W22" s="26"/>
      <c r="X22" s="40">
        <f t="shared" si="7"/>
        <v>0</v>
      </c>
      <c r="Y22" s="40">
        <f t="shared" si="8"/>
        <v>0</v>
      </c>
      <c r="Z22" s="26" t="str">
        <f t="shared" si="9"/>
        <v>OK</v>
      </c>
      <c r="AB22" s="26"/>
      <c r="AC22" s="40">
        <f t="shared" si="10"/>
        <v>0</v>
      </c>
      <c r="AD22" s="40">
        <f t="shared" si="11"/>
        <v>0</v>
      </c>
      <c r="AE22" s="26" t="str">
        <f t="shared" si="12"/>
        <v>OK</v>
      </c>
      <c r="AG22" s="26" t="str">
        <f>IF(AI22="","",IF(W22="도비","세입없음",CONCATENATE(AI22,"-",COUNTIF($AI$7:AI22,AI22))))</f>
        <v/>
      </c>
      <c r="AI22" s="26" t="str">
        <f t="array" ref="AI22">IF(C22="","",INDEX(구분표!$I$2:$I$313, MATCH(1,(구분표!$E$2:$E$313='4추일입'!B22)*(구분표!$F$2:$F$313='4추일입'!C22)*(구분표!$G$2:$G$313='4추일입'!A22),0)))</f>
        <v/>
      </c>
      <c r="AK22" s="26"/>
      <c r="AM22" s="40">
        <f>IF(AG22="",0,SUMIFS('4추일출'!$X$6:$X$8,'4추일출'!$AG$6:$AG$8,'4추일입'!$AG22))</f>
        <v>0</v>
      </c>
      <c r="AN22" s="40" t="str">
        <f>IF(AG22="","",COUNTIFS('4추일출'!$AG$6:$AG$8,'4추일입'!AG22))</f>
        <v/>
      </c>
      <c r="AO22" s="26" t="str">
        <f t="shared" si="13"/>
        <v>OK</v>
      </c>
      <c r="AQ22" s="40">
        <f>IF(AG22="",0,SUMIFS('4추일출'!$AC$6:$AC$8,'4추일출'!$AG$6:$AG$8,'4추일입'!$AG22))</f>
        <v>0</v>
      </c>
      <c r="AR22" s="40" t="str">
        <f>IF(AG22="","",COUNTIFS('4추일출'!$AG$6:$AG$8,AG22))</f>
        <v/>
      </c>
      <c r="AS22" s="26" t="str">
        <f t="shared" si="14"/>
        <v>OK</v>
      </c>
    </row>
    <row r="23" spans="1:45" ht="50.1" customHeight="1" x14ac:dyDescent="0.3">
      <c r="A23" s="32" t="str">
        <f>IFERROR(VLOOKUP($C23,구분표!$A$2:$C$313,2,FALSE),"")</f>
        <v/>
      </c>
      <c r="B23" s="23" t="str">
        <f>IFERROR(VLOOKUP($C23,구분표!$A$2:$C$313,3,FALSE),"")</f>
        <v/>
      </c>
      <c r="C23" s="30"/>
      <c r="D23" s="34"/>
      <c r="E23" s="35"/>
      <c r="F23" s="34"/>
      <c r="G23" s="42"/>
      <c r="H23" s="40"/>
      <c r="I23" s="50" t="str">
        <f t="shared" si="3"/>
        <v/>
      </c>
      <c r="J23" s="40"/>
      <c r="K23" s="43"/>
      <c r="L23" s="48">
        <f t="shared" si="4"/>
        <v>0</v>
      </c>
      <c r="M23" s="40"/>
      <c r="N23" s="43"/>
      <c r="O23" s="49">
        <f t="shared" si="5"/>
        <v>0</v>
      </c>
      <c r="P23" s="26" t="str">
        <f t="shared" si="6"/>
        <v>X</v>
      </c>
      <c r="Q23" s="61"/>
      <c r="R23" s="61"/>
      <c r="S23" s="114"/>
      <c r="U23" s="26"/>
      <c r="W23" s="26"/>
      <c r="X23" s="40">
        <f t="shared" si="7"/>
        <v>0</v>
      </c>
      <c r="Y23" s="40">
        <f t="shared" si="8"/>
        <v>0</v>
      </c>
      <c r="Z23" s="26" t="str">
        <f t="shared" si="9"/>
        <v>OK</v>
      </c>
      <c r="AB23" s="26"/>
      <c r="AC23" s="40">
        <f t="shared" si="10"/>
        <v>0</v>
      </c>
      <c r="AD23" s="40">
        <f t="shared" si="11"/>
        <v>0</v>
      </c>
      <c r="AE23" s="26" t="str">
        <f t="shared" si="12"/>
        <v>OK</v>
      </c>
      <c r="AG23" s="26" t="str">
        <f>IF(AI23="","",IF(W23="도비","세입없음",CONCATENATE(AI23,"-",COUNTIF($AI$7:AI23,AI23))))</f>
        <v/>
      </c>
      <c r="AI23" s="26" t="str">
        <f t="array" ref="AI23">IF(C23="","",INDEX(구분표!$I$2:$I$313, MATCH(1,(구분표!$E$2:$E$313='4추일입'!B23)*(구분표!$F$2:$F$313='4추일입'!C23)*(구분표!$G$2:$G$313='4추일입'!A23),0)))</f>
        <v/>
      </c>
      <c r="AK23" s="26"/>
      <c r="AM23" s="40">
        <f>IF(AG23="",0,SUMIFS('4추일출'!$X$6:$X$8,'4추일출'!$AG$6:$AG$8,'4추일입'!$AG23))</f>
        <v>0</v>
      </c>
      <c r="AN23" s="40" t="str">
        <f>IF(AG23="","",COUNTIFS('4추일출'!$AG$6:$AG$8,'4추일입'!AG23))</f>
        <v/>
      </c>
      <c r="AO23" s="26" t="str">
        <f t="shared" si="13"/>
        <v>OK</v>
      </c>
      <c r="AQ23" s="40">
        <f>IF(AG23="",0,SUMIFS('4추일출'!$AC$6:$AC$8,'4추일출'!$AG$6:$AG$8,'4추일입'!$AG23))</f>
        <v>0</v>
      </c>
      <c r="AR23" s="40" t="str">
        <f>IF(AG23="","",COUNTIFS('4추일출'!$AG$6:$AG$8,AG23))</f>
        <v/>
      </c>
      <c r="AS23" s="26" t="str">
        <f t="shared" si="14"/>
        <v>OK</v>
      </c>
    </row>
    <row r="24" spans="1:45" ht="50.1" customHeight="1" x14ac:dyDescent="0.3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4"/>
      <c r="G24" s="42"/>
      <c r="H24" s="40"/>
      <c r="I24" s="50" t="str">
        <f t="shared" si="3"/>
        <v/>
      </c>
      <c r="J24" s="40"/>
      <c r="K24" s="43"/>
      <c r="L24" s="48">
        <f t="shared" si="4"/>
        <v>0</v>
      </c>
      <c r="M24" s="40"/>
      <c r="N24" s="43"/>
      <c r="O24" s="49">
        <f t="shared" si="5"/>
        <v>0</v>
      </c>
      <c r="P24" s="26" t="str">
        <f t="shared" si="6"/>
        <v>X</v>
      </c>
      <c r="Q24" s="61"/>
      <c r="R24" s="61"/>
      <c r="S24" s="114"/>
      <c r="U24" s="26"/>
      <c r="W24" s="26"/>
      <c r="X24" s="40">
        <f t="shared" si="7"/>
        <v>0</v>
      </c>
      <c r="Y24" s="40">
        <f t="shared" si="8"/>
        <v>0</v>
      </c>
      <c r="Z24" s="26" t="str">
        <f t="shared" si="9"/>
        <v>OK</v>
      </c>
      <c r="AB24" s="26"/>
      <c r="AC24" s="40">
        <f t="shared" si="10"/>
        <v>0</v>
      </c>
      <c r="AD24" s="40">
        <f t="shared" si="11"/>
        <v>0</v>
      </c>
      <c r="AE24" s="26" t="str">
        <f t="shared" si="12"/>
        <v>OK</v>
      </c>
      <c r="AG24" s="26" t="str">
        <f>IF(AI24="","",IF(W24="도비","세입없음",CONCATENATE(AI24,"-",COUNTIF($AI$7:AI24,AI24))))</f>
        <v/>
      </c>
      <c r="AI24" s="26" t="str">
        <f t="array" ref="AI24">IF(C24="","",INDEX(구분표!$I$2:$I$313, MATCH(1,(구분표!$E$2:$E$313='4추일입'!B24)*(구분표!$F$2:$F$313='4추일입'!C24)*(구분표!$G$2:$G$313='4추일입'!A24),0)))</f>
        <v/>
      </c>
      <c r="AK24" s="26"/>
      <c r="AM24" s="40">
        <f>IF(AG24="",0,SUMIFS('4추일출'!$X$6:$X$8,'4추일출'!$AG$6:$AG$8,'4추일입'!$AG24))</f>
        <v>0</v>
      </c>
      <c r="AN24" s="40" t="str">
        <f>IF(AG24="","",COUNTIFS('4추일출'!$AG$6:$AG$8,'4추일입'!AG24))</f>
        <v/>
      </c>
      <c r="AO24" s="26" t="str">
        <f t="shared" si="13"/>
        <v>OK</v>
      </c>
      <c r="AQ24" s="40">
        <f>IF(AG24="",0,SUMIFS('4추일출'!$AC$6:$AC$8,'4추일출'!$AG$6:$AG$8,'4추일입'!$AG24))</f>
        <v>0</v>
      </c>
      <c r="AR24" s="40" t="str">
        <f>IF(AG24="","",COUNTIFS('4추일출'!$AG$6:$AG$8,AG24))</f>
        <v/>
      </c>
      <c r="AS24" s="26" t="str">
        <f t="shared" si="14"/>
        <v>OK</v>
      </c>
    </row>
    <row r="25" spans="1:45" ht="50.1" customHeight="1" x14ac:dyDescent="0.3">
      <c r="A25" s="32" t="str">
        <f>IFERROR(VLOOKUP($C25,구분표!$A$2:$C$313,2,FALSE),"")</f>
        <v/>
      </c>
      <c r="B25" s="23" t="str">
        <f>IFERROR(VLOOKUP($C25,구분표!$A$2:$C$313,3,FALSE),"")</f>
        <v/>
      </c>
      <c r="C25" s="30"/>
      <c r="D25" s="34"/>
      <c r="E25" s="35"/>
      <c r="F25" s="34"/>
      <c r="G25" s="42"/>
      <c r="H25" s="40"/>
      <c r="I25" s="50" t="str">
        <f t="shared" si="3"/>
        <v/>
      </c>
      <c r="J25" s="40"/>
      <c r="K25" s="43"/>
      <c r="L25" s="48">
        <f t="shared" si="4"/>
        <v>0</v>
      </c>
      <c r="M25" s="40"/>
      <c r="N25" s="43"/>
      <c r="O25" s="49">
        <f t="shared" si="5"/>
        <v>0</v>
      </c>
      <c r="P25" s="26" t="str">
        <f t="shared" si="6"/>
        <v>X</v>
      </c>
      <c r="Q25" s="61"/>
      <c r="R25" s="61"/>
      <c r="S25" s="114"/>
      <c r="U25" s="26"/>
      <c r="W25" s="26"/>
      <c r="X25" s="40">
        <f t="shared" si="7"/>
        <v>0</v>
      </c>
      <c r="Y25" s="40">
        <f t="shared" si="8"/>
        <v>0</v>
      </c>
      <c r="Z25" s="26" t="str">
        <f t="shared" si="9"/>
        <v>OK</v>
      </c>
      <c r="AB25" s="26"/>
      <c r="AC25" s="40">
        <f t="shared" si="10"/>
        <v>0</v>
      </c>
      <c r="AD25" s="40">
        <f t="shared" si="11"/>
        <v>0</v>
      </c>
      <c r="AE25" s="26" t="str">
        <f t="shared" si="12"/>
        <v>OK</v>
      </c>
      <c r="AG25" s="26" t="str">
        <f>IF(AI25="","",IF(W25="도비","세입없음",CONCATENATE(AI25,"-",COUNTIF($AI$7:AI25,AI25))))</f>
        <v/>
      </c>
      <c r="AI25" s="26" t="str">
        <f t="array" ref="AI25">IF(C25="","",INDEX(구분표!$I$2:$I$313, MATCH(1,(구분표!$E$2:$E$313='4추일입'!B25)*(구분표!$F$2:$F$313='4추일입'!C25)*(구분표!$G$2:$G$313='4추일입'!A25),0)))</f>
        <v/>
      </c>
      <c r="AK25" s="26"/>
      <c r="AM25" s="40">
        <f>IF(AG25="",0,SUMIFS('4추일출'!$X$6:$X$8,'4추일출'!$AG$6:$AG$8,'4추일입'!$AG25))</f>
        <v>0</v>
      </c>
      <c r="AN25" s="40" t="str">
        <f>IF(AG25="","",COUNTIFS('4추일출'!$AG$6:$AG$8,'4추일입'!AG25))</f>
        <v/>
      </c>
      <c r="AO25" s="26" t="str">
        <f t="shared" si="13"/>
        <v>OK</v>
      </c>
      <c r="AQ25" s="40">
        <f>IF(AG25="",0,SUMIFS('4추일출'!$AC$6:$AC$8,'4추일출'!$AG$6:$AG$8,'4추일입'!$AG25))</f>
        <v>0</v>
      </c>
      <c r="AR25" s="40" t="str">
        <f>IF(AG25="","",COUNTIFS('4추일출'!$AG$6:$AG$8,AG25))</f>
        <v/>
      </c>
      <c r="AS25" s="26" t="str">
        <f t="shared" si="14"/>
        <v>OK</v>
      </c>
    </row>
    <row r="26" spans="1:45" ht="50.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4"/>
      <c r="G26" s="42"/>
      <c r="H26" s="40"/>
      <c r="I26" s="50" t="str">
        <f t="shared" si="3"/>
        <v/>
      </c>
      <c r="J26" s="40"/>
      <c r="K26" s="43"/>
      <c r="L26" s="48">
        <f t="shared" si="4"/>
        <v>0</v>
      </c>
      <c r="M26" s="40"/>
      <c r="N26" s="43"/>
      <c r="O26" s="49">
        <f t="shared" si="5"/>
        <v>0</v>
      </c>
      <c r="P26" s="26" t="str">
        <f t="shared" si="6"/>
        <v>X</v>
      </c>
      <c r="Q26" s="61"/>
      <c r="R26" s="61"/>
      <c r="S26" s="114"/>
      <c r="U26" s="26"/>
      <c r="W26" s="26"/>
      <c r="X26" s="40">
        <f t="shared" si="7"/>
        <v>0</v>
      </c>
      <c r="Y26" s="40">
        <f t="shared" si="8"/>
        <v>0</v>
      </c>
      <c r="Z26" s="26" t="str">
        <f t="shared" si="9"/>
        <v>OK</v>
      </c>
      <c r="AB26" s="26"/>
      <c r="AC26" s="40">
        <f t="shared" si="10"/>
        <v>0</v>
      </c>
      <c r="AD26" s="40">
        <f t="shared" si="11"/>
        <v>0</v>
      </c>
      <c r="AE26" s="26" t="str">
        <f t="shared" si="12"/>
        <v>OK</v>
      </c>
      <c r="AG26" s="26" t="str">
        <f>IF(AI26="","",IF(W26="도비","세입없음",CONCATENATE(AI26,"-",COUNTIF($AI$7:AI26,AI26))))</f>
        <v/>
      </c>
      <c r="AI26" s="26" t="str">
        <f t="array" ref="AI26">IF(C26="","",INDEX(구분표!$I$2:$I$313, MATCH(1,(구분표!$E$2:$E$313='4추일입'!B26)*(구분표!$F$2:$F$313='4추일입'!C26)*(구분표!$G$2:$G$313='4추일입'!A26),0)))</f>
        <v/>
      </c>
      <c r="AK26" s="26"/>
      <c r="AM26" s="40">
        <f>IF(AG26="",0,SUMIFS('4추일출'!$X$6:$X$8,'4추일출'!$AG$6:$AG$8,'4추일입'!$AG26))</f>
        <v>0</v>
      </c>
      <c r="AN26" s="40" t="str">
        <f>IF(AG26="","",COUNTIFS('4추일출'!$AG$6:$AG$8,'4추일입'!AG26))</f>
        <v/>
      </c>
      <c r="AO26" s="26" t="str">
        <f t="shared" si="13"/>
        <v>OK</v>
      </c>
      <c r="AQ26" s="40">
        <f>IF(AG26="",0,SUMIFS('4추일출'!$AC$6:$AC$8,'4추일출'!$AG$6:$AG$8,'4추일입'!$AG26))</f>
        <v>0</v>
      </c>
      <c r="AR26" s="40" t="str">
        <f>IF(AG26="","",COUNTIFS('4추일출'!$AG$6:$AG$8,AG26))</f>
        <v/>
      </c>
      <c r="AS26" s="26" t="str">
        <f t="shared" si="14"/>
        <v>OK</v>
      </c>
    </row>
    <row r="27" spans="1:45" ht="50.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4"/>
      <c r="G27" s="42"/>
      <c r="H27" s="40"/>
      <c r="I27" s="50" t="str">
        <f t="shared" si="3"/>
        <v/>
      </c>
      <c r="J27" s="40"/>
      <c r="K27" s="43"/>
      <c r="L27" s="48">
        <f t="shared" si="4"/>
        <v>0</v>
      </c>
      <c r="M27" s="40"/>
      <c r="N27" s="43"/>
      <c r="O27" s="49">
        <f t="shared" si="5"/>
        <v>0</v>
      </c>
      <c r="P27" s="26" t="str">
        <f t="shared" si="6"/>
        <v>X</v>
      </c>
      <c r="Q27" s="61"/>
      <c r="R27" s="61"/>
      <c r="S27" s="114"/>
      <c r="U27" s="26"/>
      <c r="W27" s="26"/>
      <c r="X27" s="40">
        <f t="shared" si="7"/>
        <v>0</v>
      </c>
      <c r="Y27" s="40">
        <f t="shared" si="8"/>
        <v>0</v>
      </c>
      <c r="Z27" s="26" t="str">
        <f t="shared" si="9"/>
        <v>OK</v>
      </c>
      <c r="AB27" s="26"/>
      <c r="AC27" s="40">
        <f t="shared" si="10"/>
        <v>0</v>
      </c>
      <c r="AD27" s="40">
        <f t="shared" si="11"/>
        <v>0</v>
      </c>
      <c r="AE27" s="26" t="str">
        <f t="shared" si="12"/>
        <v>OK</v>
      </c>
      <c r="AG27" s="26" t="str">
        <f>IF(AI27="","",IF(W27="도비","세입없음",CONCATENATE(AI27,"-",COUNTIF($AI$7:AI27,AI27))))</f>
        <v/>
      </c>
      <c r="AI27" s="26" t="str">
        <f t="array" ref="AI27">IF(C27="","",INDEX(구분표!$I$2:$I$313, MATCH(1,(구분표!$E$2:$E$313='4추일입'!B27)*(구분표!$F$2:$F$313='4추일입'!C27)*(구분표!$G$2:$G$313='4추일입'!A27),0)))</f>
        <v/>
      </c>
      <c r="AK27" s="26"/>
      <c r="AM27" s="40">
        <f>IF(AG27="",0,SUMIFS('4추일출'!$X$6:$X$8,'4추일출'!$AG$6:$AG$8,'4추일입'!$AG27))</f>
        <v>0</v>
      </c>
      <c r="AN27" s="40" t="str">
        <f>IF(AG27="","",COUNTIFS('4추일출'!$AG$6:$AG$8,'4추일입'!AG27))</f>
        <v/>
      </c>
      <c r="AO27" s="26" t="str">
        <f t="shared" si="13"/>
        <v>OK</v>
      </c>
      <c r="AQ27" s="40">
        <f>IF(AG27="",0,SUMIFS('4추일출'!$AC$6:$AC$8,'4추일출'!$AG$6:$AG$8,'4추일입'!$AG27))</f>
        <v>0</v>
      </c>
      <c r="AR27" s="40" t="str">
        <f>IF(AG27="","",COUNTIFS('4추일출'!$AG$6:$AG$8,AG27))</f>
        <v/>
      </c>
      <c r="AS27" s="26" t="str">
        <f t="shared" si="14"/>
        <v>OK</v>
      </c>
    </row>
    <row r="28" spans="1:45" ht="50.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4"/>
      <c r="G28" s="42"/>
      <c r="H28" s="40"/>
      <c r="I28" s="50" t="str">
        <f t="shared" si="3"/>
        <v/>
      </c>
      <c r="J28" s="40"/>
      <c r="K28" s="43"/>
      <c r="L28" s="48">
        <f t="shared" si="4"/>
        <v>0</v>
      </c>
      <c r="M28" s="40"/>
      <c r="N28" s="43"/>
      <c r="O28" s="49">
        <f t="shared" si="5"/>
        <v>0</v>
      </c>
      <c r="P28" s="26" t="str">
        <f t="shared" si="6"/>
        <v>X</v>
      </c>
      <c r="Q28" s="61"/>
      <c r="R28" s="61"/>
      <c r="S28" s="114"/>
      <c r="U28" s="26"/>
      <c r="W28" s="26"/>
      <c r="X28" s="40">
        <f t="shared" si="7"/>
        <v>0</v>
      </c>
      <c r="Y28" s="40">
        <f t="shared" si="8"/>
        <v>0</v>
      </c>
      <c r="Z28" s="26" t="str">
        <f t="shared" si="9"/>
        <v>OK</v>
      </c>
      <c r="AB28" s="26"/>
      <c r="AC28" s="40">
        <f t="shared" si="10"/>
        <v>0</v>
      </c>
      <c r="AD28" s="40">
        <f t="shared" si="11"/>
        <v>0</v>
      </c>
      <c r="AE28" s="26" t="str">
        <f t="shared" si="12"/>
        <v>OK</v>
      </c>
      <c r="AG28" s="26" t="str">
        <f>IF(AI28="","",IF(W28="도비","세입없음",CONCATENATE(AI28,"-",COUNTIF($AI$7:AI28,AI28))))</f>
        <v/>
      </c>
      <c r="AI28" s="26" t="str">
        <f t="array" ref="AI28">IF(C28="","",INDEX(구분표!$I$2:$I$313, MATCH(1,(구분표!$E$2:$E$313='4추일입'!B28)*(구분표!$F$2:$F$313='4추일입'!C28)*(구분표!$G$2:$G$313='4추일입'!A28),0)))</f>
        <v/>
      </c>
      <c r="AK28" s="26"/>
      <c r="AM28" s="40">
        <f>IF(AG28="",0,SUMIFS('4추일출'!$X$6:$X$8,'4추일출'!$AG$6:$AG$8,'4추일입'!$AG28))</f>
        <v>0</v>
      </c>
      <c r="AN28" s="40" t="str">
        <f>IF(AG28="","",COUNTIFS('4추일출'!$AG$6:$AG$8,'4추일입'!AG28))</f>
        <v/>
      </c>
      <c r="AO28" s="26" t="str">
        <f t="shared" si="13"/>
        <v>OK</v>
      </c>
      <c r="AQ28" s="40">
        <f>IF(AG28="",0,SUMIFS('4추일출'!$AC$6:$AC$8,'4추일출'!$AG$6:$AG$8,'4추일입'!$AG28))</f>
        <v>0</v>
      </c>
      <c r="AR28" s="40" t="str">
        <f>IF(AG28="","",COUNTIFS('4추일출'!$AG$6:$AG$8,AG28))</f>
        <v/>
      </c>
      <c r="AS28" s="26" t="str">
        <f t="shared" si="14"/>
        <v>OK</v>
      </c>
    </row>
    <row r="29" spans="1:45" ht="50.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4"/>
      <c r="G29" s="42"/>
      <c r="H29" s="40"/>
      <c r="I29" s="50" t="str">
        <f t="shared" si="3"/>
        <v/>
      </c>
      <c r="J29" s="40"/>
      <c r="K29" s="43"/>
      <c r="L29" s="48">
        <f t="shared" si="4"/>
        <v>0</v>
      </c>
      <c r="M29" s="40"/>
      <c r="N29" s="43"/>
      <c r="O29" s="49">
        <f t="shared" si="5"/>
        <v>0</v>
      </c>
      <c r="P29" s="26" t="str">
        <f t="shared" si="6"/>
        <v>X</v>
      </c>
      <c r="Q29" s="61"/>
      <c r="R29" s="61"/>
      <c r="S29" s="114"/>
      <c r="U29" s="26"/>
      <c r="W29" s="26"/>
      <c r="X29" s="40">
        <f t="shared" si="7"/>
        <v>0</v>
      </c>
      <c r="Y29" s="40">
        <f t="shared" si="8"/>
        <v>0</v>
      </c>
      <c r="Z29" s="26" t="str">
        <f t="shared" si="9"/>
        <v>OK</v>
      </c>
      <c r="AB29" s="26"/>
      <c r="AC29" s="40">
        <f t="shared" si="10"/>
        <v>0</v>
      </c>
      <c r="AD29" s="40">
        <f t="shared" si="11"/>
        <v>0</v>
      </c>
      <c r="AE29" s="26" t="str">
        <f t="shared" si="12"/>
        <v>OK</v>
      </c>
      <c r="AG29" s="26" t="str">
        <f>IF(AI29="","",IF(W29="도비","세입없음",CONCATENATE(AI29,"-",COUNTIF($AI$7:AI29,AI29))))</f>
        <v/>
      </c>
      <c r="AI29" s="26" t="str">
        <f t="array" ref="AI29">IF(C29="","",INDEX(구분표!$I$2:$I$313, MATCH(1,(구분표!$E$2:$E$313='4추일입'!B29)*(구분표!$F$2:$F$313='4추일입'!C29)*(구분표!$G$2:$G$313='4추일입'!A29),0)))</f>
        <v/>
      </c>
      <c r="AK29" s="26"/>
      <c r="AM29" s="40">
        <f>IF(AG29="",0,SUMIFS('4추일출'!$X$6:$X$8,'4추일출'!$AG$6:$AG$8,'4추일입'!$AG29))</f>
        <v>0</v>
      </c>
      <c r="AN29" s="40" t="str">
        <f>IF(AG29="","",COUNTIFS('4추일출'!$AG$6:$AG$8,'4추일입'!AG29))</f>
        <v/>
      </c>
      <c r="AO29" s="26" t="str">
        <f t="shared" si="13"/>
        <v>OK</v>
      </c>
      <c r="AQ29" s="40">
        <f>IF(AG29="",0,SUMIFS('4추일출'!$AC$6:$AC$8,'4추일출'!$AG$6:$AG$8,'4추일입'!$AG29))</f>
        <v>0</v>
      </c>
      <c r="AR29" s="40" t="str">
        <f>IF(AG29="","",COUNTIFS('4추일출'!$AG$6:$AG$8,AG29))</f>
        <v/>
      </c>
      <c r="AS29" s="26" t="str">
        <f t="shared" si="14"/>
        <v>OK</v>
      </c>
    </row>
    <row r="30" spans="1:45" ht="50.1" customHeight="1" x14ac:dyDescent="0.3">
      <c r="A30" s="32" t="str">
        <f>IFERROR(VLOOKUP($C30,구분표!$A$2:$C$313,2,FALSE),"")</f>
        <v/>
      </c>
      <c r="B30" s="23" t="str">
        <f>IFERROR(VLOOKUP($C30,구분표!$A$2:$C$313,3,FALSE),"")</f>
        <v/>
      </c>
      <c r="C30" s="30"/>
      <c r="D30" s="34"/>
      <c r="E30" s="35"/>
      <c r="F30" s="34"/>
      <c r="G30" s="42"/>
      <c r="H30" s="40"/>
      <c r="I30" s="50" t="str">
        <f t="shared" si="3"/>
        <v/>
      </c>
      <c r="J30" s="40"/>
      <c r="K30" s="43"/>
      <c r="L30" s="48">
        <f t="shared" si="4"/>
        <v>0</v>
      </c>
      <c r="M30" s="40"/>
      <c r="N30" s="43"/>
      <c r="O30" s="49">
        <f t="shared" si="5"/>
        <v>0</v>
      </c>
      <c r="P30" s="26" t="str">
        <f t="shared" si="6"/>
        <v>X</v>
      </c>
      <c r="Q30" s="61"/>
      <c r="R30" s="61"/>
      <c r="S30" s="114"/>
      <c r="U30" s="26"/>
      <c r="W30" s="26"/>
      <c r="X30" s="40">
        <f t="shared" si="7"/>
        <v>0</v>
      </c>
      <c r="Y30" s="40">
        <f t="shared" si="8"/>
        <v>0</v>
      </c>
      <c r="Z30" s="26" t="str">
        <f t="shared" si="9"/>
        <v>OK</v>
      </c>
      <c r="AB30" s="26"/>
      <c r="AC30" s="40">
        <f t="shared" si="10"/>
        <v>0</v>
      </c>
      <c r="AD30" s="40">
        <f t="shared" si="11"/>
        <v>0</v>
      </c>
      <c r="AE30" s="26" t="str">
        <f t="shared" si="12"/>
        <v>OK</v>
      </c>
      <c r="AG30" s="26" t="str">
        <f>IF(AI30="","",IF(W30="도비","세입없음",CONCATENATE(AI30,"-",COUNTIF($AI$7:AI30,AI30))))</f>
        <v/>
      </c>
      <c r="AI30" s="26" t="str">
        <f t="array" ref="AI30">IF(C30="","",INDEX(구분표!$I$2:$I$313, MATCH(1,(구분표!$E$2:$E$313='4추일입'!B30)*(구분표!$F$2:$F$313='4추일입'!C30)*(구분표!$G$2:$G$313='4추일입'!A30),0)))</f>
        <v/>
      </c>
      <c r="AK30" s="26"/>
      <c r="AM30" s="40">
        <f>IF(AG30="",0,SUMIFS('4추일출'!$X$6:$X$8,'4추일출'!$AG$6:$AG$8,'4추일입'!$AG30))</f>
        <v>0</v>
      </c>
      <c r="AN30" s="40" t="str">
        <f>IF(AG30="","",COUNTIFS('4추일출'!$AG$6:$AG$8,'4추일입'!AG30))</f>
        <v/>
      </c>
      <c r="AO30" s="26" t="str">
        <f t="shared" si="13"/>
        <v>OK</v>
      </c>
      <c r="AQ30" s="40">
        <f>IF(AG30="",0,SUMIFS('4추일출'!$AC$6:$AC$8,'4추일출'!$AG$6:$AG$8,'4추일입'!$AG30))</f>
        <v>0</v>
      </c>
      <c r="AR30" s="40" t="str">
        <f>IF(AG30="","",COUNTIFS('4추일출'!$AG$6:$AG$8,AG30))</f>
        <v/>
      </c>
      <c r="AS30" s="26" t="str">
        <f t="shared" si="14"/>
        <v>OK</v>
      </c>
    </row>
    <row r="31" spans="1:45" ht="50.1" customHeight="1" x14ac:dyDescent="0.3">
      <c r="A31" s="32" t="str">
        <f>IFERROR(VLOOKUP($C31,구분표!$A$2:$C$313,2,FALSE),"")</f>
        <v/>
      </c>
      <c r="B31" s="23" t="str">
        <f>IFERROR(VLOOKUP($C31,구분표!$A$2:$C$313,3,FALSE),"")</f>
        <v/>
      </c>
      <c r="C31" s="30"/>
      <c r="D31" s="34"/>
      <c r="E31" s="35"/>
      <c r="F31" s="34"/>
      <c r="G31" s="42"/>
      <c r="H31" s="40"/>
      <c r="I31" s="50" t="str">
        <f t="shared" si="3"/>
        <v/>
      </c>
      <c r="J31" s="40"/>
      <c r="K31" s="43"/>
      <c r="L31" s="48">
        <f t="shared" si="4"/>
        <v>0</v>
      </c>
      <c r="M31" s="40"/>
      <c r="N31" s="43"/>
      <c r="O31" s="49">
        <f t="shared" si="5"/>
        <v>0</v>
      </c>
      <c r="P31" s="26" t="str">
        <f t="shared" si="6"/>
        <v>X</v>
      </c>
      <c r="Q31" s="61"/>
      <c r="R31" s="61"/>
      <c r="S31" s="114"/>
      <c r="U31" s="26"/>
      <c r="W31" s="26"/>
      <c r="X31" s="40">
        <f t="shared" si="7"/>
        <v>0</v>
      </c>
      <c r="Y31" s="40">
        <f t="shared" si="8"/>
        <v>0</v>
      </c>
      <c r="Z31" s="26" t="str">
        <f t="shared" si="9"/>
        <v>OK</v>
      </c>
      <c r="AB31" s="26"/>
      <c r="AC31" s="40">
        <f t="shared" si="10"/>
        <v>0</v>
      </c>
      <c r="AD31" s="40">
        <f t="shared" si="11"/>
        <v>0</v>
      </c>
      <c r="AE31" s="26" t="str">
        <f t="shared" si="12"/>
        <v>OK</v>
      </c>
      <c r="AG31" s="26" t="str">
        <f>IF(AI31="","",IF(W31="도비","세입없음",CONCATENATE(AI31,"-",COUNTIF($AI$7:AI31,AI31))))</f>
        <v/>
      </c>
      <c r="AI31" s="26" t="str">
        <f t="array" ref="AI31">IF(C31="","",INDEX(구분표!$I$2:$I$313, MATCH(1,(구분표!$E$2:$E$313='4추일입'!B31)*(구분표!$F$2:$F$313='4추일입'!C31)*(구분표!$G$2:$G$313='4추일입'!A31),0)))</f>
        <v/>
      </c>
      <c r="AK31" s="26"/>
      <c r="AM31" s="40">
        <f>IF(AG31="",0,SUMIFS('4추일출'!$X$6:$X$8,'4추일출'!$AG$6:$AG$8,'4추일입'!$AG31))</f>
        <v>0</v>
      </c>
      <c r="AN31" s="40" t="str">
        <f>IF(AG31="","",COUNTIFS('4추일출'!$AG$6:$AG$8,'4추일입'!AG31))</f>
        <v/>
      </c>
      <c r="AO31" s="26" t="str">
        <f t="shared" si="13"/>
        <v>OK</v>
      </c>
      <c r="AQ31" s="40">
        <f>IF(AG31="",0,SUMIFS('4추일출'!$AC$6:$AC$8,'4추일출'!$AG$6:$AG$8,'4추일입'!$AG31))</f>
        <v>0</v>
      </c>
      <c r="AR31" s="40" t="str">
        <f>IF(AG31="","",COUNTIFS('4추일출'!$AG$6:$AG$8,AG31))</f>
        <v/>
      </c>
      <c r="AS31" s="26" t="str">
        <f t="shared" si="14"/>
        <v>OK</v>
      </c>
    </row>
    <row r="32" spans="1:45" ht="50.1" customHeight="1" x14ac:dyDescent="0.3">
      <c r="A32" s="32" t="str">
        <f>IFERROR(VLOOKUP($C32,구분표!$A$2:$C$313,2,FALSE),"")</f>
        <v/>
      </c>
      <c r="B32" s="23" t="str">
        <f>IFERROR(VLOOKUP($C32,구분표!$A$2:$C$313,3,FALSE),"")</f>
        <v/>
      </c>
      <c r="C32" s="30"/>
      <c r="D32" s="34"/>
      <c r="E32" s="35"/>
      <c r="F32" s="34"/>
      <c r="G32" s="42"/>
      <c r="H32" s="40"/>
      <c r="I32" s="50" t="str">
        <f t="shared" si="3"/>
        <v/>
      </c>
      <c r="J32" s="40"/>
      <c r="K32" s="43"/>
      <c r="L32" s="48">
        <f t="shared" si="4"/>
        <v>0</v>
      </c>
      <c r="M32" s="40"/>
      <c r="N32" s="43"/>
      <c r="O32" s="49">
        <f t="shared" si="5"/>
        <v>0</v>
      </c>
      <c r="P32" s="26" t="str">
        <f t="shared" si="6"/>
        <v>X</v>
      </c>
      <c r="Q32" s="61"/>
      <c r="R32" s="61"/>
      <c r="S32" s="114"/>
      <c r="U32" s="26"/>
      <c r="W32" s="26"/>
      <c r="X32" s="40">
        <f t="shared" si="7"/>
        <v>0</v>
      </c>
      <c r="Y32" s="40">
        <f t="shared" si="8"/>
        <v>0</v>
      </c>
      <c r="Z32" s="26" t="str">
        <f t="shared" si="9"/>
        <v>OK</v>
      </c>
      <c r="AB32" s="26"/>
      <c r="AC32" s="40">
        <f t="shared" si="10"/>
        <v>0</v>
      </c>
      <c r="AD32" s="40">
        <f t="shared" si="11"/>
        <v>0</v>
      </c>
      <c r="AE32" s="26" t="str">
        <f t="shared" si="12"/>
        <v>OK</v>
      </c>
      <c r="AG32" s="26" t="str">
        <f>IF(AI32="","",IF(W32="도비","세입없음",CONCATENATE(AI32,"-",COUNTIF($AI$7:AI32,AI32))))</f>
        <v/>
      </c>
      <c r="AI32" s="26" t="str">
        <f t="array" ref="AI32">IF(C32="","",INDEX(구분표!$I$2:$I$313, MATCH(1,(구분표!$E$2:$E$313='4추일입'!B32)*(구분표!$F$2:$F$313='4추일입'!C32)*(구분표!$G$2:$G$313='4추일입'!A32),0)))</f>
        <v/>
      </c>
      <c r="AK32" s="26"/>
      <c r="AM32" s="40">
        <f>IF(AG32="",0,SUMIFS('4추일출'!$X$6:$X$8,'4추일출'!$AG$6:$AG$8,'4추일입'!$AG32))</f>
        <v>0</v>
      </c>
      <c r="AN32" s="40" t="str">
        <f>IF(AG32="","",COUNTIFS('4추일출'!$AG$6:$AG$8,'4추일입'!AG32))</f>
        <v/>
      </c>
      <c r="AO32" s="26" t="str">
        <f t="shared" si="13"/>
        <v>OK</v>
      </c>
      <c r="AQ32" s="40">
        <f>IF(AG32="",0,SUMIFS('4추일출'!$AC$6:$AC$8,'4추일출'!$AG$6:$AG$8,'4추일입'!$AG32))</f>
        <v>0</v>
      </c>
      <c r="AR32" s="40" t="str">
        <f>IF(AG32="","",COUNTIFS('4추일출'!$AG$6:$AG$8,AG32))</f>
        <v/>
      </c>
      <c r="AS32" s="26" t="str">
        <f t="shared" si="14"/>
        <v>OK</v>
      </c>
    </row>
    <row r="33" spans="1:45" ht="50.1" customHeight="1" x14ac:dyDescent="0.3">
      <c r="A33" s="32" t="str">
        <f>IFERROR(VLOOKUP($C33,구분표!$A$2:$C$313,2,FALSE),"")</f>
        <v/>
      </c>
      <c r="B33" s="23" t="str">
        <f>IFERROR(VLOOKUP($C33,구분표!$A$2:$C$313,3,FALSE),"")</f>
        <v/>
      </c>
      <c r="C33" s="30"/>
      <c r="D33" s="34"/>
      <c r="E33" s="35"/>
      <c r="F33" s="34"/>
      <c r="G33" s="42"/>
      <c r="H33" s="40"/>
      <c r="I33" s="50" t="str">
        <f t="shared" si="3"/>
        <v/>
      </c>
      <c r="J33" s="40"/>
      <c r="K33" s="43"/>
      <c r="L33" s="48">
        <f t="shared" si="4"/>
        <v>0</v>
      </c>
      <c r="M33" s="40"/>
      <c r="N33" s="43"/>
      <c r="O33" s="49">
        <f t="shared" si="5"/>
        <v>0</v>
      </c>
      <c r="P33" s="26" t="str">
        <f t="shared" si="6"/>
        <v>X</v>
      </c>
      <c r="Q33" s="61"/>
      <c r="R33" s="61"/>
      <c r="S33" s="114"/>
      <c r="U33" s="26"/>
      <c r="W33" s="26"/>
      <c r="X33" s="40">
        <f t="shared" si="7"/>
        <v>0</v>
      </c>
      <c r="Y33" s="40">
        <f t="shared" si="8"/>
        <v>0</v>
      </c>
      <c r="Z33" s="26" t="str">
        <f t="shared" si="9"/>
        <v>OK</v>
      </c>
      <c r="AB33" s="26"/>
      <c r="AC33" s="40">
        <f t="shared" si="10"/>
        <v>0</v>
      </c>
      <c r="AD33" s="40">
        <f t="shared" si="11"/>
        <v>0</v>
      </c>
      <c r="AE33" s="26" t="str">
        <f t="shared" si="12"/>
        <v>OK</v>
      </c>
      <c r="AG33" s="26" t="str">
        <f>IF(AI33="","",IF(W33="도비","세입없음",CONCATENATE(AI33,"-",COUNTIF($AI$7:AI33,AI33))))</f>
        <v/>
      </c>
      <c r="AI33" s="26" t="str">
        <f t="array" ref="AI33">IF(C33="","",INDEX(구분표!$I$2:$I$313, MATCH(1,(구분표!$E$2:$E$313='4추일입'!B33)*(구분표!$F$2:$F$313='4추일입'!C33)*(구분표!$G$2:$G$313='4추일입'!A33),0)))</f>
        <v/>
      </c>
      <c r="AK33" s="26"/>
      <c r="AM33" s="40">
        <f>IF(AG33="",0,SUMIFS('4추일출'!$X$6:$X$8,'4추일출'!$AG$6:$AG$8,'4추일입'!$AG33))</f>
        <v>0</v>
      </c>
      <c r="AN33" s="40" t="str">
        <f>IF(AG33="","",COUNTIFS('4추일출'!$AG$6:$AG$8,'4추일입'!AG33))</f>
        <v/>
      </c>
      <c r="AO33" s="26" t="str">
        <f t="shared" si="13"/>
        <v>OK</v>
      </c>
      <c r="AQ33" s="40">
        <f>IF(AG33="",0,SUMIFS('4추일출'!$AC$6:$AC$8,'4추일출'!$AG$6:$AG$8,'4추일입'!$AG33))</f>
        <v>0</v>
      </c>
      <c r="AR33" s="40" t="str">
        <f>IF(AG33="","",COUNTIFS('4추일출'!$AG$6:$AG$8,AG33))</f>
        <v/>
      </c>
      <c r="AS33" s="26" t="str">
        <f t="shared" si="14"/>
        <v>OK</v>
      </c>
    </row>
    <row r="34" spans="1:45" ht="50.1" customHeight="1" x14ac:dyDescent="0.3">
      <c r="A34" s="32" t="str">
        <f>IFERROR(VLOOKUP($C34,구분표!$A$2:$C$313,2,FALSE),"")</f>
        <v/>
      </c>
      <c r="B34" s="23" t="str">
        <f>IFERROR(VLOOKUP($C34,구분표!$A$2:$C$313,3,FALSE),"")</f>
        <v/>
      </c>
      <c r="C34" s="30"/>
      <c r="D34" s="34"/>
      <c r="E34" s="35"/>
      <c r="F34" s="34"/>
      <c r="G34" s="42"/>
      <c r="H34" s="40"/>
      <c r="I34" s="50" t="str">
        <f t="shared" si="3"/>
        <v/>
      </c>
      <c r="J34" s="40"/>
      <c r="K34" s="43"/>
      <c r="L34" s="48">
        <f t="shared" si="4"/>
        <v>0</v>
      </c>
      <c r="M34" s="40"/>
      <c r="N34" s="43"/>
      <c r="O34" s="49">
        <f t="shared" si="5"/>
        <v>0</v>
      </c>
      <c r="P34" s="26" t="str">
        <f t="shared" si="6"/>
        <v>X</v>
      </c>
      <c r="Q34" s="61"/>
      <c r="R34" s="61"/>
      <c r="S34" s="114"/>
      <c r="U34" s="26"/>
      <c r="W34" s="26"/>
      <c r="X34" s="40">
        <f t="shared" si="7"/>
        <v>0</v>
      </c>
      <c r="Y34" s="40">
        <f t="shared" si="8"/>
        <v>0</v>
      </c>
      <c r="Z34" s="26" t="str">
        <f t="shared" si="9"/>
        <v>OK</v>
      </c>
      <c r="AB34" s="26"/>
      <c r="AC34" s="40">
        <f t="shared" si="10"/>
        <v>0</v>
      </c>
      <c r="AD34" s="40">
        <f t="shared" si="11"/>
        <v>0</v>
      </c>
      <c r="AE34" s="26" t="str">
        <f t="shared" si="12"/>
        <v>OK</v>
      </c>
      <c r="AG34" s="26" t="str">
        <f>IF(AI34="","",IF(W34="도비","세입없음",CONCATENATE(AI34,"-",COUNTIF($AI$7:AI34,AI34))))</f>
        <v/>
      </c>
      <c r="AI34" s="26" t="str">
        <f t="array" ref="AI34">IF(C34="","",INDEX(구분표!$I$2:$I$313, MATCH(1,(구분표!$E$2:$E$313='4추일입'!B34)*(구분표!$F$2:$F$313='4추일입'!C34)*(구분표!$G$2:$G$313='4추일입'!A34),0)))</f>
        <v/>
      </c>
      <c r="AK34" s="26"/>
      <c r="AM34" s="40">
        <f>IF(AG34="",0,SUMIFS('4추일출'!$X$6:$X$8,'4추일출'!$AG$6:$AG$8,'4추일입'!$AG34))</f>
        <v>0</v>
      </c>
      <c r="AN34" s="40" t="str">
        <f>IF(AG34="","",COUNTIFS('4추일출'!$AG$6:$AG$8,'4추일입'!AG34))</f>
        <v/>
      </c>
      <c r="AO34" s="26" t="str">
        <f t="shared" si="13"/>
        <v>OK</v>
      </c>
      <c r="AQ34" s="40">
        <f>IF(AG34="",0,SUMIFS('4추일출'!$AC$6:$AC$8,'4추일출'!$AG$6:$AG$8,'4추일입'!$AG34))</f>
        <v>0</v>
      </c>
      <c r="AR34" s="40" t="str">
        <f>IF(AG34="","",COUNTIFS('4추일출'!$AG$6:$AG$8,AG34))</f>
        <v/>
      </c>
      <c r="AS34" s="26" t="str">
        <f t="shared" si="14"/>
        <v>OK</v>
      </c>
    </row>
    <row r="35" spans="1:45" ht="50.1" customHeight="1" x14ac:dyDescent="0.3">
      <c r="A35" s="32" t="str">
        <f>IFERROR(VLOOKUP($C35,구분표!$A$2:$C$313,2,FALSE),"")</f>
        <v/>
      </c>
      <c r="B35" s="23" t="str">
        <f>IFERROR(VLOOKUP($C35,구분표!$A$2:$C$313,3,FALSE),"")</f>
        <v/>
      </c>
      <c r="C35" s="30"/>
      <c r="D35" s="34"/>
      <c r="E35" s="35"/>
      <c r="F35" s="34"/>
      <c r="G35" s="42"/>
      <c r="H35" s="40"/>
      <c r="I35" s="50" t="str">
        <f t="shared" si="3"/>
        <v/>
      </c>
      <c r="J35" s="40"/>
      <c r="K35" s="43"/>
      <c r="L35" s="48">
        <f t="shared" si="4"/>
        <v>0</v>
      </c>
      <c r="M35" s="40"/>
      <c r="N35" s="43"/>
      <c r="O35" s="49">
        <f t="shared" si="5"/>
        <v>0</v>
      </c>
      <c r="P35" s="26" t="str">
        <f t="shared" si="6"/>
        <v>X</v>
      </c>
      <c r="Q35" s="61"/>
      <c r="R35" s="61"/>
      <c r="S35" s="114"/>
      <c r="U35" s="26"/>
      <c r="W35" s="26"/>
      <c r="X35" s="40">
        <f t="shared" si="7"/>
        <v>0</v>
      </c>
      <c r="Y35" s="40">
        <f t="shared" si="8"/>
        <v>0</v>
      </c>
      <c r="Z35" s="26" t="str">
        <f t="shared" si="9"/>
        <v>OK</v>
      </c>
      <c r="AB35" s="26"/>
      <c r="AC35" s="40">
        <f t="shared" si="10"/>
        <v>0</v>
      </c>
      <c r="AD35" s="40">
        <f t="shared" si="11"/>
        <v>0</v>
      </c>
      <c r="AE35" s="26" t="str">
        <f t="shared" si="12"/>
        <v>OK</v>
      </c>
      <c r="AG35" s="26" t="str">
        <f>IF(AI35="","",IF(W35="도비","세입없음",CONCATENATE(AI35,"-",COUNTIF($AI$7:AI35,AI35))))</f>
        <v/>
      </c>
      <c r="AI35" s="26" t="str">
        <f t="array" ref="AI35">IF(C35="","",INDEX(구분표!$I$2:$I$313, MATCH(1,(구분표!$E$2:$E$313='4추일입'!B35)*(구분표!$F$2:$F$313='4추일입'!C35)*(구분표!$G$2:$G$313='4추일입'!A35),0)))</f>
        <v/>
      </c>
      <c r="AK35" s="26"/>
      <c r="AM35" s="40">
        <f>IF(AG35="",0,SUMIFS('4추일출'!$X$6:$X$8,'4추일출'!$AG$6:$AG$8,'4추일입'!$AG35))</f>
        <v>0</v>
      </c>
      <c r="AN35" s="40" t="str">
        <f>IF(AG35="","",COUNTIFS('4추일출'!$AG$6:$AG$8,'4추일입'!AG35))</f>
        <v/>
      </c>
      <c r="AO35" s="26" t="str">
        <f t="shared" si="13"/>
        <v>OK</v>
      </c>
      <c r="AQ35" s="40">
        <f>IF(AG35="",0,SUMIFS('4추일출'!$AC$6:$AC$8,'4추일출'!$AG$6:$AG$8,'4추일입'!$AG35))</f>
        <v>0</v>
      </c>
      <c r="AR35" s="40" t="str">
        <f>IF(AG35="","",COUNTIFS('4추일출'!$AG$6:$AG$8,AG35))</f>
        <v/>
      </c>
      <c r="AS35" s="26" t="str">
        <f t="shared" si="14"/>
        <v>OK</v>
      </c>
    </row>
    <row r="36" spans="1:45" ht="50.1" customHeight="1" x14ac:dyDescent="0.3">
      <c r="A36" s="32" t="str">
        <f>IFERROR(VLOOKUP($C36,구분표!$A$2:$C$313,2,FALSE),"")</f>
        <v/>
      </c>
      <c r="B36" s="23" t="str">
        <f>IFERROR(VLOOKUP($C36,구분표!$A$2:$C$313,3,FALSE),"")</f>
        <v/>
      </c>
      <c r="C36" s="30"/>
      <c r="D36" s="34"/>
      <c r="E36" s="35"/>
      <c r="F36" s="34"/>
      <c r="G36" s="42"/>
      <c r="H36" s="40"/>
      <c r="I36" s="50" t="str">
        <f t="shared" si="3"/>
        <v/>
      </c>
      <c r="J36" s="40"/>
      <c r="K36" s="43"/>
      <c r="L36" s="48">
        <f t="shared" si="4"/>
        <v>0</v>
      </c>
      <c r="M36" s="40"/>
      <c r="N36" s="43"/>
      <c r="O36" s="49">
        <f t="shared" si="5"/>
        <v>0</v>
      </c>
      <c r="P36" s="26" t="str">
        <f t="shared" si="6"/>
        <v>X</v>
      </c>
      <c r="Q36" s="61"/>
      <c r="R36" s="61"/>
      <c r="S36" s="114"/>
      <c r="U36" s="26"/>
      <c r="W36" s="26"/>
      <c r="X36" s="40">
        <f t="shared" si="7"/>
        <v>0</v>
      </c>
      <c r="Y36" s="40">
        <f t="shared" si="8"/>
        <v>0</v>
      </c>
      <c r="Z36" s="26" t="str">
        <f t="shared" si="9"/>
        <v>OK</v>
      </c>
      <c r="AB36" s="26"/>
      <c r="AC36" s="40">
        <f t="shared" si="10"/>
        <v>0</v>
      </c>
      <c r="AD36" s="40">
        <f t="shared" si="11"/>
        <v>0</v>
      </c>
      <c r="AE36" s="26" t="str">
        <f t="shared" si="12"/>
        <v>OK</v>
      </c>
      <c r="AG36" s="26" t="str">
        <f>IF(AI36="","",IF(W36="도비","세입없음",CONCATENATE(AI36,"-",COUNTIF($AI$7:AI36,AI36))))</f>
        <v/>
      </c>
      <c r="AI36" s="26" t="str">
        <f t="array" ref="AI36">IF(C36="","",INDEX(구분표!$I$2:$I$313, MATCH(1,(구분표!$E$2:$E$313='4추일입'!B36)*(구분표!$F$2:$F$313='4추일입'!C36)*(구분표!$G$2:$G$313='4추일입'!A36),0)))</f>
        <v/>
      </c>
      <c r="AK36" s="26"/>
      <c r="AM36" s="40">
        <f>IF(AG36="",0,SUMIFS('4추일출'!$X$6:$X$8,'4추일출'!$AG$6:$AG$8,'4추일입'!$AG36))</f>
        <v>0</v>
      </c>
      <c r="AN36" s="40" t="str">
        <f>IF(AG36="","",COUNTIFS('4추일출'!$AG$6:$AG$8,'4추일입'!AG36))</f>
        <v/>
      </c>
      <c r="AO36" s="26" t="str">
        <f t="shared" si="13"/>
        <v>OK</v>
      </c>
      <c r="AQ36" s="40">
        <f>IF(AG36="",0,SUMIFS('4추일출'!$AC$6:$AC$8,'4추일출'!$AG$6:$AG$8,'4추일입'!$AG36))</f>
        <v>0</v>
      </c>
      <c r="AR36" s="40" t="str">
        <f>IF(AG36="","",COUNTIFS('4추일출'!$AG$6:$AG$8,AG36))</f>
        <v/>
      </c>
      <c r="AS36" s="26" t="str">
        <f t="shared" si="14"/>
        <v>OK</v>
      </c>
    </row>
    <row r="37" spans="1:45" ht="50.1" customHeight="1" x14ac:dyDescent="0.3">
      <c r="A37" s="32" t="str">
        <f>IFERROR(VLOOKUP($C37,구분표!$A$2:$C$313,2,FALSE),"")</f>
        <v/>
      </c>
      <c r="B37" s="23" t="str">
        <f>IFERROR(VLOOKUP($C37,구분표!$A$2:$C$313,3,FALSE),"")</f>
        <v/>
      </c>
      <c r="C37" s="30"/>
      <c r="D37" s="34"/>
      <c r="E37" s="35"/>
      <c r="F37" s="34"/>
      <c r="G37" s="42"/>
      <c r="H37" s="40"/>
      <c r="I37" s="50" t="str">
        <f t="shared" si="3"/>
        <v/>
      </c>
      <c r="J37" s="40"/>
      <c r="K37" s="43"/>
      <c r="L37" s="48">
        <f t="shared" si="4"/>
        <v>0</v>
      </c>
      <c r="M37" s="40"/>
      <c r="N37" s="43"/>
      <c r="O37" s="49">
        <f t="shared" si="5"/>
        <v>0</v>
      </c>
      <c r="P37" s="26" t="str">
        <f t="shared" si="6"/>
        <v>X</v>
      </c>
      <c r="Q37" s="61"/>
      <c r="R37" s="61"/>
      <c r="S37" s="114"/>
      <c r="U37" s="26"/>
      <c r="W37" s="26"/>
      <c r="X37" s="40">
        <f t="shared" si="7"/>
        <v>0</v>
      </c>
      <c r="Y37" s="40">
        <f t="shared" si="8"/>
        <v>0</v>
      </c>
      <c r="Z37" s="26" t="str">
        <f t="shared" si="9"/>
        <v>OK</v>
      </c>
      <c r="AB37" s="26"/>
      <c r="AC37" s="40">
        <f t="shared" si="10"/>
        <v>0</v>
      </c>
      <c r="AD37" s="40">
        <f t="shared" si="11"/>
        <v>0</v>
      </c>
      <c r="AE37" s="26" t="str">
        <f t="shared" si="12"/>
        <v>OK</v>
      </c>
      <c r="AG37" s="26" t="str">
        <f>IF(AI37="","",IF(W37="도비","세입없음",CONCATENATE(AI37,"-",COUNTIF($AI$7:AI37,AI37))))</f>
        <v/>
      </c>
      <c r="AI37" s="26" t="str">
        <f t="array" ref="AI37">IF(C37="","",INDEX(구분표!$I$2:$I$313, MATCH(1,(구분표!$E$2:$E$313='4추일입'!B37)*(구분표!$F$2:$F$313='4추일입'!C37)*(구분표!$G$2:$G$313='4추일입'!A37),0)))</f>
        <v/>
      </c>
      <c r="AK37" s="26"/>
      <c r="AM37" s="40">
        <f>IF(AG37="",0,SUMIFS('4추일출'!$X$6:$X$8,'4추일출'!$AG$6:$AG$8,'4추일입'!$AG37))</f>
        <v>0</v>
      </c>
      <c r="AN37" s="40" t="str">
        <f>IF(AG37="","",COUNTIFS('4추일출'!$AG$6:$AG$8,'4추일입'!AG37))</f>
        <v/>
      </c>
      <c r="AO37" s="26" t="str">
        <f t="shared" si="13"/>
        <v>OK</v>
      </c>
      <c r="AQ37" s="40">
        <f>IF(AG37="",0,SUMIFS('4추일출'!$AC$6:$AC$8,'4추일출'!$AG$6:$AG$8,'4추일입'!$AG37))</f>
        <v>0</v>
      </c>
      <c r="AR37" s="40" t="str">
        <f>IF(AG37="","",COUNTIFS('4추일출'!$AG$6:$AG$8,AG37))</f>
        <v/>
      </c>
      <c r="AS37" s="26" t="str">
        <f t="shared" si="14"/>
        <v>OK</v>
      </c>
    </row>
    <row r="38" spans="1:45" ht="50.1" customHeight="1" x14ac:dyDescent="0.3">
      <c r="A38" s="32" t="str">
        <f>IFERROR(VLOOKUP($C38,구분표!$A$2:$C$313,2,FALSE),"")</f>
        <v/>
      </c>
      <c r="B38" s="23" t="str">
        <f>IFERROR(VLOOKUP($C38,구분표!$A$2:$C$313,3,FALSE),"")</f>
        <v/>
      </c>
      <c r="C38" s="30"/>
      <c r="D38" s="34"/>
      <c r="E38" s="35"/>
      <c r="F38" s="34"/>
      <c r="G38" s="42"/>
      <c r="H38" s="40"/>
      <c r="I38" s="50" t="str">
        <f t="shared" si="3"/>
        <v/>
      </c>
      <c r="J38" s="40"/>
      <c r="K38" s="43"/>
      <c r="L38" s="48">
        <f t="shared" si="4"/>
        <v>0</v>
      </c>
      <c r="M38" s="40"/>
      <c r="N38" s="43"/>
      <c r="O38" s="49">
        <f t="shared" si="5"/>
        <v>0</v>
      </c>
      <c r="P38" s="26" t="str">
        <f t="shared" si="6"/>
        <v>X</v>
      </c>
      <c r="Q38" s="61"/>
      <c r="R38" s="61"/>
      <c r="S38" s="114"/>
      <c r="U38" s="26"/>
      <c r="W38" s="26"/>
      <c r="X38" s="40">
        <f t="shared" si="7"/>
        <v>0</v>
      </c>
      <c r="Y38" s="40">
        <f t="shared" si="8"/>
        <v>0</v>
      </c>
      <c r="Z38" s="26" t="str">
        <f t="shared" si="9"/>
        <v>OK</v>
      </c>
      <c r="AB38" s="26"/>
      <c r="AC38" s="40">
        <f t="shared" si="10"/>
        <v>0</v>
      </c>
      <c r="AD38" s="40">
        <f t="shared" si="11"/>
        <v>0</v>
      </c>
      <c r="AE38" s="26" t="str">
        <f t="shared" si="12"/>
        <v>OK</v>
      </c>
      <c r="AG38" s="26" t="str">
        <f>IF(AI38="","",IF(W38="도비","세입없음",CONCATENATE(AI38,"-",COUNTIF($AI$7:AI38,AI38))))</f>
        <v/>
      </c>
      <c r="AI38" s="26" t="str">
        <f t="array" ref="AI38">IF(C38="","",INDEX(구분표!$I$2:$I$313, MATCH(1,(구분표!$E$2:$E$313='4추일입'!B38)*(구분표!$F$2:$F$313='4추일입'!C38)*(구분표!$G$2:$G$313='4추일입'!A38),0)))</f>
        <v/>
      </c>
      <c r="AK38" s="26"/>
      <c r="AM38" s="40">
        <f>IF(AG38="",0,SUMIFS('4추일출'!$X$6:$X$8,'4추일출'!$AG$6:$AG$8,'4추일입'!$AG38))</f>
        <v>0</v>
      </c>
      <c r="AN38" s="40" t="str">
        <f>IF(AG38="","",COUNTIFS('4추일출'!$AG$6:$AG$8,'4추일입'!AG38))</f>
        <v/>
      </c>
      <c r="AO38" s="26" t="str">
        <f t="shared" si="13"/>
        <v>OK</v>
      </c>
      <c r="AQ38" s="40">
        <f>IF(AG38="",0,SUMIFS('4추일출'!$AC$6:$AC$8,'4추일출'!$AG$6:$AG$8,'4추일입'!$AG38))</f>
        <v>0</v>
      </c>
      <c r="AR38" s="40" t="str">
        <f>IF(AG38="","",COUNTIFS('4추일출'!$AG$6:$AG$8,AG38))</f>
        <v/>
      </c>
      <c r="AS38" s="26" t="str">
        <f t="shared" si="14"/>
        <v>OK</v>
      </c>
    </row>
    <row r="39" spans="1:45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4"/>
      <c r="E39" s="35"/>
      <c r="F39" s="34"/>
      <c r="G39" s="42"/>
      <c r="H39" s="40"/>
      <c r="I39" s="50" t="str">
        <f t="shared" si="3"/>
        <v/>
      </c>
      <c r="J39" s="40"/>
      <c r="K39" s="43"/>
      <c r="L39" s="48">
        <f t="shared" si="4"/>
        <v>0</v>
      </c>
      <c r="M39" s="40"/>
      <c r="N39" s="43"/>
      <c r="O39" s="49">
        <f t="shared" si="5"/>
        <v>0</v>
      </c>
      <c r="P39" s="26" t="str">
        <f t="shared" si="6"/>
        <v>X</v>
      </c>
      <c r="Q39" s="61"/>
      <c r="R39" s="61"/>
      <c r="S39" s="114"/>
      <c r="U39" s="26"/>
      <c r="W39" s="26"/>
      <c r="X39" s="40">
        <f t="shared" si="7"/>
        <v>0</v>
      </c>
      <c r="Y39" s="40">
        <f t="shared" si="8"/>
        <v>0</v>
      </c>
      <c r="Z39" s="26" t="str">
        <f t="shared" si="9"/>
        <v>OK</v>
      </c>
      <c r="AB39" s="26"/>
      <c r="AC39" s="40">
        <f t="shared" si="10"/>
        <v>0</v>
      </c>
      <c r="AD39" s="40">
        <f t="shared" si="11"/>
        <v>0</v>
      </c>
      <c r="AE39" s="26" t="str">
        <f t="shared" si="12"/>
        <v>OK</v>
      </c>
      <c r="AG39" s="26" t="str">
        <f>IF(AI39="","",IF(W39="도비","세입없음",CONCATENATE(AI39,"-",COUNTIF($AI$7:AI39,AI39))))</f>
        <v/>
      </c>
      <c r="AI39" s="26" t="str">
        <f t="array" ref="AI39">IF(C39="","",INDEX(구분표!$I$2:$I$313, MATCH(1,(구분표!$E$2:$E$313='4추일입'!B39)*(구분표!$F$2:$F$313='4추일입'!C39)*(구분표!$G$2:$G$313='4추일입'!A39),0)))</f>
        <v/>
      </c>
      <c r="AK39" s="26"/>
      <c r="AM39" s="40">
        <f>IF(AG39="",0,SUMIFS('4추일출'!$X$6:$X$8,'4추일출'!$AG$6:$AG$8,'4추일입'!$AG39))</f>
        <v>0</v>
      </c>
      <c r="AN39" s="40" t="str">
        <f>IF(AG39="","",COUNTIFS('4추일출'!$AG$6:$AG$8,'4추일입'!AG39))</f>
        <v/>
      </c>
      <c r="AO39" s="26" t="str">
        <f t="shared" si="13"/>
        <v>OK</v>
      </c>
      <c r="AQ39" s="40">
        <f>IF(AG39="",0,SUMIFS('4추일출'!$AC$6:$AC$8,'4추일출'!$AG$6:$AG$8,'4추일입'!$AG39))</f>
        <v>0</v>
      </c>
      <c r="AR39" s="40" t="str">
        <f>IF(AG39="","",COUNTIFS('4추일출'!$AG$6:$AG$8,AG39))</f>
        <v/>
      </c>
      <c r="AS39" s="26" t="str">
        <f t="shared" si="14"/>
        <v>OK</v>
      </c>
    </row>
    <row r="40" spans="1:45" ht="50.1" customHeight="1" x14ac:dyDescent="0.3">
      <c r="A40" s="32" t="str">
        <f>IFERROR(VLOOKUP($C40,구분표!$A$2:$C$313,2,FALSE),"")</f>
        <v/>
      </c>
      <c r="B40" s="23" t="str">
        <f>IFERROR(VLOOKUP($C40,구분표!$A$2:$C$313,3,FALSE),"")</f>
        <v/>
      </c>
      <c r="C40" s="30"/>
      <c r="D40" s="34"/>
      <c r="E40" s="35"/>
      <c r="F40" s="34"/>
      <c r="G40" s="42"/>
      <c r="H40" s="40"/>
      <c r="I40" s="50" t="str">
        <f t="shared" si="3"/>
        <v/>
      </c>
      <c r="J40" s="40"/>
      <c r="K40" s="43"/>
      <c r="L40" s="48">
        <f t="shared" si="4"/>
        <v>0</v>
      </c>
      <c r="M40" s="40"/>
      <c r="N40" s="43"/>
      <c r="O40" s="49">
        <f t="shared" si="5"/>
        <v>0</v>
      </c>
      <c r="P40" s="26" t="str">
        <f t="shared" si="6"/>
        <v>X</v>
      </c>
      <c r="Q40" s="61"/>
      <c r="R40" s="61"/>
      <c r="S40" s="114"/>
      <c r="U40" s="26"/>
      <c r="W40" s="26"/>
      <c r="X40" s="40">
        <f t="shared" si="7"/>
        <v>0</v>
      </c>
      <c r="Y40" s="40">
        <f t="shared" si="8"/>
        <v>0</v>
      </c>
      <c r="Z40" s="26" t="str">
        <f t="shared" si="9"/>
        <v>OK</v>
      </c>
      <c r="AB40" s="26"/>
      <c r="AC40" s="40">
        <f t="shared" si="10"/>
        <v>0</v>
      </c>
      <c r="AD40" s="40">
        <f t="shared" si="11"/>
        <v>0</v>
      </c>
      <c r="AE40" s="26" t="str">
        <f t="shared" si="12"/>
        <v>OK</v>
      </c>
      <c r="AG40" s="26" t="str">
        <f>IF(AI40="","",IF(W40="도비","세입없음",CONCATENATE(AI40,"-",COUNTIF($AI$7:AI40,AI40))))</f>
        <v/>
      </c>
      <c r="AI40" s="26" t="str">
        <f t="array" ref="AI40">IF(C40="","",INDEX(구분표!$I$2:$I$313, MATCH(1,(구분표!$E$2:$E$313='4추일입'!B40)*(구분표!$F$2:$F$313='4추일입'!C40)*(구분표!$G$2:$G$313='4추일입'!A40),0)))</f>
        <v/>
      </c>
      <c r="AK40" s="26"/>
      <c r="AM40" s="40">
        <f>IF(AG40="",0,SUMIFS('4추일출'!$X$6:$X$8,'4추일출'!$AG$6:$AG$8,'4추일입'!$AG40))</f>
        <v>0</v>
      </c>
      <c r="AN40" s="40" t="str">
        <f>IF(AG40="","",COUNTIFS('4추일출'!$AG$6:$AG$8,'4추일입'!AG40))</f>
        <v/>
      </c>
      <c r="AO40" s="26" t="str">
        <f t="shared" si="13"/>
        <v>OK</v>
      </c>
      <c r="AQ40" s="40">
        <f>IF(AG40="",0,SUMIFS('4추일출'!$AC$6:$AC$8,'4추일출'!$AG$6:$AG$8,'4추일입'!$AG40))</f>
        <v>0</v>
      </c>
      <c r="AR40" s="40" t="str">
        <f>IF(AG40="","",COUNTIFS('4추일출'!$AG$6:$AG$8,AG40))</f>
        <v/>
      </c>
      <c r="AS40" s="26" t="str">
        <f t="shared" si="14"/>
        <v>OK</v>
      </c>
    </row>
    <row r="41" spans="1:45" ht="50.1" customHeight="1" x14ac:dyDescent="0.3">
      <c r="A41" s="32" t="str">
        <f>IFERROR(VLOOKUP($C41,구분표!$A$2:$C$313,2,FALSE),"")</f>
        <v/>
      </c>
      <c r="B41" s="23" t="str">
        <f>IFERROR(VLOOKUP($C41,구분표!$A$2:$C$313,3,FALSE),"")</f>
        <v/>
      </c>
      <c r="C41" s="30"/>
      <c r="D41" s="34"/>
      <c r="E41" s="35"/>
      <c r="F41" s="34"/>
      <c r="G41" s="42"/>
      <c r="H41" s="40"/>
      <c r="I41" s="50" t="str">
        <f t="shared" si="3"/>
        <v/>
      </c>
      <c r="J41" s="40"/>
      <c r="K41" s="43"/>
      <c r="L41" s="48">
        <f t="shared" si="4"/>
        <v>0</v>
      </c>
      <c r="M41" s="40"/>
      <c r="N41" s="43"/>
      <c r="O41" s="49">
        <f t="shared" si="5"/>
        <v>0</v>
      </c>
      <c r="P41" s="26" t="str">
        <f t="shared" si="6"/>
        <v>X</v>
      </c>
      <c r="Q41" s="61"/>
      <c r="R41" s="61"/>
      <c r="S41" s="114"/>
      <c r="U41" s="26"/>
      <c r="W41" s="26"/>
      <c r="X41" s="40">
        <f t="shared" si="7"/>
        <v>0</v>
      </c>
      <c r="Y41" s="40">
        <f t="shared" si="8"/>
        <v>0</v>
      </c>
      <c r="Z41" s="26" t="str">
        <f t="shared" si="9"/>
        <v>OK</v>
      </c>
      <c r="AB41" s="26"/>
      <c r="AC41" s="40">
        <f t="shared" si="10"/>
        <v>0</v>
      </c>
      <c r="AD41" s="40">
        <f t="shared" si="11"/>
        <v>0</v>
      </c>
      <c r="AE41" s="26" t="str">
        <f t="shared" si="12"/>
        <v>OK</v>
      </c>
      <c r="AG41" s="26" t="str">
        <f>IF(AI41="","",IF(W41="도비","세입없음",CONCATENATE(AI41,"-",COUNTIF($AI$7:AI41,AI41))))</f>
        <v/>
      </c>
      <c r="AI41" s="26" t="str">
        <f t="array" ref="AI41">IF(C41="","",INDEX(구분표!$I$2:$I$313, MATCH(1,(구분표!$E$2:$E$313='4추일입'!B41)*(구분표!$F$2:$F$313='4추일입'!C41)*(구분표!$G$2:$G$313='4추일입'!A41),0)))</f>
        <v/>
      </c>
      <c r="AK41" s="26"/>
      <c r="AM41" s="40">
        <f>IF(AG41="",0,SUMIFS('4추일출'!$X$6:$X$8,'4추일출'!$AG$6:$AG$8,'4추일입'!$AG41))</f>
        <v>0</v>
      </c>
      <c r="AN41" s="40" t="str">
        <f>IF(AG41="","",COUNTIFS('4추일출'!$AG$6:$AG$8,'4추일입'!AG41))</f>
        <v/>
      </c>
      <c r="AO41" s="26" t="str">
        <f t="shared" si="13"/>
        <v>OK</v>
      </c>
      <c r="AQ41" s="40">
        <f>IF(AG41="",0,SUMIFS('4추일출'!$AC$6:$AC$8,'4추일출'!$AG$6:$AG$8,'4추일입'!$AG41))</f>
        <v>0</v>
      </c>
      <c r="AR41" s="40" t="str">
        <f>IF(AG41="","",COUNTIFS('4추일출'!$AG$6:$AG$8,AG41))</f>
        <v/>
      </c>
      <c r="AS41" s="26" t="str">
        <f t="shared" si="14"/>
        <v>OK</v>
      </c>
    </row>
    <row r="42" spans="1:45" ht="50.1" customHeight="1" x14ac:dyDescent="0.3">
      <c r="A42" s="32" t="str">
        <f>IFERROR(VLOOKUP($C42,구분표!$A$2:$C$313,2,FALSE),"")</f>
        <v/>
      </c>
      <c r="B42" s="23" t="str">
        <f>IFERROR(VLOOKUP($C42,구분표!$A$2:$C$313,3,FALSE),"")</f>
        <v/>
      </c>
      <c r="C42" s="30"/>
      <c r="D42" s="34"/>
      <c r="E42" s="35"/>
      <c r="F42" s="34"/>
      <c r="G42" s="42"/>
      <c r="H42" s="40"/>
      <c r="I42" s="50" t="str">
        <f t="shared" si="3"/>
        <v/>
      </c>
      <c r="J42" s="40"/>
      <c r="K42" s="43"/>
      <c r="L42" s="48">
        <f t="shared" si="4"/>
        <v>0</v>
      </c>
      <c r="M42" s="40"/>
      <c r="N42" s="43"/>
      <c r="O42" s="49">
        <f t="shared" si="5"/>
        <v>0</v>
      </c>
      <c r="P42" s="26" t="str">
        <f t="shared" si="6"/>
        <v>X</v>
      </c>
      <c r="Q42" s="61"/>
      <c r="R42" s="61"/>
      <c r="S42" s="114"/>
      <c r="U42" s="26"/>
      <c r="W42" s="26"/>
      <c r="X42" s="40">
        <f t="shared" si="7"/>
        <v>0</v>
      </c>
      <c r="Y42" s="40">
        <f t="shared" si="8"/>
        <v>0</v>
      </c>
      <c r="Z42" s="26" t="str">
        <f t="shared" si="9"/>
        <v>OK</v>
      </c>
      <c r="AB42" s="26"/>
      <c r="AC42" s="40">
        <f t="shared" si="10"/>
        <v>0</v>
      </c>
      <c r="AD42" s="40">
        <f t="shared" si="11"/>
        <v>0</v>
      </c>
      <c r="AE42" s="26" t="str">
        <f t="shared" si="12"/>
        <v>OK</v>
      </c>
      <c r="AG42" s="26" t="str">
        <f>IF(AI42="","",IF(W42="도비","세입없음",CONCATENATE(AI42,"-",COUNTIF($AI$7:AI42,AI42))))</f>
        <v/>
      </c>
      <c r="AI42" s="26" t="str">
        <f t="array" ref="AI42">IF(C42="","",INDEX(구분표!$I$2:$I$313, MATCH(1,(구분표!$E$2:$E$313='4추일입'!B42)*(구분표!$F$2:$F$313='4추일입'!C42)*(구분표!$G$2:$G$313='4추일입'!A42),0)))</f>
        <v/>
      </c>
      <c r="AK42" s="26"/>
      <c r="AM42" s="40">
        <f>IF(AG42="",0,SUMIFS('4추일출'!$X$6:$X$8,'4추일출'!$AG$6:$AG$8,'4추일입'!$AG42))</f>
        <v>0</v>
      </c>
      <c r="AN42" s="40" t="str">
        <f>IF(AG42="","",COUNTIFS('4추일출'!$AG$6:$AG$8,'4추일입'!AG42))</f>
        <v/>
      </c>
      <c r="AO42" s="26" t="str">
        <f t="shared" si="13"/>
        <v>OK</v>
      </c>
      <c r="AQ42" s="40">
        <f>IF(AG42="",0,SUMIFS('4추일출'!$AC$6:$AC$8,'4추일출'!$AG$6:$AG$8,'4추일입'!$AG42))</f>
        <v>0</v>
      </c>
      <c r="AR42" s="40" t="str">
        <f>IF(AG42="","",COUNTIFS('4추일출'!$AG$6:$AG$8,AG42))</f>
        <v/>
      </c>
      <c r="AS42" s="26" t="str">
        <f t="shared" si="14"/>
        <v>OK</v>
      </c>
    </row>
    <row r="43" spans="1:45" ht="50.1" customHeight="1" x14ac:dyDescent="0.3">
      <c r="A43" s="32" t="str">
        <f>IFERROR(VLOOKUP($C43,구분표!$A$2:$C$313,2,FALSE),"")</f>
        <v/>
      </c>
      <c r="B43" s="23" t="str">
        <f>IFERROR(VLOOKUP($C43,구분표!$A$2:$C$313,3,FALSE),"")</f>
        <v/>
      </c>
      <c r="C43" s="30"/>
      <c r="D43" s="34"/>
      <c r="E43" s="35"/>
      <c r="F43" s="34"/>
      <c r="G43" s="42"/>
      <c r="H43" s="40"/>
      <c r="I43" s="50" t="str">
        <f t="shared" si="3"/>
        <v/>
      </c>
      <c r="J43" s="40"/>
      <c r="K43" s="43"/>
      <c r="L43" s="48">
        <f t="shared" si="4"/>
        <v>0</v>
      </c>
      <c r="M43" s="40"/>
      <c r="N43" s="43"/>
      <c r="O43" s="49">
        <f t="shared" si="5"/>
        <v>0</v>
      </c>
      <c r="P43" s="26" t="str">
        <f t="shared" si="6"/>
        <v>X</v>
      </c>
      <c r="Q43" s="61"/>
      <c r="R43" s="61"/>
      <c r="S43" s="114"/>
      <c r="U43" s="26"/>
      <c r="W43" s="26"/>
      <c r="X43" s="40">
        <f t="shared" si="7"/>
        <v>0</v>
      </c>
      <c r="Y43" s="40">
        <f t="shared" si="8"/>
        <v>0</v>
      </c>
      <c r="Z43" s="26" t="str">
        <f t="shared" si="9"/>
        <v>OK</v>
      </c>
      <c r="AB43" s="26"/>
      <c r="AC43" s="40">
        <f t="shared" si="10"/>
        <v>0</v>
      </c>
      <c r="AD43" s="40">
        <f t="shared" si="11"/>
        <v>0</v>
      </c>
      <c r="AE43" s="26" t="str">
        <f t="shared" si="12"/>
        <v>OK</v>
      </c>
      <c r="AG43" s="26" t="str">
        <f>IF(AI43="","",IF(W43="도비","세입없음",CONCATENATE(AI43,"-",COUNTIF($AI$7:AI43,AI43))))</f>
        <v/>
      </c>
      <c r="AI43" s="26" t="str">
        <f t="array" ref="AI43">IF(C43="","",INDEX(구분표!$I$2:$I$313, MATCH(1,(구분표!$E$2:$E$313='4추일입'!B43)*(구분표!$F$2:$F$313='4추일입'!C43)*(구분표!$G$2:$G$313='4추일입'!A43),0)))</f>
        <v/>
      </c>
      <c r="AK43" s="26"/>
      <c r="AM43" s="40">
        <f>IF(AG43="",0,SUMIFS('4추일출'!$X$6:$X$8,'4추일출'!$AG$6:$AG$8,'4추일입'!$AG43))</f>
        <v>0</v>
      </c>
      <c r="AN43" s="40" t="str">
        <f>IF(AG43="","",COUNTIFS('4추일출'!$AG$6:$AG$8,'4추일입'!AG43))</f>
        <v/>
      </c>
      <c r="AO43" s="26" t="str">
        <f t="shared" si="13"/>
        <v>OK</v>
      </c>
      <c r="AQ43" s="40">
        <f>IF(AG43="",0,SUMIFS('4추일출'!$AC$6:$AC$8,'4추일출'!$AG$6:$AG$8,'4추일입'!$AG43))</f>
        <v>0</v>
      </c>
      <c r="AR43" s="40" t="str">
        <f>IF(AG43="","",COUNTIFS('4추일출'!$AG$6:$AG$8,AG43))</f>
        <v/>
      </c>
      <c r="AS43" s="26" t="str">
        <f t="shared" si="14"/>
        <v>OK</v>
      </c>
    </row>
    <row r="44" spans="1:45" ht="50.1" customHeight="1" x14ac:dyDescent="0.3">
      <c r="A44" s="32" t="str">
        <f>IFERROR(VLOOKUP($C44,구분표!$A$2:$C$313,2,FALSE),"")</f>
        <v/>
      </c>
      <c r="B44" s="23" t="str">
        <f>IFERROR(VLOOKUP($C44,구분표!$A$2:$C$313,3,FALSE),"")</f>
        <v/>
      </c>
      <c r="C44" s="30"/>
      <c r="D44" s="34"/>
      <c r="E44" s="35"/>
      <c r="F44" s="34"/>
      <c r="G44" s="42"/>
      <c r="H44" s="40"/>
      <c r="I44" s="50" t="str">
        <f t="shared" si="3"/>
        <v/>
      </c>
      <c r="J44" s="40"/>
      <c r="K44" s="43"/>
      <c r="L44" s="48">
        <f t="shared" si="4"/>
        <v>0</v>
      </c>
      <c r="M44" s="40"/>
      <c r="N44" s="43"/>
      <c r="O44" s="49">
        <f t="shared" si="5"/>
        <v>0</v>
      </c>
      <c r="P44" s="26" t="str">
        <f t="shared" si="6"/>
        <v>X</v>
      </c>
      <c r="Q44" s="61"/>
      <c r="R44" s="61"/>
      <c r="S44" s="114"/>
      <c r="U44" s="26"/>
      <c r="W44" s="26"/>
      <c r="X44" s="40">
        <f t="shared" si="7"/>
        <v>0</v>
      </c>
      <c r="Y44" s="40">
        <f t="shared" si="8"/>
        <v>0</v>
      </c>
      <c r="Z44" s="26" t="str">
        <f t="shared" si="9"/>
        <v>OK</v>
      </c>
      <c r="AB44" s="26"/>
      <c r="AC44" s="40">
        <f t="shared" si="10"/>
        <v>0</v>
      </c>
      <c r="AD44" s="40">
        <f t="shared" si="11"/>
        <v>0</v>
      </c>
      <c r="AE44" s="26" t="str">
        <f t="shared" si="12"/>
        <v>OK</v>
      </c>
      <c r="AG44" s="26" t="str">
        <f>IF(AI44="","",IF(W44="도비","세입없음",CONCATENATE(AI44,"-",COUNTIF($AI$7:AI44,AI44))))</f>
        <v/>
      </c>
      <c r="AI44" s="26" t="str">
        <f t="array" ref="AI44">IF(C44="","",INDEX(구분표!$I$2:$I$313, MATCH(1,(구분표!$E$2:$E$313='4추일입'!B44)*(구분표!$F$2:$F$313='4추일입'!C44)*(구분표!$G$2:$G$313='4추일입'!A44),0)))</f>
        <v/>
      </c>
      <c r="AK44" s="26"/>
      <c r="AM44" s="40">
        <f>IF(AG44="",0,SUMIFS('4추일출'!$X$6:$X$8,'4추일출'!$AG$6:$AG$8,'4추일입'!$AG44))</f>
        <v>0</v>
      </c>
      <c r="AN44" s="40" t="str">
        <f>IF(AG44="","",COUNTIFS('4추일출'!$AG$6:$AG$8,'4추일입'!AG44))</f>
        <v/>
      </c>
      <c r="AO44" s="26" t="str">
        <f t="shared" si="13"/>
        <v>OK</v>
      </c>
      <c r="AQ44" s="40">
        <f>IF(AG44="",0,SUMIFS('4추일출'!$AC$6:$AC$8,'4추일출'!$AG$6:$AG$8,'4추일입'!$AG44))</f>
        <v>0</v>
      </c>
      <c r="AR44" s="40" t="str">
        <f>IF(AG44="","",COUNTIFS('4추일출'!$AG$6:$AG$8,AG44))</f>
        <v/>
      </c>
      <c r="AS44" s="26" t="str">
        <f t="shared" si="14"/>
        <v>OK</v>
      </c>
    </row>
    <row r="45" spans="1:45" ht="50.1" customHeight="1" x14ac:dyDescent="0.3">
      <c r="A45" s="32" t="str">
        <f>IFERROR(VLOOKUP($C45,구분표!$A$2:$C$313,2,FALSE),"")</f>
        <v/>
      </c>
      <c r="B45" s="23" t="str">
        <f>IFERROR(VLOOKUP($C45,구분표!$A$2:$C$313,3,FALSE),"")</f>
        <v/>
      </c>
      <c r="C45" s="30"/>
      <c r="D45" s="34"/>
      <c r="E45" s="35"/>
      <c r="F45" s="34"/>
      <c r="G45" s="42"/>
      <c r="H45" s="40"/>
      <c r="I45" s="50" t="str">
        <f t="shared" si="3"/>
        <v/>
      </c>
      <c r="J45" s="40"/>
      <c r="K45" s="43"/>
      <c r="L45" s="48">
        <f t="shared" si="4"/>
        <v>0</v>
      </c>
      <c r="M45" s="40"/>
      <c r="N45" s="43"/>
      <c r="O45" s="49">
        <f t="shared" si="5"/>
        <v>0</v>
      </c>
      <c r="P45" s="26" t="str">
        <f t="shared" si="6"/>
        <v>X</v>
      </c>
      <c r="Q45" s="61"/>
      <c r="R45" s="61"/>
      <c r="S45" s="114"/>
      <c r="U45" s="26"/>
      <c r="W45" s="26"/>
      <c r="X45" s="40">
        <f t="shared" si="7"/>
        <v>0</v>
      </c>
      <c r="Y45" s="40">
        <f t="shared" si="8"/>
        <v>0</v>
      </c>
      <c r="Z45" s="26" t="str">
        <f t="shared" si="9"/>
        <v>OK</v>
      </c>
      <c r="AB45" s="26"/>
      <c r="AC45" s="40">
        <f t="shared" si="10"/>
        <v>0</v>
      </c>
      <c r="AD45" s="40">
        <f t="shared" si="11"/>
        <v>0</v>
      </c>
      <c r="AE45" s="26" t="str">
        <f t="shared" si="12"/>
        <v>OK</v>
      </c>
      <c r="AG45" s="26" t="str">
        <f>IF(AI45="","",IF(W45="도비","세입없음",CONCATENATE(AI45,"-",COUNTIF($AI$7:AI45,AI45))))</f>
        <v/>
      </c>
      <c r="AI45" s="26" t="str">
        <f t="array" ref="AI45">IF(C45="","",INDEX(구분표!$I$2:$I$313, MATCH(1,(구분표!$E$2:$E$313='4추일입'!B45)*(구분표!$F$2:$F$313='4추일입'!C45)*(구분표!$G$2:$G$313='4추일입'!A45),0)))</f>
        <v/>
      </c>
      <c r="AK45" s="26"/>
      <c r="AM45" s="40">
        <f>IF(AG45="",0,SUMIFS('4추일출'!$X$6:$X$8,'4추일출'!$AG$6:$AG$8,'4추일입'!$AG45))</f>
        <v>0</v>
      </c>
      <c r="AN45" s="40" t="str">
        <f>IF(AG45="","",COUNTIFS('4추일출'!$AG$6:$AG$8,'4추일입'!AG45))</f>
        <v/>
      </c>
      <c r="AO45" s="26" t="str">
        <f t="shared" si="13"/>
        <v>OK</v>
      </c>
      <c r="AQ45" s="40">
        <f>IF(AG45="",0,SUMIFS('4추일출'!$AC$6:$AC$8,'4추일출'!$AG$6:$AG$8,'4추일입'!$AG45))</f>
        <v>0</v>
      </c>
      <c r="AR45" s="40" t="str">
        <f>IF(AG45="","",COUNTIFS('4추일출'!$AG$6:$AG$8,AG45))</f>
        <v/>
      </c>
      <c r="AS45" s="26" t="str">
        <f t="shared" si="14"/>
        <v>OK</v>
      </c>
    </row>
    <row r="46" spans="1:45" ht="50.1" customHeight="1" x14ac:dyDescent="0.3">
      <c r="A46" s="32" t="str">
        <f>IFERROR(VLOOKUP($C46,구분표!$A$2:$C$313,2,FALSE),"")</f>
        <v/>
      </c>
      <c r="B46" s="23" t="str">
        <f>IFERROR(VLOOKUP($C46,구분표!$A$2:$C$313,3,FALSE),"")</f>
        <v/>
      </c>
      <c r="C46" s="30"/>
      <c r="D46" s="34"/>
      <c r="E46" s="35"/>
      <c r="F46" s="34"/>
      <c r="G46" s="42"/>
      <c r="H46" s="40"/>
      <c r="I46" s="50" t="str">
        <f t="shared" si="3"/>
        <v/>
      </c>
      <c r="J46" s="40"/>
      <c r="K46" s="43"/>
      <c r="L46" s="48">
        <f t="shared" si="4"/>
        <v>0</v>
      </c>
      <c r="M46" s="40"/>
      <c r="N46" s="43"/>
      <c r="O46" s="49">
        <f t="shared" si="5"/>
        <v>0</v>
      </c>
      <c r="P46" s="26" t="str">
        <f t="shared" si="6"/>
        <v>X</v>
      </c>
      <c r="Q46" s="61"/>
      <c r="R46" s="61"/>
      <c r="S46" s="114"/>
      <c r="U46" s="26"/>
      <c r="W46" s="26"/>
      <c r="X46" s="40">
        <f t="shared" si="7"/>
        <v>0</v>
      </c>
      <c r="Y46" s="40">
        <f t="shared" si="8"/>
        <v>0</v>
      </c>
      <c r="Z46" s="26" t="str">
        <f t="shared" si="9"/>
        <v>OK</v>
      </c>
      <c r="AB46" s="26"/>
      <c r="AC46" s="40">
        <f t="shared" si="10"/>
        <v>0</v>
      </c>
      <c r="AD46" s="40">
        <f t="shared" si="11"/>
        <v>0</v>
      </c>
      <c r="AE46" s="26" t="str">
        <f t="shared" si="12"/>
        <v>OK</v>
      </c>
      <c r="AG46" s="26" t="str">
        <f>IF(AI46="","",IF(W46="도비","세입없음",CONCATENATE(AI46,"-",COUNTIF($AI$7:AI46,AI46))))</f>
        <v/>
      </c>
      <c r="AI46" s="26" t="str">
        <f t="array" ref="AI46">IF(C46="","",INDEX(구분표!$I$2:$I$313, MATCH(1,(구분표!$E$2:$E$313='4추일입'!B46)*(구분표!$F$2:$F$313='4추일입'!C46)*(구분표!$G$2:$G$313='4추일입'!A46),0)))</f>
        <v/>
      </c>
      <c r="AK46" s="26"/>
      <c r="AM46" s="40">
        <f>IF(AG46="",0,SUMIFS('4추일출'!$X$6:$X$8,'4추일출'!$AG$6:$AG$8,'4추일입'!$AG46))</f>
        <v>0</v>
      </c>
      <c r="AN46" s="40" t="str">
        <f>IF(AG46="","",COUNTIFS('4추일출'!$AG$6:$AG$8,'4추일입'!AG46))</f>
        <v/>
      </c>
      <c r="AO46" s="26" t="str">
        <f t="shared" si="13"/>
        <v>OK</v>
      </c>
      <c r="AQ46" s="40">
        <f>IF(AG46="",0,SUMIFS('4추일출'!$AC$6:$AC$8,'4추일출'!$AG$6:$AG$8,'4추일입'!$AG46))</f>
        <v>0</v>
      </c>
      <c r="AR46" s="40" t="str">
        <f>IF(AG46="","",COUNTIFS('4추일출'!$AG$6:$AG$8,AG46))</f>
        <v/>
      </c>
      <c r="AS46" s="26" t="str">
        <f t="shared" si="14"/>
        <v>OK</v>
      </c>
    </row>
    <row r="47" spans="1:45" ht="50.1" customHeight="1" x14ac:dyDescent="0.3">
      <c r="A47" s="32" t="str">
        <f>IFERROR(VLOOKUP($C47,구분표!$A$2:$C$313,2,FALSE),"")</f>
        <v/>
      </c>
      <c r="B47" s="23" t="str">
        <f>IFERROR(VLOOKUP($C47,구분표!$A$2:$C$313,3,FALSE),"")</f>
        <v/>
      </c>
      <c r="C47" s="30"/>
      <c r="D47" s="34"/>
      <c r="E47" s="35"/>
      <c r="F47" s="34"/>
      <c r="G47" s="42"/>
      <c r="H47" s="40"/>
      <c r="I47" s="50" t="str">
        <f t="shared" si="3"/>
        <v/>
      </c>
      <c r="J47" s="40"/>
      <c r="K47" s="43"/>
      <c r="L47" s="48">
        <f t="shared" si="4"/>
        <v>0</v>
      </c>
      <c r="M47" s="40"/>
      <c r="N47" s="43"/>
      <c r="O47" s="49">
        <f t="shared" si="5"/>
        <v>0</v>
      </c>
      <c r="P47" s="26" t="str">
        <f t="shared" si="6"/>
        <v>X</v>
      </c>
      <c r="Q47" s="61"/>
      <c r="R47" s="61"/>
      <c r="S47" s="114"/>
      <c r="U47" s="26"/>
      <c r="W47" s="26"/>
      <c r="X47" s="40">
        <f t="shared" si="7"/>
        <v>0</v>
      </c>
      <c r="Y47" s="40">
        <f t="shared" si="8"/>
        <v>0</v>
      </c>
      <c r="Z47" s="26" t="str">
        <f t="shared" si="9"/>
        <v>OK</v>
      </c>
      <c r="AB47" s="26"/>
      <c r="AC47" s="40">
        <f t="shared" si="10"/>
        <v>0</v>
      </c>
      <c r="AD47" s="40">
        <f t="shared" si="11"/>
        <v>0</v>
      </c>
      <c r="AE47" s="26" t="str">
        <f t="shared" si="12"/>
        <v>OK</v>
      </c>
      <c r="AG47" s="26" t="str">
        <f>IF(AI47="","",IF(W47="도비","세입없음",CONCATENATE(AI47,"-",COUNTIF($AI$7:AI47,AI47))))</f>
        <v/>
      </c>
      <c r="AI47" s="26" t="str">
        <f t="array" ref="AI47">IF(C47="","",INDEX(구분표!$I$2:$I$313, MATCH(1,(구분표!$E$2:$E$313='4추일입'!B47)*(구분표!$F$2:$F$313='4추일입'!C47)*(구분표!$G$2:$G$313='4추일입'!A47),0)))</f>
        <v/>
      </c>
      <c r="AK47" s="26"/>
      <c r="AM47" s="40">
        <f>IF(AG47="",0,SUMIFS('4추일출'!$X$6:$X$8,'4추일출'!$AG$6:$AG$8,'4추일입'!$AG47))</f>
        <v>0</v>
      </c>
      <c r="AN47" s="40" t="str">
        <f>IF(AG47="","",COUNTIFS('4추일출'!$AG$6:$AG$8,'4추일입'!AG47))</f>
        <v/>
      </c>
      <c r="AO47" s="26" t="str">
        <f t="shared" si="13"/>
        <v>OK</v>
      </c>
      <c r="AQ47" s="40">
        <f>IF(AG47="",0,SUMIFS('4추일출'!$AC$6:$AC$8,'4추일출'!$AG$6:$AG$8,'4추일입'!$AG47))</f>
        <v>0</v>
      </c>
      <c r="AR47" s="40" t="str">
        <f>IF(AG47="","",COUNTIFS('4추일출'!$AG$6:$AG$8,AG47))</f>
        <v/>
      </c>
      <c r="AS47" s="26" t="str">
        <f t="shared" si="14"/>
        <v>OK</v>
      </c>
    </row>
    <row r="48" spans="1:45" ht="50.1" customHeight="1" x14ac:dyDescent="0.3">
      <c r="A48" s="32" t="str">
        <f>IFERROR(VLOOKUP($C48,구분표!$A$2:$C$313,2,FALSE),"")</f>
        <v/>
      </c>
      <c r="B48" s="23" t="str">
        <f>IFERROR(VLOOKUP($C48,구분표!$A$2:$C$313,3,FALSE),"")</f>
        <v/>
      </c>
      <c r="C48" s="30"/>
      <c r="D48" s="34"/>
      <c r="E48" s="35"/>
      <c r="F48" s="34"/>
      <c r="G48" s="42"/>
      <c r="H48" s="40"/>
      <c r="I48" s="50" t="str">
        <f t="shared" si="3"/>
        <v/>
      </c>
      <c r="J48" s="40"/>
      <c r="K48" s="43"/>
      <c r="L48" s="48">
        <f t="shared" si="4"/>
        <v>0</v>
      </c>
      <c r="M48" s="40"/>
      <c r="N48" s="43"/>
      <c r="O48" s="49">
        <f t="shared" si="5"/>
        <v>0</v>
      </c>
      <c r="P48" s="26" t="str">
        <f t="shared" si="6"/>
        <v>X</v>
      </c>
      <c r="Q48" s="61"/>
      <c r="R48" s="61"/>
      <c r="S48" s="114"/>
      <c r="U48" s="26"/>
      <c r="W48" s="26"/>
      <c r="X48" s="40">
        <f t="shared" si="7"/>
        <v>0</v>
      </c>
      <c r="Y48" s="40">
        <f t="shared" si="8"/>
        <v>0</v>
      </c>
      <c r="Z48" s="26" t="str">
        <f t="shared" si="9"/>
        <v>OK</v>
      </c>
      <c r="AB48" s="26"/>
      <c r="AC48" s="40">
        <f t="shared" si="10"/>
        <v>0</v>
      </c>
      <c r="AD48" s="40">
        <f t="shared" si="11"/>
        <v>0</v>
      </c>
      <c r="AE48" s="26" t="str">
        <f t="shared" si="12"/>
        <v>OK</v>
      </c>
      <c r="AG48" s="26" t="str">
        <f>IF(AI48="","",IF(W48="도비","세입없음",CONCATENATE(AI48,"-",COUNTIF($AI$7:AI48,AI48))))</f>
        <v/>
      </c>
      <c r="AI48" s="26" t="str">
        <f t="array" ref="AI48">IF(C48="","",INDEX(구분표!$I$2:$I$313, MATCH(1,(구분표!$E$2:$E$313='4추일입'!B48)*(구분표!$F$2:$F$313='4추일입'!C48)*(구분표!$G$2:$G$313='4추일입'!A48),0)))</f>
        <v/>
      </c>
      <c r="AK48" s="26"/>
      <c r="AM48" s="40">
        <f>IF(AG48="",0,SUMIFS('4추일출'!$X$6:$X$8,'4추일출'!$AG$6:$AG$8,'4추일입'!$AG48))</f>
        <v>0</v>
      </c>
      <c r="AN48" s="40" t="str">
        <f>IF(AG48="","",COUNTIFS('4추일출'!$AG$6:$AG$8,'4추일입'!AG48))</f>
        <v/>
      </c>
      <c r="AO48" s="26" t="str">
        <f t="shared" si="13"/>
        <v>OK</v>
      </c>
      <c r="AQ48" s="40">
        <f>IF(AG48="",0,SUMIFS('4추일출'!$AC$6:$AC$8,'4추일출'!$AG$6:$AG$8,'4추일입'!$AG48))</f>
        <v>0</v>
      </c>
      <c r="AR48" s="40" t="str">
        <f>IF(AG48="","",COUNTIFS('4추일출'!$AG$6:$AG$8,AG48))</f>
        <v/>
      </c>
      <c r="AS48" s="26" t="str">
        <f t="shared" si="14"/>
        <v>OK</v>
      </c>
    </row>
    <row r="49" spans="1:45" ht="50.1" customHeight="1" x14ac:dyDescent="0.3">
      <c r="A49" s="32" t="str">
        <f>IFERROR(VLOOKUP($C49,구분표!$A$2:$C$313,2,FALSE),"")</f>
        <v/>
      </c>
      <c r="B49" s="23" t="str">
        <f>IFERROR(VLOOKUP($C49,구분표!$A$2:$C$313,3,FALSE),"")</f>
        <v/>
      </c>
      <c r="C49" s="30"/>
      <c r="D49" s="34"/>
      <c r="E49" s="35"/>
      <c r="F49" s="34"/>
      <c r="G49" s="42"/>
      <c r="H49" s="40"/>
      <c r="I49" s="50" t="str">
        <f t="shared" si="3"/>
        <v/>
      </c>
      <c r="J49" s="40"/>
      <c r="K49" s="43"/>
      <c r="L49" s="48">
        <f t="shared" si="4"/>
        <v>0</v>
      </c>
      <c r="M49" s="40"/>
      <c r="N49" s="43"/>
      <c r="O49" s="49">
        <f t="shared" si="5"/>
        <v>0</v>
      </c>
      <c r="P49" s="26" t="str">
        <f t="shared" si="6"/>
        <v>X</v>
      </c>
      <c r="Q49" s="61"/>
      <c r="R49" s="61"/>
      <c r="S49" s="114"/>
      <c r="U49" s="26"/>
      <c r="W49" s="26"/>
      <c r="X49" s="40">
        <f t="shared" si="7"/>
        <v>0</v>
      </c>
      <c r="Y49" s="40">
        <f t="shared" si="8"/>
        <v>0</v>
      </c>
      <c r="Z49" s="26" t="str">
        <f t="shared" si="9"/>
        <v>OK</v>
      </c>
      <c r="AB49" s="26"/>
      <c r="AC49" s="40">
        <f t="shared" si="10"/>
        <v>0</v>
      </c>
      <c r="AD49" s="40">
        <f t="shared" si="11"/>
        <v>0</v>
      </c>
      <c r="AE49" s="26" t="str">
        <f t="shared" si="12"/>
        <v>OK</v>
      </c>
      <c r="AG49" s="26" t="str">
        <f>IF(AI49="","",IF(W49="도비","세입없음",CONCATENATE(AI49,"-",COUNTIF($AI$7:AI49,AI49))))</f>
        <v/>
      </c>
      <c r="AI49" s="26" t="str">
        <f t="array" ref="AI49">IF(C49="","",INDEX(구분표!$I$2:$I$313, MATCH(1,(구분표!$E$2:$E$313='4추일입'!B49)*(구분표!$F$2:$F$313='4추일입'!C49)*(구분표!$G$2:$G$313='4추일입'!A49),0)))</f>
        <v/>
      </c>
      <c r="AK49" s="26"/>
      <c r="AM49" s="40">
        <f>IF(AG49="",0,SUMIFS('4추일출'!$X$6:$X$8,'4추일출'!$AG$6:$AG$8,'4추일입'!$AG49))</f>
        <v>0</v>
      </c>
      <c r="AN49" s="40" t="str">
        <f>IF(AG49="","",COUNTIFS('4추일출'!$AG$6:$AG$8,'4추일입'!AG49))</f>
        <v/>
      </c>
      <c r="AO49" s="26" t="str">
        <f t="shared" si="13"/>
        <v>OK</v>
      </c>
      <c r="AQ49" s="40">
        <f>IF(AG49="",0,SUMIFS('4추일출'!$AC$6:$AC$8,'4추일출'!$AG$6:$AG$8,'4추일입'!$AG49))</f>
        <v>0</v>
      </c>
      <c r="AR49" s="40" t="str">
        <f>IF(AG49="","",COUNTIFS('4추일출'!$AG$6:$AG$8,AG49))</f>
        <v/>
      </c>
      <c r="AS49" s="26" t="str">
        <f t="shared" si="14"/>
        <v>OK</v>
      </c>
    </row>
    <row r="50" spans="1:45" ht="50.1" customHeight="1" x14ac:dyDescent="0.3">
      <c r="A50" s="32" t="str">
        <f>IFERROR(VLOOKUP($C50,구분표!$A$2:$C$313,2,FALSE),"")</f>
        <v/>
      </c>
      <c r="B50" s="23" t="str">
        <f>IFERROR(VLOOKUP($C50,구분표!$A$2:$C$313,3,FALSE),"")</f>
        <v/>
      </c>
      <c r="C50" s="30"/>
      <c r="D50" s="34"/>
      <c r="E50" s="35"/>
      <c r="F50" s="34"/>
      <c r="G50" s="42"/>
      <c r="H50" s="40"/>
      <c r="I50" s="50" t="str">
        <f t="shared" si="3"/>
        <v/>
      </c>
      <c r="J50" s="40"/>
      <c r="K50" s="43"/>
      <c r="L50" s="48">
        <f t="shared" si="4"/>
        <v>0</v>
      </c>
      <c r="M50" s="40"/>
      <c r="N50" s="43"/>
      <c r="O50" s="49">
        <f t="shared" si="5"/>
        <v>0</v>
      </c>
      <c r="P50" s="26" t="str">
        <f t="shared" si="6"/>
        <v>X</v>
      </c>
      <c r="Q50" s="61"/>
      <c r="R50" s="61"/>
      <c r="S50" s="28"/>
      <c r="U50" s="26"/>
      <c r="W50" s="26"/>
      <c r="X50" s="40">
        <f t="shared" si="7"/>
        <v>0</v>
      </c>
      <c r="Y50" s="40">
        <f t="shared" si="8"/>
        <v>0</v>
      </c>
      <c r="Z50" s="26" t="str">
        <f t="shared" si="9"/>
        <v>OK</v>
      </c>
      <c r="AB50" s="26"/>
      <c r="AC50" s="40">
        <f t="shared" si="10"/>
        <v>0</v>
      </c>
      <c r="AD50" s="40">
        <f t="shared" si="11"/>
        <v>0</v>
      </c>
      <c r="AE50" s="26" t="str">
        <f t="shared" si="12"/>
        <v>OK</v>
      </c>
      <c r="AG50" s="26" t="str">
        <f>IF(AI50="","",IF(W50="도비","세입없음",CONCATENATE(AI50,"-",COUNTIF($AI$7:AI50,AI50))))</f>
        <v/>
      </c>
      <c r="AI50" s="26" t="str">
        <f t="array" ref="AI50">IF(C50="","",INDEX(구분표!$I$2:$I$313, MATCH(1,(구분표!$E$2:$E$313='4추일입'!B50)*(구분표!$F$2:$F$313='4추일입'!C50)*(구분표!$G$2:$G$313='4추일입'!A50),0)))</f>
        <v/>
      </c>
      <c r="AK50" s="26"/>
      <c r="AM50" s="40">
        <f>IF(AG50="",0,SUMIFS('4추일출'!$X$6:$X$8,'4추일출'!$AG$6:$AG$8,'4추일입'!$AG50))</f>
        <v>0</v>
      </c>
      <c r="AN50" s="40" t="str">
        <f>IF(AG50="","",COUNTIFS('4추일출'!$AG$6:$AG$8,'4추일입'!AG50))</f>
        <v/>
      </c>
      <c r="AO50" s="26" t="str">
        <f t="shared" si="13"/>
        <v>OK</v>
      </c>
      <c r="AQ50" s="40">
        <f>IF(AG50="",0,SUMIFS('4추일출'!$AC$6:$AC$8,'4추일출'!$AG$6:$AG$8,'4추일입'!$AG50))</f>
        <v>0</v>
      </c>
      <c r="AR50" s="40" t="str">
        <f>IF(AG50="","",COUNTIFS('4추일출'!$AG$6:$AG$8,AG50))</f>
        <v/>
      </c>
      <c r="AS50" s="26" t="str">
        <f t="shared" si="14"/>
        <v>OK</v>
      </c>
    </row>
    <row r="51" spans="1:45" ht="50.1" customHeight="1" x14ac:dyDescent="0.3">
      <c r="A51" s="32" t="str">
        <f>IFERROR(VLOOKUP($C51,구분표!$A$2:$C$313,2,FALSE),"")</f>
        <v/>
      </c>
      <c r="B51" s="23" t="str">
        <f>IFERROR(VLOOKUP($C51,구분표!$A$2:$C$313,3,FALSE),"")</f>
        <v/>
      </c>
      <c r="C51" s="30"/>
      <c r="D51" s="34"/>
      <c r="E51" s="35"/>
      <c r="F51" s="34"/>
      <c r="G51" s="42"/>
      <c r="H51" s="40"/>
      <c r="I51" s="50" t="str">
        <f t="shared" si="3"/>
        <v/>
      </c>
      <c r="J51" s="40"/>
      <c r="K51" s="43"/>
      <c r="L51" s="48">
        <f t="shared" si="4"/>
        <v>0</v>
      </c>
      <c r="M51" s="40"/>
      <c r="N51" s="43"/>
      <c r="O51" s="49">
        <f t="shared" si="5"/>
        <v>0</v>
      </c>
      <c r="P51" s="26" t="str">
        <f t="shared" si="6"/>
        <v>X</v>
      </c>
      <c r="Q51" s="61"/>
      <c r="R51" s="61"/>
      <c r="S51" s="28"/>
      <c r="U51" s="26"/>
      <c r="W51" s="26"/>
      <c r="X51" s="40">
        <f t="shared" si="7"/>
        <v>0</v>
      </c>
      <c r="Y51" s="40">
        <f t="shared" si="8"/>
        <v>0</v>
      </c>
      <c r="Z51" s="26" t="str">
        <f t="shared" si="9"/>
        <v>OK</v>
      </c>
      <c r="AB51" s="26"/>
      <c r="AC51" s="40">
        <f t="shared" si="10"/>
        <v>0</v>
      </c>
      <c r="AD51" s="40">
        <f t="shared" si="11"/>
        <v>0</v>
      </c>
      <c r="AE51" s="26" t="str">
        <f t="shared" si="12"/>
        <v>OK</v>
      </c>
      <c r="AG51" s="26" t="str">
        <f>IF(AI51="","",IF(W51="도비","세입없음",CONCATENATE(AI51,"-",COUNTIF($AI$7:AI51,AI51))))</f>
        <v/>
      </c>
      <c r="AI51" s="26" t="str">
        <f t="array" ref="AI51">IF(C51="","",INDEX(구분표!$I$2:$I$313, MATCH(1,(구분표!$E$2:$E$313='4추일입'!B51)*(구분표!$F$2:$F$313='4추일입'!C51)*(구분표!$G$2:$G$313='4추일입'!A51),0)))</f>
        <v/>
      </c>
      <c r="AK51" s="26"/>
      <c r="AM51" s="40">
        <f>IF(AG51="",0,SUMIFS('4추일출'!$X$6:$X$8,'4추일출'!$AG$6:$AG$8,'4추일입'!$AG51))</f>
        <v>0</v>
      </c>
      <c r="AN51" s="40" t="str">
        <f>IF(AG51="","",COUNTIFS('4추일출'!$AG$6:$AG$8,'4추일입'!AG51))</f>
        <v/>
      </c>
      <c r="AO51" s="26" t="str">
        <f t="shared" si="13"/>
        <v>OK</v>
      </c>
      <c r="AQ51" s="40">
        <f>IF(AG51="",0,SUMIFS('4추일출'!$AC$6:$AC$8,'4추일출'!$AG$6:$AG$8,'4추일입'!$AG51))</f>
        <v>0</v>
      </c>
      <c r="AR51" s="40" t="str">
        <f>IF(AG51="","",COUNTIFS('4추일출'!$AG$6:$AG$8,AG51))</f>
        <v/>
      </c>
      <c r="AS51" s="26" t="str">
        <f t="shared" si="14"/>
        <v>OK</v>
      </c>
    </row>
    <row r="52" spans="1:45" ht="50.1" customHeight="1" x14ac:dyDescent="0.3">
      <c r="A52" s="32" t="str">
        <f>IFERROR(VLOOKUP($C52,구분표!$A$2:$C$313,2,FALSE),"")</f>
        <v/>
      </c>
      <c r="B52" s="23" t="str">
        <f>IFERROR(VLOOKUP($C52,구분표!$A$2:$C$313,3,FALSE),"")</f>
        <v/>
      </c>
      <c r="C52" s="30"/>
      <c r="D52" s="34"/>
      <c r="E52" s="35"/>
      <c r="F52" s="34"/>
      <c r="G52" s="42"/>
      <c r="H52" s="40"/>
      <c r="I52" s="50" t="str">
        <f t="shared" si="3"/>
        <v/>
      </c>
      <c r="J52" s="40"/>
      <c r="K52" s="43"/>
      <c r="L52" s="48">
        <f t="shared" si="4"/>
        <v>0</v>
      </c>
      <c r="M52" s="40"/>
      <c r="N52" s="43"/>
      <c r="O52" s="49">
        <f t="shared" si="5"/>
        <v>0</v>
      </c>
      <c r="P52" s="26" t="str">
        <f t="shared" si="6"/>
        <v>X</v>
      </c>
      <c r="Q52" s="61"/>
      <c r="R52" s="61"/>
      <c r="S52" s="28"/>
      <c r="U52" s="26"/>
      <c r="W52" s="26"/>
      <c r="X52" s="40">
        <f t="shared" si="7"/>
        <v>0</v>
      </c>
      <c r="Y52" s="40">
        <f t="shared" si="8"/>
        <v>0</v>
      </c>
      <c r="Z52" s="26" t="str">
        <f t="shared" si="9"/>
        <v>OK</v>
      </c>
      <c r="AB52" s="26"/>
      <c r="AC52" s="40">
        <f t="shared" si="10"/>
        <v>0</v>
      </c>
      <c r="AD52" s="40">
        <f t="shared" si="11"/>
        <v>0</v>
      </c>
      <c r="AE52" s="26" t="str">
        <f t="shared" si="12"/>
        <v>OK</v>
      </c>
      <c r="AG52" s="26" t="str">
        <f>IF(AI52="","",IF(W52="도비","세입없음",CONCATENATE(AI52,"-",COUNTIF($AI$7:AI52,AI52))))</f>
        <v/>
      </c>
      <c r="AI52" s="26" t="str">
        <f t="array" ref="AI52">IF(C52="","",INDEX(구분표!$I$2:$I$313, MATCH(1,(구분표!$E$2:$E$313='4추일입'!B52)*(구분표!$F$2:$F$313='4추일입'!C52)*(구분표!$G$2:$G$313='4추일입'!A52),0)))</f>
        <v/>
      </c>
      <c r="AK52" s="26"/>
      <c r="AM52" s="40">
        <f>IF(AG52="",0,SUMIFS('4추일출'!$X$6:$X$8,'4추일출'!$AG$6:$AG$8,'4추일입'!$AG52))</f>
        <v>0</v>
      </c>
      <c r="AN52" s="40" t="str">
        <f>IF(AG52="","",COUNTIFS('4추일출'!$AG$6:$AG$8,'4추일입'!AG52))</f>
        <v/>
      </c>
      <c r="AO52" s="26" t="str">
        <f t="shared" si="13"/>
        <v>OK</v>
      </c>
      <c r="AQ52" s="40">
        <f>IF(AG52="",0,SUMIFS('4추일출'!$AC$6:$AC$8,'4추일출'!$AG$6:$AG$8,'4추일입'!$AG52))</f>
        <v>0</v>
      </c>
      <c r="AR52" s="40" t="str">
        <f>IF(AG52="","",COUNTIFS('4추일출'!$AG$6:$AG$8,AG52))</f>
        <v/>
      </c>
      <c r="AS52" s="26" t="str">
        <f t="shared" si="14"/>
        <v>OK</v>
      </c>
    </row>
    <row r="53" spans="1:45" ht="50.1" customHeight="1" x14ac:dyDescent="0.3">
      <c r="A53" s="32" t="str">
        <f>IFERROR(VLOOKUP($C53,구분표!$A$2:$C$313,2,FALSE),"")</f>
        <v/>
      </c>
      <c r="B53" s="23" t="str">
        <f>IFERROR(VLOOKUP($C53,구분표!$A$2:$C$313,3,FALSE),"")</f>
        <v/>
      </c>
      <c r="C53" s="30"/>
      <c r="D53" s="34"/>
      <c r="E53" s="35"/>
      <c r="F53" s="34"/>
      <c r="G53" s="42"/>
      <c r="H53" s="40"/>
      <c r="I53" s="50" t="str">
        <f t="shared" si="3"/>
        <v/>
      </c>
      <c r="J53" s="40"/>
      <c r="K53" s="43"/>
      <c r="L53" s="48">
        <f t="shared" si="4"/>
        <v>0</v>
      </c>
      <c r="M53" s="40"/>
      <c r="N53" s="43"/>
      <c r="O53" s="49">
        <f t="shared" si="5"/>
        <v>0</v>
      </c>
      <c r="P53" s="26" t="str">
        <f t="shared" si="6"/>
        <v>X</v>
      </c>
      <c r="Q53" s="61"/>
      <c r="R53" s="61"/>
      <c r="S53" s="28"/>
      <c r="U53" s="26"/>
      <c r="W53" s="26"/>
      <c r="X53" s="40">
        <f t="shared" si="7"/>
        <v>0</v>
      </c>
      <c r="Y53" s="40">
        <f t="shared" si="8"/>
        <v>0</v>
      </c>
      <c r="Z53" s="26" t="str">
        <f t="shared" si="9"/>
        <v>OK</v>
      </c>
      <c r="AB53" s="26"/>
      <c r="AC53" s="40">
        <f t="shared" si="10"/>
        <v>0</v>
      </c>
      <c r="AD53" s="40">
        <f t="shared" si="11"/>
        <v>0</v>
      </c>
      <c r="AE53" s="26" t="str">
        <f t="shared" si="12"/>
        <v>OK</v>
      </c>
      <c r="AG53" s="26" t="str">
        <f>IF(AI53="","",IF(W53="도비","세입없음",CONCATENATE(AI53,"-",COUNTIF($AI$7:AI53,AI53))))</f>
        <v/>
      </c>
      <c r="AI53" s="26" t="str">
        <f t="array" ref="AI53">IF(C53="","",INDEX(구분표!$I$2:$I$313, MATCH(1,(구분표!$E$2:$E$313='4추일입'!B53)*(구분표!$F$2:$F$313='4추일입'!C53)*(구분표!$G$2:$G$313='4추일입'!A53),0)))</f>
        <v/>
      </c>
      <c r="AK53" s="26"/>
      <c r="AM53" s="40">
        <f>IF(AG53="",0,SUMIFS('4추일출'!$X$6:$X$8,'4추일출'!$AG$6:$AG$8,'4추일입'!$AG53))</f>
        <v>0</v>
      </c>
      <c r="AN53" s="40" t="str">
        <f>IF(AG53="","",COUNTIFS('4추일출'!$AG$6:$AG$8,'4추일입'!AG53))</f>
        <v/>
      </c>
      <c r="AO53" s="26" t="str">
        <f t="shared" si="13"/>
        <v>OK</v>
      </c>
      <c r="AQ53" s="40">
        <f>IF(AG53="",0,SUMIFS('4추일출'!$AC$6:$AC$8,'4추일출'!$AG$6:$AG$8,'4추일입'!$AG53))</f>
        <v>0</v>
      </c>
      <c r="AR53" s="40" t="str">
        <f>IF(AG53="","",COUNTIFS('4추일출'!$AG$6:$AG$8,AG53))</f>
        <v/>
      </c>
      <c r="AS53" s="26" t="str">
        <f t="shared" si="14"/>
        <v>OK</v>
      </c>
    </row>
    <row r="54" spans="1:45" ht="50.1" customHeight="1" x14ac:dyDescent="0.3">
      <c r="A54" s="32" t="str">
        <f>IFERROR(VLOOKUP($C54,구분표!$A$2:$C$313,2,FALSE),"")</f>
        <v/>
      </c>
      <c r="B54" s="23" t="str">
        <f>IFERROR(VLOOKUP($C54,구분표!$A$2:$C$313,3,FALSE),"")</f>
        <v/>
      </c>
      <c r="C54" s="30"/>
      <c r="D54" s="34"/>
      <c r="E54" s="35"/>
      <c r="F54" s="34"/>
      <c r="G54" s="42"/>
      <c r="H54" s="40"/>
      <c r="I54" s="50" t="str">
        <f t="shared" si="3"/>
        <v/>
      </c>
      <c r="J54" s="40"/>
      <c r="K54" s="43"/>
      <c r="L54" s="48">
        <f t="shared" si="4"/>
        <v>0</v>
      </c>
      <c r="M54" s="40"/>
      <c r="N54" s="43"/>
      <c r="O54" s="49">
        <f t="shared" si="5"/>
        <v>0</v>
      </c>
      <c r="P54" s="26" t="str">
        <f t="shared" si="6"/>
        <v>X</v>
      </c>
      <c r="Q54" s="61"/>
      <c r="R54" s="61"/>
      <c r="S54" s="28"/>
      <c r="U54" s="26"/>
      <c r="W54" s="26"/>
      <c r="X54" s="40">
        <f t="shared" si="7"/>
        <v>0</v>
      </c>
      <c r="Y54" s="40">
        <f t="shared" si="8"/>
        <v>0</v>
      </c>
      <c r="Z54" s="26" t="str">
        <f t="shared" si="9"/>
        <v>OK</v>
      </c>
      <c r="AB54" s="26"/>
      <c r="AC54" s="40">
        <f t="shared" si="10"/>
        <v>0</v>
      </c>
      <c r="AD54" s="40">
        <f t="shared" si="11"/>
        <v>0</v>
      </c>
      <c r="AE54" s="26" t="str">
        <f t="shared" si="12"/>
        <v>OK</v>
      </c>
      <c r="AG54" s="26" t="str">
        <f>IF(AI54="","",IF(W54="도비","세입없음",CONCATENATE(AI54,"-",COUNTIF($AI$7:AI54,AI54))))</f>
        <v/>
      </c>
      <c r="AI54" s="26" t="str">
        <f t="array" ref="AI54">IF(C54="","",INDEX(구분표!$I$2:$I$313, MATCH(1,(구분표!$E$2:$E$313='4추일입'!B54)*(구분표!$F$2:$F$313='4추일입'!C54)*(구분표!$G$2:$G$313='4추일입'!A54),0)))</f>
        <v/>
      </c>
      <c r="AK54" s="26"/>
      <c r="AM54" s="40">
        <f>IF(AG54="",0,SUMIFS('4추일출'!$X$6:$X$8,'4추일출'!$AG$6:$AG$8,'4추일입'!$AG54))</f>
        <v>0</v>
      </c>
      <c r="AN54" s="40" t="str">
        <f>IF(AG54="","",COUNTIFS('4추일출'!$AG$6:$AG$8,'4추일입'!AG54))</f>
        <v/>
      </c>
      <c r="AO54" s="26" t="str">
        <f t="shared" si="13"/>
        <v>OK</v>
      </c>
      <c r="AQ54" s="40">
        <f>IF(AG54="",0,SUMIFS('4추일출'!$AC$6:$AC$8,'4추일출'!$AG$6:$AG$8,'4추일입'!$AG54))</f>
        <v>0</v>
      </c>
      <c r="AR54" s="40" t="str">
        <f>IF(AG54="","",COUNTIFS('4추일출'!$AG$6:$AG$8,AG54))</f>
        <v/>
      </c>
      <c r="AS54" s="26" t="str">
        <f t="shared" si="14"/>
        <v>OK</v>
      </c>
    </row>
    <row r="55" spans="1:45" ht="50.1" customHeight="1" x14ac:dyDescent="0.3">
      <c r="A55" s="32" t="str">
        <f>IFERROR(VLOOKUP($C55,구분표!$A$2:$C$313,2,FALSE),"")</f>
        <v/>
      </c>
      <c r="B55" s="23" t="str">
        <f>IFERROR(VLOOKUP($C55,구분표!$A$2:$C$313,3,FALSE),"")</f>
        <v/>
      </c>
      <c r="C55" s="30"/>
      <c r="D55" s="34"/>
      <c r="E55" s="35"/>
      <c r="F55" s="34"/>
      <c r="G55" s="42"/>
      <c r="H55" s="40"/>
      <c r="I55" s="50" t="str">
        <f t="shared" si="3"/>
        <v/>
      </c>
      <c r="J55" s="40"/>
      <c r="K55" s="43"/>
      <c r="L55" s="48">
        <f t="shared" si="4"/>
        <v>0</v>
      </c>
      <c r="M55" s="40"/>
      <c r="N55" s="43"/>
      <c r="O55" s="49">
        <f t="shared" si="5"/>
        <v>0</v>
      </c>
      <c r="P55" s="26" t="str">
        <f t="shared" si="6"/>
        <v>X</v>
      </c>
      <c r="Q55" s="61"/>
      <c r="R55" s="61"/>
      <c r="S55" s="28"/>
      <c r="U55" s="26"/>
      <c r="W55" s="26"/>
      <c r="X55" s="40">
        <f t="shared" si="7"/>
        <v>0</v>
      </c>
      <c r="Y55" s="40">
        <f t="shared" si="8"/>
        <v>0</v>
      </c>
      <c r="Z55" s="26" t="str">
        <f t="shared" si="9"/>
        <v>OK</v>
      </c>
      <c r="AB55" s="26"/>
      <c r="AC55" s="40">
        <f t="shared" si="10"/>
        <v>0</v>
      </c>
      <c r="AD55" s="40">
        <f t="shared" si="11"/>
        <v>0</v>
      </c>
      <c r="AE55" s="26" t="str">
        <f t="shared" si="12"/>
        <v>OK</v>
      </c>
      <c r="AG55" s="26" t="str">
        <f>IF(AI55="","",IF(W55="도비","세입없음",CONCATENATE(AI55,"-",COUNTIF($AI$7:AI55,AI55))))</f>
        <v/>
      </c>
      <c r="AI55" s="26" t="str">
        <f t="array" ref="AI55">IF(C55="","",INDEX(구분표!$I$2:$I$313, MATCH(1,(구분표!$E$2:$E$313='4추일입'!B55)*(구분표!$F$2:$F$313='4추일입'!C55)*(구분표!$G$2:$G$313='4추일입'!A55),0)))</f>
        <v/>
      </c>
      <c r="AK55" s="26"/>
      <c r="AM55" s="40">
        <f>IF(AG55="",0,SUMIFS('4추일출'!$X$6:$X$8,'4추일출'!$AG$6:$AG$8,'4추일입'!$AG55))</f>
        <v>0</v>
      </c>
      <c r="AN55" s="40" t="str">
        <f>IF(AG55="","",COUNTIFS('4추일출'!$AG$6:$AG$8,'4추일입'!AG55))</f>
        <v/>
      </c>
      <c r="AO55" s="26" t="str">
        <f t="shared" si="13"/>
        <v>OK</v>
      </c>
      <c r="AQ55" s="40">
        <f>IF(AG55="",0,SUMIFS('4추일출'!$AC$6:$AC$8,'4추일출'!$AG$6:$AG$8,'4추일입'!$AG55))</f>
        <v>0</v>
      </c>
      <c r="AR55" s="40" t="str">
        <f>IF(AG55="","",COUNTIFS('4추일출'!$AG$6:$AG$8,AG55))</f>
        <v/>
      </c>
      <c r="AS55" s="26" t="str">
        <f t="shared" si="14"/>
        <v>OK</v>
      </c>
    </row>
    <row r="56" spans="1:45" ht="50.1" customHeight="1" x14ac:dyDescent="0.3">
      <c r="A56" s="32" t="str">
        <f>IFERROR(VLOOKUP($C56,구분표!$A$2:$C$313,2,FALSE),"")</f>
        <v/>
      </c>
      <c r="B56" s="23" t="str">
        <f>IFERROR(VLOOKUP($C56,구분표!$A$2:$C$313,3,FALSE),"")</f>
        <v/>
      </c>
      <c r="C56" s="30"/>
      <c r="D56" s="34"/>
      <c r="E56" s="35"/>
      <c r="F56" s="34"/>
      <c r="G56" s="42"/>
      <c r="H56" s="40"/>
      <c r="I56" s="50" t="str">
        <f t="shared" si="3"/>
        <v/>
      </c>
      <c r="J56" s="40"/>
      <c r="K56" s="43"/>
      <c r="L56" s="48">
        <f t="shared" si="4"/>
        <v>0</v>
      </c>
      <c r="M56" s="40"/>
      <c r="N56" s="43"/>
      <c r="O56" s="49">
        <f t="shared" si="5"/>
        <v>0</v>
      </c>
      <c r="P56" s="26" t="str">
        <f t="shared" si="6"/>
        <v>X</v>
      </c>
      <c r="Q56" s="61"/>
      <c r="R56" s="61"/>
      <c r="S56" s="28"/>
      <c r="U56" s="26"/>
      <c r="W56" s="26"/>
      <c r="X56" s="40">
        <f t="shared" si="7"/>
        <v>0</v>
      </c>
      <c r="Y56" s="40">
        <f t="shared" si="8"/>
        <v>0</v>
      </c>
      <c r="Z56" s="26" t="str">
        <f t="shared" si="9"/>
        <v>OK</v>
      </c>
      <c r="AB56" s="26"/>
      <c r="AC56" s="40">
        <f t="shared" si="10"/>
        <v>0</v>
      </c>
      <c r="AD56" s="40">
        <f t="shared" si="11"/>
        <v>0</v>
      </c>
      <c r="AE56" s="26" t="str">
        <f t="shared" si="12"/>
        <v>OK</v>
      </c>
      <c r="AG56" s="26" t="str">
        <f>IF(AI56="","",IF(W56="도비","세입없음",CONCATENATE(AI56,"-",COUNTIF($AI$7:AI56,AI56))))</f>
        <v/>
      </c>
      <c r="AI56" s="26" t="str">
        <f t="array" ref="AI56">IF(C56="","",INDEX(구분표!$I$2:$I$313, MATCH(1,(구분표!$E$2:$E$313='4추일입'!B56)*(구분표!$F$2:$F$313='4추일입'!C56)*(구분표!$G$2:$G$313='4추일입'!A56),0)))</f>
        <v/>
      </c>
      <c r="AK56" s="26"/>
      <c r="AM56" s="40">
        <f>IF(AG56="",0,SUMIFS('4추일출'!$X$6:$X$8,'4추일출'!$AG$6:$AG$8,'4추일입'!$AG56))</f>
        <v>0</v>
      </c>
      <c r="AN56" s="40" t="str">
        <f>IF(AG56="","",COUNTIFS('4추일출'!$AG$6:$AG$8,'4추일입'!AG56))</f>
        <v/>
      </c>
      <c r="AO56" s="26" t="str">
        <f t="shared" si="13"/>
        <v>OK</v>
      </c>
      <c r="AQ56" s="40">
        <f>IF(AG56="",0,SUMIFS('4추일출'!$AC$6:$AC$8,'4추일출'!$AG$6:$AG$8,'4추일입'!$AG56))</f>
        <v>0</v>
      </c>
      <c r="AR56" s="40" t="str">
        <f>IF(AG56="","",COUNTIFS('4추일출'!$AG$6:$AG$8,AG56))</f>
        <v/>
      </c>
      <c r="AS56" s="26" t="str">
        <f t="shared" si="14"/>
        <v>OK</v>
      </c>
    </row>
    <row r="57" spans="1:45" ht="50.1" customHeight="1" x14ac:dyDescent="0.3">
      <c r="A57" s="32" t="str">
        <f>IFERROR(VLOOKUP($C57,구분표!$A$2:$C$313,2,FALSE),"")</f>
        <v/>
      </c>
      <c r="B57" s="23" t="str">
        <f>IFERROR(VLOOKUP($C57,구분표!$A$2:$C$313,3,FALSE),"")</f>
        <v/>
      </c>
      <c r="C57" s="30"/>
      <c r="D57" s="34"/>
      <c r="E57" s="35"/>
      <c r="F57" s="34"/>
      <c r="G57" s="42"/>
      <c r="H57" s="40"/>
      <c r="I57" s="50" t="str">
        <f t="shared" si="3"/>
        <v/>
      </c>
      <c r="J57" s="40"/>
      <c r="K57" s="43"/>
      <c r="L57" s="48">
        <f t="shared" si="4"/>
        <v>0</v>
      </c>
      <c r="M57" s="40"/>
      <c r="N57" s="43"/>
      <c r="O57" s="49">
        <f t="shared" si="5"/>
        <v>0</v>
      </c>
      <c r="P57" s="26" t="str">
        <f t="shared" si="6"/>
        <v>X</v>
      </c>
      <c r="Q57" s="61"/>
      <c r="R57" s="61"/>
      <c r="S57" s="28"/>
      <c r="U57" s="26"/>
      <c r="W57" s="26"/>
      <c r="X57" s="40">
        <f t="shared" si="7"/>
        <v>0</v>
      </c>
      <c r="Y57" s="40">
        <f t="shared" si="8"/>
        <v>0</v>
      </c>
      <c r="Z57" s="26" t="str">
        <f t="shared" si="9"/>
        <v>OK</v>
      </c>
      <c r="AB57" s="26"/>
      <c r="AC57" s="40">
        <f t="shared" si="10"/>
        <v>0</v>
      </c>
      <c r="AD57" s="40">
        <f t="shared" si="11"/>
        <v>0</v>
      </c>
      <c r="AE57" s="26" t="str">
        <f t="shared" si="12"/>
        <v>OK</v>
      </c>
      <c r="AG57" s="26" t="str">
        <f>IF(AI57="","",IF(W57="도비","세입없음",CONCATENATE(AI57,"-",COUNTIF($AI$7:AI57,AI57))))</f>
        <v/>
      </c>
      <c r="AI57" s="26" t="str">
        <f t="array" ref="AI57">IF(C57="","",INDEX(구분표!$I$2:$I$313, MATCH(1,(구분표!$E$2:$E$313='4추일입'!B57)*(구분표!$F$2:$F$313='4추일입'!C57)*(구분표!$G$2:$G$313='4추일입'!A57),0)))</f>
        <v/>
      </c>
      <c r="AK57" s="26"/>
      <c r="AM57" s="40">
        <f>IF(AG57="",0,SUMIFS('4추일출'!$X$6:$X$8,'4추일출'!$AG$6:$AG$8,'4추일입'!$AG57))</f>
        <v>0</v>
      </c>
      <c r="AN57" s="40" t="str">
        <f>IF(AG57="","",COUNTIFS('4추일출'!$AG$6:$AG$8,'4추일입'!AG57))</f>
        <v/>
      </c>
      <c r="AO57" s="26" t="str">
        <f t="shared" si="13"/>
        <v>OK</v>
      </c>
      <c r="AQ57" s="40">
        <f>IF(AG57="",0,SUMIFS('4추일출'!$AC$6:$AC$8,'4추일출'!$AG$6:$AG$8,'4추일입'!$AG57))</f>
        <v>0</v>
      </c>
      <c r="AR57" s="40" t="str">
        <f>IF(AG57="","",COUNTIFS('4추일출'!$AG$6:$AG$8,AG57))</f>
        <v/>
      </c>
      <c r="AS57" s="26" t="str">
        <f t="shared" si="14"/>
        <v>OK</v>
      </c>
    </row>
    <row r="58" spans="1:45" ht="50.1" customHeight="1" x14ac:dyDescent="0.3">
      <c r="A58" s="32" t="str">
        <f>IFERROR(VLOOKUP($C58,구분표!$A$2:$C$313,2,FALSE),"")</f>
        <v/>
      </c>
      <c r="B58" s="23" t="str">
        <f>IFERROR(VLOOKUP($C58,구분표!$A$2:$C$313,3,FALSE),"")</f>
        <v/>
      </c>
      <c r="C58" s="30"/>
      <c r="D58" s="34"/>
      <c r="E58" s="35"/>
      <c r="F58" s="34"/>
      <c r="G58" s="42"/>
      <c r="H58" s="40"/>
      <c r="I58" s="50" t="str">
        <f t="shared" si="3"/>
        <v/>
      </c>
      <c r="J58" s="40"/>
      <c r="K58" s="43"/>
      <c r="L58" s="48">
        <f t="shared" si="4"/>
        <v>0</v>
      </c>
      <c r="M58" s="40"/>
      <c r="N58" s="43"/>
      <c r="O58" s="49">
        <f t="shared" si="5"/>
        <v>0</v>
      </c>
      <c r="P58" s="26" t="str">
        <f t="shared" si="6"/>
        <v>X</v>
      </c>
      <c r="Q58" s="61"/>
      <c r="R58" s="61"/>
      <c r="S58" s="28"/>
      <c r="U58" s="26"/>
      <c r="W58" s="26"/>
      <c r="X58" s="40">
        <f t="shared" si="7"/>
        <v>0</v>
      </c>
      <c r="Y58" s="40">
        <f t="shared" si="8"/>
        <v>0</v>
      </c>
      <c r="Z58" s="26" t="str">
        <f t="shared" si="9"/>
        <v>OK</v>
      </c>
      <c r="AB58" s="26"/>
      <c r="AC58" s="40">
        <f t="shared" si="10"/>
        <v>0</v>
      </c>
      <c r="AD58" s="40">
        <f t="shared" si="11"/>
        <v>0</v>
      </c>
      <c r="AE58" s="26" t="str">
        <f t="shared" si="12"/>
        <v>OK</v>
      </c>
      <c r="AG58" s="26" t="str">
        <f>IF(AI58="","",IF(W58="도비","세입없음",CONCATENATE(AI58,"-",COUNTIF($AI$7:AI58,AI58))))</f>
        <v/>
      </c>
      <c r="AI58" s="26" t="str">
        <f t="array" ref="AI58">IF(C58="","",INDEX(구분표!$I$2:$I$313, MATCH(1,(구분표!$E$2:$E$313='4추일입'!B58)*(구분표!$F$2:$F$313='4추일입'!C58)*(구분표!$G$2:$G$313='4추일입'!A58),0)))</f>
        <v/>
      </c>
      <c r="AK58" s="26"/>
      <c r="AM58" s="40">
        <f>IF(AG58="",0,SUMIFS('4추일출'!$X$6:$X$8,'4추일출'!$AG$6:$AG$8,'4추일입'!$AG58))</f>
        <v>0</v>
      </c>
      <c r="AN58" s="40" t="str">
        <f>IF(AG58="","",COUNTIFS('4추일출'!$AG$6:$AG$8,'4추일입'!AG58))</f>
        <v/>
      </c>
      <c r="AO58" s="26" t="str">
        <f t="shared" si="13"/>
        <v>OK</v>
      </c>
      <c r="AQ58" s="40">
        <f>IF(AG58="",0,SUMIFS('4추일출'!$AC$6:$AC$8,'4추일출'!$AG$6:$AG$8,'4추일입'!$AG58))</f>
        <v>0</v>
      </c>
      <c r="AR58" s="40" t="str">
        <f>IF(AG58="","",COUNTIFS('4추일출'!$AG$6:$AG$8,AG58))</f>
        <v/>
      </c>
      <c r="AS58" s="26" t="str">
        <f t="shared" si="14"/>
        <v>OK</v>
      </c>
    </row>
    <row r="59" spans="1:45" ht="50.1" customHeight="1" x14ac:dyDescent="0.3">
      <c r="A59" s="32" t="str">
        <f>IFERROR(VLOOKUP($C59,구분표!$A$2:$C$313,2,FALSE),"")</f>
        <v/>
      </c>
      <c r="B59" s="23" t="str">
        <f>IFERROR(VLOOKUP($C59,구분표!$A$2:$C$313,3,FALSE),"")</f>
        <v/>
      </c>
      <c r="C59" s="30"/>
      <c r="D59" s="34"/>
      <c r="E59" s="35"/>
      <c r="F59" s="34"/>
      <c r="G59" s="42"/>
      <c r="H59" s="40"/>
      <c r="I59" s="50" t="str">
        <f t="shared" si="3"/>
        <v/>
      </c>
      <c r="J59" s="40"/>
      <c r="K59" s="43"/>
      <c r="L59" s="48">
        <f t="shared" si="4"/>
        <v>0</v>
      </c>
      <c r="M59" s="40"/>
      <c r="N59" s="43"/>
      <c r="O59" s="49">
        <f t="shared" si="5"/>
        <v>0</v>
      </c>
      <c r="P59" s="26" t="str">
        <f t="shared" si="6"/>
        <v>X</v>
      </c>
      <c r="Q59" s="61"/>
      <c r="R59" s="61"/>
      <c r="S59" s="28"/>
      <c r="U59" s="26"/>
      <c r="W59" s="26"/>
      <c r="X59" s="40">
        <f t="shared" si="7"/>
        <v>0</v>
      </c>
      <c r="Y59" s="40">
        <f t="shared" si="8"/>
        <v>0</v>
      </c>
      <c r="Z59" s="26" t="str">
        <f t="shared" si="9"/>
        <v>OK</v>
      </c>
      <c r="AB59" s="26"/>
      <c r="AC59" s="40">
        <f t="shared" si="10"/>
        <v>0</v>
      </c>
      <c r="AD59" s="40">
        <f t="shared" si="11"/>
        <v>0</v>
      </c>
      <c r="AE59" s="26" t="str">
        <f t="shared" si="12"/>
        <v>OK</v>
      </c>
      <c r="AG59" s="26" t="str">
        <f>IF(AI59="","",IF(W59="도비","세입없음",CONCATENATE(AI59,"-",COUNTIF($AI$7:AI59,AI59))))</f>
        <v/>
      </c>
      <c r="AI59" s="26" t="str">
        <f t="array" ref="AI59">IF(C59="","",INDEX(구분표!$I$2:$I$313, MATCH(1,(구분표!$E$2:$E$313='4추일입'!B59)*(구분표!$F$2:$F$313='4추일입'!C59)*(구분표!$G$2:$G$313='4추일입'!A59),0)))</f>
        <v/>
      </c>
      <c r="AK59" s="26"/>
      <c r="AM59" s="40">
        <f>IF(AG59="",0,SUMIFS('4추일출'!$X$6:$X$8,'4추일출'!$AG$6:$AG$8,'4추일입'!$AG59))</f>
        <v>0</v>
      </c>
      <c r="AN59" s="40" t="str">
        <f>IF(AG59="","",COUNTIFS('4추일출'!$AG$6:$AG$8,'4추일입'!AG59))</f>
        <v/>
      </c>
      <c r="AO59" s="26" t="str">
        <f t="shared" si="13"/>
        <v>OK</v>
      </c>
      <c r="AQ59" s="40">
        <f>IF(AG59="",0,SUMIFS('4추일출'!$AC$6:$AC$8,'4추일출'!$AG$6:$AG$8,'4추일입'!$AG59))</f>
        <v>0</v>
      </c>
      <c r="AR59" s="40" t="str">
        <f>IF(AG59="","",COUNTIFS('4추일출'!$AG$6:$AG$8,AG59))</f>
        <v/>
      </c>
      <c r="AS59" s="26" t="str">
        <f t="shared" si="14"/>
        <v>OK</v>
      </c>
    </row>
    <row r="60" spans="1:45" ht="50.1" customHeight="1" x14ac:dyDescent="0.3">
      <c r="A60" s="32" t="str">
        <f>IFERROR(VLOOKUP($C60,구분표!$A$2:$C$313,2,FALSE),"")</f>
        <v/>
      </c>
      <c r="B60" s="23" t="str">
        <f>IFERROR(VLOOKUP($C60,구분표!$A$2:$C$313,3,FALSE),"")</f>
        <v/>
      </c>
      <c r="C60" s="30"/>
      <c r="D60" s="34"/>
      <c r="E60" s="35"/>
      <c r="F60" s="34"/>
      <c r="G60" s="42"/>
      <c r="H60" s="40"/>
      <c r="I60" s="50" t="str">
        <f t="shared" si="3"/>
        <v/>
      </c>
      <c r="J60" s="40"/>
      <c r="K60" s="43"/>
      <c r="L60" s="48">
        <f t="shared" si="4"/>
        <v>0</v>
      </c>
      <c r="M60" s="40"/>
      <c r="N60" s="43"/>
      <c r="O60" s="49">
        <f t="shared" si="5"/>
        <v>0</v>
      </c>
      <c r="P60" s="26" t="str">
        <f t="shared" si="6"/>
        <v>X</v>
      </c>
      <c r="Q60" s="61"/>
      <c r="R60" s="61"/>
      <c r="S60" s="28"/>
      <c r="U60" s="26"/>
      <c r="W60" s="26"/>
      <c r="X60" s="40">
        <f t="shared" si="7"/>
        <v>0</v>
      </c>
      <c r="Y60" s="40">
        <f t="shared" si="8"/>
        <v>0</v>
      </c>
      <c r="Z60" s="26" t="str">
        <f t="shared" si="9"/>
        <v>OK</v>
      </c>
      <c r="AB60" s="26"/>
      <c r="AC60" s="40">
        <f t="shared" si="10"/>
        <v>0</v>
      </c>
      <c r="AD60" s="40">
        <f t="shared" si="11"/>
        <v>0</v>
      </c>
      <c r="AE60" s="26" t="str">
        <f t="shared" si="12"/>
        <v>OK</v>
      </c>
      <c r="AG60" s="26" t="str">
        <f>IF(AI60="","",IF(W60="도비","세입없음",CONCATENATE(AI60,"-",COUNTIF($AI$7:AI60,AI60))))</f>
        <v/>
      </c>
      <c r="AI60" s="26" t="str">
        <f t="array" ref="AI60">IF(C60="","",INDEX(구분표!$I$2:$I$313, MATCH(1,(구분표!$E$2:$E$313='4추일입'!B60)*(구분표!$F$2:$F$313='4추일입'!C60)*(구분표!$G$2:$G$313='4추일입'!A60),0)))</f>
        <v/>
      </c>
      <c r="AK60" s="26"/>
      <c r="AM60" s="40">
        <f>IF(AG60="",0,SUMIFS('4추일출'!$X$6:$X$8,'4추일출'!$AG$6:$AG$8,'4추일입'!$AG60))</f>
        <v>0</v>
      </c>
      <c r="AN60" s="40" t="str">
        <f>IF(AG60="","",COUNTIFS('4추일출'!$AG$6:$AG$8,'4추일입'!AG60))</f>
        <v/>
      </c>
      <c r="AO60" s="26" t="str">
        <f t="shared" si="13"/>
        <v>OK</v>
      </c>
      <c r="AQ60" s="40">
        <f>IF(AG60="",0,SUMIFS('4추일출'!$AC$6:$AC$8,'4추일출'!$AG$6:$AG$8,'4추일입'!$AG60))</f>
        <v>0</v>
      </c>
      <c r="AR60" s="40" t="str">
        <f>IF(AG60="","",COUNTIFS('4추일출'!$AG$6:$AG$8,AG60))</f>
        <v/>
      </c>
      <c r="AS60" s="26" t="str">
        <f t="shared" si="14"/>
        <v>OK</v>
      </c>
    </row>
    <row r="61" spans="1:45" ht="50.1" customHeight="1" x14ac:dyDescent="0.3">
      <c r="A61" s="32" t="str">
        <f>IFERROR(VLOOKUP($C61,구분표!$A$2:$C$313,2,FALSE),"")</f>
        <v/>
      </c>
      <c r="B61" s="23" t="str">
        <f>IFERROR(VLOOKUP($C61,구분표!$A$2:$C$313,3,FALSE),"")</f>
        <v/>
      </c>
      <c r="C61" s="30"/>
      <c r="D61" s="34"/>
      <c r="E61" s="35"/>
      <c r="F61" s="34"/>
      <c r="G61" s="42"/>
      <c r="H61" s="40"/>
      <c r="I61" s="50" t="str">
        <f t="shared" si="3"/>
        <v/>
      </c>
      <c r="J61" s="40"/>
      <c r="K61" s="43"/>
      <c r="L61" s="48">
        <f t="shared" si="4"/>
        <v>0</v>
      </c>
      <c r="M61" s="40"/>
      <c r="N61" s="43"/>
      <c r="O61" s="49">
        <f t="shared" si="5"/>
        <v>0</v>
      </c>
      <c r="P61" s="26" t="str">
        <f t="shared" si="6"/>
        <v>X</v>
      </c>
      <c r="Q61" s="61"/>
      <c r="R61" s="61"/>
      <c r="S61" s="28"/>
      <c r="U61" s="26"/>
      <c r="W61" s="26"/>
      <c r="X61" s="40">
        <f t="shared" si="7"/>
        <v>0</v>
      </c>
      <c r="Y61" s="40">
        <f t="shared" si="8"/>
        <v>0</v>
      </c>
      <c r="Z61" s="26" t="str">
        <f t="shared" si="9"/>
        <v>OK</v>
      </c>
      <c r="AB61" s="26"/>
      <c r="AC61" s="40">
        <f t="shared" si="10"/>
        <v>0</v>
      </c>
      <c r="AD61" s="40">
        <f t="shared" si="11"/>
        <v>0</v>
      </c>
      <c r="AE61" s="26" t="str">
        <f t="shared" si="12"/>
        <v>OK</v>
      </c>
      <c r="AG61" s="26" t="str">
        <f>IF(AI61="","",IF(W61="도비","세입없음",CONCATENATE(AI61,"-",COUNTIF($AI$7:AI61,AI61))))</f>
        <v/>
      </c>
      <c r="AI61" s="26" t="str">
        <f t="array" ref="AI61">IF(C61="","",INDEX(구분표!$I$2:$I$313, MATCH(1,(구분표!$E$2:$E$313='4추일입'!B61)*(구분표!$F$2:$F$313='4추일입'!C61)*(구분표!$G$2:$G$313='4추일입'!A61),0)))</f>
        <v/>
      </c>
      <c r="AK61" s="26"/>
      <c r="AM61" s="40">
        <f>IF(AG61="",0,SUMIFS('4추일출'!$X$6:$X$8,'4추일출'!$AG$6:$AG$8,'4추일입'!$AG61))</f>
        <v>0</v>
      </c>
      <c r="AN61" s="40" t="str">
        <f>IF(AG61="","",COUNTIFS('4추일출'!$AG$6:$AG$8,'4추일입'!AG61))</f>
        <v/>
      </c>
      <c r="AO61" s="26" t="str">
        <f t="shared" si="13"/>
        <v>OK</v>
      </c>
      <c r="AQ61" s="40">
        <f>IF(AG61="",0,SUMIFS('4추일출'!$AC$6:$AC$8,'4추일출'!$AG$6:$AG$8,'4추일입'!$AG61))</f>
        <v>0</v>
      </c>
      <c r="AR61" s="40" t="str">
        <f>IF(AG61="","",COUNTIFS('4추일출'!$AG$6:$AG$8,AG61))</f>
        <v/>
      </c>
      <c r="AS61" s="26" t="str">
        <f t="shared" si="14"/>
        <v>OK</v>
      </c>
    </row>
    <row r="62" spans="1:45" ht="50.1" customHeight="1" x14ac:dyDescent="0.3">
      <c r="A62" s="32" t="str">
        <f>IFERROR(VLOOKUP($C62,구분표!$A$2:$C$313,2,FALSE),"")</f>
        <v/>
      </c>
      <c r="B62" s="23" t="str">
        <f>IFERROR(VLOOKUP($C62,구분표!$A$2:$C$313,3,FALSE),"")</f>
        <v/>
      </c>
      <c r="C62" s="30"/>
      <c r="D62" s="34"/>
      <c r="E62" s="35"/>
      <c r="F62" s="34"/>
      <c r="G62" s="42"/>
      <c r="H62" s="40"/>
      <c r="I62" s="50" t="str">
        <f t="shared" si="3"/>
        <v/>
      </c>
      <c r="J62" s="40"/>
      <c r="K62" s="43"/>
      <c r="L62" s="48">
        <f t="shared" si="4"/>
        <v>0</v>
      </c>
      <c r="M62" s="40"/>
      <c r="N62" s="43"/>
      <c r="O62" s="49">
        <f t="shared" si="5"/>
        <v>0</v>
      </c>
      <c r="P62" s="26" t="str">
        <f t="shared" si="6"/>
        <v>X</v>
      </c>
      <c r="Q62" s="61"/>
      <c r="R62" s="61"/>
      <c r="S62" s="28"/>
      <c r="U62" s="26"/>
      <c r="W62" s="26"/>
      <c r="X62" s="40">
        <f t="shared" si="7"/>
        <v>0</v>
      </c>
      <c r="Y62" s="40">
        <f t="shared" si="8"/>
        <v>0</v>
      </c>
      <c r="Z62" s="26" t="str">
        <f t="shared" si="9"/>
        <v>OK</v>
      </c>
      <c r="AB62" s="26"/>
      <c r="AC62" s="40">
        <f t="shared" si="10"/>
        <v>0</v>
      </c>
      <c r="AD62" s="40">
        <f t="shared" si="11"/>
        <v>0</v>
      </c>
      <c r="AE62" s="26" t="str">
        <f t="shared" si="12"/>
        <v>OK</v>
      </c>
      <c r="AG62" s="26" t="str">
        <f>IF(AI62="","",IF(W62="도비","세입없음",CONCATENATE(AI62,"-",COUNTIF($AI$7:AI62,AI62))))</f>
        <v/>
      </c>
      <c r="AI62" s="26" t="str">
        <f t="array" ref="AI62">IF(C62="","",INDEX(구분표!$I$2:$I$313, MATCH(1,(구분표!$E$2:$E$313='4추일입'!B62)*(구분표!$F$2:$F$313='4추일입'!C62)*(구분표!$G$2:$G$313='4추일입'!A62),0)))</f>
        <v/>
      </c>
      <c r="AK62" s="26"/>
      <c r="AM62" s="40">
        <f>IF(AG62="",0,SUMIFS('4추일출'!$X$6:$X$8,'4추일출'!$AG$6:$AG$8,'4추일입'!$AG62))</f>
        <v>0</v>
      </c>
      <c r="AN62" s="40" t="str">
        <f>IF(AG62="","",COUNTIFS('4추일출'!$AG$6:$AG$8,'4추일입'!AG62))</f>
        <v/>
      </c>
      <c r="AO62" s="26" t="str">
        <f t="shared" si="13"/>
        <v>OK</v>
      </c>
      <c r="AQ62" s="40">
        <f>IF(AG62="",0,SUMIFS('4추일출'!$AC$6:$AC$8,'4추일출'!$AG$6:$AG$8,'4추일입'!$AG62))</f>
        <v>0</v>
      </c>
      <c r="AR62" s="40" t="str">
        <f>IF(AG62="","",COUNTIFS('4추일출'!$AG$6:$AG$8,AG62))</f>
        <v/>
      </c>
      <c r="AS62" s="26" t="str">
        <f t="shared" si="14"/>
        <v>OK</v>
      </c>
    </row>
    <row r="63" spans="1:45" ht="50.1" customHeight="1" x14ac:dyDescent="0.3">
      <c r="A63" s="32" t="str">
        <f>IFERROR(VLOOKUP($C63,구분표!$A$2:$C$313,2,FALSE),"")</f>
        <v/>
      </c>
      <c r="B63" s="23" t="str">
        <f>IFERROR(VLOOKUP($C63,구분표!$A$2:$C$313,3,FALSE),"")</f>
        <v/>
      </c>
      <c r="C63" s="30"/>
      <c r="D63" s="34"/>
      <c r="E63" s="35"/>
      <c r="F63" s="34"/>
      <c r="G63" s="42"/>
      <c r="H63" s="40"/>
      <c r="I63" s="50" t="str">
        <f t="shared" si="3"/>
        <v/>
      </c>
      <c r="J63" s="40"/>
      <c r="K63" s="43"/>
      <c r="L63" s="48">
        <f t="shared" si="4"/>
        <v>0</v>
      </c>
      <c r="M63" s="40"/>
      <c r="N63" s="43"/>
      <c r="O63" s="49">
        <f t="shared" si="5"/>
        <v>0</v>
      </c>
      <c r="P63" s="26" t="str">
        <f t="shared" si="6"/>
        <v>X</v>
      </c>
      <c r="Q63" s="61"/>
      <c r="R63" s="61"/>
      <c r="S63" s="28"/>
      <c r="U63" s="26"/>
      <c r="W63" s="26"/>
      <c r="X63" s="40">
        <f t="shared" si="7"/>
        <v>0</v>
      </c>
      <c r="Y63" s="40">
        <f t="shared" si="8"/>
        <v>0</v>
      </c>
      <c r="Z63" s="26" t="str">
        <f t="shared" si="9"/>
        <v>OK</v>
      </c>
      <c r="AB63" s="26"/>
      <c r="AC63" s="40">
        <f t="shared" si="10"/>
        <v>0</v>
      </c>
      <c r="AD63" s="40">
        <f t="shared" si="11"/>
        <v>0</v>
      </c>
      <c r="AE63" s="26" t="str">
        <f t="shared" si="12"/>
        <v>OK</v>
      </c>
      <c r="AG63" s="26" t="str">
        <f>IF(AI63="","",IF(W63="도비","세입없음",CONCATENATE(AI63,"-",COUNTIF($AI$7:AI63,AI63))))</f>
        <v/>
      </c>
      <c r="AI63" s="26" t="str">
        <f t="array" ref="AI63">IF(C63="","",INDEX(구분표!$I$2:$I$313, MATCH(1,(구분표!$E$2:$E$313='4추일입'!B63)*(구분표!$F$2:$F$313='4추일입'!C63)*(구분표!$G$2:$G$313='4추일입'!A63),0)))</f>
        <v/>
      </c>
      <c r="AK63" s="26"/>
      <c r="AM63" s="40">
        <f>IF(AG63="",0,SUMIFS('4추일출'!$X$6:$X$8,'4추일출'!$AG$6:$AG$8,'4추일입'!$AG63))</f>
        <v>0</v>
      </c>
      <c r="AN63" s="40" t="str">
        <f>IF(AG63="","",COUNTIFS('4추일출'!$AG$6:$AG$8,'4추일입'!AG63))</f>
        <v/>
      </c>
      <c r="AO63" s="26" t="str">
        <f t="shared" si="13"/>
        <v>OK</v>
      </c>
      <c r="AQ63" s="40">
        <f>IF(AG63="",0,SUMIFS('4추일출'!$AC$6:$AC$8,'4추일출'!$AG$6:$AG$8,'4추일입'!$AG63))</f>
        <v>0</v>
      </c>
      <c r="AR63" s="40" t="str">
        <f>IF(AG63="","",COUNTIFS('4추일출'!$AG$6:$AG$8,AG63))</f>
        <v/>
      </c>
      <c r="AS63" s="26" t="str">
        <f t="shared" si="14"/>
        <v>OK</v>
      </c>
    </row>
    <row r="64" spans="1:45" ht="50.1" customHeight="1" x14ac:dyDescent="0.3">
      <c r="A64" s="32" t="str">
        <f>IFERROR(VLOOKUP($C64,구분표!$A$2:$C$313,2,FALSE),"")</f>
        <v/>
      </c>
      <c r="B64" s="23" t="str">
        <f>IFERROR(VLOOKUP($C64,구분표!$A$2:$C$313,3,FALSE),"")</f>
        <v/>
      </c>
      <c r="C64" s="30"/>
      <c r="D64" s="34"/>
      <c r="E64" s="35"/>
      <c r="F64" s="34"/>
      <c r="G64" s="42"/>
      <c r="H64" s="40"/>
      <c r="I64" s="50" t="str">
        <f t="shared" si="3"/>
        <v/>
      </c>
      <c r="J64" s="40"/>
      <c r="K64" s="43"/>
      <c r="L64" s="48">
        <f t="shared" si="4"/>
        <v>0</v>
      </c>
      <c r="M64" s="40"/>
      <c r="N64" s="43"/>
      <c r="O64" s="49">
        <f t="shared" si="5"/>
        <v>0</v>
      </c>
      <c r="P64" s="26" t="str">
        <f t="shared" si="6"/>
        <v>X</v>
      </c>
      <c r="Q64" s="61"/>
      <c r="R64" s="61"/>
      <c r="S64" s="28"/>
      <c r="U64" s="26"/>
      <c r="W64" s="26"/>
      <c r="X64" s="40">
        <f t="shared" si="7"/>
        <v>0</v>
      </c>
      <c r="Y64" s="40">
        <f t="shared" si="8"/>
        <v>0</v>
      </c>
      <c r="Z64" s="26" t="str">
        <f t="shared" si="9"/>
        <v>OK</v>
      </c>
      <c r="AB64" s="26"/>
      <c r="AC64" s="40">
        <f t="shared" si="10"/>
        <v>0</v>
      </c>
      <c r="AD64" s="40">
        <f t="shared" si="11"/>
        <v>0</v>
      </c>
      <c r="AE64" s="26" t="str">
        <f t="shared" si="12"/>
        <v>OK</v>
      </c>
      <c r="AG64" s="26" t="str">
        <f>IF(AI64="","",IF(W64="도비","세입없음",CONCATENATE(AI64,"-",COUNTIF($AI$7:AI64,AI64))))</f>
        <v/>
      </c>
      <c r="AI64" s="26" t="str">
        <f t="array" ref="AI64">IF(C64="","",INDEX(구분표!$I$2:$I$313, MATCH(1,(구분표!$E$2:$E$313='4추일입'!B64)*(구분표!$F$2:$F$313='4추일입'!C64)*(구분표!$G$2:$G$313='4추일입'!A64),0)))</f>
        <v/>
      </c>
      <c r="AK64" s="26"/>
      <c r="AM64" s="40">
        <f>IF(AG64="",0,SUMIFS('4추일출'!$X$6:$X$8,'4추일출'!$AG$6:$AG$8,'4추일입'!$AG64))</f>
        <v>0</v>
      </c>
      <c r="AN64" s="40" t="str">
        <f>IF(AG64="","",COUNTIFS('4추일출'!$AG$6:$AG$8,'4추일입'!AG64))</f>
        <v/>
      </c>
      <c r="AO64" s="26" t="str">
        <f t="shared" si="13"/>
        <v>OK</v>
      </c>
      <c r="AQ64" s="40">
        <f>IF(AG64="",0,SUMIFS('4추일출'!$AC$6:$AC$8,'4추일출'!$AG$6:$AG$8,'4추일입'!$AG64))</f>
        <v>0</v>
      </c>
      <c r="AR64" s="40" t="str">
        <f>IF(AG64="","",COUNTIFS('4추일출'!$AG$6:$AG$8,AG64))</f>
        <v/>
      </c>
      <c r="AS64" s="26" t="str">
        <f t="shared" si="14"/>
        <v>OK</v>
      </c>
    </row>
    <row r="65" spans="1:45" ht="50.1" customHeight="1" x14ac:dyDescent="0.3">
      <c r="A65" s="32" t="str">
        <f>IFERROR(VLOOKUP($C65,구분표!$A$2:$C$313,2,FALSE),"")</f>
        <v/>
      </c>
      <c r="B65" s="23" t="str">
        <f>IFERROR(VLOOKUP($C65,구분표!$A$2:$C$313,3,FALSE),"")</f>
        <v/>
      </c>
      <c r="C65" s="30"/>
      <c r="D65" s="34"/>
      <c r="E65" s="35"/>
      <c r="F65" s="34"/>
      <c r="G65" s="42"/>
      <c r="H65" s="40"/>
      <c r="I65" s="50" t="str">
        <f t="shared" si="3"/>
        <v/>
      </c>
      <c r="J65" s="40"/>
      <c r="K65" s="43"/>
      <c r="L65" s="48">
        <f t="shared" si="4"/>
        <v>0</v>
      </c>
      <c r="M65" s="40"/>
      <c r="N65" s="43"/>
      <c r="O65" s="49">
        <f t="shared" si="5"/>
        <v>0</v>
      </c>
      <c r="P65" s="26" t="str">
        <f t="shared" si="6"/>
        <v>X</v>
      </c>
      <c r="Q65" s="61"/>
      <c r="R65" s="61"/>
      <c r="S65" s="28"/>
      <c r="U65" s="26"/>
      <c r="W65" s="26"/>
      <c r="X65" s="40">
        <f t="shared" si="7"/>
        <v>0</v>
      </c>
      <c r="Y65" s="40">
        <f t="shared" si="8"/>
        <v>0</v>
      </c>
      <c r="Z65" s="26" t="str">
        <f t="shared" si="9"/>
        <v>OK</v>
      </c>
      <c r="AB65" s="26"/>
      <c r="AC65" s="40">
        <f t="shared" si="10"/>
        <v>0</v>
      </c>
      <c r="AD65" s="40">
        <f t="shared" si="11"/>
        <v>0</v>
      </c>
      <c r="AE65" s="26" t="str">
        <f t="shared" si="12"/>
        <v>OK</v>
      </c>
      <c r="AG65" s="26" t="str">
        <f>IF(AI65="","",IF(W65="도비","세입없음",CONCATENATE(AI65,"-",COUNTIF($AI$7:AI65,AI65))))</f>
        <v/>
      </c>
      <c r="AI65" s="26" t="str">
        <f t="array" ref="AI65">IF(C65="","",INDEX(구분표!$I$2:$I$313, MATCH(1,(구분표!$E$2:$E$313='4추일입'!B65)*(구분표!$F$2:$F$313='4추일입'!C65)*(구분표!$G$2:$G$313='4추일입'!A65),0)))</f>
        <v/>
      </c>
      <c r="AK65" s="26"/>
      <c r="AM65" s="40">
        <f>IF(AG65="",0,SUMIFS('4추일출'!$X$6:$X$8,'4추일출'!$AG$6:$AG$8,'4추일입'!$AG65))</f>
        <v>0</v>
      </c>
      <c r="AN65" s="40" t="str">
        <f>IF(AG65="","",COUNTIFS('4추일출'!$AG$6:$AG$8,'4추일입'!AG65))</f>
        <v/>
      </c>
      <c r="AO65" s="26" t="str">
        <f t="shared" si="13"/>
        <v>OK</v>
      </c>
      <c r="AQ65" s="40">
        <f>IF(AG65="",0,SUMIFS('4추일출'!$AC$6:$AC$8,'4추일출'!$AG$6:$AG$8,'4추일입'!$AG65))</f>
        <v>0</v>
      </c>
      <c r="AR65" s="40" t="str">
        <f>IF(AG65="","",COUNTIFS('4추일출'!$AG$6:$AG$8,AG65))</f>
        <v/>
      </c>
      <c r="AS65" s="26" t="str">
        <f t="shared" si="14"/>
        <v>OK</v>
      </c>
    </row>
    <row r="66" spans="1:45" ht="50.1" customHeight="1" x14ac:dyDescent="0.3">
      <c r="A66" s="32" t="str">
        <f>IFERROR(VLOOKUP($C66,구분표!$A$2:$C$313,2,FALSE),"")</f>
        <v/>
      </c>
      <c r="B66" s="23" t="str">
        <f>IFERROR(VLOOKUP($C66,구분표!$A$2:$C$313,3,FALSE),"")</f>
        <v/>
      </c>
      <c r="C66" s="30"/>
      <c r="D66" s="34"/>
      <c r="E66" s="35"/>
      <c r="F66" s="34"/>
      <c r="G66" s="42"/>
      <c r="H66" s="40"/>
      <c r="I66" s="50" t="str">
        <f t="shared" si="3"/>
        <v/>
      </c>
      <c r="J66" s="40"/>
      <c r="K66" s="43"/>
      <c r="L66" s="48">
        <f t="shared" si="4"/>
        <v>0</v>
      </c>
      <c r="M66" s="40"/>
      <c r="N66" s="43"/>
      <c r="O66" s="49">
        <f t="shared" si="5"/>
        <v>0</v>
      </c>
      <c r="P66" s="26" t="str">
        <f t="shared" si="6"/>
        <v>X</v>
      </c>
      <c r="Q66" s="61"/>
      <c r="R66" s="61"/>
      <c r="S66" s="28"/>
      <c r="U66" s="26"/>
      <c r="W66" s="26"/>
      <c r="X66" s="40">
        <f t="shared" si="7"/>
        <v>0</v>
      </c>
      <c r="Y66" s="40">
        <f t="shared" si="8"/>
        <v>0</v>
      </c>
      <c r="Z66" s="26" t="str">
        <f t="shared" si="9"/>
        <v>OK</v>
      </c>
      <c r="AB66" s="26"/>
      <c r="AC66" s="40">
        <f t="shared" si="10"/>
        <v>0</v>
      </c>
      <c r="AD66" s="40">
        <f t="shared" si="11"/>
        <v>0</v>
      </c>
      <c r="AE66" s="26" t="str">
        <f t="shared" si="12"/>
        <v>OK</v>
      </c>
      <c r="AG66" s="26" t="str">
        <f>IF(AI66="","",IF(W66="도비","세입없음",CONCATENATE(AI66,"-",COUNTIF($AI$7:AI66,AI66))))</f>
        <v/>
      </c>
      <c r="AI66" s="26" t="str">
        <f t="array" ref="AI66">IF(C66="","",INDEX(구분표!$I$2:$I$313, MATCH(1,(구분표!$E$2:$E$313='4추일입'!B66)*(구분표!$F$2:$F$313='4추일입'!C66)*(구분표!$G$2:$G$313='4추일입'!A66),0)))</f>
        <v/>
      </c>
      <c r="AK66" s="26"/>
      <c r="AM66" s="40">
        <f>IF(AG66="",0,SUMIFS('4추일출'!$X$6:$X$8,'4추일출'!$AG$6:$AG$8,'4추일입'!$AG66))</f>
        <v>0</v>
      </c>
      <c r="AN66" s="40" t="str">
        <f>IF(AG66="","",COUNTIFS('4추일출'!$AG$6:$AG$8,'4추일입'!AG66))</f>
        <v/>
      </c>
      <c r="AO66" s="26" t="str">
        <f t="shared" si="13"/>
        <v>OK</v>
      </c>
      <c r="AQ66" s="40">
        <f>IF(AG66="",0,SUMIFS('4추일출'!$AC$6:$AC$8,'4추일출'!$AG$6:$AG$8,'4추일입'!$AG66))</f>
        <v>0</v>
      </c>
      <c r="AR66" s="40" t="str">
        <f>IF(AG66="","",COUNTIFS('4추일출'!$AG$6:$AG$8,AG66))</f>
        <v/>
      </c>
      <c r="AS66" s="26" t="str">
        <f t="shared" si="14"/>
        <v>OK</v>
      </c>
    </row>
    <row r="67" spans="1:45" ht="50.1" customHeight="1" x14ac:dyDescent="0.3">
      <c r="A67" s="32" t="str">
        <f>IFERROR(VLOOKUP($C67,구분표!$A$2:$C$313,2,FALSE),"")</f>
        <v/>
      </c>
      <c r="B67" s="23" t="str">
        <f>IFERROR(VLOOKUP($C67,구분표!$A$2:$C$313,3,FALSE),"")</f>
        <v/>
      </c>
      <c r="C67" s="30"/>
      <c r="D67" s="34"/>
      <c r="E67" s="35"/>
      <c r="F67" s="34"/>
      <c r="G67" s="42"/>
      <c r="H67" s="40"/>
      <c r="I67" s="50" t="str">
        <f t="shared" si="3"/>
        <v/>
      </c>
      <c r="J67" s="40"/>
      <c r="K67" s="43"/>
      <c r="L67" s="48">
        <f t="shared" si="4"/>
        <v>0</v>
      </c>
      <c r="M67" s="40"/>
      <c r="N67" s="43"/>
      <c r="O67" s="49">
        <f t="shared" si="5"/>
        <v>0</v>
      </c>
      <c r="P67" s="26" t="str">
        <f t="shared" si="6"/>
        <v>X</v>
      </c>
      <c r="Q67" s="61"/>
      <c r="R67" s="61"/>
      <c r="S67" s="28"/>
      <c r="U67" s="26"/>
      <c r="W67" s="26"/>
      <c r="X67" s="40">
        <f t="shared" si="7"/>
        <v>0</v>
      </c>
      <c r="Y67" s="40">
        <f t="shared" si="8"/>
        <v>0</v>
      </c>
      <c r="Z67" s="26" t="str">
        <f t="shared" si="9"/>
        <v>OK</v>
      </c>
      <c r="AB67" s="26"/>
      <c r="AC67" s="40">
        <f t="shared" si="10"/>
        <v>0</v>
      </c>
      <c r="AD67" s="40">
        <f t="shared" si="11"/>
        <v>0</v>
      </c>
      <c r="AE67" s="26" t="str">
        <f t="shared" si="12"/>
        <v>OK</v>
      </c>
      <c r="AG67" s="26" t="str">
        <f>IF(AI67="","",IF(W67="도비","세입없음",CONCATENATE(AI67,"-",COUNTIF($AI$7:AI67,AI67))))</f>
        <v/>
      </c>
      <c r="AI67" s="26" t="str">
        <f t="array" ref="AI67">IF(C67="","",INDEX(구분표!$I$2:$I$313, MATCH(1,(구분표!$E$2:$E$313='4추일입'!B67)*(구분표!$F$2:$F$313='4추일입'!C67)*(구분표!$G$2:$G$313='4추일입'!A67),0)))</f>
        <v/>
      </c>
      <c r="AK67" s="26"/>
      <c r="AM67" s="40">
        <f>IF(AG67="",0,SUMIFS('4추일출'!$X$6:$X$8,'4추일출'!$AG$6:$AG$8,'4추일입'!$AG67))</f>
        <v>0</v>
      </c>
      <c r="AN67" s="40" t="str">
        <f>IF(AG67="","",COUNTIFS('4추일출'!$AG$6:$AG$8,'4추일입'!AG67))</f>
        <v/>
      </c>
      <c r="AO67" s="26" t="str">
        <f t="shared" si="13"/>
        <v>OK</v>
      </c>
      <c r="AQ67" s="40">
        <f>IF(AG67="",0,SUMIFS('4추일출'!$AC$6:$AC$8,'4추일출'!$AG$6:$AG$8,'4추일입'!$AG67))</f>
        <v>0</v>
      </c>
      <c r="AR67" s="40" t="str">
        <f>IF(AG67="","",COUNTIFS('4추일출'!$AG$6:$AG$8,AG67))</f>
        <v/>
      </c>
      <c r="AS67" s="26" t="str">
        <f t="shared" si="14"/>
        <v>OK</v>
      </c>
    </row>
    <row r="68" spans="1:45" ht="50.1" customHeight="1" x14ac:dyDescent="0.3">
      <c r="A68" s="32" t="str">
        <f>IFERROR(VLOOKUP($C68,구분표!$A$2:$C$313,2,FALSE),"")</f>
        <v/>
      </c>
      <c r="B68" s="23" t="str">
        <f>IFERROR(VLOOKUP($C68,구분표!$A$2:$C$313,3,FALSE),"")</f>
        <v/>
      </c>
      <c r="C68" s="30"/>
      <c r="D68" s="34"/>
      <c r="E68" s="35"/>
      <c r="F68" s="34"/>
      <c r="G68" s="42"/>
      <c r="H68" s="40"/>
      <c r="I68" s="50" t="str">
        <f t="shared" si="3"/>
        <v/>
      </c>
      <c r="J68" s="40"/>
      <c r="K68" s="43"/>
      <c r="L68" s="48">
        <f t="shared" si="4"/>
        <v>0</v>
      </c>
      <c r="M68" s="40"/>
      <c r="N68" s="43"/>
      <c r="O68" s="49">
        <f t="shared" si="5"/>
        <v>0</v>
      </c>
      <c r="P68" s="26" t="str">
        <f t="shared" si="6"/>
        <v>X</v>
      </c>
      <c r="Q68" s="61"/>
      <c r="R68" s="61"/>
      <c r="S68" s="28"/>
      <c r="U68" s="26"/>
      <c r="W68" s="26"/>
      <c r="X68" s="40">
        <f t="shared" si="7"/>
        <v>0</v>
      </c>
      <c r="Y68" s="40">
        <f t="shared" si="8"/>
        <v>0</v>
      </c>
      <c r="Z68" s="26" t="str">
        <f t="shared" si="9"/>
        <v>OK</v>
      </c>
      <c r="AB68" s="26"/>
      <c r="AC68" s="40">
        <f t="shared" si="10"/>
        <v>0</v>
      </c>
      <c r="AD68" s="40">
        <f t="shared" si="11"/>
        <v>0</v>
      </c>
      <c r="AE68" s="26" t="str">
        <f t="shared" si="12"/>
        <v>OK</v>
      </c>
      <c r="AG68" s="26" t="str">
        <f>IF(AI68="","",IF(W68="도비","세입없음",CONCATENATE(AI68,"-",COUNTIF($AI$7:AI68,AI68))))</f>
        <v/>
      </c>
      <c r="AI68" s="26" t="str">
        <f t="array" ref="AI68">IF(C68="","",INDEX(구분표!$I$2:$I$313, MATCH(1,(구분표!$E$2:$E$313='4추일입'!B68)*(구분표!$F$2:$F$313='4추일입'!C68)*(구분표!$G$2:$G$313='4추일입'!A68),0)))</f>
        <v/>
      </c>
      <c r="AK68" s="26"/>
      <c r="AM68" s="40">
        <f>IF(AG68="",0,SUMIFS('4추일출'!$X$6:$X$8,'4추일출'!$AG$6:$AG$8,'4추일입'!$AG68))</f>
        <v>0</v>
      </c>
      <c r="AN68" s="40" t="str">
        <f>IF(AG68="","",COUNTIFS('4추일출'!$AG$6:$AG$8,'4추일입'!AG68))</f>
        <v/>
      </c>
      <c r="AO68" s="26" t="str">
        <f t="shared" si="13"/>
        <v>OK</v>
      </c>
      <c r="AQ68" s="40">
        <f>IF(AG68="",0,SUMIFS('4추일출'!$AC$6:$AC$8,'4추일출'!$AG$6:$AG$8,'4추일입'!$AG68))</f>
        <v>0</v>
      </c>
      <c r="AR68" s="40" t="str">
        <f>IF(AG68="","",COUNTIFS('4추일출'!$AG$6:$AG$8,AG68))</f>
        <v/>
      </c>
      <c r="AS68" s="26" t="str">
        <f t="shared" si="14"/>
        <v>OK</v>
      </c>
    </row>
    <row r="69" spans="1:45" ht="50.1" customHeight="1" x14ac:dyDescent="0.3">
      <c r="A69" s="32" t="str">
        <f>IFERROR(VLOOKUP($C69,구분표!$A$2:$C$313,2,FALSE),"")</f>
        <v/>
      </c>
      <c r="B69" s="23" t="str">
        <f>IFERROR(VLOOKUP($C69,구분표!$A$2:$C$313,3,FALSE),"")</f>
        <v/>
      </c>
      <c r="C69" s="30"/>
      <c r="D69" s="34"/>
      <c r="E69" s="35"/>
      <c r="F69" s="34"/>
      <c r="G69" s="42"/>
      <c r="H69" s="40"/>
      <c r="I69" s="50" t="str">
        <f t="shared" si="3"/>
        <v/>
      </c>
      <c r="J69" s="40"/>
      <c r="K69" s="43"/>
      <c r="L69" s="48">
        <f t="shared" si="4"/>
        <v>0</v>
      </c>
      <c r="M69" s="40"/>
      <c r="N69" s="43"/>
      <c r="O69" s="49">
        <f t="shared" si="5"/>
        <v>0</v>
      </c>
      <c r="P69" s="26" t="str">
        <f t="shared" si="6"/>
        <v>X</v>
      </c>
      <c r="Q69" s="61"/>
      <c r="R69" s="61"/>
      <c r="S69" s="28"/>
      <c r="U69" s="26"/>
      <c r="W69" s="26"/>
      <c r="X69" s="40">
        <f t="shared" si="7"/>
        <v>0</v>
      </c>
      <c r="Y69" s="40">
        <f t="shared" si="8"/>
        <v>0</v>
      </c>
      <c r="Z69" s="26" t="str">
        <f t="shared" si="9"/>
        <v>OK</v>
      </c>
      <c r="AB69" s="26"/>
      <c r="AC69" s="40">
        <f t="shared" si="10"/>
        <v>0</v>
      </c>
      <c r="AD69" s="40">
        <f t="shared" si="11"/>
        <v>0</v>
      </c>
      <c r="AE69" s="26" t="str">
        <f t="shared" si="12"/>
        <v>OK</v>
      </c>
      <c r="AG69" s="26" t="str">
        <f>IF(AI69="","",IF(W69="도비","세입없음",CONCATENATE(AI69,"-",COUNTIF($AI$7:AI69,AI69))))</f>
        <v/>
      </c>
      <c r="AI69" s="26" t="str">
        <f t="array" ref="AI69">IF(C69="","",INDEX(구분표!$I$2:$I$313, MATCH(1,(구분표!$E$2:$E$313='4추일입'!B69)*(구분표!$F$2:$F$313='4추일입'!C69)*(구분표!$G$2:$G$313='4추일입'!A69),0)))</f>
        <v/>
      </c>
      <c r="AK69" s="26"/>
      <c r="AM69" s="40">
        <f>IF(AG69="",0,SUMIFS('4추일출'!$X$6:$X$8,'4추일출'!$AG$6:$AG$8,'4추일입'!$AG69))</f>
        <v>0</v>
      </c>
      <c r="AN69" s="40" t="str">
        <f>IF(AG69="","",COUNTIFS('4추일출'!$AG$6:$AG$8,'4추일입'!AG69))</f>
        <v/>
      </c>
      <c r="AO69" s="26" t="str">
        <f t="shared" si="13"/>
        <v>OK</v>
      </c>
      <c r="AQ69" s="40">
        <f>IF(AG69="",0,SUMIFS('4추일출'!$AC$6:$AC$8,'4추일출'!$AG$6:$AG$8,'4추일입'!$AG69))</f>
        <v>0</v>
      </c>
      <c r="AR69" s="40" t="str">
        <f>IF(AG69="","",COUNTIFS('4추일출'!$AG$6:$AG$8,AG69))</f>
        <v/>
      </c>
      <c r="AS69" s="26" t="str">
        <f t="shared" si="14"/>
        <v>OK</v>
      </c>
    </row>
    <row r="70" spans="1:45" ht="50.1" customHeight="1" x14ac:dyDescent="0.3">
      <c r="A70" s="32" t="str">
        <f>IFERROR(VLOOKUP($C70,구분표!$A$2:$C$313,2,FALSE),"")</f>
        <v/>
      </c>
      <c r="B70" s="23" t="str">
        <f>IFERROR(VLOOKUP($C70,구분표!$A$2:$C$313,3,FALSE),"")</f>
        <v/>
      </c>
      <c r="C70" s="30"/>
      <c r="D70" s="34"/>
      <c r="E70" s="35"/>
      <c r="F70" s="34"/>
      <c r="G70" s="42"/>
      <c r="H70" s="40"/>
      <c r="I70" s="50" t="str">
        <f t="shared" si="3"/>
        <v/>
      </c>
      <c r="J70" s="40"/>
      <c r="K70" s="43"/>
      <c r="L70" s="48">
        <f t="shared" si="4"/>
        <v>0</v>
      </c>
      <c r="M70" s="40"/>
      <c r="N70" s="43"/>
      <c r="O70" s="49">
        <f t="shared" si="5"/>
        <v>0</v>
      </c>
      <c r="P70" s="26" t="str">
        <f t="shared" si="6"/>
        <v>X</v>
      </c>
      <c r="Q70" s="61"/>
      <c r="R70" s="61"/>
      <c r="S70" s="28"/>
      <c r="U70" s="26"/>
      <c r="W70" s="26"/>
      <c r="X70" s="40">
        <f t="shared" si="7"/>
        <v>0</v>
      </c>
      <c r="Y70" s="40">
        <f t="shared" si="8"/>
        <v>0</v>
      </c>
      <c r="Z70" s="26" t="str">
        <f t="shared" si="9"/>
        <v>OK</v>
      </c>
      <c r="AB70" s="26"/>
      <c r="AC70" s="40">
        <f t="shared" si="10"/>
        <v>0</v>
      </c>
      <c r="AD70" s="40">
        <f t="shared" si="11"/>
        <v>0</v>
      </c>
      <c r="AE70" s="26" t="str">
        <f t="shared" si="12"/>
        <v>OK</v>
      </c>
      <c r="AG70" s="26" t="str">
        <f>IF(AI70="","",IF(W70="도비","세입없음",CONCATENATE(AI70,"-",COUNTIF($AI$7:AI70,AI70))))</f>
        <v/>
      </c>
      <c r="AI70" s="26" t="str">
        <f t="array" ref="AI70">IF(C70="","",INDEX(구분표!$I$2:$I$313, MATCH(1,(구분표!$E$2:$E$313='4추일입'!B70)*(구분표!$F$2:$F$313='4추일입'!C70)*(구분표!$G$2:$G$313='4추일입'!A70),0)))</f>
        <v/>
      </c>
      <c r="AK70" s="26"/>
      <c r="AM70" s="40">
        <f>IF(AG70="",0,SUMIFS('4추일출'!$X$6:$X$8,'4추일출'!$AG$6:$AG$8,'4추일입'!$AG70))</f>
        <v>0</v>
      </c>
      <c r="AN70" s="40" t="str">
        <f>IF(AG70="","",COUNTIFS('4추일출'!$AG$6:$AG$8,'4추일입'!AG70))</f>
        <v/>
      </c>
      <c r="AO70" s="26" t="str">
        <f t="shared" si="13"/>
        <v>OK</v>
      </c>
      <c r="AQ70" s="40">
        <f>IF(AG70="",0,SUMIFS('4추일출'!$AC$6:$AC$8,'4추일출'!$AG$6:$AG$8,'4추일입'!$AG70))</f>
        <v>0</v>
      </c>
      <c r="AR70" s="40" t="str">
        <f>IF(AG70="","",COUNTIFS('4추일출'!$AG$6:$AG$8,AG70))</f>
        <v/>
      </c>
      <c r="AS70" s="26" t="str">
        <f t="shared" si="14"/>
        <v>OK</v>
      </c>
    </row>
    <row r="71" spans="1:45" ht="50.1" customHeight="1" x14ac:dyDescent="0.3">
      <c r="A71" s="32" t="str">
        <f>IFERROR(VLOOKUP($C71,구분표!$A$2:$C$313,2,FALSE),"")</f>
        <v/>
      </c>
      <c r="B71" s="23" t="str">
        <f>IFERROR(VLOOKUP($C71,구분표!$A$2:$C$313,3,FALSE),"")</f>
        <v/>
      </c>
      <c r="C71" s="30"/>
      <c r="D71" s="34"/>
      <c r="E71" s="35"/>
      <c r="F71" s="34"/>
      <c r="G71" s="42"/>
      <c r="H71" s="40"/>
      <c r="I71" s="50" t="str">
        <f t="shared" si="3"/>
        <v/>
      </c>
      <c r="J71" s="40"/>
      <c r="K71" s="43"/>
      <c r="L71" s="48">
        <f t="shared" si="4"/>
        <v>0</v>
      </c>
      <c r="M71" s="40"/>
      <c r="N71" s="43"/>
      <c r="O71" s="49">
        <f t="shared" si="5"/>
        <v>0</v>
      </c>
      <c r="P71" s="26" t="str">
        <f t="shared" si="6"/>
        <v>X</v>
      </c>
      <c r="Q71" s="61"/>
      <c r="R71" s="61"/>
      <c r="S71" s="28"/>
      <c r="U71" s="26"/>
      <c r="W71" s="26"/>
      <c r="X71" s="40">
        <f t="shared" si="7"/>
        <v>0</v>
      </c>
      <c r="Y71" s="40">
        <f t="shared" si="8"/>
        <v>0</v>
      </c>
      <c r="Z71" s="26" t="str">
        <f t="shared" si="9"/>
        <v>OK</v>
      </c>
      <c r="AB71" s="26"/>
      <c r="AC71" s="40">
        <f t="shared" si="10"/>
        <v>0</v>
      </c>
      <c r="AD71" s="40">
        <f t="shared" si="11"/>
        <v>0</v>
      </c>
      <c r="AE71" s="26" t="str">
        <f t="shared" si="12"/>
        <v>OK</v>
      </c>
      <c r="AG71" s="26" t="str">
        <f>IF(AI71="","",IF(W71="도비","세입없음",CONCATENATE(AI71,"-",COUNTIF($AI$7:AI71,AI71))))</f>
        <v/>
      </c>
      <c r="AI71" s="26" t="str">
        <f t="array" ref="AI71">IF(C71="","",INDEX(구분표!$I$2:$I$313, MATCH(1,(구분표!$E$2:$E$313='4추일입'!B71)*(구분표!$F$2:$F$313='4추일입'!C71)*(구분표!$G$2:$G$313='4추일입'!A71),0)))</f>
        <v/>
      </c>
      <c r="AK71" s="26"/>
      <c r="AM71" s="40">
        <f>IF(AG71="",0,SUMIFS('4추일출'!$X$6:$X$8,'4추일출'!$AG$6:$AG$8,'4추일입'!$AG71))</f>
        <v>0</v>
      </c>
      <c r="AN71" s="40" t="str">
        <f>IF(AG71="","",COUNTIFS('4추일출'!$AG$6:$AG$8,'4추일입'!AG71))</f>
        <v/>
      </c>
      <c r="AO71" s="26" t="str">
        <f t="shared" si="13"/>
        <v>OK</v>
      </c>
      <c r="AQ71" s="40">
        <f>IF(AG71="",0,SUMIFS('4추일출'!$AC$6:$AC$8,'4추일출'!$AG$6:$AG$8,'4추일입'!$AG71))</f>
        <v>0</v>
      </c>
      <c r="AR71" s="40" t="str">
        <f>IF(AG71="","",COUNTIFS('4추일출'!$AG$6:$AG$8,AG71))</f>
        <v/>
      </c>
      <c r="AS71" s="26" t="str">
        <f t="shared" si="14"/>
        <v>OK</v>
      </c>
    </row>
    <row r="72" spans="1:45" ht="50.1" customHeight="1" x14ac:dyDescent="0.3">
      <c r="A72" s="32" t="str">
        <f>IFERROR(VLOOKUP($C72,구분표!$A$2:$C$313,2,FALSE),"")</f>
        <v/>
      </c>
      <c r="B72" s="23" t="str">
        <f>IFERROR(VLOOKUP($C72,구분표!$A$2:$C$313,3,FALSE),"")</f>
        <v/>
      </c>
      <c r="C72" s="30"/>
      <c r="D72" s="34"/>
      <c r="E72" s="35"/>
      <c r="F72" s="34"/>
      <c r="G72" s="42"/>
      <c r="H72" s="40"/>
      <c r="I72" s="50" t="str">
        <f t="shared" ref="I72:I100" si="15">IF(D72="","",G72-H72)</f>
        <v/>
      </c>
      <c r="J72" s="40"/>
      <c r="K72" s="43"/>
      <c r="L72" s="48">
        <f t="shared" ref="L72:L100" si="16">G72+J72+K72</f>
        <v>0</v>
      </c>
      <c r="M72" s="40"/>
      <c r="N72" s="43"/>
      <c r="O72" s="49">
        <f t="shared" ref="O72:O100" si="17">G72+M72+N72</f>
        <v>0</v>
      </c>
      <c r="P72" s="26" t="str">
        <f t="shared" ref="P72:P100" si="18">IF(AND((L72=0),(O72&gt;0)),"O",IF(AND((J72&lt;0),(L72-O72&lt;0)),"O","X"))</f>
        <v>X</v>
      </c>
      <c r="Q72" s="61"/>
      <c r="R72" s="61"/>
      <c r="S72" s="28"/>
      <c r="U72" s="26"/>
      <c r="W72" s="26"/>
      <c r="X72" s="40">
        <f t="shared" ref="X72:X100" si="19">IF($W72&lt;&gt;"도비",IF($U72="국도비","직접입력",SUM($J72:$K72)),)</f>
        <v>0</v>
      </c>
      <c r="Y72" s="40">
        <f t="shared" ref="Y72:Y100" si="20">IF($W72="도비",SUM($J72:$K72),IF($U72="국도비","직접입력",SUM($J72:$K72)-$X72))</f>
        <v>0</v>
      </c>
      <c r="Z72" s="26" t="str">
        <f t="shared" ref="Z72:Z100" si="21">IF(SUM($J72:$K72)=SUM($X72:$Y72),"OK","검토")</f>
        <v>OK</v>
      </c>
      <c r="AB72" s="26"/>
      <c r="AC72" s="40">
        <f t="shared" ref="AC72:AC100" si="22">IF($W72&lt;&gt;"도비",IF($U72="국도비","직접입력",SUM($M72:$N72)),)</f>
        <v>0</v>
      </c>
      <c r="AD72" s="40">
        <f t="shared" ref="AD72:AD100" si="23">IF($W72="도비",SUM(M72:N72),IF($U72="국도비","직접입력",SUM(M72:N72)-AC72))</f>
        <v>0</v>
      </c>
      <c r="AE72" s="26" t="str">
        <f t="shared" ref="AE72:AE100" si="24">IF(SUM(M72:N72)=SUM(AC72:AD72),"OK","검토")</f>
        <v>OK</v>
      </c>
      <c r="AG72" s="26" t="str">
        <f>IF(AI72="","",IF(W72="도비","세입없음",CONCATENATE(AI72,"-",COUNTIF($AI$7:AI72,AI72))))</f>
        <v/>
      </c>
      <c r="AI72" s="26" t="str">
        <f t="array" ref="AI72">IF(C72="","",INDEX(구분표!$I$2:$I$313, MATCH(1,(구분표!$E$2:$E$313='4추일입'!B72)*(구분표!$F$2:$F$313='4추일입'!C72)*(구분표!$G$2:$G$313='4추일입'!A72),0)))</f>
        <v/>
      </c>
      <c r="AK72" s="26"/>
      <c r="AM72" s="40">
        <f>IF(AG72="",0,SUMIFS('4추일출'!$X$6:$X$8,'4추일출'!$AG$6:$AG$8,'4추일입'!$AG72))</f>
        <v>0</v>
      </c>
      <c r="AN72" s="40" t="str">
        <f>IF(AG72="","",COUNTIFS('4추일출'!$AG$6:$AG$8,'4추일입'!AG72))</f>
        <v/>
      </c>
      <c r="AO72" s="26" t="str">
        <f t="shared" ref="AO72:AO100" si="25">IF(X72=AM72,"OK","@@")</f>
        <v>OK</v>
      </c>
      <c r="AQ72" s="40">
        <f>IF(AG72="",0,SUMIFS('4추일출'!$AC$6:$AC$8,'4추일출'!$AG$6:$AG$8,'4추일입'!$AG72))</f>
        <v>0</v>
      </c>
      <c r="AR72" s="40" t="str">
        <f>IF(AG72="","",COUNTIFS('4추일출'!$AG$6:$AG$8,AG72))</f>
        <v/>
      </c>
      <c r="AS72" s="26" t="str">
        <f t="shared" ref="AS72:AS100" si="26">IF(AC72=AQ72,"OK","@@")</f>
        <v>OK</v>
      </c>
    </row>
    <row r="73" spans="1:45" ht="50.1" customHeight="1" x14ac:dyDescent="0.3">
      <c r="A73" s="32" t="str">
        <f>IFERROR(VLOOKUP($C73,구분표!$A$2:$C$313,2,FALSE),"")</f>
        <v/>
      </c>
      <c r="B73" s="23" t="str">
        <f>IFERROR(VLOOKUP($C73,구분표!$A$2:$C$313,3,FALSE),"")</f>
        <v/>
      </c>
      <c r="C73" s="30"/>
      <c r="D73" s="34"/>
      <c r="E73" s="35"/>
      <c r="F73" s="34"/>
      <c r="G73" s="42"/>
      <c r="H73" s="40"/>
      <c r="I73" s="50" t="str">
        <f t="shared" si="15"/>
        <v/>
      </c>
      <c r="J73" s="40"/>
      <c r="K73" s="43"/>
      <c r="L73" s="48">
        <f t="shared" si="16"/>
        <v>0</v>
      </c>
      <c r="M73" s="40"/>
      <c r="N73" s="43"/>
      <c r="O73" s="49">
        <f t="shared" si="17"/>
        <v>0</v>
      </c>
      <c r="P73" s="26" t="str">
        <f t="shared" si="18"/>
        <v>X</v>
      </c>
      <c r="Q73" s="61"/>
      <c r="R73" s="61"/>
      <c r="S73" s="28"/>
      <c r="U73" s="26"/>
      <c r="W73" s="26"/>
      <c r="X73" s="40">
        <f t="shared" si="19"/>
        <v>0</v>
      </c>
      <c r="Y73" s="40">
        <f t="shared" si="20"/>
        <v>0</v>
      </c>
      <c r="Z73" s="26" t="str">
        <f t="shared" si="21"/>
        <v>OK</v>
      </c>
      <c r="AB73" s="26"/>
      <c r="AC73" s="40">
        <f t="shared" si="22"/>
        <v>0</v>
      </c>
      <c r="AD73" s="40">
        <f t="shared" si="23"/>
        <v>0</v>
      </c>
      <c r="AE73" s="26" t="str">
        <f t="shared" si="24"/>
        <v>OK</v>
      </c>
      <c r="AG73" s="26" t="str">
        <f>IF(AI73="","",IF(W73="도비","세입없음",CONCATENATE(AI73,"-",COUNTIF($AI$7:AI73,AI73))))</f>
        <v/>
      </c>
      <c r="AI73" s="26" t="str">
        <f t="array" ref="AI73">IF(C73="","",INDEX(구분표!$I$2:$I$313, MATCH(1,(구분표!$E$2:$E$313='4추일입'!B73)*(구분표!$F$2:$F$313='4추일입'!C73)*(구분표!$G$2:$G$313='4추일입'!A73),0)))</f>
        <v/>
      </c>
      <c r="AK73" s="26"/>
      <c r="AM73" s="40">
        <f>IF(AG73="",0,SUMIFS('4추일출'!$X$6:$X$8,'4추일출'!$AG$6:$AG$8,'4추일입'!$AG73))</f>
        <v>0</v>
      </c>
      <c r="AN73" s="40" t="str">
        <f>IF(AG73="","",COUNTIFS('4추일출'!$AG$6:$AG$8,'4추일입'!AG73))</f>
        <v/>
      </c>
      <c r="AO73" s="26" t="str">
        <f t="shared" si="25"/>
        <v>OK</v>
      </c>
      <c r="AQ73" s="40">
        <f>IF(AG73="",0,SUMIFS('4추일출'!$AC$6:$AC$8,'4추일출'!$AG$6:$AG$8,'4추일입'!$AG73))</f>
        <v>0</v>
      </c>
      <c r="AR73" s="40" t="str">
        <f>IF(AG73="","",COUNTIFS('4추일출'!$AG$6:$AG$8,AG73))</f>
        <v/>
      </c>
      <c r="AS73" s="26" t="str">
        <f t="shared" si="26"/>
        <v>OK</v>
      </c>
    </row>
    <row r="74" spans="1:45" ht="50.1" customHeight="1" x14ac:dyDescent="0.3">
      <c r="A74" s="32" t="str">
        <f>IFERROR(VLOOKUP($C74,구분표!$A$2:$C$313,2,FALSE),"")</f>
        <v/>
      </c>
      <c r="B74" s="23" t="str">
        <f>IFERROR(VLOOKUP($C74,구분표!$A$2:$C$313,3,FALSE),"")</f>
        <v/>
      </c>
      <c r="C74" s="30"/>
      <c r="D74" s="34"/>
      <c r="E74" s="35"/>
      <c r="F74" s="34"/>
      <c r="G74" s="42"/>
      <c r="H74" s="40"/>
      <c r="I74" s="50" t="str">
        <f t="shared" si="15"/>
        <v/>
      </c>
      <c r="J74" s="40"/>
      <c r="K74" s="43"/>
      <c r="L74" s="48">
        <f t="shared" si="16"/>
        <v>0</v>
      </c>
      <c r="M74" s="40"/>
      <c r="N74" s="43"/>
      <c r="O74" s="49">
        <f t="shared" si="17"/>
        <v>0</v>
      </c>
      <c r="P74" s="26" t="str">
        <f t="shared" si="18"/>
        <v>X</v>
      </c>
      <c r="Q74" s="61"/>
      <c r="R74" s="61"/>
      <c r="S74" s="28"/>
      <c r="U74" s="26"/>
      <c r="W74" s="26"/>
      <c r="X74" s="40">
        <f t="shared" si="19"/>
        <v>0</v>
      </c>
      <c r="Y74" s="40">
        <f t="shared" si="20"/>
        <v>0</v>
      </c>
      <c r="Z74" s="26" t="str">
        <f t="shared" si="21"/>
        <v>OK</v>
      </c>
      <c r="AB74" s="26"/>
      <c r="AC74" s="40">
        <f t="shared" si="22"/>
        <v>0</v>
      </c>
      <c r="AD74" s="40">
        <f t="shared" si="23"/>
        <v>0</v>
      </c>
      <c r="AE74" s="26" t="str">
        <f t="shared" si="24"/>
        <v>OK</v>
      </c>
      <c r="AG74" s="26" t="str">
        <f>IF(AI74="","",IF(W74="도비","세입없음",CONCATENATE(AI74,"-",COUNTIF($AI$7:AI74,AI74))))</f>
        <v/>
      </c>
      <c r="AI74" s="26" t="str">
        <f t="array" ref="AI74">IF(C74="","",INDEX(구분표!$I$2:$I$313, MATCH(1,(구분표!$E$2:$E$313='4추일입'!B74)*(구분표!$F$2:$F$313='4추일입'!C74)*(구분표!$G$2:$G$313='4추일입'!A74),0)))</f>
        <v/>
      </c>
      <c r="AK74" s="26"/>
      <c r="AM74" s="40">
        <f>IF(AG74="",0,SUMIFS('4추일출'!$X$6:$X$8,'4추일출'!$AG$6:$AG$8,'4추일입'!$AG74))</f>
        <v>0</v>
      </c>
      <c r="AN74" s="40" t="str">
        <f>IF(AG74="","",COUNTIFS('4추일출'!$AG$6:$AG$8,'4추일입'!AG74))</f>
        <v/>
      </c>
      <c r="AO74" s="26" t="str">
        <f t="shared" si="25"/>
        <v>OK</v>
      </c>
      <c r="AQ74" s="40">
        <f>IF(AG74="",0,SUMIFS('4추일출'!$AC$6:$AC$8,'4추일출'!$AG$6:$AG$8,'4추일입'!$AG74))</f>
        <v>0</v>
      </c>
      <c r="AR74" s="40" t="str">
        <f>IF(AG74="","",COUNTIFS('4추일출'!$AG$6:$AG$8,AG74))</f>
        <v/>
      </c>
      <c r="AS74" s="26" t="str">
        <f t="shared" si="26"/>
        <v>OK</v>
      </c>
    </row>
    <row r="75" spans="1:45" ht="50.1" customHeight="1" x14ac:dyDescent="0.3">
      <c r="A75" s="32" t="str">
        <f>IFERROR(VLOOKUP($C75,구분표!$A$2:$C$313,2,FALSE),"")</f>
        <v/>
      </c>
      <c r="B75" s="23" t="str">
        <f>IFERROR(VLOOKUP($C75,구분표!$A$2:$C$313,3,FALSE),"")</f>
        <v/>
      </c>
      <c r="C75" s="30"/>
      <c r="D75" s="34"/>
      <c r="E75" s="35"/>
      <c r="F75" s="34"/>
      <c r="G75" s="42"/>
      <c r="H75" s="40"/>
      <c r="I75" s="50" t="str">
        <f t="shared" si="15"/>
        <v/>
      </c>
      <c r="J75" s="40"/>
      <c r="K75" s="43"/>
      <c r="L75" s="48">
        <f t="shared" si="16"/>
        <v>0</v>
      </c>
      <c r="M75" s="40"/>
      <c r="N75" s="43"/>
      <c r="O75" s="49">
        <f t="shared" si="17"/>
        <v>0</v>
      </c>
      <c r="P75" s="26" t="str">
        <f t="shared" si="18"/>
        <v>X</v>
      </c>
      <c r="Q75" s="61"/>
      <c r="R75" s="61"/>
      <c r="S75" s="28"/>
      <c r="U75" s="26"/>
      <c r="W75" s="26"/>
      <c r="X75" s="40">
        <f t="shared" si="19"/>
        <v>0</v>
      </c>
      <c r="Y75" s="40">
        <f t="shared" si="20"/>
        <v>0</v>
      </c>
      <c r="Z75" s="26" t="str">
        <f t="shared" si="21"/>
        <v>OK</v>
      </c>
      <c r="AB75" s="26"/>
      <c r="AC75" s="40">
        <f t="shared" si="22"/>
        <v>0</v>
      </c>
      <c r="AD75" s="40">
        <f t="shared" si="23"/>
        <v>0</v>
      </c>
      <c r="AE75" s="26" t="str">
        <f t="shared" si="24"/>
        <v>OK</v>
      </c>
      <c r="AG75" s="26" t="str">
        <f>IF(AI75="","",IF(W75="도비","세입없음",CONCATENATE(AI75,"-",COUNTIF($AI$7:AI75,AI75))))</f>
        <v/>
      </c>
      <c r="AI75" s="26" t="str">
        <f t="array" ref="AI75">IF(C75="","",INDEX(구분표!$I$2:$I$313, MATCH(1,(구분표!$E$2:$E$313='4추일입'!B75)*(구분표!$F$2:$F$313='4추일입'!C75)*(구분표!$G$2:$G$313='4추일입'!A75),0)))</f>
        <v/>
      </c>
      <c r="AK75" s="26"/>
      <c r="AM75" s="40">
        <f>IF(AG75="",0,SUMIFS('4추일출'!$X$6:$X$8,'4추일출'!$AG$6:$AG$8,'4추일입'!$AG75))</f>
        <v>0</v>
      </c>
      <c r="AN75" s="40" t="str">
        <f>IF(AG75="","",COUNTIFS('4추일출'!$AG$6:$AG$8,'4추일입'!AG75))</f>
        <v/>
      </c>
      <c r="AO75" s="26" t="str">
        <f t="shared" si="25"/>
        <v>OK</v>
      </c>
      <c r="AQ75" s="40">
        <f>IF(AG75="",0,SUMIFS('4추일출'!$AC$6:$AC$8,'4추일출'!$AG$6:$AG$8,'4추일입'!$AG75))</f>
        <v>0</v>
      </c>
      <c r="AR75" s="40" t="str">
        <f>IF(AG75="","",COUNTIFS('4추일출'!$AG$6:$AG$8,AG75))</f>
        <v/>
      </c>
      <c r="AS75" s="26" t="str">
        <f t="shared" si="26"/>
        <v>OK</v>
      </c>
    </row>
    <row r="76" spans="1:45" ht="50.1" customHeight="1" x14ac:dyDescent="0.3">
      <c r="A76" s="32" t="str">
        <f>IFERROR(VLOOKUP($C76,구분표!$A$2:$C$313,2,FALSE),"")</f>
        <v/>
      </c>
      <c r="B76" s="23" t="str">
        <f>IFERROR(VLOOKUP($C76,구분표!$A$2:$C$313,3,FALSE),"")</f>
        <v/>
      </c>
      <c r="C76" s="30"/>
      <c r="D76" s="34"/>
      <c r="E76" s="35"/>
      <c r="F76" s="34"/>
      <c r="G76" s="42"/>
      <c r="H76" s="40"/>
      <c r="I76" s="50" t="str">
        <f t="shared" si="15"/>
        <v/>
      </c>
      <c r="J76" s="40"/>
      <c r="K76" s="43"/>
      <c r="L76" s="48">
        <f t="shared" si="16"/>
        <v>0</v>
      </c>
      <c r="M76" s="40"/>
      <c r="N76" s="43"/>
      <c r="O76" s="49">
        <f t="shared" si="17"/>
        <v>0</v>
      </c>
      <c r="P76" s="26" t="str">
        <f t="shared" si="18"/>
        <v>X</v>
      </c>
      <c r="Q76" s="61"/>
      <c r="R76" s="61"/>
      <c r="S76" s="28"/>
      <c r="U76" s="26"/>
      <c r="W76" s="26"/>
      <c r="X76" s="40">
        <f t="shared" si="19"/>
        <v>0</v>
      </c>
      <c r="Y76" s="40">
        <f t="shared" si="20"/>
        <v>0</v>
      </c>
      <c r="Z76" s="26" t="str">
        <f t="shared" si="21"/>
        <v>OK</v>
      </c>
      <c r="AB76" s="26"/>
      <c r="AC76" s="40">
        <f t="shared" si="22"/>
        <v>0</v>
      </c>
      <c r="AD76" s="40">
        <f t="shared" si="23"/>
        <v>0</v>
      </c>
      <c r="AE76" s="26" t="str">
        <f t="shared" si="24"/>
        <v>OK</v>
      </c>
      <c r="AG76" s="26" t="str">
        <f>IF(AI76="","",IF(W76="도비","세입없음",CONCATENATE(AI76,"-",COUNTIF($AI$7:AI76,AI76))))</f>
        <v/>
      </c>
      <c r="AI76" s="26" t="str">
        <f t="array" ref="AI76">IF(C76="","",INDEX(구분표!$I$2:$I$313, MATCH(1,(구분표!$E$2:$E$313='4추일입'!B76)*(구분표!$F$2:$F$313='4추일입'!C76)*(구분표!$G$2:$G$313='4추일입'!A76),0)))</f>
        <v/>
      </c>
      <c r="AK76" s="26"/>
      <c r="AM76" s="40">
        <f>IF(AG76="",0,SUMIFS('4추일출'!$X$6:$X$8,'4추일출'!$AG$6:$AG$8,'4추일입'!$AG76))</f>
        <v>0</v>
      </c>
      <c r="AN76" s="40" t="str">
        <f>IF(AG76="","",COUNTIFS('4추일출'!$AG$6:$AG$8,'4추일입'!AG76))</f>
        <v/>
      </c>
      <c r="AO76" s="26" t="str">
        <f t="shared" si="25"/>
        <v>OK</v>
      </c>
      <c r="AQ76" s="40">
        <f>IF(AG76="",0,SUMIFS('4추일출'!$AC$6:$AC$8,'4추일출'!$AG$6:$AG$8,'4추일입'!$AG76))</f>
        <v>0</v>
      </c>
      <c r="AR76" s="40" t="str">
        <f>IF(AG76="","",COUNTIFS('4추일출'!$AG$6:$AG$8,AG76))</f>
        <v/>
      </c>
      <c r="AS76" s="26" t="str">
        <f t="shared" si="26"/>
        <v>OK</v>
      </c>
    </row>
    <row r="77" spans="1:45" ht="50.1" customHeight="1" x14ac:dyDescent="0.3">
      <c r="A77" s="32" t="str">
        <f>IFERROR(VLOOKUP($C77,구분표!$A$2:$C$313,2,FALSE),"")</f>
        <v/>
      </c>
      <c r="B77" s="23" t="str">
        <f>IFERROR(VLOOKUP($C77,구분표!$A$2:$C$313,3,FALSE),"")</f>
        <v/>
      </c>
      <c r="C77" s="30"/>
      <c r="D77" s="34"/>
      <c r="E77" s="35"/>
      <c r="F77" s="34"/>
      <c r="G77" s="42"/>
      <c r="H77" s="40"/>
      <c r="I77" s="50" t="str">
        <f t="shared" si="15"/>
        <v/>
      </c>
      <c r="J77" s="40"/>
      <c r="K77" s="43"/>
      <c r="L77" s="48">
        <f t="shared" si="16"/>
        <v>0</v>
      </c>
      <c r="M77" s="40"/>
      <c r="N77" s="43"/>
      <c r="O77" s="49">
        <f t="shared" si="17"/>
        <v>0</v>
      </c>
      <c r="P77" s="26" t="str">
        <f t="shared" si="18"/>
        <v>X</v>
      </c>
      <c r="Q77" s="61"/>
      <c r="R77" s="61"/>
      <c r="S77" s="28"/>
      <c r="U77" s="26"/>
      <c r="W77" s="26"/>
      <c r="X77" s="40">
        <f t="shared" si="19"/>
        <v>0</v>
      </c>
      <c r="Y77" s="40">
        <f t="shared" si="20"/>
        <v>0</v>
      </c>
      <c r="Z77" s="26" t="str">
        <f t="shared" si="21"/>
        <v>OK</v>
      </c>
      <c r="AB77" s="26"/>
      <c r="AC77" s="40">
        <f t="shared" si="22"/>
        <v>0</v>
      </c>
      <c r="AD77" s="40">
        <f t="shared" si="23"/>
        <v>0</v>
      </c>
      <c r="AE77" s="26" t="str">
        <f t="shared" si="24"/>
        <v>OK</v>
      </c>
      <c r="AG77" s="26" t="str">
        <f>IF(AI77="","",IF(W77="도비","세입없음",CONCATENATE(AI77,"-",COUNTIF($AI$7:AI77,AI77))))</f>
        <v/>
      </c>
      <c r="AI77" s="26" t="str">
        <f t="array" ref="AI77">IF(C77="","",INDEX(구분표!$I$2:$I$313, MATCH(1,(구분표!$E$2:$E$313='4추일입'!B77)*(구분표!$F$2:$F$313='4추일입'!C77)*(구분표!$G$2:$G$313='4추일입'!A77),0)))</f>
        <v/>
      </c>
      <c r="AK77" s="26"/>
      <c r="AM77" s="40">
        <f>IF(AG77="",0,SUMIFS('4추일출'!$X$6:$X$8,'4추일출'!$AG$6:$AG$8,'4추일입'!$AG77))</f>
        <v>0</v>
      </c>
      <c r="AN77" s="40" t="str">
        <f>IF(AG77="","",COUNTIFS('4추일출'!$AG$6:$AG$8,'4추일입'!AG77))</f>
        <v/>
      </c>
      <c r="AO77" s="26" t="str">
        <f t="shared" si="25"/>
        <v>OK</v>
      </c>
      <c r="AQ77" s="40">
        <f>IF(AG77="",0,SUMIFS('4추일출'!$AC$6:$AC$8,'4추일출'!$AG$6:$AG$8,'4추일입'!$AG77))</f>
        <v>0</v>
      </c>
      <c r="AR77" s="40" t="str">
        <f>IF(AG77="","",COUNTIFS('4추일출'!$AG$6:$AG$8,AG77))</f>
        <v/>
      </c>
      <c r="AS77" s="26" t="str">
        <f t="shared" si="26"/>
        <v>OK</v>
      </c>
    </row>
    <row r="78" spans="1:45" ht="50.1" customHeight="1" x14ac:dyDescent="0.3">
      <c r="A78" s="32" t="str">
        <f>IFERROR(VLOOKUP($C78,구분표!$A$2:$C$313,2,FALSE),"")</f>
        <v/>
      </c>
      <c r="B78" s="23" t="str">
        <f>IFERROR(VLOOKUP($C78,구분표!$A$2:$C$313,3,FALSE),"")</f>
        <v/>
      </c>
      <c r="C78" s="30"/>
      <c r="D78" s="34"/>
      <c r="E78" s="35"/>
      <c r="F78" s="34"/>
      <c r="G78" s="42"/>
      <c r="H78" s="40"/>
      <c r="I78" s="50" t="str">
        <f t="shared" si="15"/>
        <v/>
      </c>
      <c r="J78" s="40"/>
      <c r="K78" s="43"/>
      <c r="L78" s="48">
        <f t="shared" si="16"/>
        <v>0</v>
      </c>
      <c r="M78" s="40"/>
      <c r="N78" s="43"/>
      <c r="O78" s="49">
        <f t="shared" si="17"/>
        <v>0</v>
      </c>
      <c r="P78" s="26" t="str">
        <f t="shared" si="18"/>
        <v>X</v>
      </c>
      <c r="Q78" s="61"/>
      <c r="R78" s="61"/>
      <c r="S78" s="28"/>
      <c r="U78" s="26"/>
      <c r="W78" s="26"/>
      <c r="X78" s="40">
        <f t="shared" si="19"/>
        <v>0</v>
      </c>
      <c r="Y78" s="40">
        <f t="shared" si="20"/>
        <v>0</v>
      </c>
      <c r="Z78" s="26" t="str">
        <f t="shared" si="21"/>
        <v>OK</v>
      </c>
      <c r="AB78" s="26"/>
      <c r="AC78" s="40">
        <f t="shared" si="22"/>
        <v>0</v>
      </c>
      <c r="AD78" s="40">
        <f t="shared" si="23"/>
        <v>0</v>
      </c>
      <c r="AE78" s="26" t="str">
        <f t="shared" si="24"/>
        <v>OK</v>
      </c>
      <c r="AG78" s="26" t="str">
        <f>IF(AI78="","",IF(W78="도비","세입없음",CONCATENATE(AI78,"-",COUNTIF($AI$7:AI78,AI78))))</f>
        <v/>
      </c>
      <c r="AI78" s="26" t="str">
        <f t="array" ref="AI78">IF(C78="","",INDEX(구분표!$I$2:$I$313, MATCH(1,(구분표!$E$2:$E$313='4추일입'!B78)*(구분표!$F$2:$F$313='4추일입'!C78)*(구분표!$G$2:$G$313='4추일입'!A78),0)))</f>
        <v/>
      </c>
      <c r="AK78" s="26"/>
      <c r="AM78" s="40">
        <f>IF(AG78="",0,SUMIFS('4추일출'!$X$6:$X$8,'4추일출'!$AG$6:$AG$8,'4추일입'!$AG78))</f>
        <v>0</v>
      </c>
      <c r="AN78" s="40" t="str">
        <f>IF(AG78="","",COUNTIFS('4추일출'!$AG$6:$AG$8,'4추일입'!AG78))</f>
        <v/>
      </c>
      <c r="AO78" s="26" t="str">
        <f t="shared" si="25"/>
        <v>OK</v>
      </c>
      <c r="AQ78" s="40">
        <f>IF(AG78="",0,SUMIFS('4추일출'!$AC$6:$AC$8,'4추일출'!$AG$6:$AG$8,'4추일입'!$AG78))</f>
        <v>0</v>
      </c>
      <c r="AR78" s="40" t="str">
        <f>IF(AG78="","",COUNTIFS('4추일출'!$AG$6:$AG$8,AG78))</f>
        <v/>
      </c>
      <c r="AS78" s="26" t="str">
        <f t="shared" si="26"/>
        <v>OK</v>
      </c>
    </row>
    <row r="79" spans="1:45" ht="50.1" customHeight="1" x14ac:dyDescent="0.3">
      <c r="A79" s="32" t="str">
        <f>IFERROR(VLOOKUP($C79,구분표!$A$2:$C$313,2,FALSE),"")</f>
        <v/>
      </c>
      <c r="B79" s="23" t="str">
        <f>IFERROR(VLOOKUP($C79,구분표!$A$2:$C$313,3,FALSE),"")</f>
        <v/>
      </c>
      <c r="C79" s="30"/>
      <c r="D79" s="34"/>
      <c r="E79" s="35"/>
      <c r="F79" s="34"/>
      <c r="G79" s="42"/>
      <c r="H79" s="40"/>
      <c r="I79" s="50" t="str">
        <f t="shared" si="15"/>
        <v/>
      </c>
      <c r="J79" s="40"/>
      <c r="K79" s="43"/>
      <c r="L79" s="48">
        <f t="shared" si="16"/>
        <v>0</v>
      </c>
      <c r="M79" s="40"/>
      <c r="N79" s="43"/>
      <c r="O79" s="49">
        <f t="shared" si="17"/>
        <v>0</v>
      </c>
      <c r="P79" s="26" t="str">
        <f t="shared" si="18"/>
        <v>X</v>
      </c>
      <c r="Q79" s="61"/>
      <c r="R79" s="61"/>
      <c r="S79" s="28"/>
      <c r="U79" s="26"/>
      <c r="W79" s="26"/>
      <c r="X79" s="40">
        <f t="shared" si="19"/>
        <v>0</v>
      </c>
      <c r="Y79" s="40">
        <f t="shared" si="20"/>
        <v>0</v>
      </c>
      <c r="Z79" s="26" t="str">
        <f t="shared" si="21"/>
        <v>OK</v>
      </c>
      <c r="AB79" s="26"/>
      <c r="AC79" s="40">
        <f t="shared" si="22"/>
        <v>0</v>
      </c>
      <c r="AD79" s="40">
        <f t="shared" si="23"/>
        <v>0</v>
      </c>
      <c r="AE79" s="26" t="str">
        <f t="shared" si="24"/>
        <v>OK</v>
      </c>
      <c r="AG79" s="26" t="str">
        <f>IF(AI79="","",IF(W79="도비","세입없음",CONCATENATE(AI79,"-",COUNTIF($AI$7:AI79,AI79))))</f>
        <v/>
      </c>
      <c r="AI79" s="26" t="str">
        <f t="array" ref="AI79">IF(C79="","",INDEX(구분표!$I$2:$I$313, MATCH(1,(구분표!$E$2:$E$313='4추일입'!B79)*(구분표!$F$2:$F$313='4추일입'!C79)*(구분표!$G$2:$G$313='4추일입'!A79),0)))</f>
        <v/>
      </c>
      <c r="AK79" s="26"/>
      <c r="AM79" s="40">
        <f>IF(AG79="",0,SUMIFS('4추일출'!$X$6:$X$8,'4추일출'!$AG$6:$AG$8,'4추일입'!$AG79))</f>
        <v>0</v>
      </c>
      <c r="AN79" s="40" t="str">
        <f>IF(AG79="","",COUNTIFS('4추일출'!$AG$6:$AG$8,'4추일입'!AG79))</f>
        <v/>
      </c>
      <c r="AO79" s="26" t="str">
        <f t="shared" si="25"/>
        <v>OK</v>
      </c>
      <c r="AQ79" s="40">
        <f>IF(AG79="",0,SUMIFS('4추일출'!$AC$6:$AC$8,'4추일출'!$AG$6:$AG$8,'4추일입'!$AG79))</f>
        <v>0</v>
      </c>
      <c r="AR79" s="40" t="str">
        <f>IF(AG79="","",COUNTIFS('4추일출'!$AG$6:$AG$8,AG79))</f>
        <v/>
      </c>
      <c r="AS79" s="26" t="str">
        <f t="shared" si="26"/>
        <v>OK</v>
      </c>
    </row>
    <row r="80" spans="1:45" ht="50.1" customHeight="1" x14ac:dyDescent="0.3">
      <c r="A80" s="32" t="str">
        <f>IFERROR(VLOOKUP($C80,구분표!$A$2:$C$313,2,FALSE),"")</f>
        <v/>
      </c>
      <c r="B80" s="23" t="str">
        <f>IFERROR(VLOOKUP($C80,구분표!$A$2:$C$313,3,FALSE),"")</f>
        <v/>
      </c>
      <c r="C80" s="30"/>
      <c r="D80" s="34"/>
      <c r="E80" s="35"/>
      <c r="F80" s="34"/>
      <c r="G80" s="42"/>
      <c r="H80" s="40"/>
      <c r="I80" s="50" t="str">
        <f t="shared" si="15"/>
        <v/>
      </c>
      <c r="J80" s="40"/>
      <c r="K80" s="43"/>
      <c r="L80" s="48">
        <f t="shared" si="16"/>
        <v>0</v>
      </c>
      <c r="M80" s="40"/>
      <c r="N80" s="43"/>
      <c r="O80" s="49">
        <f t="shared" si="17"/>
        <v>0</v>
      </c>
      <c r="P80" s="26" t="str">
        <f t="shared" si="18"/>
        <v>X</v>
      </c>
      <c r="Q80" s="61"/>
      <c r="R80" s="61"/>
      <c r="S80" s="28"/>
      <c r="U80" s="26"/>
      <c r="W80" s="26"/>
      <c r="X80" s="40">
        <f t="shared" si="19"/>
        <v>0</v>
      </c>
      <c r="Y80" s="40">
        <f t="shared" si="20"/>
        <v>0</v>
      </c>
      <c r="Z80" s="26" t="str">
        <f t="shared" si="21"/>
        <v>OK</v>
      </c>
      <c r="AB80" s="26"/>
      <c r="AC80" s="40">
        <f t="shared" si="22"/>
        <v>0</v>
      </c>
      <c r="AD80" s="40">
        <f t="shared" si="23"/>
        <v>0</v>
      </c>
      <c r="AE80" s="26" t="str">
        <f t="shared" si="24"/>
        <v>OK</v>
      </c>
      <c r="AG80" s="26" t="str">
        <f>IF(AI80="","",IF(W80="도비","세입없음",CONCATENATE(AI80,"-",COUNTIF($AI$7:AI80,AI80))))</f>
        <v/>
      </c>
      <c r="AI80" s="26" t="str">
        <f t="array" ref="AI80">IF(C80="","",INDEX(구분표!$I$2:$I$313, MATCH(1,(구분표!$E$2:$E$313='4추일입'!B80)*(구분표!$F$2:$F$313='4추일입'!C80)*(구분표!$G$2:$G$313='4추일입'!A80),0)))</f>
        <v/>
      </c>
      <c r="AK80" s="26"/>
      <c r="AM80" s="40">
        <f>IF(AG80="",0,SUMIFS('4추일출'!$X$6:$X$8,'4추일출'!$AG$6:$AG$8,'4추일입'!$AG80))</f>
        <v>0</v>
      </c>
      <c r="AN80" s="40" t="str">
        <f>IF(AG80="","",COUNTIFS('4추일출'!$AG$6:$AG$8,'4추일입'!AG80))</f>
        <v/>
      </c>
      <c r="AO80" s="26" t="str">
        <f t="shared" si="25"/>
        <v>OK</v>
      </c>
      <c r="AQ80" s="40">
        <f>IF(AG80="",0,SUMIFS('4추일출'!$AC$6:$AC$8,'4추일출'!$AG$6:$AG$8,'4추일입'!$AG80))</f>
        <v>0</v>
      </c>
      <c r="AR80" s="40" t="str">
        <f>IF(AG80="","",COUNTIFS('4추일출'!$AG$6:$AG$8,AG80))</f>
        <v/>
      </c>
      <c r="AS80" s="26" t="str">
        <f t="shared" si="26"/>
        <v>OK</v>
      </c>
    </row>
    <row r="81" spans="1:45" ht="50.1" customHeight="1" x14ac:dyDescent="0.3">
      <c r="A81" s="32" t="str">
        <f>IFERROR(VLOOKUP($C81,구분표!$A$2:$C$313,2,FALSE),"")</f>
        <v/>
      </c>
      <c r="B81" s="23" t="str">
        <f>IFERROR(VLOOKUP($C81,구분표!$A$2:$C$313,3,FALSE),"")</f>
        <v/>
      </c>
      <c r="C81" s="30"/>
      <c r="D81" s="34"/>
      <c r="E81" s="35"/>
      <c r="F81" s="34"/>
      <c r="G81" s="42"/>
      <c r="H81" s="40"/>
      <c r="I81" s="50" t="str">
        <f t="shared" si="15"/>
        <v/>
      </c>
      <c r="J81" s="40"/>
      <c r="K81" s="43"/>
      <c r="L81" s="48">
        <f t="shared" si="16"/>
        <v>0</v>
      </c>
      <c r="M81" s="40"/>
      <c r="N81" s="43"/>
      <c r="O81" s="49">
        <f t="shared" si="17"/>
        <v>0</v>
      </c>
      <c r="P81" s="26" t="str">
        <f t="shared" si="18"/>
        <v>X</v>
      </c>
      <c r="Q81" s="61"/>
      <c r="R81" s="61"/>
      <c r="S81" s="28"/>
      <c r="U81" s="26"/>
      <c r="W81" s="26"/>
      <c r="X81" s="40">
        <f t="shared" si="19"/>
        <v>0</v>
      </c>
      <c r="Y81" s="40">
        <f t="shared" si="20"/>
        <v>0</v>
      </c>
      <c r="Z81" s="26" t="str">
        <f t="shared" si="21"/>
        <v>OK</v>
      </c>
      <c r="AB81" s="26"/>
      <c r="AC81" s="40">
        <f t="shared" si="22"/>
        <v>0</v>
      </c>
      <c r="AD81" s="40">
        <f t="shared" si="23"/>
        <v>0</v>
      </c>
      <c r="AE81" s="26" t="str">
        <f t="shared" si="24"/>
        <v>OK</v>
      </c>
      <c r="AG81" s="26" t="str">
        <f>IF(AI81="","",IF(W81="도비","세입없음",CONCATENATE(AI81,"-",COUNTIF($AI$7:AI81,AI81))))</f>
        <v/>
      </c>
      <c r="AI81" s="26" t="str">
        <f t="array" ref="AI81">IF(C81="","",INDEX(구분표!$I$2:$I$313, MATCH(1,(구분표!$E$2:$E$313='4추일입'!B81)*(구분표!$F$2:$F$313='4추일입'!C81)*(구분표!$G$2:$G$313='4추일입'!A81),0)))</f>
        <v/>
      </c>
      <c r="AK81" s="26"/>
      <c r="AM81" s="40">
        <f>IF(AG81="",0,SUMIFS('4추일출'!$X$6:$X$8,'4추일출'!$AG$6:$AG$8,'4추일입'!$AG81))</f>
        <v>0</v>
      </c>
      <c r="AN81" s="40" t="str">
        <f>IF(AG81="","",COUNTIFS('4추일출'!$AG$6:$AG$8,'4추일입'!AG81))</f>
        <v/>
      </c>
      <c r="AO81" s="26" t="str">
        <f t="shared" si="25"/>
        <v>OK</v>
      </c>
      <c r="AQ81" s="40">
        <f>IF(AG81="",0,SUMIFS('4추일출'!$AC$6:$AC$8,'4추일출'!$AG$6:$AG$8,'4추일입'!$AG81))</f>
        <v>0</v>
      </c>
      <c r="AR81" s="40" t="str">
        <f>IF(AG81="","",COUNTIFS('4추일출'!$AG$6:$AG$8,AG81))</f>
        <v/>
      </c>
      <c r="AS81" s="26" t="str">
        <f t="shared" si="26"/>
        <v>OK</v>
      </c>
    </row>
    <row r="82" spans="1:45" ht="50.1" customHeight="1" x14ac:dyDescent="0.3">
      <c r="A82" s="32" t="str">
        <f>IFERROR(VLOOKUP($C82,구분표!$A$2:$C$313,2,FALSE),"")</f>
        <v/>
      </c>
      <c r="B82" s="23" t="str">
        <f>IFERROR(VLOOKUP($C82,구분표!$A$2:$C$313,3,FALSE),"")</f>
        <v/>
      </c>
      <c r="C82" s="30"/>
      <c r="D82" s="34"/>
      <c r="E82" s="35"/>
      <c r="F82" s="34"/>
      <c r="G82" s="42"/>
      <c r="H82" s="40"/>
      <c r="I82" s="50" t="str">
        <f t="shared" si="15"/>
        <v/>
      </c>
      <c r="J82" s="40"/>
      <c r="K82" s="43"/>
      <c r="L82" s="48">
        <f t="shared" si="16"/>
        <v>0</v>
      </c>
      <c r="M82" s="40"/>
      <c r="N82" s="43"/>
      <c r="O82" s="49">
        <f t="shared" si="17"/>
        <v>0</v>
      </c>
      <c r="P82" s="26" t="str">
        <f t="shared" si="18"/>
        <v>X</v>
      </c>
      <c r="Q82" s="61"/>
      <c r="R82" s="61"/>
      <c r="S82" s="28"/>
      <c r="U82" s="26"/>
      <c r="W82" s="26"/>
      <c r="X82" s="40">
        <f t="shared" si="19"/>
        <v>0</v>
      </c>
      <c r="Y82" s="40">
        <f t="shared" si="20"/>
        <v>0</v>
      </c>
      <c r="Z82" s="26" t="str">
        <f t="shared" si="21"/>
        <v>OK</v>
      </c>
      <c r="AB82" s="26"/>
      <c r="AC82" s="40">
        <f t="shared" si="22"/>
        <v>0</v>
      </c>
      <c r="AD82" s="40">
        <f t="shared" si="23"/>
        <v>0</v>
      </c>
      <c r="AE82" s="26" t="str">
        <f t="shared" si="24"/>
        <v>OK</v>
      </c>
      <c r="AG82" s="26" t="str">
        <f>IF(AI82="","",IF(W82="도비","세입없음",CONCATENATE(AI82,"-",COUNTIF($AI$7:AI82,AI82))))</f>
        <v/>
      </c>
      <c r="AI82" s="26" t="str">
        <f t="array" ref="AI82">IF(C82="","",INDEX(구분표!$I$2:$I$313, MATCH(1,(구분표!$E$2:$E$313='4추일입'!B82)*(구분표!$F$2:$F$313='4추일입'!C82)*(구분표!$G$2:$G$313='4추일입'!A82),0)))</f>
        <v/>
      </c>
      <c r="AK82" s="26"/>
      <c r="AM82" s="40">
        <f>IF(AG82="",0,SUMIFS('4추일출'!$X$6:$X$8,'4추일출'!$AG$6:$AG$8,'4추일입'!$AG82))</f>
        <v>0</v>
      </c>
      <c r="AN82" s="40" t="str">
        <f>IF(AG82="","",COUNTIFS('4추일출'!$AG$6:$AG$8,'4추일입'!AG82))</f>
        <v/>
      </c>
      <c r="AO82" s="26" t="str">
        <f t="shared" si="25"/>
        <v>OK</v>
      </c>
      <c r="AQ82" s="40">
        <f>IF(AG82="",0,SUMIFS('4추일출'!$AC$6:$AC$8,'4추일출'!$AG$6:$AG$8,'4추일입'!$AG82))</f>
        <v>0</v>
      </c>
      <c r="AR82" s="40" t="str">
        <f>IF(AG82="","",COUNTIFS('4추일출'!$AG$6:$AG$8,AG82))</f>
        <v/>
      </c>
      <c r="AS82" s="26" t="str">
        <f t="shared" si="26"/>
        <v>OK</v>
      </c>
    </row>
    <row r="83" spans="1:45" ht="50.1" customHeight="1" x14ac:dyDescent="0.3">
      <c r="A83" s="32" t="str">
        <f>IFERROR(VLOOKUP($C83,구분표!$A$2:$C$313,2,FALSE),"")</f>
        <v/>
      </c>
      <c r="B83" s="23" t="str">
        <f>IFERROR(VLOOKUP($C83,구분표!$A$2:$C$313,3,FALSE),"")</f>
        <v/>
      </c>
      <c r="C83" s="30"/>
      <c r="D83" s="34"/>
      <c r="E83" s="35"/>
      <c r="F83" s="34"/>
      <c r="G83" s="42"/>
      <c r="H83" s="40"/>
      <c r="I83" s="50" t="str">
        <f t="shared" si="15"/>
        <v/>
      </c>
      <c r="J83" s="40"/>
      <c r="K83" s="43"/>
      <c r="L83" s="48">
        <f t="shared" si="16"/>
        <v>0</v>
      </c>
      <c r="M83" s="40"/>
      <c r="N83" s="43"/>
      <c r="O83" s="49">
        <f t="shared" si="17"/>
        <v>0</v>
      </c>
      <c r="P83" s="26" t="str">
        <f t="shared" si="18"/>
        <v>X</v>
      </c>
      <c r="Q83" s="61"/>
      <c r="R83" s="61"/>
      <c r="S83" s="28"/>
      <c r="U83" s="26"/>
      <c r="W83" s="26"/>
      <c r="X83" s="40">
        <f t="shared" si="19"/>
        <v>0</v>
      </c>
      <c r="Y83" s="40">
        <f t="shared" si="20"/>
        <v>0</v>
      </c>
      <c r="Z83" s="26" t="str">
        <f t="shared" si="21"/>
        <v>OK</v>
      </c>
      <c r="AB83" s="26"/>
      <c r="AC83" s="40">
        <f t="shared" si="22"/>
        <v>0</v>
      </c>
      <c r="AD83" s="40">
        <f t="shared" si="23"/>
        <v>0</v>
      </c>
      <c r="AE83" s="26" t="str">
        <f t="shared" si="24"/>
        <v>OK</v>
      </c>
      <c r="AG83" s="26" t="str">
        <f>IF(AI83="","",IF(W83="도비","세입없음",CONCATENATE(AI83,"-",COUNTIF($AI$7:AI83,AI83))))</f>
        <v/>
      </c>
      <c r="AI83" s="26" t="str">
        <f t="array" ref="AI83">IF(C83="","",INDEX(구분표!$I$2:$I$313, MATCH(1,(구분표!$E$2:$E$313='4추일입'!B83)*(구분표!$F$2:$F$313='4추일입'!C83)*(구분표!$G$2:$G$313='4추일입'!A83),0)))</f>
        <v/>
      </c>
      <c r="AK83" s="26"/>
      <c r="AM83" s="40">
        <f>IF(AG83="",0,SUMIFS('4추일출'!$X$6:$X$8,'4추일출'!$AG$6:$AG$8,'4추일입'!$AG83))</f>
        <v>0</v>
      </c>
      <c r="AN83" s="40" t="str">
        <f>IF(AG83="","",COUNTIFS('4추일출'!$AG$6:$AG$8,'4추일입'!AG83))</f>
        <v/>
      </c>
      <c r="AO83" s="26" t="str">
        <f t="shared" si="25"/>
        <v>OK</v>
      </c>
      <c r="AQ83" s="40">
        <f>IF(AG83="",0,SUMIFS('4추일출'!$AC$6:$AC$8,'4추일출'!$AG$6:$AG$8,'4추일입'!$AG83))</f>
        <v>0</v>
      </c>
      <c r="AR83" s="40" t="str">
        <f>IF(AG83="","",COUNTIFS('4추일출'!$AG$6:$AG$8,AG83))</f>
        <v/>
      </c>
      <c r="AS83" s="26" t="str">
        <f t="shared" si="26"/>
        <v>OK</v>
      </c>
    </row>
    <row r="84" spans="1:45" ht="50.1" customHeight="1" x14ac:dyDescent="0.3">
      <c r="A84" s="32" t="str">
        <f>IFERROR(VLOOKUP($C84,구분표!$A$2:$C$313,2,FALSE),"")</f>
        <v/>
      </c>
      <c r="B84" s="23" t="str">
        <f>IFERROR(VLOOKUP($C84,구분표!$A$2:$C$313,3,FALSE),"")</f>
        <v/>
      </c>
      <c r="C84" s="30"/>
      <c r="D84" s="34"/>
      <c r="E84" s="35"/>
      <c r="F84" s="34"/>
      <c r="G84" s="42"/>
      <c r="H84" s="40"/>
      <c r="I84" s="50" t="str">
        <f t="shared" si="15"/>
        <v/>
      </c>
      <c r="J84" s="40"/>
      <c r="K84" s="43"/>
      <c r="L84" s="48">
        <f t="shared" si="16"/>
        <v>0</v>
      </c>
      <c r="M84" s="40"/>
      <c r="N84" s="43"/>
      <c r="O84" s="49">
        <f t="shared" si="17"/>
        <v>0</v>
      </c>
      <c r="P84" s="26" t="str">
        <f t="shared" si="18"/>
        <v>X</v>
      </c>
      <c r="Q84" s="61"/>
      <c r="R84" s="61"/>
      <c r="S84" s="28"/>
      <c r="U84" s="26"/>
      <c r="W84" s="26"/>
      <c r="X84" s="40">
        <f t="shared" si="19"/>
        <v>0</v>
      </c>
      <c r="Y84" s="40">
        <f t="shared" si="20"/>
        <v>0</v>
      </c>
      <c r="Z84" s="26" t="str">
        <f t="shared" si="21"/>
        <v>OK</v>
      </c>
      <c r="AB84" s="26"/>
      <c r="AC84" s="40">
        <f t="shared" si="22"/>
        <v>0</v>
      </c>
      <c r="AD84" s="40">
        <f t="shared" si="23"/>
        <v>0</v>
      </c>
      <c r="AE84" s="26" t="str">
        <f t="shared" si="24"/>
        <v>OK</v>
      </c>
      <c r="AG84" s="26" t="str">
        <f>IF(AI84="","",IF(W84="도비","세입없음",CONCATENATE(AI84,"-",COUNTIF($AI$7:AI84,AI84))))</f>
        <v/>
      </c>
      <c r="AI84" s="26" t="str">
        <f t="array" ref="AI84">IF(C84="","",INDEX(구분표!$I$2:$I$313, MATCH(1,(구분표!$E$2:$E$313='4추일입'!B84)*(구분표!$F$2:$F$313='4추일입'!C84)*(구분표!$G$2:$G$313='4추일입'!A84),0)))</f>
        <v/>
      </c>
      <c r="AK84" s="26"/>
      <c r="AM84" s="40">
        <f>IF(AG84="",0,SUMIFS('4추일출'!$X$6:$X$8,'4추일출'!$AG$6:$AG$8,'4추일입'!$AG84))</f>
        <v>0</v>
      </c>
      <c r="AN84" s="40" t="str">
        <f>IF(AG84="","",COUNTIFS('4추일출'!$AG$6:$AG$8,'4추일입'!AG84))</f>
        <v/>
      </c>
      <c r="AO84" s="26" t="str">
        <f t="shared" si="25"/>
        <v>OK</v>
      </c>
      <c r="AQ84" s="40">
        <f>IF(AG84="",0,SUMIFS('4추일출'!$AC$6:$AC$8,'4추일출'!$AG$6:$AG$8,'4추일입'!$AG84))</f>
        <v>0</v>
      </c>
      <c r="AR84" s="40" t="str">
        <f>IF(AG84="","",COUNTIFS('4추일출'!$AG$6:$AG$8,AG84))</f>
        <v/>
      </c>
      <c r="AS84" s="26" t="str">
        <f t="shared" si="26"/>
        <v>OK</v>
      </c>
    </row>
    <row r="85" spans="1:45" ht="50.1" customHeight="1" x14ac:dyDescent="0.3">
      <c r="A85" s="32" t="str">
        <f>IFERROR(VLOOKUP($C85,구분표!$A$2:$C$313,2,FALSE),"")</f>
        <v/>
      </c>
      <c r="B85" s="23" t="str">
        <f>IFERROR(VLOOKUP($C85,구분표!$A$2:$C$313,3,FALSE),"")</f>
        <v/>
      </c>
      <c r="C85" s="30"/>
      <c r="D85" s="34"/>
      <c r="E85" s="35"/>
      <c r="F85" s="34"/>
      <c r="G85" s="42"/>
      <c r="H85" s="40"/>
      <c r="I85" s="50" t="str">
        <f t="shared" si="15"/>
        <v/>
      </c>
      <c r="J85" s="40"/>
      <c r="K85" s="43"/>
      <c r="L85" s="48">
        <f t="shared" si="16"/>
        <v>0</v>
      </c>
      <c r="M85" s="40"/>
      <c r="N85" s="43"/>
      <c r="O85" s="49">
        <f t="shared" si="17"/>
        <v>0</v>
      </c>
      <c r="P85" s="26" t="str">
        <f t="shared" si="18"/>
        <v>X</v>
      </c>
      <c r="Q85" s="61"/>
      <c r="R85" s="61"/>
      <c r="S85" s="28"/>
      <c r="U85" s="26"/>
      <c r="W85" s="26"/>
      <c r="X85" s="40">
        <f t="shared" si="19"/>
        <v>0</v>
      </c>
      <c r="Y85" s="40">
        <f t="shared" si="20"/>
        <v>0</v>
      </c>
      <c r="Z85" s="26" t="str">
        <f t="shared" si="21"/>
        <v>OK</v>
      </c>
      <c r="AB85" s="26"/>
      <c r="AC85" s="40">
        <f t="shared" si="22"/>
        <v>0</v>
      </c>
      <c r="AD85" s="40">
        <f t="shared" si="23"/>
        <v>0</v>
      </c>
      <c r="AE85" s="26" t="str">
        <f t="shared" si="24"/>
        <v>OK</v>
      </c>
      <c r="AG85" s="26" t="str">
        <f>IF(AI85="","",IF(W85="도비","세입없음",CONCATENATE(AI85,"-",COUNTIF($AI$7:AI85,AI85))))</f>
        <v/>
      </c>
      <c r="AI85" s="26" t="str">
        <f t="array" ref="AI85">IF(C85="","",INDEX(구분표!$I$2:$I$313, MATCH(1,(구분표!$E$2:$E$313='4추일입'!B85)*(구분표!$F$2:$F$313='4추일입'!C85)*(구분표!$G$2:$G$313='4추일입'!A85),0)))</f>
        <v/>
      </c>
      <c r="AK85" s="26"/>
      <c r="AM85" s="40">
        <f>IF(AG85="",0,SUMIFS('4추일출'!$X$6:$X$8,'4추일출'!$AG$6:$AG$8,'4추일입'!$AG85))</f>
        <v>0</v>
      </c>
      <c r="AN85" s="40" t="str">
        <f>IF(AG85="","",COUNTIFS('4추일출'!$AG$6:$AG$8,'4추일입'!AG85))</f>
        <v/>
      </c>
      <c r="AO85" s="26" t="str">
        <f t="shared" si="25"/>
        <v>OK</v>
      </c>
      <c r="AQ85" s="40">
        <f>IF(AG85="",0,SUMIFS('4추일출'!$AC$6:$AC$8,'4추일출'!$AG$6:$AG$8,'4추일입'!$AG85))</f>
        <v>0</v>
      </c>
      <c r="AR85" s="40" t="str">
        <f>IF(AG85="","",COUNTIFS('4추일출'!$AG$6:$AG$8,AG85))</f>
        <v/>
      </c>
      <c r="AS85" s="26" t="str">
        <f t="shared" si="26"/>
        <v>OK</v>
      </c>
    </row>
    <row r="86" spans="1:45" ht="50.1" customHeight="1" x14ac:dyDescent="0.3">
      <c r="A86" s="32" t="str">
        <f>IFERROR(VLOOKUP($C86,구분표!$A$2:$C$313,2,FALSE),"")</f>
        <v/>
      </c>
      <c r="B86" s="23" t="str">
        <f>IFERROR(VLOOKUP($C86,구분표!$A$2:$C$313,3,FALSE),"")</f>
        <v/>
      </c>
      <c r="C86" s="30"/>
      <c r="D86" s="34"/>
      <c r="E86" s="35"/>
      <c r="F86" s="34"/>
      <c r="G86" s="42"/>
      <c r="H86" s="40"/>
      <c r="I86" s="50" t="str">
        <f t="shared" si="15"/>
        <v/>
      </c>
      <c r="J86" s="40"/>
      <c r="K86" s="43"/>
      <c r="L86" s="48">
        <f t="shared" si="16"/>
        <v>0</v>
      </c>
      <c r="M86" s="40"/>
      <c r="N86" s="43"/>
      <c r="O86" s="49">
        <f t="shared" si="17"/>
        <v>0</v>
      </c>
      <c r="P86" s="26" t="str">
        <f t="shared" si="18"/>
        <v>X</v>
      </c>
      <c r="Q86" s="61"/>
      <c r="R86" s="61"/>
      <c r="S86" s="28"/>
      <c r="U86" s="26"/>
      <c r="W86" s="26"/>
      <c r="X86" s="40">
        <f t="shared" si="19"/>
        <v>0</v>
      </c>
      <c r="Y86" s="40">
        <f t="shared" si="20"/>
        <v>0</v>
      </c>
      <c r="Z86" s="26" t="str">
        <f t="shared" si="21"/>
        <v>OK</v>
      </c>
      <c r="AB86" s="26"/>
      <c r="AC86" s="40">
        <f t="shared" si="22"/>
        <v>0</v>
      </c>
      <c r="AD86" s="40">
        <f t="shared" si="23"/>
        <v>0</v>
      </c>
      <c r="AE86" s="26" t="str">
        <f t="shared" si="24"/>
        <v>OK</v>
      </c>
      <c r="AG86" s="26" t="str">
        <f>IF(AI86="","",IF(W86="도비","세입없음",CONCATENATE(AI86,"-",COUNTIF($AI$7:AI86,AI86))))</f>
        <v/>
      </c>
      <c r="AI86" s="26" t="str">
        <f t="array" ref="AI86">IF(C86="","",INDEX(구분표!$I$2:$I$313, MATCH(1,(구분표!$E$2:$E$313='4추일입'!B86)*(구분표!$F$2:$F$313='4추일입'!C86)*(구분표!$G$2:$G$313='4추일입'!A86),0)))</f>
        <v/>
      </c>
      <c r="AK86" s="26"/>
      <c r="AM86" s="40">
        <f>IF(AG86="",0,SUMIFS('4추일출'!$X$6:$X$8,'4추일출'!$AG$6:$AG$8,'4추일입'!$AG86))</f>
        <v>0</v>
      </c>
      <c r="AN86" s="40" t="str">
        <f>IF(AG86="","",COUNTIFS('4추일출'!$AG$6:$AG$8,'4추일입'!AG86))</f>
        <v/>
      </c>
      <c r="AO86" s="26" t="str">
        <f t="shared" si="25"/>
        <v>OK</v>
      </c>
      <c r="AQ86" s="40">
        <f>IF(AG86="",0,SUMIFS('4추일출'!$AC$6:$AC$8,'4추일출'!$AG$6:$AG$8,'4추일입'!$AG86))</f>
        <v>0</v>
      </c>
      <c r="AR86" s="40" t="str">
        <f>IF(AG86="","",COUNTIFS('4추일출'!$AG$6:$AG$8,AG86))</f>
        <v/>
      </c>
      <c r="AS86" s="26" t="str">
        <f t="shared" si="26"/>
        <v>OK</v>
      </c>
    </row>
    <row r="87" spans="1:45" ht="50.1" customHeight="1" x14ac:dyDescent="0.3">
      <c r="A87" s="32" t="str">
        <f>IFERROR(VLOOKUP($C87,구분표!$A$2:$C$313,2,FALSE),"")</f>
        <v/>
      </c>
      <c r="B87" s="23" t="str">
        <f>IFERROR(VLOOKUP($C87,구분표!$A$2:$C$313,3,FALSE),"")</f>
        <v/>
      </c>
      <c r="C87" s="30"/>
      <c r="D87" s="34"/>
      <c r="E87" s="35"/>
      <c r="F87" s="34"/>
      <c r="G87" s="42"/>
      <c r="H87" s="40"/>
      <c r="I87" s="50" t="str">
        <f t="shared" si="15"/>
        <v/>
      </c>
      <c r="J87" s="40"/>
      <c r="K87" s="43"/>
      <c r="L87" s="48">
        <f t="shared" si="16"/>
        <v>0</v>
      </c>
      <c r="M87" s="40"/>
      <c r="N87" s="43"/>
      <c r="O87" s="49">
        <f t="shared" si="17"/>
        <v>0</v>
      </c>
      <c r="P87" s="26" t="str">
        <f t="shared" si="18"/>
        <v>X</v>
      </c>
      <c r="Q87" s="61"/>
      <c r="R87" s="61"/>
      <c r="S87" s="28"/>
      <c r="U87" s="26"/>
      <c r="W87" s="26"/>
      <c r="X87" s="40">
        <f t="shared" si="19"/>
        <v>0</v>
      </c>
      <c r="Y87" s="40">
        <f t="shared" si="20"/>
        <v>0</v>
      </c>
      <c r="Z87" s="26" t="str">
        <f t="shared" si="21"/>
        <v>OK</v>
      </c>
      <c r="AB87" s="26"/>
      <c r="AC87" s="40">
        <f t="shared" si="22"/>
        <v>0</v>
      </c>
      <c r="AD87" s="40">
        <f t="shared" si="23"/>
        <v>0</v>
      </c>
      <c r="AE87" s="26" t="str">
        <f t="shared" si="24"/>
        <v>OK</v>
      </c>
      <c r="AG87" s="26" t="str">
        <f>IF(AI87="","",IF(W87="도비","세입없음",CONCATENATE(AI87,"-",COUNTIF($AI$7:AI87,AI87))))</f>
        <v/>
      </c>
      <c r="AI87" s="26" t="str">
        <f t="array" ref="AI87">IF(C87="","",INDEX(구분표!$I$2:$I$313, MATCH(1,(구분표!$E$2:$E$313='4추일입'!B87)*(구분표!$F$2:$F$313='4추일입'!C87)*(구분표!$G$2:$G$313='4추일입'!A87),0)))</f>
        <v/>
      </c>
      <c r="AK87" s="26"/>
      <c r="AM87" s="40">
        <f>IF(AG87="",0,SUMIFS('4추일출'!$X$6:$X$8,'4추일출'!$AG$6:$AG$8,'4추일입'!$AG87))</f>
        <v>0</v>
      </c>
      <c r="AN87" s="40" t="str">
        <f>IF(AG87="","",COUNTIFS('4추일출'!$AG$6:$AG$8,'4추일입'!AG87))</f>
        <v/>
      </c>
      <c r="AO87" s="26" t="str">
        <f t="shared" si="25"/>
        <v>OK</v>
      </c>
      <c r="AQ87" s="40">
        <f>IF(AG87="",0,SUMIFS('4추일출'!$AC$6:$AC$8,'4추일출'!$AG$6:$AG$8,'4추일입'!$AG87))</f>
        <v>0</v>
      </c>
      <c r="AR87" s="40" t="str">
        <f>IF(AG87="","",COUNTIFS('4추일출'!$AG$6:$AG$8,AG87))</f>
        <v/>
      </c>
      <c r="AS87" s="26" t="str">
        <f t="shared" si="26"/>
        <v>OK</v>
      </c>
    </row>
    <row r="88" spans="1:45" ht="50.1" customHeight="1" x14ac:dyDescent="0.3">
      <c r="A88" s="32" t="str">
        <f>IFERROR(VLOOKUP($C88,구분표!$A$2:$C$313,2,FALSE),"")</f>
        <v/>
      </c>
      <c r="B88" s="23" t="str">
        <f>IFERROR(VLOOKUP($C88,구분표!$A$2:$C$313,3,FALSE),"")</f>
        <v/>
      </c>
      <c r="C88" s="30"/>
      <c r="D88" s="34"/>
      <c r="E88" s="35"/>
      <c r="F88" s="34"/>
      <c r="G88" s="42"/>
      <c r="H88" s="40"/>
      <c r="I88" s="50" t="str">
        <f t="shared" si="15"/>
        <v/>
      </c>
      <c r="J88" s="40"/>
      <c r="K88" s="43"/>
      <c r="L88" s="48">
        <f t="shared" si="16"/>
        <v>0</v>
      </c>
      <c r="M88" s="40"/>
      <c r="N88" s="43"/>
      <c r="O88" s="49">
        <f t="shared" si="17"/>
        <v>0</v>
      </c>
      <c r="P88" s="26" t="str">
        <f t="shared" si="18"/>
        <v>X</v>
      </c>
      <c r="Q88" s="61"/>
      <c r="R88" s="61"/>
      <c r="S88" s="28"/>
      <c r="U88" s="26"/>
      <c r="W88" s="26"/>
      <c r="X88" s="40">
        <f t="shared" si="19"/>
        <v>0</v>
      </c>
      <c r="Y88" s="40">
        <f t="shared" si="20"/>
        <v>0</v>
      </c>
      <c r="Z88" s="26" t="str">
        <f t="shared" si="21"/>
        <v>OK</v>
      </c>
      <c r="AB88" s="26"/>
      <c r="AC88" s="40">
        <f t="shared" si="22"/>
        <v>0</v>
      </c>
      <c r="AD88" s="40">
        <f t="shared" si="23"/>
        <v>0</v>
      </c>
      <c r="AE88" s="26" t="str">
        <f t="shared" si="24"/>
        <v>OK</v>
      </c>
      <c r="AG88" s="26" t="str">
        <f>IF(AI88="","",IF(W88="도비","세입없음",CONCATENATE(AI88,"-",COUNTIF($AI$7:AI88,AI88))))</f>
        <v/>
      </c>
      <c r="AI88" s="26" t="str">
        <f t="array" ref="AI88">IF(C88="","",INDEX(구분표!$I$2:$I$313, MATCH(1,(구분표!$E$2:$E$313='4추일입'!B88)*(구분표!$F$2:$F$313='4추일입'!C88)*(구분표!$G$2:$G$313='4추일입'!A88),0)))</f>
        <v/>
      </c>
      <c r="AK88" s="26"/>
      <c r="AM88" s="40">
        <f>IF(AG88="",0,SUMIFS('4추일출'!$X$6:$X$8,'4추일출'!$AG$6:$AG$8,'4추일입'!$AG88))</f>
        <v>0</v>
      </c>
      <c r="AN88" s="40" t="str">
        <f>IF(AG88="","",COUNTIFS('4추일출'!$AG$6:$AG$8,'4추일입'!AG88))</f>
        <v/>
      </c>
      <c r="AO88" s="26" t="str">
        <f t="shared" si="25"/>
        <v>OK</v>
      </c>
      <c r="AQ88" s="40">
        <f>IF(AG88="",0,SUMIFS('4추일출'!$AC$6:$AC$8,'4추일출'!$AG$6:$AG$8,'4추일입'!$AG88))</f>
        <v>0</v>
      </c>
      <c r="AR88" s="40" t="str">
        <f>IF(AG88="","",COUNTIFS('4추일출'!$AG$6:$AG$8,AG88))</f>
        <v/>
      </c>
      <c r="AS88" s="26" t="str">
        <f t="shared" si="26"/>
        <v>OK</v>
      </c>
    </row>
    <row r="89" spans="1:45" ht="50.1" customHeight="1" x14ac:dyDescent="0.3">
      <c r="A89" s="32" t="str">
        <f>IFERROR(VLOOKUP($C89,구분표!$A$2:$C$313,2,FALSE),"")</f>
        <v/>
      </c>
      <c r="B89" s="23" t="str">
        <f>IFERROR(VLOOKUP($C89,구분표!$A$2:$C$313,3,FALSE),"")</f>
        <v/>
      </c>
      <c r="C89" s="30"/>
      <c r="D89" s="34"/>
      <c r="E89" s="35"/>
      <c r="F89" s="34"/>
      <c r="G89" s="42"/>
      <c r="H89" s="40"/>
      <c r="I89" s="50" t="str">
        <f t="shared" si="15"/>
        <v/>
      </c>
      <c r="J89" s="40"/>
      <c r="K89" s="43"/>
      <c r="L89" s="48">
        <f t="shared" si="16"/>
        <v>0</v>
      </c>
      <c r="M89" s="40"/>
      <c r="N89" s="43"/>
      <c r="O89" s="49">
        <f t="shared" si="17"/>
        <v>0</v>
      </c>
      <c r="P89" s="26" t="str">
        <f t="shared" si="18"/>
        <v>X</v>
      </c>
      <c r="Q89" s="61"/>
      <c r="R89" s="61"/>
      <c r="S89" s="28"/>
      <c r="U89" s="26"/>
      <c r="W89" s="26"/>
      <c r="X89" s="40">
        <f t="shared" si="19"/>
        <v>0</v>
      </c>
      <c r="Y89" s="40">
        <f t="shared" si="20"/>
        <v>0</v>
      </c>
      <c r="Z89" s="26" t="str">
        <f t="shared" si="21"/>
        <v>OK</v>
      </c>
      <c r="AB89" s="26"/>
      <c r="AC89" s="40">
        <f t="shared" si="22"/>
        <v>0</v>
      </c>
      <c r="AD89" s="40">
        <f t="shared" si="23"/>
        <v>0</v>
      </c>
      <c r="AE89" s="26" t="str">
        <f t="shared" si="24"/>
        <v>OK</v>
      </c>
      <c r="AG89" s="26" t="str">
        <f>IF(AI89="","",IF(W89="도비","세입없음",CONCATENATE(AI89,"-",COUNTIF($AI$7:AI89,AI89))))</f>
        <v/>
      </c>
      <c r="AI89" s="26" t="str">
        <f t="array" ref="AI89">IF(C89="","",INDEX(구분표!$I$2:$I$313, MATCH(1,(구분표!$E$2:$E$313='4추일입'!B89)*(구분표!$F$2:$F$313='4추일입'!C89)*(구분표!$G$2:$G$313='4추일입'!A89),0)))</f>
        <v/>
      </c>
      <c r="AK89" s="26"/>
      <c r="AM89" s="40">
        <f>IF(AG89="",0,SUMIFS('4추일출'!$X$6:$X$8,'4추일출'!$AG$6:$AG$8,'4추일입'!$AG89))</f>
        <v>0</v>
      </c>
      <c r="AN89" s="40" t="str">
        <f>IF(AG89="","",COUNTIFS('4추일출'!$AG$6:$AG$8,'4추일입'!AG89))</f>
        <v/>
      </c>
      <c r="AO89" s="26" t="str">
        <f t="shared" si="25"/>
        <v>OK</v>
      </c>
      <c r="AQ89" s="40">
        <f>IF(AG89="",0,SUMIFS('4추일출'!$AC$6:$AC$8,'4추일출'!$AG$6:$AG$8,'4추일입'!$AG89))</f>
        <v>0</v>
      </c>
      <c r="AR89" s="40" t="str">
        <f>IF(AG89="","",COUNTIFS('4추일출'!$AG$6:$AG$8,AG89))</f>
        <v/>
      </c>
      <c r="AS89" s="26" t="str">
        <f t="shared" si="26"/>
        <v>OK</v>
      </c>
    </row>
    <row r="90" spans="1:45" ht="50.1" customHeight="1" x14ac:dyDescent="0.3">
      <c r="A90" s="32" t="str">
        <f>IFERROR(VLOOKUP($C90,구분표!$A$2:$C$313,2,FALSE),"")</f>
        <v/>
      </c>
      <c r="B90" s="23" t="str">
        <f>IFERROR(VLOOKUP($C90,구분표!$A$2:$C$313,3,FALSE),"")</f>
        <v/>
      </c>
      <c r="C90" s="30"/>
      <c r="D90" s="34"/>
      <c r="E90" s="35"/>
      <c r="F90" s="34"/>
      <c r="G90" s="42"/>
      <c r="H90" s="40"/>
      <c r="I90" s="50" t="str">
        <f t="shared" si="15"/>
        <v/>
      </c>
      <c r="J90" s="40"/>
      <c r="K90" s="43"/>
      <c r="L90" s="48">
        <f t="shared" si="16"/>
        <v>0</v>
      </c>
      <c r="M90" s="40"/>
      <c r="N90" s="43"/>
      <c r="O90" s="49">
        <f t="shared" si="17"/>
        <v>0</v>
      </c>
      <c r="P90" s="26" t="str">
        <f t="shared" si="18"/>
        <v>X</v>
      </c>
      <c r="Q90" s="61"/>
      <c r="R90" s="61"/>
      <c r="S90" s="28"/>
      <c r="U90" s="26"/>
      <c r="W90" s="26"/>
      <c r="X90" s="40">
        <f t="shared" si="19"/>
        <v>0</v>
      </c>
      <c r="Y90" s="40">
        <f t="shared" si="20"/>
        <v>0</v>
      </c>
      <c r="Z90" s="26" t="str">
        <f t="shared" si="21"/>
        <v>OK</v>
      </c>
      <c r="AB90" s="26"/>
      <c r="AC90" s="40">
        <f t="shared" si="22"/>
        <v>0</v>
      </c>
      <c r="AD90" s="40">
        <f t="shared" si="23"/>
        <v>0</v>
      </c>
      <c r="AE90" s="26" t="str">
        <f t="shared" si="24"/>
        <v>OK</v>
      </c>
      <c r="AG90" s="26" t="str">
        <f>IF(AI90="","",IF(W90="도비","세입없음",CONCATENATE(AI90,"-",COUNTIF($AI$7:AI90,AI90))))</f>
        <v/>
      </c>
      <c r="AI90" s="26" t="str">
        <f t="array" ref="AI90">IF(C90="","",INDEX(구분표!$I$2:$I$313, MATCH(1,(구분표!$E$2:$E$313='4추일입'!B90)*(구분표!$F$2:$F$313='4추일입'!C90)*(구분표!$G$2:$G$313='4추일입'!A90),0)))</f>
        <v/>
      </c>
      <c r="AK90" s="26"/>
      <c r="AM90" s="40">
        <f>IF(AG90="",0,SUMIFS('4추일출'!$X$6:$X$8,'4추일출'!$AG$6:$AG$8,'4추일입'!$AG90))</f>
        <v>0</v>
      </c>
      <c r="AN90" s="40" t="str">
        <f>IF(AG90="","",COUNTIFS('4추일출'!$AG$6:$AG$8,'4추일입'!AG90))</f>
        <v/>
      </c>
      <c r="AO90" s="26" t="str">
        <f t="shared" si="25"/>
        <v>OK</v>
      </c>
      <c r="AQ90" s="40">
        <f>IF(AG90="",0,SUMIFS('4추일출'!$AC$6:$AC$8,'4추일출'!$AG$6:$AG$8,'4추일입'!$AG90))</f>
        <v>0</v>
      </c>
      <c r="AR90" s="40" t="str">
        <f>IF(AG90="","",COUNTIFS('4추일출'!$AG$6:$AG$8,AG90))</f>
        <v/>
      </c>
      <c r="AS90" s="26" t="str">
        <f t="shared" si="26"/>
        <v>OK</v>
      </c>
    </row>
    <row r="91" spans="1:45" ht="50.1" customHeight="1" x14ac:dyDescent="0.3">
      <c r="A91" s="32" t="str">
        <f>IFERROR(VLOOKUP($C91,구분표!$A$2:$C$313,2,FALSE),"")</f>
        <v/>
      </c>
      <c r="B91" s="23" t="str">
        <f>IFERROR(VLOOKUP($C91,구분표!$A$2:$C$313,3,FALSE),"")</f>
        <v/>
      </c>
      <c r="C91" s="30"/>
      <c r="D91" s="34"/>
      <c r="E91" s="35"/>
      <c r="F91" s="34"/>
      <c r="G91" s="42"/>
      <c r="H91" s="40"/>
      <c r="I91" s="50" t="str">
        <f t="shared" si="15"/>
        <v/>
      </c>
      <c r="J91" s="40"/>
      <c r="K91" s="43"/>
      <c r="L91" s="48">
        <f t="shared" si="16"/>
        <v>0</v>
      </c>
      <c r="M91" s="40"/>
      <c r="N91" s="43"/>
      <c r="O91" s="49">
        <f t="shared" si="17"/>
        <v>0</v>
      </c>
      <c r="P91" s="26" t="str">
        <f t="shared" si="18"/>
        <v>X</v>
      </c>
      <c r="Q91" s="61"/>
      <c r="R91" s="61"/>
      <c r="S91" s="28"/>
      <c r="U91" s="26"/>
      <c r="W91" s="26"/>
      <c r="X91" s="40">
        <f t="shared" si="19"/>
        <v>0</v>
      </c>
      <c r="Y91" s="40">
        <f t="shared" si="20"/>
        <v>0</v>
      </c>
      <c r="Z91" s="26" t="str">
        <f t="shared" si="21"/>
        <v>OK</v>
      </c>
      <c r="AB91" s="26"/>
      <c r="AC91" s="40">
        <f t="shared" si="22"/>
        <v>0</v>
      </c>
      <c r="AD91" s="40">
        <f t="shared" si="23"/>
        <v>0</v>
      </c>
      <c r="AE91" s="26" t="str">
        <f t="shared" si="24"/>
        <v>OK</v>
      </c>
      <c r="AG91" s="26" t="str">
        <f>IF(AI91="","",IF(W91="도비","세입없음",CONCATENATE(AI91,"-",COUNTIF($AI$7:AI91,AI91))))</f>
        <v/>
      </c>
      <c r="AI91" s="26" t="str">
        <f t="array" ref="AI91">IF(C91="","",INDEX(구분표!$I$2:$I$313, MATCH(1,(구분표!$E$2:$E$313='4추일입'!B91)*(구분표!$F$2:$F$313='4추일입'!C91)*(구분표!$G$2:$G$313='4추일입'!A91),0)))</f>
        <v/>
      </c>
      <c r="AK91" s="26"/>
      <c r="AM91" s="40">
        <f>IF(AG91="",0,SUMIFS('4추일출'!$X$6:$X$8,'4추일출'!$AG$6:$AG$8,'4추일입'!$AG91))</f>
        <v>0</v>
      </c>
      <c r="AN91" s="40" t="str">
        <f>IF(AG91="","",COUNTIFS('4추일출'!$AG$6:$AG$8,'4추일입'!AG91))</f>
        <v/>
      </c>
      <c r="AO91" s="26" t="str">
        <f t="shared" si="25"/>
        <v>OK</v>
      </c>
      <c r="AQ91" s="40">
        <f>IF(AG91="",0,SUMIFS('4추일출'!$AC$6:$AC$8,'4추일출'!$AG$6:$AG$8,'4추일입'!$AG91))</f>
        <v>0</v>
      </c>
      <c r="AR91" s="40" t="str">
        <f>IF(AG91="","",COUNTIFS('4추일출'!$AG$6:$AG$8,AG91))</f>
        <v/>
      </c>
      <c r="AS91" s="26" t="str">
        <f t="shared" si="26"/>
        <v>OK</v>
      </c>
    </row>
    <row r="92" spans="1:45" ht="50.1" customHeight="1" x14ac:dyDescent="0.3">
      <c r="A92" s="32" t="str">
        <f>IFERROR(VLOOKUP($C92,구분표!$A$2:$C$313,2,FALSE),"")</f>
        <v/>
      </c>
      <c r="B92" s="23" t="str">
        <f>IFERROR(VLOOKUP($C92,구분표!$A$2:$C$313,3,FALSE),"")</f>
        <v/>
      </c>
      <c r="C92" s="30"/>
      <c r="D92" s="34"/>
      <c r="E92" s="35"/>
      <c r="F92" s="34"/>
      <c r="G92" s="42"/>
      <c r="H92" s="40"/>
      <c r="I92" s="50" t="str">
        <f t="shared" si="15"/>
        <v/>
      </c>
      <c r="J92" s="40"/>
      <c r="K92" s="43"/>
      <c r="L92" s="48">
        <f t="shared" si="16"/>
        <v>0</v>
      </c>
      <c r="M92" s="40"/>
      <c r="N92" s="43"/>
      <c r="O92" s="49">
        <f t="shared" si="17"/>
        <v>0</v>
      </c>
      <c r="P92" s="26" t="str">
        <f t="shared" si="18"/>
        <v>X</v>
      </c>
      <c r="Q92" s="61"/>
      <c r="R92" s="61"/>
      <c r="S92" s="28"/>
      <c r="U92" s="26"/>
      <c r="W92" s="26"/>
      <c r="X92" s="40">
        <f t="shared" si="19"/>
        <v>0</v>
      </c>
      <c r="Y92" s="40">
        <f t="shared" si="20"/>
        <v>0</v>
      </c>
      <c r="Z92" s="26" t="str">
        <f t="shared" si="21"/>
        <v>OK</v>
      </c>
      <c r="AB92" s="26"/>
      <c r="AC92" s="40">
        <f t="shared" si="22"/>
        <v>0</v>
      </c>
      <c r="AD92" s="40">
        <f t="shared" si="23"/>
        <v>0</v>
      </c>
      <c r="AE92" s="26" t="str">
        <f t="shared" si="24"/>
        <v>OK</v>
      </c>
      <c r="AG92" s="26" t="str">
        <f>IF(AI92="","",IF(W92="도비","세입없음",CONCATENATE(AI92,"-",COUNTIF($AI$7:AI92,AI92))))</f>
        <v/>
      </c>
      <c r="AI92" s="26" t="str">
        <f t="array" ref="AI92">IF(C92="","",INDEX(구분표!$I$2:$I$313, MATCH(1,(구분표!$E$2:$E$313='4추일입'!B92)*(구분표!$F$2:$F$313='4추일입'!C92)*(구분표!$G$2:$G$313='4추일입'!A92),0)))</f>
        <v/>
      </c>
      <c r="AK92" s="26"/>
      <c r="AM92" s="40">
        <f>IF(AG92="",0,SUMIFS('4추일출'!$X$6:$X$8,'4추일출'!$AG$6:$AG$8,'4추일입'!$AG92))</f>
        <v>0</v>
      </c>
      <c r="AN92" s="40" t="str">
        <f>IF(AG92="","",COUNTIFS('4추일출'!$AG$6:$AG$8,'4추일입'!AG92))</f>
        <v/>
      </c>
      <c r="AO92" s="26" t="str">
        <f t="shared" si="25"/>
        <v>OK</v>
      </c>
      <c r="AQ92" s="40">
        <f>IF(AG92="",0,SUMIFS('4추일출'!$AC$6:$AC$8,'4추일출'!$AG$6:$AG$8,'4추일입'!$AG92))</f>
        <v>0</v>
      </c>
      <c r="AR92" s="40" t="str">
        <f>IF(AG92="","",COUNTIFS('4추일출'!$AG$6:$AG$8,AG92))</f>
        <v/>
      </c>
      <c r="AS92" s="26" t="str">
        <f t="shared" si="26"/>
        <v>OK</v>
      </c>
    </row>
    <row r="93" spans="1:45" ht="50.1" customHeight="1" x14ac:dyDescent="0.3">
      <c r="A93" s="32" t="str">
        <f>IFERROR(VLOOKUP($C93,구분표!$A$2:$C$313,2,FALSE),"")</f>
        <v/>
      </c>
      <c r="B93" s="23" t="str">
        <f>IFERROR(VLOOKUP($C93,구분표!$A$2:$C$313,3,FALSE),"")</f>
        <v/>
      </c>
      <c r="C93" s="30"/>
      <c r="D93" s="34"/>
      <c r="E93" s="35"/>
      <c r="F93" s="34"/>
      <c r="G93" s="42"/>
      <c r="H93" s="40"/>
      <c r="I93" s="50" t="str">
        <f t="shared" si="15"/>
        <v/>
      </c>
      <c r="J93" s="40"/>
      <c r="K93" s="43"/>
      <c r="L93" s="48">
        <f t="shared" si="16"/>
        <v>0</v>
      </c>
      <c r="M93" s="40"/>
      <c r="N93" s="43"/>
      <c r="O93" s="49">
        <f t="shared" si="17"/>
        <v>0</v>
      </c>
      <c r="P93" s="26" t="str">
        <f t="shared" si="18"/>
        <v>X</v>
      </c>
      <c r="Q93" s="61"/>
      <c r="R93" s="61"/>
      <c r="S93" s="28"/>
      <c r="U93" s="26"/>
      <c r="W93" s="26"/>
      <c r="X93" s="40">
        <f t="shared" si="19"/>
        <v>0</v>
      </c>
      <c r="Y93" s="40">
        <f t="shared" si="20"/>
        <v>0</v>
      </c>
      <c r="Z93" s="26" t="str">
        <f t="shared" si="21"/>
        <v>OK</v>
      </c>
      <c r="AB93" s="26"/>
      <c r="AC93" s="40">
        <f t="shared" si="22"/>
        <v>0</v>
      </c>
      <c r="AD93" s="40">
        <f t="shared" si="23"/>
        <v>0</v>
      </c>
      <c r="AE93" s="26" t="str">
        <f t="shared" si="24"/>
        <v>OK</v>
      </c>
      <c r="AG93" s="26" t="str">
        <f>IF(AI93="","",IF(W93="도비","세입없음",CONCATENATE(AI93,"-",COUNTIF($AI$7:AI93,AI93))))</f>
        <v/>
      </c>
      <c r="AI93" s="26" t="str">
        <f t="array" ref="AI93">IF(C93="","",INDEX(구분표!$I$2:$I$313, MATCH(1,(구분표!$E$2:$E$313='4추일입'!B93)*(구분표!$F$2:$F$313='4추일입'!C93)*(구분표!$G$2:$G$313='4추일입'!A93),0)))</f>
        <v/>
      </c>
      <c r="AK93" s="26"/>
      <c r="AM93" s="40">
        <f>IF(AG93="",0,SUMIFS('4추일출'!$X$6:$X$8,'4추일출'!$AG$6:$AG$8,'4추일입'!$AG93))</f>
        <v>0</v>
      </c>
      <c r="AN93" s="40" t="str">
        <f>IF(AG93="","",COUNTIFS('4추일출'!$AG$6:$AG$8,'4추일입'!AG93))</f>
        <v/>
      </c>
      <c r="AO93" s="26" t="str">
        <f t="shared" si="25"/>
        <v>OK</v>
      </c>
      <c r="AQ93" s="40">
        <f>IF(AG93="",0,SUMIFS('4추일출'!$AC$6:$AC$8,'4추일출'!$AG$6:$AG$8,'4추일입'!$AG93))</f>
        <v>0</v>
      </c>
      <c r="AR93" s="40" t="str">
        <f>IF(AG93="","",COUNTIFS('4추일출'!$AG$6:$AG$8,AG93))</f>
        <v/>
      </c>
      <c r="AS93" s="26" t="str">
        <f t="shared" si="26"/>
        <v>OK</v>
      </c>
    </row>
    <row r="94" spans="1:45" ht="50.1" customHeight="1" x14ac:dyDescent="0.3">
      <c r="A94" s="32" t="str">
        <f>IFERROR(VLOOKUP($C94,구분표!$A$2:$C$313,2,FALSE),"")</f>
        <v/>
      </c>
      <c r="B94" s="23" t="str">
        <f>IFERROR(VLOOKUP($C94,구분표!$A$2:$C$313,3,FALSE),"")</f>
        <v/>
      </c>
      <c r="C94" s="30"/>
      <c r="D94" s="34"/>
      <c r="E94" s="35"/>
      <c r="F94" s="34"/>
      <c r="G94" s="42"/>
      <c r="H94" s="40"/>
      <c r="I94" s="50" t="str">
        <f t="shared" si="15"/>
        <v/>
      </c>
      <c r="J94" s="40"/>
      <c r="K94" s="43"/>
      <c r="L94" s="48">
        <f t="shared" si="16"/>
        <v>0</v>
      </c>
      <c r="M94" s="40"/>
      <c r="N94" s="43"/>
      <c r="O94" s="49">
        <f t="shared" si="17"/>
        <v>0</v>
      </c>
      <c r="P94" s="26" t="str">
        <f t="shared" si="18"/>
        <v>X</v>
      </c>
      <c r="Q94" s="61"/>
      <c r="R94" s="61"/>
      <c r="S94" s="28"/>
      <c r="U94" s="26"/>
      <c r="W94" s="26"/>
      <c r="X94" s="40">
        <f t="shared" si="19"/>
        <v>0</v>
      </c>
      <c r="Y94" s="40">
        <f t="shared" si="20"/>
        <v>0</v>
      </c>
      <c r="Z94" s="26" t="str">
        <f t="shared" si="21"/>
        <v>OK</v>
      </c>
      <c r="AB94" s="26"/>
      <c r="AC94" s="40">
        <f t="shared" si="22"/>
        <v>0</v>
      </c>
      <c r="AD94" s="40">
        <f t="shared" si="23"/>
        <v>0</v>
      </c>
      <c r="AE94" s="26" t="str">
        <f t="shared" si="24"/>
        <v>OK</v>
      </c>
      <c r="AG94" s="26" t="str">
        <f>IF(AI94="","",IF(W94="도비","세입없음",CONCATENATE(AI94,"-",COUNTIF($AI$7:AI94,AI94))))</f>
        <v/>
      </c>
      <c r="AI94" s="26" t="str">
        <f t="array" ref="AI94">IF(C94="","",INDEX(구분표!$I$2:$I$313, MATCH(1,(구분표!$E$2:$E$313='4추일입'!B94)*(구분표!$F$2:$F$313='4추일입'!C94)*(구분표!$G$2:$G$313='4추일입'!A94),0)))</f>
        <v/>
      </c>
      <c r="AK94" s="26"/>
      <c r="AM94" s="40">
        <f>IF(AG94="",0,SUMIFS('4추일출'!$X$6:$X$8,'4추일출'!$AG$6:$AG$8,'4추일입'!$AG94))</f>
        <v>0</v>
      </c>
      <c r="AN94" s="40" t="str">
        <f>IF(AG94="","",COUNTIFS('4추일출'!$AG$6:$AG$8,'4추일입'!AG94))</f>
        <v/>
      </c>
      <c r="AO94" s="26" t="str">
        <f t="shared" si="25"/>
        <v>OK</v>
      </c>
      <c r="AQ94" s="40">
        <f>IF(AG94="",0,SUMIFS('4추일출'!$AC$6:$AC$8,'4추일출'!$AG$6:$AG$8,'4추일입'!$AG94))</f>
        <v>0</v>
      </c>
      <c r="AR94" s="40" t="str">
        <f>IF(AG94="","",COUNTIFS('4추일출'!$AG$6:$AG$8,AG94))</f>
        <v/>
      </c>
      <c r="AS94" s="26" t="str">
        <f t="shared" si="26"/>
        <v>OK</v>
      </c>
    </row>
    <row r="95" spans="1:45" ht="50.1" customHeight="1" x14ac:dyDescent="0.3">
      <c r="A95" s="32" t="str">
        <f>IFERROR(VLOOKUP($C95,구분표!$A$2:$C$313,2,FALSE),"")</f>
        <v/>
      </c>
      <c r="B95" s="23" t="str">
        <f>IFERROR(VLOOKUP($C95,구분표!$A$2:$C$313,3,FALSE),"")</f>
        <v/>
      </c>
      <c r="C95" s="30"/>
      <c r="D95" s="34"/>
      <c r="E95" s="35"/>
      <c r="F95" s="34"/>
      <c r="G95" s="42"/>
      <c r="H95" s="40"/>
      <c r="I95" s="50" t="str">
        <f t="shared" si="15"/>
        <v/>
      </c>
      <c r="J95" s="40"/>
      <c r="K95" s="43"/>
      <c r="L95" s="48">
        <f t="shared" si="16"/>
        <v>0</v>
      </c>
      <c r="M95" s="40"/>
      <c r="N95" s="43"/>
      <c r="O95" s="49">
        <f t="shared" si="17"/>
        <v>0</v>
      </c>
      <c r="P95" s="26" t="str">
        <f t="shared" si="18"/>
        <v>X</v>
      </c>
      <c r="Q95" s="61"/>
      <c r="R95" s="61"/>
      <c r="S95" s="28"/>
      <c r="U95" s="26"/>
      <c r="W95" s="26"/>
      <c r="X95" s="40">
        <f t="shared" si="19"/>
        <v>0</v>
      </c>
      <c r="Y95" s="40">
        <f t="shared" si="20"/>
        <v>0</v>
      </c>
      <c r="Z95" s="26" t="str">
        <f t="shared" si="21"/>
        <v>OK</v>
      </c>
      <c r="AB95" s="26"/>
      <c r="AC95" s="40">
        <f t="shared" si="22"/>
        <v>0</v>
      </c>
      <c r="AD95" s="40">
        <f t="shared" si="23"/>
        <v>0</v>
      </c>
      <c r="AE95" s="26" t="str">
        <f t="shared" si="24"/>
        <v>OK</v>
      </c>
      <c r="AG95" s="26" t="str">
        <f>IF(AI95="","",IF(W95="도비","세입없음",CONCATENATE(AI95,"-",COUNTIF($AI$7:AI95,AI95))))</f>
        <v/>
      </c>
      <c r="AI95" s="26" t="str">
        <f t="array" ref="AI95">IF(C95="","",INDEX(구분표!$I$2:$I$313, MATCH(1,(구분표!$E$2:$E$313='4추일입'!B95)*(구분표!$F$2:$F$313='4추일입'!C95)*(구분표!$G$2:$G$313='4추일입'!A95),0)))</f>
        <v/>
      </c>
      <c r="AK95" s="26"/>
      <c r="AM95" s="40">
        <f>IF(AG95="",0,SUMIFS('4추일출'!$X$6:$X$8,'4추일출'!$AG$6:$AG$8,'4추일입'!$AG95))</f>
        <v>0</v>
      </c>
      <c r="AN95" s="40" t="str">
        <f>IF(AG95="","",COUNTIFS('4추일출'!$AG$6:$AG$8,'4추일입'!AG95))</f>
        <v/>
      </c>
      <c r="AO95" s="26" t="str">
        <f t="shared" si="25"/>
        <v>OK</v>
      </c>
      <c r="AQ95" s="40">
        <f>IF(AG95="",0,SUMIFS('4추일출'!$AC$6:$AC$8,'4추일출'!$AG$6:$AG$8,'4추일입'!$AG95))</f>
        <v>0</v>
      </c>
      <c r="AR95" s="40" t="str">
        <f>IF(AG95="","",COUNTIFS('4추일출'!$AG$6:$AG$8,AG95))</f>
        <v/>
      </c>
      <c r="AS95" s="26" t="str">
        <f t="shared" si="26"/>
        <v>OK</v>
      </c>
    </row>
    <row r="96" spans="1:45" ht="50.1" customHeight="1" x14ac:dyDescent="0.3">
      <c r="A96" s="32" t="str">
        <f>IFERROR(VLOOKUP($C96,구분표!$A$2:$C$313,2,FALSE),"")</f>
        <v/>
      </c>
      <c r="B96" s="23" t="str">
        <f>IFERROR(VLOOKUP($C96,구분표!$A$2:$C$313,3,FALSE),"")</f>
        <v/>
      </c>
      <c r="C96" s="30"/>
      <c r="D96" s="34"/>
      <c r="E96" s="35"/>
      <c r="F96" s="34"/>
      <c r="G96" s="42"/>
      <c r="H96" s="40"/>
      <c r="I96" s="50" t="str">
        <f t="shared" si="15"/>
        <v/>
      </c>
      <c r="J96" s="40"/>
      <c r="K96" s="43"/>
      <c r="L96" s="48">
        <f t="shared" si="16"/>
        <v>0</v>
      </c>
      <c r="M96" s="40"/>
      <c r="N96" s="43"/>
      <c r="O96" s="49">
        <f t="shared" si="17"/>
        <v>0</v>
      </c>
      <c r="P96" s="26" t="str">
        <f t="shared" si="18"/>
        <v>X</v>
      </c>
      <c r="Q96" s="61"/>
      <c r="R96" s="61"/>
      <c r="S96" s="28"/>
      <c r="U96" s="26"/>
      <c r="W96" s="26"/>
      <c r="X96" s="40">
        <f t="shared" si="19"/>
        <v>0</v>
      </c>
      <c r="Y96" s="40">
        <f t="shared" si="20"/>
        <v>0</v>
      </c>
      <c r="Z96" s="26" t="str">
        <f t="shared" si="21"/>
        <v>OK</v>
      </c>
      <c r="AB96" s="26"/>
      <c r="AC96" s="40">
        <f t="shared" si="22"/>
        <v>0</v>
      </c>
      <c r="AD96" s="40">
        <f t="shared" si="23"/>
        <v>0</v>
      </c>
      <c r="AE96" s="26" t="str">
        <f t="shared" si="24"/>
        <v>OK</v>
      </c>
      <c r="AG96" s="26" t="str">
        <f>IF(AI96="","",IF(W96="도비","세입없음",CONCATENATE(AI96,"-",COUNTIF($AI$7:AI96,AI96))))</f>
        <v/>
      </c>
      <c r="AI96" s="26" t="str">
        <f t="array" ref="AI96">IF(C96="","",INDEX(구분표!$I$2:$I$313, MATCH(1,(구분표!$E$2:$E$313='4추일입'!B96)*(구분표!$F$2:$F$313='4추일입'!C96)*(구분표!$G$2:$G$313='4추일입'!A96),0)))</f>
        <v/>
      </c>
      <c r="AK96" s="26"/>
      <c r="AM96" s="40">
        <f>IF(AG96="",0,SUMIFS('4추일출'!$X$6:$X$8,'4추일출'!$AG$6:$AG$8,'4추일입'!$AG96))</f>
        <v>0</v>
      </c>
      <c r="AN96" s="40" t="str">
        <f>IF(AG96="","",COUNTIFS('4추일출'!$AG$6:$AG$8,'4추일입'!AG96))</f>
        <v/>
      </c>
      <c r="AO96" s="26" t="str">
        <f t="shared" si="25"/>
        <v>OK</v>
      </c>
      <c r="AQ96" s="40">
        <f>IF(AG96="",0,SUMIFS('4추일출'!$AC$6:$AC$8,'4추일출'!$AG$6:$AG$8,'4추일입'!$AG96))</f>
        <v>0</v>
      </c>
      <c r="AR96" s="40" t="str">
        <f>IF(AG96="","",COUNTIFS('4추일출'!$AG$6:$AG$8,AG96))</f>
        <v/>
      </c>
      <c r="AS96" s="26" t="str">
        <f t="shared" si="26"/>
        <v>OK</v>
      </c>
    </row>
    <row r="97" spans="1:45" ht="50.1" customHeight="1" x14ac:dyDescent="0.3">
      <c r="A97" s="32" t="str">
        <f>IFERROR(VLOOKUP($C97,구분표!$A$2:$C$313,2,FALSE),"")</f>
        <v/>
      </c>
      <c r="B97" s="23" t="str">
        <f>IFERROR(VLOOKUP($C97,구분표!$A$2:$C$313,3,FALSE),"")</f>
        <v/>
      </c>
      <c r="C97" s="30"/>
      <c r="D97" s="34"/>
      <c r="E97" s="35"/>
      <c r="F97" s="34"/>
      <c r="G97" s="42"/>
      <c r="H97" s="40"/>
      <c r="I97" s="50" t="str">
        <f t="shared" si="15"/>
        <v/>
      </c>
      <c r="J97" s="40"/>
      <c r="K97" s="43"/>
      <c r="L97" s="48">
        <f t="shared" si="16"/>
        <v>0</v>
      </c>
      <c r="M97" s="40"/>
      <c r="N97" s="43"/>
      <c r="O97" s="49">
        <f t="shared" si="17"/>
        <v>0</v>
      </c>
      <c r="P97" s="26" t="str">
        <f t="shared" si="18"/>
        <v>X</v>
      </c>
      <c r="Q97" s="61"/>
      <c r="R97" s="61"/>
      <c r="S97" s="28"/>
      <c r="U97" s="26"/>
      <c r="W97" s="26"/>
      <c r="X97" s="40">
        <f t="shared" si="19"/>
        <v>0</v>
      </c>
      <c r="Y97" s="40">
        <f t="shared" si="20"/>
        <v>0</v>
      </c>
      <c r="Z97" s="26" t="str">
        <f t="shared" si="21"/>
        <v>OK</v>
      </c>
      <c r="AB97" s="26"/>
      <c r="AC97" s="40">
        <f t="shared" si="22"/>
        <v>0</v>
      </c>
      <c r="AD97" s="40">
        <f t="shared" si="23"/>
        <v>0</v>
      </c>
      <c r="AE97" s="26" t="str">
        <f t="shared" si="24"/>
        <v>OK</v>
      </c>
      <c r="AG97" s="26" t="str">
        <f>IF(AI97="","",IF(W97="도비","세입없음",CONCATENATE(AI97,"-",COUNTIF($AI$7:AI97,AI97))))</f>
        <v/>
      </c>
      <c r="AI97" s="26" t="str">
        <f t="array" ref="AI97">IF(C97="","",INDEX(구분표!$I$2:$I$313, MATCH(1,(구분표!$E$2:$E$313='4추일입'!B97)*(구분표!$F$2:$F$313='4추일입'!C97)*(구분표!$G$2:$G$313='4추일입'!A97),0)))</f>
        <v/>
      </c>
      <c r="AK97" s="26"/>
      <c r="AM97" s="40">
        <f>IF(AG97="",0,SUMIFS('4추일출'!$X$6:$X$8,'4추일출'!$AG$6:$AG$8,'4추일입'!$AG97))</f>
        <v>0</v>
      </c>
      <c r="AN97" s="40" t="str">
        <f>IF(AG97="","",COUNTIFS('4추일출'!$AG$6:$AG$8,'4추일입'!AG97))</f>
        <v/>
      </c>
      <c r="AO97" s="26" t="str">
        <f t="shared" si="25"/>
        <v>OK</v>
      </c>
      <c r="AQ97" s="40">
        <f>IF(AG97="",0,SUMIFS('4추일출'!$AC$6:$AC$8,'4추일출'!$AG$6:$AG$8,'4추일입'!$AG97))</f>
        <v>0</v>
      </c>
      <c r="AR97" s="40" t="str">
        <f>IF(AG97="","",COUNTIFS('4추일출'!$AG$6:$AG$8,AG97))</f>
        <v/>
      </c>
      <c r="AS97" s="26" t="str">
        <f t="shared" si="26"/>
        <v>OK</v>
      </c>
    </row>
    <row r="98" spans="1:45" ht="50.1" customHeight="1" x14ac:dyDescent="0.3">
      <c r="A98" s="32" t="str">
        <f>IFERROR(VLOOKUP($C98,구분표!$A$2:$C$313,2,FALSE),"")</f>
        <v/>
      </c>
      <c r="B98" s="23" t="str">
        <f>IFERROR(VLOOKUP($C98,구분표!$A$2:$C$313,3,FALSE),"")</f>
        <v/>
      </c>
      <c r="C98" s="30"/>
      <c r="D98" s="34"/>
      <c r="E98" s="35"/>
      <c r="F98" s="34"/>
      <c r="G98" s="42"/>
      <c r="H98" s="40"/>
      <c r="I98" s="50" t="str">
        <f t="shared" si="15"/>
        <v/>
      </c>
      <c r="J98" s="40"/>
      <c r="K98" s="43"/>
      <c r="L98" s="48">
        <f t="shared" si="16"/>
        <v>0</v>
      </c>
      <c r="M98" s="40"/>
      <c r="N98" s="43"/>
      <c r="O98" s="49">
        <f t="shared" si="17"/>
        <v>0</v>
      </c>
      <c r="P98" s="26" t="str">
        <f t="shared" si="18"/>
        <v>X</v>
      </c>
      <c r="Q98" s="61"/>
      <c r="R98" s="61"/>
      <c r="S98" s="28"/>
      <c r="U98" s="26"/>
      <c r="W98" s="26"/>
      <c r="X98" s="40">
        <f t="shared" si="19"/>
        <v>0</v>
      </c>
      <c r="Y98" s="40">
        <f t="shared" si="20"/>
        <v>0</v>
      </c>
      <c r="Z98" s="26" t="str">
        <f t="shared" si="21"/>
        <v>OK</v>
      </c>
      <c r="AB98" s="26"/>
      <c r="AC98" s="40">
        <f t="shared" si="22"/>
        <v>0</v>
      </c>
      <c r="AD98" s="40">
        <f t="shared" si="23"/>
        <v>0</v>
      </c>
      <c r="AE98" s="26" t="str">
        <f t="shared" si="24"/>
        <v>OK</v>
      </c>
      <c r="AG98" s="26" t="str">
        <f>IF(AI98="","",IF(W98="도비","세입없음",CONCATENATE(AI98,"-",COUNTIF($AI$7:AI98,AI98))))</f>
        <v/>
      </c>
      <c r="AI98" s="26" t="str">
        <f t="array" ref="AI98">IF(C98="","",INDEX(구분표!$I$2:$I$313, MATCH(1,(구분표!$E$2:$E$313='4추일입'!B98)*(구분표!$F$2:$F$313='4추일입'!C98)*(구분표!$G$2:$G$313='4추일입'!A98),0)))</f>
        <v/>
      </c>
      <c r="AK98" s="26"/>
      <c r="AM98" s="40">
        <f>IF(AG98="",0,SUMIFS('4추일출'!$X$6:$X$8,'4추일출'!$AG$6:$AG$8,'4추일입'!$AG98))</f>
        <v>0</v>
      </c>
      <c r="AN98" s="40" t="str">
        <f>IF(AG98="","",COUNTIFS('4추일출'!$AG$6:$AG$8,'4추일입'!AG98))</f>
        <v/>
      </c>
      <c r="AO98" s="26" t="str">
        <f t="shared" si="25"/>
        <v>OK</v>
      </c>
      <c r="AQ98" s="40">
        <f>IF(AG98="",0,SUMIFS('4추일출'!$AC$6:$AC$8,'4추일출'!$AG$6:$AG$8,'4추일입'!$AG98))</f>
        <v>0</v>
      </c>
      <c r="AR98" s="40" t="str">
        <f>IF(AG98="","",COUNTIFS('4추일출'!$AG$6:$AG$8,AG98))</f>
        <v/>
      </c>
      <c r="AS98" s="26" t="str">
        <f t="shared" si="26"/>
        <v>OK</v>
      </c>
    </row>
    <row r="99" spans="1:45" ht="50.1" customHeight="1" x14ac:dyDescent="0.3">
      <c r="A99" s="32" t="str">
        <f>IFERROR(VLOOKUP($C99,구분표!$A$2:$C$313,2,FALSE),"")</f>
        <v/>
      </c>
      <c r="B99" s="23" t="str">
        <f>IFERROR(VLOOKUP($C99,구분표!$A$2:$C$313,3,FALSE),"")</f>
        <v/>
      </c>
      <c r="C99" s="30"/>
      <c r="D99" s="34"/>
      <c r="E99" s="35"/>
      <c r="F99" s="34"/>
      <c r="G99" s="42"/>
      <c r="H99" s="40"/>
      <c r="I99" s="50" t="str">
        <f t="shared" si="15"/>
        <v/>
      </c>
      <c r="J99" s="40"/>
      <c r="K99" s="43"/>
      <c r="L99" s="48">
        <f t="shared" si="16"/>
        <v>0</v>
      </c>
      <c r="M99" s="40"/>
      <c r="N99" s="43"/>
      <c r="O99" s="49">
        <f t="shared" si="17"/>
        <v>0</v>
      </c>
      <c r="P99" s="26" t="str">
        <f t="shared" si="18"/>
        <v>X</v>
      </c>
      <c r="Q99" s="61"/>
      <c r="R99" s="61"/>
      <c r="S99" s="28"/>
      <c r="U99" s="26"/>
      <c r="W99" s="26"/>
      <c r="X99" s="40">
        <f t="shared" si="19"/>
        <v>0</v>
      </c>
      <c r="Y99" s="40">
        <f t="shared" si="20"/>
        <v>0</v>
      </c>
      <c r="Z99" s="26" t="str">
        <f t="shared" si="21"/>
        <v>OK</v>
      </c>
      <c r="AB99" s="26"/>
      <c r="AC99" s="40">
        <f t="shared" si="22"/>
        <v>0</v>
      </c>
      <c r="AD99" s="40">
        <f t="shared" si="23"/>
        <v>0</v>
      </c>
      <c r="AE99" s="26" t="str">
        <f t="shared" si="24"/>
        <v>OK</v>
      </c>
      <c r="AG99" s="26" t="str">
        <f>IF(AI99="","",IF(W99="도비","세입없음",CONCATENATE(AI99,"-",COUNTIF($AI$7:AI99,AI99))))</f>
        <v/>
      </c>
      <c r="AI99" s="26" t="str">
        <f t="array" ref="AI99">IF(C99="","",INDEX(구분표!$I$2:$I$313, MATCH(1,(구분표!$E$2:$E$313='4추일입'!B99)*(구분표!$F$2:$F$313='4추일입'!C99)*(구분표!$G$2:$G$313='4추일입'!A99),0)))</f>
        <v/>
      </c>
      <c r="AK99" s="26"/>
      <c r="AM99" s="40">
        <f>IF(AG99="",0,SUMIFS('4추일출'!$X$6:$X$8,'4추일출'!$AG$6:$AG$8,'4추일입'!$AG99))</f>
        <v>0</v>
      </c>
      <c r="AN99" s="40" t="str">
        <f>IF(AG99="","",COUNTIFS('4추일출'!$AG$6:$AG$8,'4추일입'!AG99))</f>
        <v/>
      </c>
      <c r="AO99" s="26" t="str">
        <f t="shared" si="25"/>
        <v>OK</v>
      </c>
      <c r="AQ99" s="40">
        <f>IF(AG99="",0,SUMIFS('4추일출'!$AC$6:$AC$8,'4추일출'!$AG$6:$AG$8,'4추일입'!$AG99))</f>
        <v>0</v>
      </c>
      <c r="AR99" s="40" t="str">
        <f>IF(AG99="","",COUNTIFS('4추일출'!$AG$6:$AG$8,AG99))</f>
        <v/>
      </c>
      <c r="AS99" s="26" t="str">
        <f t="shared" si="26"/>
        <v>OK</v>
      </c>
    </row>
    <row r="100" spans="1:45" ht="50.1" customHeight="1" x14ac:dyDescent="0.3">
      <c r="A100" s="33" t="str">
        <f>IFERROR(VLOOKUP($C100,구분표!$A$2:$C$313,2,FALSE),"")</f>
        <v/>
      </c>
      <c r="B100" s="24" t="str">
        <f>IFERROR(VLOOKUP($C100,구분표!$A$2:$C$313,3,FALSE),"")</f>
        <v/>
      </c>
      <c r="C100" s="31"/>
      <c r="D100" s="36"/>
      <c r="E100" s="37"/>
      <c r="F100" s="36"/>
      <c r="G100" s="44"/>
      <c r="H100" s="41"/>
      <c r="I100" s="51" t="str">
        <f t="shared" si="15"/>
        <v/>
      </c>
      <c r="J100" s="41"/>
      <c r="K100" s="45"/>
      <c r="L100" s="48">
        <f t="shared" si="16"/>
        <v>0</v>
      </c>
      <c r="M100" s="41"/>
      <c r="N100" s="45"/>
      <c r="O100" s="49">
        <f t="shared" si="17"/>
        <v>0</v>
      </c>
      <c r="P100" s="27" t="str">
        <f t="shared" si="18"/>
        <v>X</v>
      </c>
      <c r="Q100" s="62"/>
      <c r="R100" s="62"/>
      <c r="S100" s="29"/>
      <c r="U100" s="27"/>
      <c r="W100" s="27"/>
      <c r="X100" s="40">
        <f t="shared" si="19"/>
        <v>0</v>
      </c>
      <c r="Y100" s="40">
        <f t="shared" si="20"/>
        <v>0</v>
      </c>
      <c r="Z100" s="27" t="str">
        <f t="shared" si="21"/>
        <v>OK</v>
      </c>
      <c r="AB100" s="27"/>
      <c r="AC100" s="40">
        <f t="shared" si="22"/>
        <v>0</v>
      </c>
      <c r="AD100" s="40">
        <f t="shared" si="23"/>
        <v>0</v>
      </c>
      <c r="AE100" s="27" t="str">
        <f t="shared" si="24"/>
        <v>OK</v>
      </c>
      <c r="AG100" s="27" t="str">
        <f>IF(AI100="","",IF(W100="도비","세입없음",CONCATENATE(AI100,"-",COUNTIF($AI$7:AI100,AI100))))</f>
        <v/>
      </c>
      <c r="AI100" s="27" t="str">
        <f t="array" ref="AI100">IF(C100="","",INDEX(구분표!$I$2:$I$313, MATCH(1,(구분표!$E$2:$E$313='4추일입'!B100)*(구분표!$F$2:$F$313='4추일입'!C100)*(구분표!$G$2:$G$313='4추일입'!A100),0)))</f>
        <v/>
      </c>
      <c r="AK100" s="27"/>
      <c r="AM100" s="41">
        <f>IF(AG100="",0,SUMIFS('4추일출'!$X$6:$X$8,'4추일출'!$AG$6:$AG$8,'4추일입'!$AG100))</f>
        <v>0</v>
      </c>
      <c r="AN100" s="41" t="str">
        <f>IF(AG100="","",COUNTIFS('4추일출'!$AG$6:$AG$8,'4추일입'!AG100))</f>
        <v/>
      </c>
      <c r="AO100" s="27" t="str">
        <f t="shared" si="25"/>
        <v>OK</v>
      </c>
      <c r="AQ100" s="41">
        <f>IF(AG100="",0,SUMIFS('4추일출'!$AC$6:$AC$8,'4추일출'!$AG$6:$AG$8,'4추일입'!$AG100))</f>
        <v>0</v>
      </c>
      <c r="AR100" s="41" t="str">
        <f>IF(AG100="","",COUNTIFS('4추일출'!$AG$6:$AG$8,AG100))</f>
        <v/>
      </c>
      <c r="AS100" s="27" t="str">
        <f t="shared" si="26"/>
        <v>OK</v>
      </c>
    </row>
  </sheetData>
  <autoFilter ref="A6:AS6"/>
  <mergeCells count="27">
    <mergeCell ref="AQ4:AS4"/>
    <mergeCell ref="S4:S5"/>
    <mergeCell ref="P4:P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Q4:Q5"/>
    <mergeCell ref="R4:R5"/>
    <mergeCell ref="O4:O5"/>
    <mergeCell ref="A4:A5"/>
    <mergeCell ref="G4:G5"/>
    <mergeCell ref="F4:F5"/>
    <mergeCell ref="E4:E5"/>
    <mergeCell ref="D4:D5"/>
    <mergeCell ref="C4:C5"/>
    <mergeCell ref="B4:B5"/>
    <mergeCell ref="H4:H5"/>
    <mergeCell ref="I4:I5"/>
    <mergeCell ref="J4:K4"/>
    <mergeCell ref="L4:L5"/>
    <mergeCell ref="M4:N4"/>
  </mergeCells>
  <phoneticPr fontId="1" type="noConversion"/>
  <dataValidations count="3">
    <dataValidation type="list" allowBlank="1" showInputMessage="1" showErrorMessage="1" sqref="U7:U100">
      <formula1>"도비,국도비"</formula1>
    </dataValidation>
    <dataValidation type="list" allowBlank="1" showInputMessage="1" showErrorMessage="1" sqref="W7:W100 AB7:AB100">
      <formula1>"도비,국비,지특,기금,특교"</formula1>
    </dataValidation>
    <dataValidation type="list" allowBlank="1" showInputMessage="1" showErrorMessage="1" sqref="D6:D100">
      <formula1>"본예산,1회추경,2회추경,3회추경,신규,4회추경"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N8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J11" sqref="J11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2" width="11.625" style="1" customWidth="1"/>
    <col min="13" max="15" width="11.625" style="1" hidden="1" customWidth="1"/>
    <col min="16" max="16" width="7.625" style="1" hidden="1" customWidth="1"/>
    <col min="17" max="18" width="19.625" style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hidden="1" customWidth="1"/>
    <col min="41" max="16384" width="9" style="1"/>
  </cols>
  <sheetData>
    <row r="1" spans="1:40" ht="35.1" customHeight="1" x14ac:dyDescent="0.3">
      <c r="A1" s="16" t="s">
        <v>579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0" ht="20.25" customHeight="1" x14ac:dyDescent="0.3">
      <c r="A2" s="19" t="s">
        <v>502</v>
      </c>
      <c r="X2" s="52" t="s">
        <v>505</v>
      </c>
      <c r="AC2" s="52" t="s">
        <v>505</v>
      </c>
    </row>
    <row r="3" spans="1:40" ht="20.25" customHeight="1" x14ac:dyDescent="0.3">
      <c r="J3" s="47">
        <f>COUNTA(J7:J8)-10</f>
        <v>-9</v>
      </c>
      <c r="K3" s="47">
        <f>COUNTA(K7:K8)-10</f>
        <v>-8</v>
      </c>
      <c r="M3" s="47">
        <f>COUNTA(M7:M8)-10</f>
        <v>-9</v>
      </c>
      <c r="N3" s="47">
        <f>COUNTA(N7:N8)-10</f>
        <v>-9</v>
      </c>
      <c r="S3" s="20" t="s">
        <v>486</v>
      </c>
      <c r="X3" s="59" t="str">
        <f>IF(X6='4추일입'!X6,"OK","@@")</f>
        <v>@@</v>
      </c>
      <c r="Y3" s="60"/>
      <c r="Z3" s="59" t="str">
        <f>IF(COUNTIF(Z6:Z8,"검토")&gt;0,"@@","OK")</f>
        <v>OK</v>
      </c>
      <c r="AC3" s="59" t="str">
        <f>IF(AC6='4추일입'!AC6,"OK","@@")</f>
        <v>OK</v>
      </c>
      <c r="AE3" s="59" t="str">
        <f>IF(COUNTIF(AE6:AE8,"검토")&gt;0,"@@","OK")</f>
        <v>OK</v>
      </c>
    </row>
    <row r="4" spans="1:40" s="18" customFormat="1" ht="30" customHeight="1" x14ac:dyDescent="0.3">
      <c r="A4" s="157" t="s">
        <v>475</v>
      </c>
      <c r="B4" s="162" t="s">
        <v>476</v>
      </c>
      <c r="C4" s="161" t="s">
        <v>477</v>
      </c>
      <c r="D4" s="160" t="s">
        <v>485</v>
      </c>
      <c r="E4" s="158" t="s">
        <v>478</v>
      </c>
      <c r="F4" s="159" t="s">
        <v>503</v>
      </c>
      <c r="G4" s="158" t="s">
        <v>824</v>
      </c>
      <c r="H4" s="160" t="s">
        <v>825</v>
      </c>
      <c r="I4" s="158" t="s">
        <v>826</v>
      </c>
      <c r="J4" s="165" t="s">
        <v>794</v>
      </c>
      <c r="K4" s="166"/>
      <c r="L4" s="167" t="s">
        <v>797</v>
      </c>
      <c r="M4" s="169" t="s">
        <v>795</v>
      </c>
      <c r="N4" s="170"/>
      <c r="O4" s="180" t="s">
        <v>798</v>
      </c>
      <c r="P4" s="173" t="s">
        <v>484</v>
      </c>
      <c r="Q4" s="178" t="s">
        <v>820</v>
      </c>
      <c r="R4" s="178" t="s">
        <v>821</v>
      </c>
      <c r="S4" s="172" t="s">
        <v>483</v>
      </c>
      <c r="U4" s="174" t="s">
        <v>487</v>
      </c>
      <c r="V4" s="138"/>
      <c r="W4" s="175" t="s">
        <v>488</v>
      </c>
      <c r="X4" s="175" t="s">
        <v>489</v>
      </c>
      <c r="Y4" s="175"/>
      <c r="Z4" s="175"/>
      <c r="AB4" s="176" t="s">
        <v>488</v>
      </c>
      <c r="AC4" s="171" t="s">
        <v>493</v>
      </c>
      <c r="AD4" s="171"/>
      <c r="AE4" s="171"/>
      <c r="AG4" s="175" t="s">
        <v>494</v>
      </c>
      <c r="AI4" s="182" t="s">
        <v>506</v>
      </c>
      <c r="AJ4" s="184" t="s">
        <v>507</v>
      </c>
      <c r="AL4" s="177" t="s">
        <v>495</v>
      </c>
      <c r="AN4" s="177" t="s">
        <v>496</v>
      </c>
    </row>
    <row r="5" spans="1:40" s="18" customFormat="1" ht="18" customHeight="1" x14ac:dyDescent="0.3">
      <c r="A5" s="157"/>
      <c r="B5" s="162"/>
      <c r="C5" s="161"/>
      <c r="D5" s="159"/>
      <c r="E5" s="158"/>
      <c r="F5" s="159"/>
      <c r="G5" s="158"/>
      <c r="H5" s="159"/>
      <c r="I5" s="161"/>
      <c r="J5" s="135" t="s">
        <v>480</v>
      </c>
      <c r="K5" s="137" t="s">
        <v>481</v>
      </c>
      <c r="L5" s="168"/>
      <c r="M5" s="21" t="s">
        <v>480</v>
      </c>
      <c r="N5" s="38" t="s">
        <v>481</v>
      </c>
      <c r="O5" s="181"/>
      <c r="P5" s="173"/>
      <c r="Q5" s="179"/>
      <c r="R5" s="179"/>
      <c r="S5" s="172"/>
      <c r="U5" s="175"/>
      <c r="V5" s="138"/>
      <c r="W5" s="175"/>
      <c r="X5" s="134" t="s">
        <v>490</v>
      </c>
      <c r="Y5" s="134" t="s">
        <v>491</v>
      </c>
      <c r="Z5" s="63" t="s">
        <v>492</v>
      </c>
      <c r="AB5" s="176"/>
      <c r="AC5" s="63" t="s">
        <v>490</v>
      </c>
      <c r="AD5" s="63" t="s">
        <v>491</v>
      </c>
      <c r="AE5" s="63" t="s">
        <v>492</v>
      </c>
      <c r="AG5" s="175"/>
      <c r="AI5" s="183"/>
      <c r="AJ5" s="185"/>
      <c r="AL5" s="176"/>
      <c r="AN5" s="176"/>
    </row>
    <row r="6" spans="1:40" ht="50.1" customHeight="1" x14ac:dyDescent="0.3">
      <c r="A6" s="46" t="s">
        <v>501</v>
      </c>
      <c r="B6" s="22"/>
      <c r="C6" s="22"/>
      <c r="D6" s="22"/>
      <c r="E6" s="22"/>
      <c r="F6" s="22"/>
      <c r="G6" s="39">
        <f t="shared" ref="G6:O6" si="0">SUBTOTAL(9,G7:G8)/2</f>
        <v>0</v>
      </c>
      <c r="H6" s="39">
        <f t="shared" si="0"/>
        <v>0</v>
      </c>
      <c r="I6" s="39">
        <f t="shared" si="0"/>
        <v>0</v>
      </c>
      <c r="J6" s="39">
        <f t="shared" si="0"/>
        <v>0</v>
      </c>
      <c r="K6" s="39">
        <f t="shared" si="0"/>
        <v>5000</v>
      </c>
      <c r="L6" s="39">
        <f t="shared" si="0"/>
        <v>5000</v>
      </c>
      <c r="M6" s="39">
        <f t="shared" si="0"/>
        <v>0</v>
      </c>
      <c r="N6" s="39">
        <f t="shared" si="0"/>
        <v>0</v>
      </c>
      <c r="O6" s="39">
        <f t="shared" si="0"/>
        <v>0</v>
      </c>
      <c r="P6" s="25"/>
      <c r="Q6" s="25"/>
      <c r="R6" s="25"/>
      <c r="S6" s="22"/>
      <c r="U6" s="25"/>
      <c r="W6" s="25"/>
      <c r="X6" s="39">
        <f>SUBTOTAL(9,X7:X8)</f>
        <v>5000</v>
      </c>
      <c r="Y6" s="39">
        <f>SUBTOTAL(9,Y7:Y8)</f>
        <v>0</v>
      </c>
      <c r="Z6" s="26" t="str">
        <f t="shared" ref="Z6" si="1">IF(SUM($J6:$K6)=SUM($X6:$Y6),"OK","검토")</f>
        <v>OK</v>
      </c>
      <c r="AB6" s="25"/>
      <c r="AC6" s="39">
        <f>SUBTOTAL(9,AC7:AC8)</f>
        <v>0</v>
      </c>
      <c r="AD6" s="39">
        <f>SUBTOTAL(9,AD7:AD8)</f>
        <v>0</v>
      </c>
      <c r="AE6" s="26" t="str">
        <f t="shared" ref="AE6" si="2">IF(SUM($J6:$K6)=SUM($X6:$Y6),"OK","검토")</f>
        <v>OK</v>
      </c>
      <c r="AG6" s="25"/>
      <c r="AI6" s="23"/>
      <c r="AJ6" s="28"/>
      <c r="AL6" s="25"/>
      <c r="AN6" s="25"/>
    </row>
    <row r="7" spans="1:40" ht="50.1" customHeight="1" x14ac:dyDescent="0.3">
      <c r="A7" s="53" t="s">
        <v>504</v>
      </c>
      <c r="B7" s="54"/>
      <c r="C7" s="55"/>
      <c r="D7" s="54"/>
      <c r="E7" s="55"/>
      <c r="F7" s="54"/>
      <c r="G7" s="56">
        <f t="shared" ref="G7:O7" si="3">SUM(G8:G8)</f>
        <v>0</v>
      </c>
      <c r="H7" s="56">
        <f t="shared" si="3"/>
        <v>0</v>
      </c>
      <c r="I7" s="56">
        <f t="shared" si="3"/>
        <v>0</v>
      </c>
      <c r="J7" s="56">
        <f t="shared" si="3"/>
        <v>0</v>
      </c>
      <c r="K7" s="56">
        <f t="shared" si="3"/>
        <v>5000</v>
      </c>
      <c r="L7" s="56">
        <f t="shared" si="3"/>
        <v>5000</v>
      </c>
      <c r="M7" s="56">
        <f t="shared" si="3"/>
        <v>0</v>
      </c>
      <c r="N7" s="56">
        <f t="shared" si="3"/>
        <v>0</v>
      </c>
      <c r="O7" s="56">
        <f t="shared" si="3"/>
        <v>0</v>
      </c>
      <c r="P7" s="57"/>
      <c r="Q7" s="136"/>
      <c r="R7" s="136"/>
      <c r="S7" s="58"/>
      <c r="U7" s="26"/>
      <c r="W7" s="26"/>
      <c r="X7" s="40"/>
      <c r="Y7" s="40"/>
      <c r="Z7" s="26"/>
      <c r="AB7" s="26"/>
      <c r="AC7" s="40"/>
      <c r="AD7" s="40"/>
      <c r="AE7" s="26"/>
      <c r="AG7" s="26"/>
      <c r="AI7" s="23"/>
      <c r="AJ7" s="61"/>
      <c r="AL7" s="26"/>
      <c r="AN7" s="26"/>
    </row>
    <row r="8" spans="1:40" ht="50.1" customHeight="1" x14ac:dyDescent="0.3">
      <c r="A8" s="32" t="str">
        <f>IFERROR(VLOOKUP($C8,구분표!$A$2:$C$313,2,FALSE),"")</f>
        <v>의회운영위원회</v>
      </c>
      <c r="B8" s="23" t="str">
        <f>IFERROR(VLOOKUP($C8,구분표!$A$2:$C$313,3,FALSE),"")</f>
        <v>의회사무처</v>
      </c>
      <c r="C8" s="30" t="s">
        <v>832</v>
      </c>
      <c r="D8" s="34" t="s">
        <v>828</v>
      </c>
      <c r="E8" s="35">
        <v>91</v>
      </c>
      <c r="F8" s="115" t="s">
        <v>833</v>
      </c>
      <c r="G8" s="42"/>
      <c r="H8" s="40"/>
      <c r="I8" s="50">
        <f t="shared" ref="I8" si="4">IF(D8="","",G8-H8)</f>
        <v>0</v>
      </c>
      <c r="J8" s="40"/>
      <c r="K8" s="43">
        <v>5000</v>
      </c>
      <c r="L8" s="48">
        <f>G8+J8+K8</f>
        <v>5000</v>
      </c>
      <c r="M8" s="40"/>
      <c r="N8" s="43"/>
      <c r="O8" s="49">
        <f>G8+M8+N8</f>
        <v>0</v>
      </c>
      <c r="P8" s="26" t="str">
        <f t="shared" ref="P8" si="5">IF(AND((L8=0),(O8&gt;0)),"O",IF(AND((J8&lt;0),(L8-O8&lt;0)),"O","X"))</f>
        <v>X</v>
      </c>
      <c r="Q8" s="61"/>
      <c r="R8" s="61"/>
      <c r="S8" s="114"/>
      <c r="U8" s="26"/>
      <c r="W8" s="26"/>
      <c r="X8" s="40">
        <f t="shared" ref="X8" si="6">IF($W8&lt;&gt;"도비",IF($U8="국도비","직접입력",SUM($J8:$K8)),)</f>
        <v>5000</v>
      </c>
      <c r="Y8" s="40">
        <f t="shared" ref="Y8" si="7">IF($W8="도비",SUM($J8:$K8),IF($U8="국도비","직접입력",SUM($J8:$K8)-$X8))</f>
        <v>0</v>
      </c>
      <c r="Z8" s="26" t="str">
        <f t="shared" ref="Z8" si="8">IF(SUM($J8:$K8)=SUM($X8:$Y8),"OK","검토")</f>
        <v>OK</v>
      </c>
      <c r="AB8" s="26"/>
      <c r="AC8" s="40">
        <f t="shared" ref="AC8" si="9">IF($W8&lt;&gt;"도비",IF($U8="국도비","직접입력",SUM($M8:$N8)),)</f>
        <v>0</v>
      </c>
      <c r="AD8" s="40">
        <f t="shared" ref="AD8" si="10">IF($W8="도비",SUM(M8:N8),IF($U8="국도비","직접입력",SUM(M8:N8)-AC8))</f>
        <v>0</v>
      </c>
      <c r="AE8" s="26" t="str">
        <f t="shared" ref="AE8" si="11">IF(SUM(M8:N8)=SUM(AC8:AD8),"OK","검토")</f>
        <v>OK</v>
      </c>
      <c r="AG8" s="26" t="str">
        <f t="shared" ref="AG8" si="12">IF(W8="","",IF(W8="도비","세입없음","직접입력"))</f>
        <v/>
      </c>
      <c r="AI8" s="23" t="str">
        <f>IF(AG8="","",COUNTIF($AG$7:$AG$8,AG8))</f>
        <v/>
      </c>
      <c r="AJ8" s="61" t="str">
        <f t="shared" ref="AJ8" si="13">IF(W8="","",IF(AND(W8="도비",AG8="세입없음"),"OK",IF(AND(W8&lt;&gt;"도비",AG8&lt;&gt;""),"OK","@@")))</f>
        <v/>
      </c>
      <c r="AL8" s="26" t="str">
        <f t="array" ref="AL8">IF(C8="","",INDEX(구분표!$I$2:$I$313, MATCH(1,(구분표!$E$2:$E$313='4추일출'!B8)*(구분표!$F$2:$F$313='4추일출'!C8)*(구분표!$G$2:$G$313='4추일출'!A8),0)))</f>
        <v>0102</v>
      </c>
      <c r="AN8" s="26"/>
    </row>
  </sheetData>
  <autoFilter ref="A6:AN8"/>
  <mergeCells count="27">
    <mergeCell ref="AL4:AL5"/>
    <mergeCell ref="AN4:AN5"/>
    <mergeCell ref="O4:O5"/>
    <mergeCell ref="P4:P5"/>
    <mergeCell ref="S4:S5"/>
    <mergeCell ref="U4:U5"/>
    <mergeCell ref="W4:W5"/>
    <mergeCell ref="X4:Z4"/>
    <mergeCell ref="AI4:AI5"/>
    <mergeCell ref="AJ4:AJ5"/>
    <mergeCell ref="AB4:AB5"/>
    <mergeCell ref="AC4:AE4"/>
    <mergeCell ref="AG4:AG5"/>
    <mergeCell ref="Q4:Q5"/>
    <mergeCell ref="R4:R5"/>
    <mergeCell ref="M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L5"/>
  </mergeCells>
  <phoneticPr fontId="1" type="noConversion"/>
  <dataValidations count="4">
    <dataValidation type="list" allowBlank="1" showInputMessage="1" showErrorMessage="1" sqref="AB7:AB8">
      <formula1>"도비,국비,지특,기금,특교"</formula1>
    </dataValidation>
    <dataValidation type="list" allowBlank="1" showInputMessage="1" showErrorMessage="1" sqref="U7:U8">
      <formula1>"도비,국도비"</formula1>
    </dataValidation>
    <dataValidation type="list" allowBlank="1" showInputMessage="1" showErrorMessage="1" sqref="W6:W8">
      <formula1>"도비,국비,지특,기금,특교,소특"</formula1>
    </dataValidation>
    <dataValidation type="list" allowBlank="1" showInputMessage="1" showErrorMessage="1" sqref="D6:D8">
      <formula1>"본예산,1회추경,2회추경,3회추경,4회추경,신규"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6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S3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D7" sqref="D7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2" width="11.625" style="1" customWidth="1"/>
    <col min="13" max="15" width="11.625" style="1" hidden="1" customWidth="1"/>
    <col min="16" max="16" width="7.625" style="1" hidden="1" customWidth="1"/>
    <col min="17" max="18" width="22.125" style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 x14ac:dyDescent="0.3">
      <c r="A1" s="16" t="s">
        <v>580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5" ht="20.25" customHeight="1" x14ac:dyDescent="0.3">
      <c r="A2" s="19" t="s">
        <v>474</v>
      </c>
      <c r="X2" s="52" t="s">
        <v>505</v>
      </c>
      <c r="AC2" s="52" t="s">
        <v>505</v>
      </c>
    </row>
    <row r="3" spans="1:45" ht="20.25" customHeight="1" x14ac:dyDescent="0.3">
      <c r="J3" s="47">
        <f>COUNTA(J7:J30)</f>
        <v>0</v>
      </c>
      <c r="K3" s="47">
        <f>COUNTA(K7:K30)</f>
        <v>0</v>
      </c>
      <c r="M3" s="47">
        <f>COUNTA(M7:M30)</f>
        <v>0</v>
      </c>
      <c r="N3" s="47">
        <f>COUNTA(N7:N30)</f>
        <v>0</v>
      </c>
      <c r="S3" s="20" t="s">
        <v>486</v>
      </c>
      <c r="X3" s="59" t="str">
        <f>IF(X6='4추특출'!X6,"OK","@@")</f>
        <v>OK</v>
      </c>
      <c r="Z3" s="59" t="str">
        <f>IF(COUNTIF(Z6:Z30,"검토")&gt;0,"@@","OK")</f>
        <v>OK</v>
      </c>
      <c r="AC3" s="59" t="str">
        <f>IF(AC6='4추특출'!AC6,"OK","@@")</f>
        <v>OK</v>
      </c>
      <c r="AE3" s="59" t="str">
        <f>IF(COUNTIF(AE6:AE30,"검토")&gt;0,"@@","OK")</f>
        <v>OK</v>
      </c>
    </row>
    <row r="4" spans="1:45" s="18" customFormat="1" ht="30" customHeight="1" x14ac:dyDescent="0.3">
      <c r="A4" s="157" t="s">
        <v>475</v>
      </c>
      <c r="B4" s="162" t="s">
        <v>476</v>
      </c>
      <c r="C4" s="161" t="s">
        <v>477</v>
      </c>
      <c r="D4" s="160" t="s">
        <v>485</v>
      </c>
      <c r="E4" s="158" t="s">
        <v>478</v>
      </c>
      <c r="F4" s="159" t="s">
        <v>479</v>
      </c>
      <c r="G4" s="158" t="s">
        <v>824</v>
      </c>
      <c r="H4" s="160" t="s">
        <v>825</v>
      </c>
      <c r="I4" s="158" t="s">
        <v>826</v>
      </c>
      <c r="J4" s="165" t="s">
        <v>794</v>
      </c>
      <c r="K4" s="166"/>
      <c r="L4" s="167" t="s">
        <v>797</v>
      </c>
      <c r="M4" s="169" t="s">
        <v>795</v>
      </c>
      <c r="N4" s="170"/>
      <c r="O4" s="180" t="s">
        <v>798</v>
      </c>
      <c r="P4" s="173" t="s">
        <v>484</v>
      </c>
      <c r="Q4" s="178" t="s">
        <v>820</v>
      </c>
      <c r="R4" s="178" t="s">
        <v>821</v>
      </c>
      <c r="S4" s="172" t="s">
        <v>483</v>
      </c>
      <c r="U4" s="174" t="s">
        <v>487</v>
      </c>
      <c r="V4" s="138"/>
      <c r="W4" s="175" t="s">
        <v>488</v>
      </c>
      <c r="X4" s="175" t="s">
        <v>489</v>
      </c>
      <c r="Y4" s="175"/>
      <c r="Z4" s="175"/>
      <c r="AB4" s="176" t="s">
        <v>488</v>
      </c>
      <c r="AC4" s="171" t="s">
        <v>493</v>
      </c>
      <c r="AD4" s="171"/>
      <c r="AE4" s="171"/>
      <c r="AG4" s="176" t="s">
        <v>494</v>
      </c>
      <c r="AI4" s="177" t="s">
        <v>495</v>
      </c>
      <c r="AK4" s="177" t="s">
        <v>496</v>
      </c>
      <c r="AM4" s="186" t="s">
        <v>497</v>
      </c>
      <c r="AN4" s="186"/>
      <c r="AO4" s="186"/>
      <c r="AQ4" s="171" t="s">
        <v>500</v>
      </c>
      <c r="AR4" s="171"/>
      <c r="AS4" s="171"/>
    </row>
    <row r="5" spans="1:45" s="18" customFormat="1" ht="18" customHeight="1" x14ac:dyDescent="0.3">
      <c r="A5" s="157"/>
      <c r="B5" s="162"/>
      <c r="C5" s="161"/>
      <c r="D5" s="159"/>
      <c r="E5" s="158"/>
      <c r="F5" s="159"/>
      <c r="G5" s="158"/>
      <c r="H5" s="159"/>
      <c r="I5" s="161"/>
      <c r="J5" s="135" t="s">
        <v>480</v>
      </c>
      <c r="K5" s="137" t="s">
        <v>481</v>
      </c>
      <c r="L5" s="168"/>
      <c r="M5" s="21" t="s">
        <v>480</v>
      </c>
      <c r="N5" s="38" t="s">
        <v>481</v>
      </c>
      <c r="O5" s="181"/>
      <c r="P5" s="173"/>
      <c r="Q5" s="179"/>
      <c r="R5" s="179"/>
      <c r="S5" s="172"/>
      <c r="U5" s="175"/>
      <c r="V5" s="138"/>
      <c r="W5" s="175"/>
      <c r="X5" s="134" t="s">
        <v>490</v>
      </c>
      <c r="Y5" s="134" t="s">
        <v>491</v>
      </c>
      <c r="Z5" s="63" t="s">
        <v>492</v>
      </c>
      <c r="AB5" s="176"/>
      <c r="AC5" s="63" t="s">
        <v>490</v>
      </c>
      <c r="AD5" s="63" t="s">
        <v>491</v>
      </c>
      <c r="AE5" s="63" t="s">
        <v>492</v>
      </c>
      <c r="AG5" s="176"/>
      <c r="AI5" s="176"/>
      <c r="AK5" s="176"/>
      <c r="AM5" s="63" t="s">
        <v>498</v>
      </c>
      <c r="AN5" s="63" t="s">
        <v>499</v>
      </c>
      <c r="AO5" s="63" t="s">
        <v>492</v>
      </c>
      <c r="AQ5" s="63" t="s">
        <v>498</v>
      </c>
      <c r="AR5" s="63" t="s">
        <v>499</v>
      </c>
      <c r="AS5" s="63" t="s">
        <v>492</v>
      </c>
    </row>
    <row r="6" spans="1:45" ht="50.1" customHeight="1" x14ac:dyDescent="0.3">
      <c r="A6" s="46" t="s">
        <v>501</v>
      </c>
      <c r="B6" s="22"/>
      <c r="C6" s="22"/>
      <c r="D6" s="22"/>
      <c r="E6" s="22"/>
      <c r="F6" s="22"/>
      <c r="G6" s="39">
        <f t="shared" ref="G6:O6" si="0">SUBTOTAL(9,G7:G30)</f>
        <v>0</v>
      </c>
      <c r="H6" s="39">
        <f t="shared" si="0"/>
        <v>0</v>
      </c>
      <c r="I6" s="39">
        <f t="shared" si="0"/>
        <v>0</v>
      </c>
      <c r="J6" s="39">
        <f t="shared" si="0"/>
        <v>0</v>
      </c>
      <c r="K6" s="39">
        <f t="shared" si="0"/>
        <v>0</v>
      </c>
      <c r="L6" s="39">
        <f t="shared" si="0"/>
        <v>0</v>
      </c>
      <c r="M6" s="39">
        <f t="shared" si="0"/>
        <v>0</v>
      </c>
      <c r="N6" s="39">
        <f t="shared" si="0"/>
        <v>0</v>
      </c>
      <c r="O6" s="39">
        <f t="shared" si="0"/>
        <v>0</v>
      </c>
      <c r="P6" s="25"/>
      <c r="Q6" s="25"/>
      <c r="R6" s="25"/>
      <c r="S6" s="22"/>
      <c r="U6" s="25"/>
      <c r="W6" s="25"/>
      <c r="X6" s="39">
        <f>SUBTOTAL(9,X7:X30)</f>
        <v>0</v>
      </c>
      <c r="Y6" s="39">
        <f>SUBTOTAL(9,Y7:Y30)</f>
        <v>0</v>
      </c>
      <c r="Z6" s="26" t="str">
        <f t="shared" ref="Z6" si="1">IF(SUM($J6:$K6)=SUM($X6:$Y6),"OK","검토")</f>
        <v>OK</v>
      </c>
      <c r="AB6" s="25"/>
      <c r="AC6" s="39">
        <f>SUBTOTAL(9,AC7:AC30)</f>
        <v>0</v>
      </c>
      <c r="AD6" s="39">
        <f>SUBTOTAL(9,AD7:AD30)</f>
        <v>0</v>
      </c>
      <c r="AE6" s="26" t="str">
        <f t="shared" ref="AE6" si="2">IF(SUM($J6:$K6)=SUM($X6:$Y6),"OK","검토")</f>
        <v>OK</v>
      </c>
      <c r="AG6" s="25"/>
      <c r="AI6" s="25"/>
      <c r="AK6" s="25"/>
      <c r="AM6" s="39">
        <f>SUBTOTAL(9,AM7:AM30)</f>
        <v>0</v>
      </c>
      <c r="AN6" s="39">
        <f>SUBTOTAL(9,AN7:AN30)</f>
        <v>0</v>
      </c>
      <c r="AO6" s="46" t="str">
        <f>IF(COUNTIF(AO7:AO30,"@@")&gt;0,"@@","OK")</f>
        <v>OK</v>
      </c>
      <c r="AQ6" s="39">
        <f>SUBTOTAL(9,AQ7:AQ30)</f>
        <v>0</v>
      </c>
      <c r="AR6" s="39">
        <f>SUBTOTAL(9,AR7:AR30)</f>
        <v>0</v>
      </c>
      <c r="AS6" s="46" t="str">
        <f>IF(COUNTIF(AS7:AS30,"@@")&gt;0,"@@","OK")</f>
        <v>OK</v>
      </c>
    </row>
    <row r="7" spans="1:45" ht="50.1" customHeight="1" x14ac:dyDescent="0.3">
      <c r="A7" s="32" t="str">
        <f>IFERROR(VLOOKUP($C7,구분표!$A$2:$C$313,2,FALSE),"")</f>
        <v/>
      </c>
      <c r="B7" s="23" t="str">
        <f>IFERROR(VLOOKUP($C7,구분표!$A$2:$C$313,3,FALSE),"")</f>
        <v/>
      </c>
      <c r="C7" s="30"/>
      <c r="D7" s="34" t="s">
        <v>828</v>
      </c>
      <c r="E7" s="35"/>
      <c r="F7" s="34"/>
      <c r="G7" s="42"/>
      <c r="H7" s="40"/>
      <c r="I7" s="50">
        <f>IF(D7="","",G7-H7)</f>
        <v>0</v>
      </c>
      <c r="J7" s="40"/>
      <c r="K7" s="43"/>
      <c r="L7" s="48">
        <f>G7+J7+K7</f>
        <v>0</v>
      </c>
      <c r="M7" s="40"/>
      <c r="N7" s="43"/>
      <c r="O7" s="49">
        <f>G7+M7+N7</f>
        <v>0</v>
      </c>
      <c r="P7" s="26" t="str">
        <f>IF(AND((L7=0),(O7&gt;0)),"O",IF(AND((J7&lt;0),(L7-O7&lt;0)),"O","X"))</f>
        <v>X</v>
      </c>
      <c r="Q7" s="61"/>
      <c r="R7" s="61"/>
      <c r="S7" s="28"/>
      <c r="U7" s="26"/>
      <c r="W7" s="26"/>
      <c r="X7" s="40">
        <f>IF($W7&lt;&gt;"도비",IF($U7="국도비","직접입력",SUM($J7:$K7)),)</f>
        <v>0</v>
      </c>
      <c r="Y7" s="40">
        <f>IF($W7="도비",SUM($J7:$K7),IF($U7="국도비","직접입력",SUM($J7:$K7)-$X7))</f>
        <v>0</v>
      </c>
      <c r="Z7" s="26" t="str">
        <f>IF(SUM($J7:$K7)=SUM($X7:$Y7),"OK","검토")</f>
        <v>OK</v>
      </c>
      <c r="AB7" s="26"/>
      <c r="AC7" s="40">
        <f>IF($W7&lt;&gt;"도비",IF($U7="국도비","직접입력",SUM($M7:$N7)),)</f>
        <v>0</v>
      </c>
      <c r="AD7" s="40">
        <f>IF($W7="도비",SUM(M7:N7),IF($U7="국도비","직접입력",SUM(M7:N7)-AC7))</f>
        <v>0</v>
      </c>
      <c r="AE7" s="26" t="str">
        <f>IF(SUM(M7:N7)=SUM(AC7:AD7),"OK","검토")</f>
        <v>OK</v>
      </c>
      <c r="AG7" s="26" t="str">
        <f>IF(AI7="","",IF(W7="도비","세입없음",CONCATENATE(AI7,"-",COUNTIF($AI$7:AI7,AI7))))</f>
        <v/>
      </c>
      <c r="AI7" s="26" t="str">
        <f t="array" ref="AI7">IF(C7="","",INDEX(구분표!$I$2:$I$313, MATCH(1,(구분표!$E$2:$E$313='4추특입'!B7)*(구분표!$F$2:$F$313='4추특입'!C7)*(구분표!$G$2:$G$313='4추특입'!A7),0)))</f>
        <v/>
      </c>
      <c r="AK7" s="26"/>
      <c r="AM7" s="40">
        <f>IF(AG7="",0,SUMIFS('4추특출'!$X$6:$X$50,'4추특출'!$AG$6:$AG$50,'4추특입'!$AG7))</f>
        <v>0</v>
      </c>
      <c r="AN7" s="40" t="str">
        <f>IF(AG7="","",COUNTIFS('4추특출'!$AG$6:$AG$50,'4추특입'!AG7))</f>
        <v/>
      </c>
      <c r="AO7" s="26" t="str">
        <f>IF(X7=AM7,"OK","@@")</f>
        <v>OK</v>
      </c>
      <c r="AQ7" s="40">
        <f>IF(AG7="",0,SUMIFS('4추특출'!$AC$6:$AC$50,'4추특출'!$AG$6:$AG$50,'4추특입'!$AG7))</f>
        <v>0</v>
      </c>
      <c r="AR7" s="40" t="str">
        <f>IF(AG7="","",COUNTIFS('4추특출'!$AG$6:$AG$50,AG7))</f>
        <v/>
      </c>
      <c r="AS7" s="26" t="str">
        <f>IF(AC7=AQ7,"OK","@@")</f>
        <v>OK</v>
      </c>
    </row>
    <row r="8" spans="1:45" ht="50.1" customHeight="1" x14ac:dyDescent="0.3">
      <c r="A8" s="32" t="str">
        <f>IFERROR(VLOOKUP($C8,구분표!$A$2:$C$313,2,FALSE),"")</f>
        <v/>
      </c>
      <c r="B8" s="23" t="str">
        <f>IFERROR(VLOOKUP($C8,구분표!$A$2:$C$313,3,FALSE),"")</f>
        <v/>
      </c>
      <c r="C8" s="30"/>
      <c r="D8" s="34"/>
      <c r="E8" s="35"/>
      <c r="F8" s="34"/>
      <c r="G8" s="42"/>
      <c r="H8" s="40"/>
      <c r="I8" s="50" t="str">
        <f t="shared" ref="I8:I29" si="3">IF(D8="","",G8-H8)</f>
        <v/>
      </c>
      <c r="J8" s="40"/>
      <c r="K8" s="43"/>
      <c r="L8" s="48">
        <f t="shared" ref="L8:L30" si="4">G8+J8+K8</f>
        <v>0</v>
      </c>
      <c r="M8" s="40"/>
      <c r="N8" s="43"/>
      <c r="O8" s="49">
        <f t="shared" ref="O8:O30" si="5">G8+M8+N8</f>
        <v>0</v>
      </c>
      <c r="P8" s="26" t="str">
        <f t="shared" ref="P8:P29" si="6">IF(AND((L8=0),(O8&gt;0)),"O",IF(AND((J8&lt;0),(L8-O8&lt;0)),"O","X"))</f>
        <v>X</v>
      </c>
      <c r="Q8" s="61"/>
      <c r="R8" s="61"/>
      <c r="S8" s="28"/>
      <c r="U8" s="26"/>
      <c r="W8" s="26"/>
      <c r="X8" s="40">
        <f t="shared" ref="X8:X29" si="7">IF($W8&lt;&gt;"도비",IF($U8="국도비","직접입력",SUM($J8:$K8)),)</f>
        <v>0</v>
      </c>
      <c r="Y8" s="40">
        <f t="shared" ref="Y8:Y29" si="8">IF($W8="도비",SUM($J8:$K8),IF($U8="국도비","직접입력",SUM($J8:$K8)-$X8))</f>
        <v>0</v>
      </c>
      <c r="Z8" s="26" t="str">
        <f t="shared" ref="Z8:Z29" si="9">IF(SUM($J8:$K8)=SUM($X8:$Y8),"OK","검토")</f>
        <v>OK</v>
      </c>
      <c r="AB8" s="26"/>
      <c r="AC8" s="40">
        <f t="shared" ref="AC8:AC29" si="10">IF($W8&lt;&gt;"도비",IF($U8="국도비","직접입력",SUM($M8:$N8)),)</f>
        <v>0</v>
      </c>
      <c r="AD8" s="40">
        <f t="shared" ref="AD8:AD29" si="11">IF($W8="도비",SUM(M8:N8),IF($U8="국도비","직접입력",SUM(M8:N8)-AC8))</f>
        <v>0</v>
      </c>
      <c r="AE8" s="26" t="str">
        <f t="shared" ref="AE8:AE29" si="12">IF(SUM(M8:N8)=SUM(AC8:AD8),"OK","검토")</f>
        <v>OK</v>
      </c>
      <c r="AG8" s="26" t="str">
        <f>IF(AI8="","",IF(W8="도비","세입없음",CONCATENATE(AI8,"-",COUNTIF($AI$7:AI8,AI8))))</f>
        <v/>
      </c>
      <c r="AI8" s="26" t="str">
        <f t="array" ref="AI8">IF(C8="","",INDEX(구분표!$I$2:$I$313, MATCH(1,(구분표!$E$2:$E$313='4추특입'!B8)*(구분표!$F$2:$F$313='4추특입'!C8)*(구분표!$G$2:$G$313='4추특입'!A8),0)))</f>
        <v/>
      </c>
      <c r="AK8" s="26"/>
      <c r="AM8" s="40">
        <f>IF(AG8="",0,SUMIFS('4추특출'!$X$6:$X$50,'4추특출'!$AG$6:$AG$50,'4추특입'!$AG8))</f>
        <v>0</v>
      </c>
      <c r="AN8" s="40" t="str">
        <f>IF(AG8="","",COUNTIFS('4추특출'!$AG$6:$AG$50,'4추특입'!AG8))</f>
        <v/>
      </c>
      <c r="AO8" s="26" t="str">
        <f t="shared" ref="AO8:AO30" si="13">IF(X8=AM8,"OK","@@")</f>
        <v>OK</v>
      </c>
      <c r="AQ8" s="40">
        <f>IF(AG8="",0,SUMIFS('4추특출'!$AC$6:$AC$50,'4추특출'!$AG$6:$AG$50,'4추특입'!$AG8))</f>
        <v>0</v>
      </c>
      <c r="AR8" s="40" t="str">
        <f>IF(AG8="","",COUNTIFS('4추특출'!$AG$6:$AG$50,AG8))</f>
        <v/>
      </c>
      <c r="AS8" s="26" t="str">
        <f t="shared" ref="AS8:AS30" si="14">IF(AC8=AQ8,"OK","@@")</f>
        <v>OK</v>
      </c>
    </row>
    <row r="9" spans="1:45" ht="50.1" customHeight="1" x14ac:dyDescent="0.3">
      <c r="A9" s="32" t="str">
        <f>IFERROR(VLOOKUP($C9,구분표!$A$2:$C$313,2,FALSE),"")</f>
        <v/>
      </c>
      <c r="B9" s="23" t="str">
        <f>IFERROR(VLOOKUP($C9,구분표!$A$2:$C$313,3,FALSE),"")</f>
        <v/>
      </c>
      <c r="C9" s="30"/>
      <c r="D9" s="34"/>
      <c r="E9" s="35"/>
      <c r="F9" s="34"/>
      <c r="G9" s="42"/>
      <c r="H9" s="40"/>
      <c r="I9" s="50" t="str">
        <f t="shared" si="3"/>
        <v/>
      </c>
      <c r="J9" s="40"/>
      <c r="K9" s="43"/>
      <c r="L9" s="48">
        <f t="shared" si="4"/>
        <v>0</v>
      </c>
      <c r="M9" s="40"/>
      <c r="N9" s="43"/>
      <c r="O9" s="49">
        <f t="shared" si="5"/>
        <v>0</v>
      </c>
      <c r="P9" s="26" t="str">
        <f t="shared" si="6"/>
        <v>X</v>
      </c>
      <c r="Q9" s="61"/>
      <c r="R9" s="61"/>
      <c r="S9" s="28"/>
      <c r="U9" s="26"/>
      <c r="W9" s="26"/>
      <c r="X9" s="40">
        <f t="shared" si="7"/>
        <v>0</v>
      </c>
      <c r="Y9" s="40">
        <f t="shared" si="8"/>
        <v>0</v>
      </c>
      <c r="Z9" s="26" t="str">
        <f t="shared" si="9"/>
        <v>OK</v>
      </c>
      <c r="AB9" s="26"/>
      <c r="AC9" s="40">
        <f t="shared" si="10"/>
        <v>0</v>
      </c>
      <c r="AD9" s="40">
        <f t="shared" si="11"/>
        <v>0</v>
      </c>
      <c r="AE9" s="26" t="str">
        <f t="shared" si="12"/>
        <v>OK</v>
      </c>
      <c r="AG9" s="26" t="str">
        <f>IF(AI9="","",IF(W9="도비","세입없음",CONCATENATE(AI9,"-",COUNTIF($AI$7:AI9,AI9))))</f>
        <v/>
      </c>
      <c r="AI9" s="26" t="str">
        <f t="array" ref="AI9">IF(C9="","",INDEX(구분표!$I$2:$I$313, MATCH(1,(구분표!$E$2:$E$313='4추특입'!B9)*(구분표!$F$2:$F$313='4추특입'!C9)*(구분표!$G$2:$G$313='4추특입'!A9),0)))</f>
        <v/>
      </c>
      <c r="AK9" s="26"/>
      <c r="AM9" s="40">
        <f>IF(AG9="",0,SUMIFS('4추특출'!$X$6:$X$50,'4추특출'!$AG$6:$AG$50,'4추특입'!$AG9))</f>
        <v>0</v>
      </c>
      <c r="AN9" s="40" t="str">
        <f>IF(AG9="","",COUNTIFS('4추특출'!$AG$6:$AG$50,'4추특입'!AG9))</f>
        <v/>
      </c>
      <c r="AO9" s="26" t="str">
        <f t="shared" si="13"/>
        <v>OK</v>
      </c>
      <c r="AQ9" s="40">
        <f>IF(AG9="",0,SUMIFS('4추특출'!$AC$6:$AC$50,'4추특출'!$AG$6:$AG$50,'4추특입'!$AG9))</f>
        <v>0</v>
      </c>
      <c r="AR9" s="40" t="str">
        <f>IF(AG9="","",COUNTIFS('4추특출'!$AG$6:$AG$50,AG9))</f>
        <v/>
      </c>
      <c r="AS9" s="26" t="str">
        <f t="shared" si="14"/>
        <v>OK</v>
      </c>
    </row>
    <row r="10" spans="1:45" ht="50.1" customHeight="1" x14ac:dyDescent="0.3">
      <c r="A10" s="32" t="str">
        <f>IFERROR(VLOOKUP($C10,구분표!$A$2:$C$313,2,FALSE),"")</f>
        <v/>
      </c>
      <c r="B10" s="23" t="str">
        <f>IFERROR(VLOOKUP($C10,구분표!$A$2:$C$313,3,FALSE),"")</f>
        <v/>
      </c>
      <c r="C10" s="30"/>
      <c r="D10" s="34"/>
      <c r="E10" s="35"/>
      <c r="F10" s="34"/>
      <c r="G10" s="42"/>
      <c r="H10" s="40"/>
      <c r="I10" s="50" t="str">
        <f t="shared" si="3"/>
        <v/>
      </c>
      <c r="J10" s="40"/>
      <c r="K10" s="43"/>
      <c r="L10" s="48">
        <f t="shared" si="4"/>
        <v>0</v>
      </c>
      <c r="M10" s="40"/>
      <c r="N10" s="43"/>
      <c r="O10" s="49">
        <f t="shared" si="5"/>
        <v>0</v>
      </c>
      <c r="P10" s="26" t="str">
        <f t="shared" si="6"/>
        <v>X</v>
      </c>
      <c r="Q10" s="61"/>
      <c r="R10" s="61"/>
      <c r="S10" s="28"/>
      <c r="U10" s="26"/>
      <c r="W10" s="26"/>
      <c r="X10" s="40">
        <f t="shared" si="7"/>
        <v>0</v>
      </c>
      <c r="Y10" s="40">
        <f t="shared" si="8"/>
        <v>0</v>
      </c>
      <c r="Z10" s="26" t="str">
        <f t="shared" si="9"/>
        <v>OK</v>
      </c>
      <c r="AB10" s="26"/>
      <c r="AC10" s="40">
        <f t="shared" si="10"/>
        <v>0</v>
      </c>
      <c r="AD10" s="40">
        <f t="shared" si="11"/>
        <v>0</v>
      </c>
      <c r="AE10" s="26" t="str">
        <f t="shared" si="12"/>
        <v>OK</v>
      </c>
      <c r="AG10" s="26" t="str">
        <f>IF(AI10="","",IF(W10="도비","세입없음",CONCATENATE(AI10,"-",COUNTIF($AI$7:AI10,AI10))))</f>
        <v/>
      </c>
      <c r="AI10" s="26" t="str">
        <f t="array" ref="AI10">IF(C10="","",INDEX(구분표!$I$2:$I$313, MATCH(1,(구분표!$E$2:$E$313='4추특입'!B10)*(구분표!$F$2:$F$313='4추특입'!C10)*(구분표!$G$2:$G$313='4추특입'!A10),0)))</f>
        <v/>
      </c>
      <c r="AK10" s="26"/>
      <c r="AM10" s="40">
        <f>IF(AG10="",0,SUMIFS('4추특출'!$X$6:$X$50,'4추특출'!$AG$6:$AG$50,'4추특입'!$AG10))</f>
        <v>0</v>
      </c>
      <c r="AN10" s="40" t="str">
        <f>IF(AG10="","",COUNTIFS('4추특출'!$AG$6:$AG$50,'4추특입'!AG10))</f>
        <v/>
      </c>
      <c r="AO10" s="26" t="str">
        <f t="shared" si="13"/>
        <v>OK</v>
      </c>
      <c r="AQ10" s="40">
        <f>IF(AG10="",0,SUMIFS('4추특출'!$AC$6:$AC$50,'4추특출'!$AG$6:$AG$50,'4추특입'!$AG10))</f>
        <v>0</v>
      </c>
      <c r="AR10" s="40" t="str">
        <f>IF(AG10="","",COUNTIFS('4추특출'!$AG$6:$AG$50,AG10))</f>
        <v/>
      </c>
      <c r="AS10" s="26" t="str">
        <f t="shared" si="14"/>
        <v>OK</v>
      </c>
    </row>
    <row r="11" spans="1:45" ht="50.1" customHeight="1" x14ac:dyDescent="0.3">
      <c r="A11" s="32" t="str">
        <f>IFERROR(VLOOKUP($C11,구분표!$A$2:$C$313,2,FALSE),"")</f>
        <v/>
      </c>
      <c r="B11" s="23" t="str">
        <f>IFERROR(VLOOKUP($C11,구분표!$A$2:$C$313,3,FALSE),"")</f>
        <v/>
      </c>
      <c r="C11" s="30"/>
      <c r="D11" s="34"/>
      <c r="E11" s="35"/>
      <c r="F11" s="34"/>
      <c r="G11" s="42"/>
      <c r="H11" s="40"/>
      <c r="I11" s="50" t="str">
        <f t="shared" si="3"/>
        <v/>
      </c>
      <c r="J11" s="40"/>
      <c r="K11" s="43"/>
      <c r="L11" s="48">
        <f t="shared" si="4"/>
        <v>0</v>
      </c>
      <c r="M11" s="40"/>
      <c r="N11" s="43"/>
      <c r="O11" s="49">
        <f t="shared" si="5"/>
        <v>0</v>
      </c>
      <c r="P11" s="26" t="str">
        <f t="shared" si="6"/>
        <v>X</v>
      </c>
      <c r="Q11" s="61"/>
      <c r="R11" s="61"/>
      <c r="S11" s="28"/>
      <c r="U11" s="26"/>
      <c r="W11" s="26"/>
      <c r="X11" s="40">
        <f t="shared" si="7"/>
        <v>0</v>
      </c>
      <c r="Y11" s="40">
        <f t="shared" si="8"/>
        <v>0</v>
      </c>
      <c r="Z11" s="26" t="str">
        <f t="shared" si="9"/>
        <v>OK</v>
      </c>
      <c r="AB11" s="26"/>
      <c r="AC11" s="40">
        <f t="shared" si="10"/>
        <v>0</v>
      </c>
      <c r="AD11" s="40">
        <f t="shared" si="11"/>
        <v>0</v>
      </c>
      <c r="AE11" s="26" t="str">
        <f t="shared" si="12"/>
        <v>OK</v>
      </c>
      <c r="AG11" s="26" t="str">
        <f>IF(AI11="","",IF(W11="도비","세입없음",CONCATENATE(AI11,"-",COUNTIF($AI$7:AI11,AI11))))</f>
        <v/>
      </c>
      <c r="AI11" s="26" t="str">
        <f t="array" ref="AI11">IF(C11="","",INDEX(구분표!$I$2:$I$313, MATCH(1,(구분표!$E$2:$E$313='4추특입'!B11)*(구분표!$F$2:$F$313='4추특입'!C11)*(구분표!$G$2:$G$313='4추특입'!A11),0)))</f>
        <v/>
      </c>
      <c r="AK11" s="26"/>
      <c r="AM11" s="40">
        <f>IF(AG11="",0,SUMIFS('4추특출'!$X$6:$X$50,'4추특출'!$AG$6:$AG$50,'4추특입'!$AG11))</f>
        <v>0</v>
      </c>
      <c r="AN11" s="40" t="str">
        <f>IF(AG11="","",COUNTIFS('4추특출'!$AG$6:$AG$50,'4추특입'!AG11))</f>
        <v/>
      </c>
      <c r="AO11" s="26" t="str">
        <f t="shared" si="13"/>
        <v>OK</v>
      </c>
      <c r="AQ11" s="40">
        <f>IF(AG11="",0,SUMIFS('4추특출'!$AC$6:$AC$50,'4추특출'!$AG$6:$AG$50,'4추특입'!$AG11))</f>
        <v>0</v>
      </c>
      <c r="AR11" s="40" t="str">
        <f>IF(AG11="","",COUNTIFS('4추특출'!$AG$6:$AG$50,AG11))</f>
        <v/>
      </c>
      <c r="AS11" s="26" t="str">
        <f t="shared" si="14"/>
        <v>OK</v>
      </c>
    </row>
    <row r="12" spans="1:45" ht="50.1" customHeight="1" x14ac:dyDescent="0.3">
      <c r="A12" s="32" t="str">
        <f>IFERROR(VLOOKUP($C12,구분표!$A$2:$C$313,2,FALSE),"")</f>
        <v/>
      </c>
      <c r="B12" s="23" t="str">
        <f>IFERROR(VLOOKUP($C12,구분표!$A$2:$C$313,3,FALSE),"")</f>
        <v/>
      </c>
      <c r="C12" s="30"/>
      <c r="D12" s="34"/>
      <c r="E12" s="35"/>
      <c r="F12" s="34"/>
      <c r="G12" s="42"/>
      <c r="H12" s="40"/>
      <c r="I12" s="50" t="str">
        <f t="shared" si="3"/>
        <v/>
      </c>
      <c r="J12" s="40"/>
      <c r="K12" s="43"/>
      <c r="L12" s="48">
        <f t="shared" si="4"/>
        <v>0</v>
      </c>
      <c r="M12" s="40"/>
      <c r="N12" s="43"/>
      <c r="O12" s="49">
        <f t="shared" si="5"/>
        <v>0</v>
      </c>
      <c r="P12" s="26" t="str">
        <f t="shared" si="6"/>
        <v>X</v>
      </c>
      <c r="Q12" s="61"/>
      <c r="R12" s="61"/>
      <c r="S12" s="28"/>
      <c r="U12" s="26"/>
      <c r="W12" s="26"/>
      <c r="X12" s="40">
        <f t="shared" si="7"/>
        <v>0</v>
      </c>
      <c r="Y12" s="40">
        <f t="shared" si="8"/>
        <v>0</v>
      </c>
      <c r="Z12" s="26" t="str">
        <f t="shared" si="9"/>
        <v>OK</v>
      </c>
      <c r="AB12" s="26"/>
      <c r="AC12" s="40">
        <f t="shared" si="10"/>
        <v>0</v>
      </c>
      <c r="AD12" s="40">
        <f t="shared" si="11"/>
        <v>0</v>
      </c>
      <c r="AE12" s="26" t="str">
        <f t="shared" si="12"/>
        <v>OK</v>
      </c>
      <c r="AG12" s="26" t="str">
        <f>IF(AI12="","",IF(W12="도비","세입없음",CONCATENATE(AI12,"-",COUNTIF($AI$7:AI12,AI12))))</f>
        <v/>
      </c>
      <c r="AI12" s="26" t="str">
        <f t="array" ref="AI12">IF(C12="","",INDEX(구분표!$I$2:$I$313, MATCH(1,(구분표!$E$2:$E$313='4추특입'!B12)*(구분표!$F$2:$F$313='4추특입'!C12)*(구분표!$G$2:$G$313='4추특입'!A12),0)))</f>
        <v/>
      </c>
      <c r="AK12" s="26"/>
      <c r="AM12" s="40">
        <f>IF(AG12="",0,SUMIFS('4추특출'!$X$6:$X$50,'4추특출'!$AG$6:$AG$50,'4추특입'!$AG12))</f>
        <v>0</v>
      </c>
      <c r="AN12" s="40" t="str">
        <f>IF(AG12="","",COUNTIFS('4추특출'!$AG$6:$AG$50,'4추특입'!AG12))</f>
        <v/>
      </c>
      <c r="AO12" s="26" t="str">
        <f t="shared" si="13"/>
        <v>OK</v>
      </c>
      <c r="AQ12" s="40">
        <f>IF(AG12="",0,SUMIFS('4추특출'!$AC$6:$AC$50,'4추특출'!$AG$6:$AG$50,'4추특입'!$AG12))</f>
        <v>0</v>
      </c>
      <c r="AR12" s="40" t="str">
        <f>IF(AG12="","",COUNTIFS('4추특출'!$AG$6:$AG$50,AG12))</f>
        <v/>
      </c>
      <c r="AS12" s="26" t="str">
        <f t="shared" si="14"/>
        <v>OK</v>
      </c>
    </row>
    <row r="13" spans="1:45" ht="50.1" customHeight="1" x14ac:dyDescent="0.3">
      <c r="A13" s="32" t="str">
        <f>IFERROR(VLOOKUP($C13,구분표!$A$2:$C$313,2,FALSE),"")</f>
        <v/>
      </c>
      <c r="B13" s="23" t="str">
        <f>IFERROR(VLOOKUP($C13,구분표!$A$2:$C$313,3,FALSE),"")</f>
        <v/>
      </c>
      <c r="C13" s="30"/>
      <c r="D13" s="34"/>
      <c r="E13" s="35"/>
      <c r="F13" s="34"/>
      <c r="G13" s="42"/>
      <c r="H13" s="40"/>
      <c r="I13" s="50" t="str">
        <f t="shared" si="3"/>
        <v/>
      </c>
      <c r="J13" s="40"/>
      <c r="K13" s="43"/>
      <c r="L13" s="48">
        <f t="shared" si="4"/>
        <v>0</v>
      </c>
      <c r="M13" s="40"/>
      <c r="N13" s="43"/>
      <c r="O13" s="49">
        <f t="shared" si="5"/>
        <v>0</v>
      </c>
      <c r="P13" s="26" t="str">
        <f t="shared" si="6"/>
        <v>X</v>
      </c>
      <c r="Q13" s="61"/>
      <c r="R13" s="61"/>
      <c r="S13" s="28"/>
      <c r="U13" s="26"/>
      <c r="W13" s="26"/>
      <c r="X13" s="40">
        <f t="shared" si="7"/>
        <v>0</v>
      </c>
      <c r="Y13" s="40">
        <f t="shared" si="8"/>
        <v>0</v>
      </c>
      <c r="Z13" s="26" t="str">
        <f t="shared" si="9"/>
        <v>OK</v>
      </c>
      <c r="AB13" s="26"/>
      <c r="AC13" s="40">
        <f t="shared" si="10"/>
        <v>0</v>
      </c>
      <c r="AD13" s="40">
        <f t="shared" si="11"/>
        <v>0</v>
      </c>
      <c r="AE13" s="26" t="str">
        <f t="shared" si="12"/>
        <v>OK</v>
      </c>
      <c r="AG13" s="26" t="str">
        <f>IF(AI13="","",IF(W13="도비","세입없음",CONCATENATE(AI13,"-",COUNTIF($AI$7:AI13,AI13))))</f>
        <v/>
      </c>
      <c r="AI13" s="26" t="str">
        <f t="array" ref="AI13">IF(C13="","",INDEX(구분표!$I$2:$I$313, MATCH(1,(구분표!$E$2:$E$313='4추특입'!B13)*(구분표!$F$2:$F$313='4추특입'!C13)*(구분표!$G$2:$G$313='4추특입'!A13),0)))</f>
        <v/>
      </c>
      <c r="AK13" s="26"/>
      <c r="AM13" s="40">
        <f>IF(AG13="",0,SUMIFS('4추특출'!$X$6:$X$50,'4추특출'!$AG$6:$AG$50,'4추특입'!$AG13))</f>
        <v>0</v>
      </c>
      <c r="AN13" s="40" t="str">
        <f>IF(AG13="","",COUNTIFS('4추특출'!$AG$6:$AG$50,'4추특입'!AG13))</f>
        <v/>
      </c>
      <c r="AO13" s="26" t="str">
        <f t="shared" si="13"/>
        <v>OK</v>
      </c>
      <c r="AQ13" s="40">
        <f>IF(AG13="",0,SUMIFS('4추특출'!$AC$6:$AC$50,'4추특출'!$AG$6:$AG$50,'4추특입'!$AG13))</f>
        <v>0</v>
      </c>
      <c r="AR13" s="40" t="str">
        <f>IF(AG13="","",COUNTIFS('4추특출'!$AG$6:$AG$50,AG13))</f>
        <v/>
      </c>
      <c r="AS13" s="26" t="str">
        <f t="shared" si="14"/>
        <v>OK</v>
      </c>
    </row>
    <row r="14" spans="1:45" ht="50.1" customHeight="1" x14ac:dyDescent="0.3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/>
      <c r="E14" s="35"/>
      <c r="F14" s="34"/>
      <c r="G14" s="42"/>
      <c r="H14" s="40"/>
      <c r="I14" s="50" t="str">
        <f t="shared" si="3"/>
        <v/>
      </c>
      <c r="J14" s="40"/>
      <c r="K14" s="43"/>
      <c r="L14" s="48">
        <f t="shared" si="4"/>
        <v>0</v>
      </c>
      <c r="M14" s="40"/>
      <c r="N14" s="43"/>
      <c r="O14" s="49">
        <f t="shared" si="5"/>
        <v>0</v>
      </c>
      <c r="P14" s="26" t="str">
        <f t="shared" si="6"/>
        <v>X</v>
      </c>
      <c r="Q14" s="61"/>
      <c r="R14" s="61"/>
      <c r="S14" s="28"/>
      <c r="U14" s="26"/>
      <c r="W14" s="26"/>
      <c r="X14" s="40">
        <f t="shared" si="7"/>
        <v>0</v>
      </c>
      <c r="Y14" s="40">
        <f t="shared" si="8"/>
        <v>0</v>
      </c>
      <c r="Z14" s="26" t="str">
        <f t="shared" si="9"/>
        <v>OK</v>
      </c>
      <c r="AB14" s="26"/>
      <c r="AC14" s="40">
        <f t="shared" si="10"/>
        <v>0</v>
      </c>
      <c r="AD14" s="40">
        <f t="shared" si="11"/>
        <v>0</v>
      </c>
      <c r="AE14" s="26" t="str">
        <f t="shared" si="12"/>
        <v>OK</v>
      </c>
      <c r="AG14" s="26" t="str">
        <f>IF(AI14="","",IF(W14="도비","세입없음",CONCATENATE(AI14,"-",COUNTIF($AI$7:AI14,AI14))))</f>
        <v/>
      </c>
      <c r="AI14" s="26" t="str">
        <f t="array" ref="AI14">IF(C14="","",INDEX(구분표!$I$2:$I$313, MATCH(1,(구분표!$E$2:$E$313='4추특입'!B14)*(구분표!$F$2:$F$313='4추특입'!C14)*(구분표!$G$2:$G$313='4추특입'!A14),0)))</f>
        <v/>
      </c>
      <c r="AK14" s="26"/>
      <c r="AM14" s="40">
        <f>IF(AG14="",0,SUMIFS('4추특출'!$X$6:$X$50,'4추특출'!$AG$6:$AG$50,'4추특입'!$AG14))</f>
        <v>0</v>
      </c>
      <c r="AN14" s="40" t="str">
        <f>IF(AG14="","",COUNTIFS('4추특출'!$AG$6:$AG$50,'4추특입'!AG14))</f>
        <v/>
      </c>
      <c r="AO14" s="26" t="str">
        <f t="shared" si="13"/>
        <v>OK</v>
      </c>
      <c r="AQ14" s="40">
        <f>IF(AG14="",0,SUMIFS('4추특출'!$AC$6:$AC$50,'4추특출'!$AG$6:$AG$50,'4추특입'!$AG14))</f>
        <v>0</v>
      </c>
      <c r="AR14" s="40" t="str">
        <f>IF(AG14="","",COUNTIFS('4추특출'!$AG$6:$AG$50,AG14))</f>
        <v/>
      </c>
      <c r="AS14" s="26" t="str">
        <f t="shared" si="14"/>
        <v>OK</v>
      </c>
    </row>
    <row r="15" spans="1:45" ht="50.1" customHeight="1" x14ac:dyDescent="0.3">
      <c r="A15" s="32" t="str">
        <f>IFERROR(VLOOKUP($C15,구분표!$A$2:$C$313,2,FALSE),"")</f>
        <v/>
      </c>
      <c r="B15" s="23" t="str">
        <f>IFERROR(VLOOKUP($C15,구분표!$A$2:$C$313,3,FALSE),"")</f>
        <v/>
      </c>
      <c r="C15" s="30"/>
      <c r="D15" s="34"/>
      <c r="E15" s="35"/>
      <c r="F15" s="34"/>
      <c r="G15" s="42"/>
      <c r="H15" s="40"/>
      <c r="I15" s="50" t="str">
        <f t="shared" si="3"/>
        <v/>
      </c>
      <c r="J15" s="40"/>
      <c r="K15" s="43"/>
      <c r="L15" s="48">
        <f t="shared" si="4"/>
        <v>0</v>
      </c>
      <c r="M15" s="40"/>
      <c r="N15" s="43"/>
      <c r="O15" s="49">
        <f t="shared" si="5"/>
        <v>0</v>
      </c>
      <c r="P15" s="26" t="str">
        <f t="shared" si="6"/>
        <v>X</v>
      </c>
      <c r="Q15" s="61"/>
      <c r="R15" s="61"/>
      <c r="S15" s="28"/>
      <c r="U15" s="26"/>
      <c r="W15" s="26"/>
      <c r="X15" s="40">
        <f t="shared" si="7"/>
        <v>0</v>
      </c>
      <c r="Y15" s="40">
        <f t="shared" si="8"/>
        <v>0</v>
      </c>
      <c r="Z15" s="26" t="str">
        <f t="shared" si="9"/>
        <v>OK</v>
      </c>
      <c r="AB15" s="26"/>
      <c r="AC15" s="40">
        <f t="shared" si="10"/>
        <v>0</v>
      </c>
      <c r="AD15" s="40">
        <f t="shared" si="11"/>
        <v>0</v>
      </c>
      <c r="AE15" s="26" t="str">
        <f t="shared" si="12"/>
        <v>OK</v>
      </c>
      <c r="AG15" s="26" t="str">
        <f>IF(AI15="","",IF(W15="도비","세입없음",CONCATENATE(AI15,"-",COUNTIF($AI$7:AI15,AI15))))</f>
        <v/>
      </c>
      <c r="AI15" s="26" t="str">
        <f t="array" ref="AI15">IF(C15="","",INDEX(구분표!$I$2:$I$313, MATCH(1,(구분표!$E$2:$E$313='4추특입'!B15)*(구분표!$F$2:$F$313='4추특입'!C15)*(구분표!$G$2:$G$313='4추특입'!A15),0)))</f>
        <v/>
      </c>
      <c r="AK15" s="26"/>
      <c r="AM15" s="40">
        <f>IF(AG15="",0,SUMIFS('4추특출'!$X$6:$X$50,'4추특출'!$AG$6:$AG$50,'4추특입'!$AG15))</f>
        <v>0</v>
      </c>
      <c r="AN15" s="40" t="str">
        <f>IF(AG15="","",COUNTIFS('4추특출'!$AG$6:$AG$50,'4추특입'!AG15))</f>
        <v/>
      </c>
      <c r="AO15" s="26" t="str">
        <f t="shared" si="13"/>
        <v>OK</v>
      </c>
      <c r="AQ15" s="40">
        <f>IF(AG15="",0,SUMIFS('4추특출'!$AC$6:$AC$50,'4추특출'!$AG$6:$AG$50,'4추특입'!$AG15))</f>
        <v>0</v>
      </c>
      <c r="AR15" s="40" t="str">
        <f>IF(AG15="","",COUNTIFS('4추특출'!$AG$6:$AG$50,AG15))</f>
        <v/>
      </c>
      <c r="AS15" s="26" t="str">
        <f t="shared" si="14"/>
        <v>OK</v>
      </c>
    </row>
    <row r="16" spans="1:45" ht="50.1" customHeight="1" x14ac:dyDescent="0.3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4"/>
      <c r="G16" s="42"/>
      <c r="H16" s="40"/>
      <c r="I16" s="50" t="str">
        <f t="shared" si="3"/>
        <v/>
      </c>
      <c r="J16" s="40"/>
      <c r="K16" s="43"/>
      <c r="L16" s="48">
        <f t="shared" si="4"/>
        <v>0</v>
      </c>
      <c r="M16" s="40"/>
      <c r="N16" s="43"/>
      <c r="O16" s="49">
        <f t="shared" si="5"/>
        <v>0</v>
      </c>
      <c r="P16" s="26" t="str">
        <f t="shared" si="6"/>
        <v>X</v>
      </c>
      <c r="Q16" s="61"/>
      <c r="R16" s="61"/>
      <c r="S16" s="28"/>
      <c r="U16" s="26"/>
      <c r="W16" s="26"/>
      <c r="X16" s="40">
        <f t="shared" si="7"/>
        <v>0</v>
      </c>
      <c r="Y16" s="40">
        <f t="shared" si="8"/>
        <v>0</v>
      </c>
      <c r="Z16" s="26" t="str">
        <f t="shared" si="9"/>
        <v>OK</v>
      </c>
      <c r="AB16" s="26"/>
      <c r="AC16" s="40">
        <f t="shared" si="10"/>
        <v>0</v>
      </c>
      <c r="AD16" s="40">
        <f t="shared" si="11"/>
        <v>0</v>
      </c>
      <c r="AE16" s="26" t="str">
        <f t="shared" si="12"/>
        <v>OK</v>
      </c>
      <c r="AG16" s="26" t="str">
        <f>IF(AI16="","",IF(W16="도비","세입없음",CONCATENATE(AI16,"-",COUNTIF($AI$7:AI16,AI16))))</f>
        <v/>
      </c>
      <c r="AI16" s="26" t="str">
        <f t="array" ref="AI16">IF(C16="","",INDEX(구분표!$I$2:$I$313, MATCH(1,(구분표!$E$2:$E$313='4추특입'!B16)*(구분표!$F$2:$F$313='4추특입'!C16)*(구분표!$G$2:$G$313='4추특입'!A16),0)))</f>
        <v/>
      </c>
      <c r="AK16" s="26"/>
      <c r="AM16" s="40">
        <f>IF(AG16="",0,SUMIFS('4추특출'!$X$6:$X$50,'4추특출'!$AG$6:$AG$50,'4추특입'!$AG16))</f>
        <v>0</v>
      </c>
      <c r="AN16" s="40" t="str">
        <f>IF(AG16="","",COUNTIFS('4추특출'!$AG$6:$AG$50,'4추특입'!AG16))</f>
        <v/>
      </c>
      <c r="AO16" s="26" t="str">
        <f t="shared" si="13"/>
        <v>OK</v>
      </c>
      <c r="AQ16" s="40">
        <f>IF(AG16="",0,SUMIFS('4추특출'!$AC$6:$AC$50,'4추특출'!$AG$6:$AG$50,'4추특입'!$AG16))</f>
        <v>0</v>
      </c>
      <c r="AR16" s="40" t="str">
        <f>IF(AG16="","",COUNTIFS('4추특출'!$AG$6:$AG$50,AG16))</f>
        <v/>
      </c>
      <c r="AS16" s="26" t="str">
        <f t="shared" si="14"/>
        <v>OK</v>
      </c>
    </row>
    <row r="17" spans="1:45" ht="50.1" customHeight="1" x14ac:dyDescent="0.3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4"/>
      <c r="G17" s="42"/>
      <c r="H17" s="40"/>
      <c r="I17" s="50" t="str">
        <f t="shared" si="3"/>
        <v/>
      </c>
      <c r="J17" s="40"/>
      <c r="K17" s="43"/>
      <c r="L17" s="48">
        <f t="shared" si="4"/>
        <v>0</v>
      </c>
      <c r="M17" s="40"/>
      <c r="N17" s="43"/>
      <c r="O17" s="49">
        <f t="shared" si="5"/>
        <v>0</v>
      </c>
      <c r="P17" s="26" t="str">
        <f t="shared" si="6"/>
        <v>X</v>
      </c>
      <c r="Q17" s="61"/>
      <c r="R17" s="61"/>
      <c r="S17" s="28"/>
      <c r="U17" s="26"/>
      <c r="W17" s="26"/>
      <c r="X17" s="40">
        <f t="shared" si="7"/>
        <v>0</v>
      </c>
      <c r="Y17" s="40">
        <f t="shared" si="8"/>
        <v>0</v>
      </c>
      <c r="Z17" s="26" t="str">
        <f t="shared" si="9"/>
        <v>OK</v>
      </c>
      <c r="AB17" s="26"/>
      <c r="AC17" s="40">
        <f t="shared" si="10"/>
        <v>0</v>
      </c>
      <c r="AD17" s="40">
        <f t="shared" si="11"/>
        <v>0</v>
      </c>
      <c r="AE17" s="26" t="str">
        <f t="shared" si="12"/>
        <v>OK</v>
      </c>
      <c r="AG17" s="26" t="str">
        <f>IF(AI17="","",IF(W17="도비","세입없음",CONCATENATE(AI17,"-",COUNTIF($AI$7:AI17,AI17))))</f>
        <v/>
      </c>
      <c r="AI17" s="26" t="str">
        <f t="array" ref="AI17">IF(C17="","",INDEX(구분표!$I$2:$I$313, MATCH(1,(구분표!$E$2:$E$313='4추특입'!B17)*(구분표!$F$2:$F$313='4추특입'!C17)*(구분표!$G$2:$G$313='4추특입'!A17),0)))</f>
        <v/>
      </c>
      <c r="AK17" s="26"/>
      <c r="AM17" s="40">
        <f>IF(AG17="",0,SUMIFS('4추특출'!$X$6:$X$50,'4추특출'!$AG$6:$AG$50,'4추특입'!$AG17))</f>
        <v>0</v>
      </c>
      <c r="AN17" s="40" t="str">
        <f>IF(AG17="","",COUNTIFS('4추특출'!$AG$6:$AG$50,'4추특입'!AG17))</f>
        <v/>
      </c>
      <c r="AO17" s="26" t="str">
        <f t="shared" si="13"/>
        <v>OK</v>
      </c>
      <c r="AQ17" s="40">
        <f>IF(AG17="",0,SUMIFS('4추특출'!$AC$6:$AC$50,'4추특출'!$AG$6:$AG$50,'4추특입'!$AG17))</f>
        <v>0</v>
      </c>
      <c r="AR17" s="40" t="str">
        <f>IF(AG17="","",COUNTIFS('4추특출'!$AG$6:$AG$50,AG17))</f>
        <v/>
      </c>
      <c r="AS17" s="26" t="str">
        <f t="shared" si="14"/>
        <v>OK</v>
      </c>
    </row>
    <row r="18" spans="1:45" ht="50.1" customHeight="1" x14ac:dyDescent="0.3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4"/>
      <c r="G18" s="42"/>
      <c r="H18" s="40"/>
      <c r="I18" s="50" t="str">
        <f t="shared" si="3"/>
        <v/>
      </c>
      <c r="J18" s="40"/>
      <c r="K18" s="43"/>
      <c r="L18" s="48">
        <f t="shared" si="4"/>
        <v>0</v>
      </c>
      <c r="M18" s="40"/>
      <c r="N18" s="43"/>
      <c r="O18" s="49">
        <f t="shared" si="5"/>
        <v>0</v>
      </c>
      <c r="P18" s="26" t="str">
        <f t="shared" si="6"/>
        <v>X</v>
      </c>
      <c r="Q18" s="61"/>
      <c r="R18" s="61"/>
      <c r="S18" s="28"/>
      <c r="U18" s="26"/>
      <c r="W18" s="26"/>
      <c r="X18" s="40">
        <f t="shared" si="7"/>
        <v>0</v>
      </c>
      <c r="Y18" s="40">
        <f t="shared" si="8"/>
        <v>0</v>
      </c>
      <c r="Z18" s="26" t="str">
        <f t="shared" si="9"/>
        <v>OK</v>
      </c>
      <c r="AB18" s="26"/>
      <c r="AC18" s="40">
        <f t="shared" si="10"/>
        <v>0</v>
      </c>
      <c r="AD18" s="40">
        <f t="shared" si="11"/>
        <v>0</v>
      </c>
      <c r="AE18" s="26" t="str">
        <f t="shared" si="12"/>
        <v>OK</v>
      </c>
      <c r="AG18" s="26" t="str">
        <f>IF(AI18="","",IF(W18="도비","세입없음",CONCATENATE(AI18,"-",COUNTIF($AI$7:AI18,AI18))))</f>
        <v/>
      </c>
      <c r="AI18" s="26" t="str">
        <f t="array" ref="AI18">IF(C18="","",INDEX(구분표!$I$2:$I$313, MATCH(1,(구분표!$E$2:$E$313='4추특입'!B18)*(구분표!$F$2:$F$313='4추특입'!C18)*(구분표!$G$2:$G$313='4추특입'!A18),0)))</f>
        <v/>
      </c>
      <c r="AK18" s="26"/>
      <c r="AM18" s="40">
        <f>IF(AG18="",0,SUMIFS('4추특출'!$X$6:$X$50,'4추특출'!$AG$6:$AG$50,'4추특입'!$AG18))</f>
        <v>0</v>
      </c>
      <c r="AN18" s="40" t="str">
        <f>IF(AG18="","",COUNTIFS('4추특출'!$AG$6:$AG$50,'4추특입'!AG18))</f>
        <v/>
      </c>
      <c r="AO18" s="26" t="str">
        <f t="shared" si="13"/>
        <v>OK</v>
      </c>
      <c r="AQ18" s="40">
        <f>IF(AG18="",0,SUMIFS('4추특출'!$AC$6:$AC$50,'4추특출'!$AG$6:$AG$50,'4추특입'!$AG18))</f>
        <v>0</v>
      </c>
      <c r="AR18" s="40" t="str">
        <f>IF(AG18="","",COUNTIFS('4추특출'!$AG$6:$AG$50,AG18))</f>
        <v/>
      </c>
      <c r="AS18" s="26" t="str">
        <f t="shared" si="14"/>
        <v>OK</v>
      </c>
    </row>
    <row r="19" spans="1:45" ht="50.1" customHeight="1" x14ac:dyDescent="0.3">
      <c r="A19" s="32" t="str">
        <f>IFERROR(VLOOKUP($C19,구분표!$A$2:$C$313,2,FALSE),"")</f>
        <v/>
      </c>
      <c r="B19" s="23" t="str">
        <f>IFERROR(VLOOKUP($C19,구분표!$A$2:$C$313,3,FALSE),"")</f>
        <v/>
      </c>
      <c r="C19" s="30"/>
      <c r="D19" s="34"/>
      <c r="E19" s="35"/>
      <c r="F19" s="34"/>
      <c r="G19" s="42"/>
      <c r="H19" s="40"/>
      <c r="I19" s="50" t="str">
        <f t="shared" si="3"/>
        <v/>
      </c>
      <c r="J19" s="40"/>
      <c r="K19" s="43"/>
      <c r="L19" s="48">
        <f t="shared" si="4"/>
        <v>0</v>
      </c>
      <c r="M19" s="40"/>
      <c r="N19" s="43"/>
      <c r="O19" s="49">
        <f t="shared" si="5"/>
        <v>0</v>
      </c>
      <c r="P19" s="26" t="str">
        <f t="shared" si="6"/>
        <v>X</v>
      </c>
      <c r="Q19" s="61"/>
      <c r="R19" s="61"/>
      <c r="S19" s="28"/>
      <c r="U19" s="26"/>
      <c r="W19" s="26"/>
      <c r="X19" s="40">
        <f t="shared" si="7"/>
        <v>0</v>
      </c>
      <c r="Y19" s="40">
        <f t="shared" si="8"/>
        <v>0</v>
      </c>
      <c r="Z19" s="26" t="str">
        <f t="shared" si="9"/>
        <v>OK</v>
      </c>
      <c r="AB19" s="26"/>
      <c r="AC19" s="40">
        <f t="shared" si="10"/>
        <v>0</v>
      </c>
      <c r="AD19" s="40">
        <f t="shared" si="11"/>
        <v>0</v>
      </c>
      <c r="AE19" s="26" t="str">
        <f t="shared" si="12"/>
        <v>OK</v>
      </c>
      <c r="AG19" s="26" t="str">
        <f>IF(AI19="","",IF(W19="도비","세입없음",CONCATENATE(AI19,"-",COUNTIF($AI$7:AI19,AI19))))</f>
        <v/>
      </c>
      <c r="AI19" s="26" t="str">
        <f t="array" ref="AI19">IF(C19="","",INDEX(구분표!$I$2:$I$313, MATCH(1,(구분표!$E$2:$E$313='4추특입'!B19)*(구분표!$F$2:$F$313='4추특입'!C19)*(구분표!$G$2:$G$313='4추특입'!A19),0)))</f>
        <v/>
      </c>
      <c r="AK19" s="26"/>
      <c r="AM19" s="40">
        <f>IF(AG19="",0,SUMIFS('4추특출'!$X$6:$X$50,'4추특출'!$AG$6:$AG$50,'4추특입'!$AG19))</f>
        <v>0</v>
      </c>
      <c r="AN19" s="40" t="str">
        <f>IF(AG19="","",COUNTIFS('4추특출'!$AG$6:$AG$50,'4추특입'!AG19))</f>
        <v/>
      </c>
      <c r="AO19" s="26" t="str">
        <f t="shared" si="13"/>
        <v>OK</v>
      </c>
      <c r="AQ19" s="40">
        <f>IF(AG19="",0,SUMIFS('4추특출'!$AC$6:$AC$50,'4추특출'!$AG$6:$AG$50,'4추특입'!$AG19))</f>
        <v>0</v>
      </c>
      <c r="AR19" s="40" t="str">
        <f>IF(AG19="","",COUNTIFS('4추특출'!$AG$6:$AG$50,AG19))</f>
        <v/>
      </c>
      <c r="AS19" s="26" t="str">
        <f t="shared" si="14"/>
        <v>OK</v>
      </c>
    </row>
    <row r="20" spans="1:45" ht="50.1" customHeight="1" x14ac:dyDescent="0.3">
      <c r="A20" s="32" t="str">
        <f>IFERROR(VLOOKUP($C20,구분표!$A$2:$C$313,2,FALSE),"")</f>
        <v/>
      </c>
      <c r="B20" s="23" t="str">
        <f>IFERROR(VLOOKUP($C20,구분표!$A$2:$C$313,3,FALSE),"")</f>
        <v/>
      </c>
      <c r="C20" s="30"/>
      <c r="D20" s="34"/>
      <c r="E20" s="35"/>
      <c r="F20" s="34"/>
      <c r="G20" s="42"/>
      <c r="H20" s="40"/>
      <c r="I20" s="50" t="str">
        <f t="shared" si="3"/>
        <v/>
      </c>
      <c r="J20" s="40"/>
      <c r="K20" s="43"/>
      <c r="L20" s="48">
        <f t="shared" si="4"/>
        <v>0</v>
      </c>
      <c r="M20" s="40"/>
      <c r="N20" s="43"/>
      <c r="O20" s="49">
        <f t="shared" si="5"/>
        <v>0</v>
      </c>
      <c r="P20" s="26" t="str">
        <f t="shared" si="6"/>
        <v>X</v>
      </c>
      <c r="Q20" s="61"/>
      <c r="R20" s="61"/>
      <c r="S20" s="28"/>
      <c r="U20" s="26"/>
      <c r="W20" s="26"/>
      <c r="X20" s="40">
        <f t="shared" si="7"/>
        <v>0</v>
      </c>
      <c r="Y20" s="40">
        <f t="shared" si="8"/>
        <v>0</v>
      </c>
      <c r="Z20" s="26" t="str">
        <f t="shared" si="9"/>
        <v>OK</v>
      </c>
      <c r="AB20" s="26"/>
      <c r="AC20" s="40">
        <f t="shared" si="10"/>
        <v>0</v>
      </c>
      <c r="AD20" s="40">
        <f t="shared" si="11"/>
        <v>0</v>
      </c>
      <c r="AE20" s="26" t="str">
        <f t="shared" si="12"/>
        <v>OK</v>
      </c>
      <c r="AG20" s="26" t="str">
        <f>IF(AI20="","",IF(W20="도비","세입없음",CONCATENATE(AI20,"-",COUNTIF($AI$7:AI20,AI20))))</f>
        <v/>
      </c>
      <c r="AI20" s="26" t="str">
        <f t="array" ref="AI20">IF(C20="","",INDEX(구분표!$I$2:$I$313, MATCH(1,(구분표!$E$2:$E$313='4추특입'!B20)*(구분표!$F$2:$F$313='4추특입'!C20)*(구분표!$G$2:$G$313='4추특입'!A20),0)))</f>
        <v/>
      </c>
      <c r="AK20" s="26"/>
      <c r="AM20" s="40">
        <f>IF(AG20="",0,SUMIFS('4추특출'!$X$6:$X$50,'4추특출'!$AG$6:$AG$50,'4추특입'!$AG20))</f>
        <v>0</v>
      </c>
      <c r="AN20" s="40" t="str">
        <f>IF(AG20="","",COUNTIFS('4추특출'!$AG$6:$AG$50,'4추특입'!AG20))</f>
        <v/>
      </c>
      <c r="AO20" s="26" t="str">
        <f t="shared" si="13"/>
        <v>OK</v>
      </c>
      <c r="AQ20" s="40">
        <f>IF(AG20="",0,SUMIFS('4추특출'!$AC$6:$AC$50,'4추특출'!$AG$6:$AG$50,'4추특입'!$AG20))</f>
        <v>0</v>
      </c>
      <c r="AR20" s="40" t="str">
        <f>IF(AG20="","",COUNTIFS('4추특출'!$AG$6:$AG$50,AG20))</f>
        <v/>
      </c>
      <c r="AS20" s="26" t="str">
        <f t="shared" si="14"/>
        <v>OK</v>
      </c>
    </row>
    <row r="21" spans="1:45" ht="50.1" customHeight="1" x14ac:dyDescent="0.3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4"/>
      <c r="G21" s="42"/>
      <c r="H21" s="40"/>
      <c r="I21" s="50" t="str">
        <f t="shared" si="3"/>
        <v/>
      </c>
      <c r="J21" s="40"/>
      <c r="K21" s="43"/>
      <c r="L21" s="48">
        <f t="shared" si="4"/>
        <v>0</v>
      </c>
      <c r="M21" s="40"/>
      <c r="N21" s="43"/>
      <c r="O21" s="49">
        <f t="shared" si="5"/>
        <v>0</v>
      </c>
      <c r="P21" s="26" t="str">
        <f t="shared" si="6"/>
        <v>X</v>
      </c>
      <c r="Q21" s="61"/>
      <c r="R21" s="61"/>
      <c r="S21" s="28"/>
      <c r="U21" s="26"/>
      <c r="W21" s="26"/>
      <c r="X21" s="40">
        <f t="shared" si="7"/>
        <v>0</v>
      </c>
      <c r="Y21" s="40">
        <f t="shared" si="8"/>
        <v>0</v>
      </c>
      <c r="Z21" s="26" t="str">
        <f t="shared" si="9"/>
        <v>OK</v>
      </c>
      <c r="AB21" s="26"/>
      <c r="AC21" s="40">
        <f t="shared" si="10"/>
        <v>0</v>
      </c>
      <c r="AD21" s="40">
        <f t="shared" si="11"/>
        <v>0</v>
      </c>
      <c r="AE21" s="26" t="str">
        <f t="shared" si="12"/>
        <v>OK</v>
      </c>
      <c r="AG21" s="26" t="str">
        <f>IF(AI21="","",IF(W21="도비","세입없음",CONCATENATE(AI21,"-",COUNTIF($AI$7:AI21,AI21))))</f>
        <v/>
      </c>
      <c r="AI21" s="26" t="str">
        <f t="array" ref="AI21">IF(C21="","",INDEX(구분표!$I$2:$I$313, MATCH(1,(구분표!$E$2:$E$313='4추특입'!B21)*(구분표!$F$2:$F$313='4추특입'!C21)*(구분표!$G$2:$G$313='4추특입'!A21),0)))</f>
        <v/>
      </c>
      <c r="AK21" s="26"/>
      <c r="AM21" s="40">
        <f>IF(AG21="",0,SUMIFS('4추특출'!$X$6:$X$50,'4추특출'!$AG$6:$AG$50,'4추특입'!$AG21))</f>
        <v>0</v>
      </c>
      <c r="AN21" s="40" t="str">
        <f>IF(AG21="","",COUNTIFS('4추특출'!$AG$6:$AG$50,'4추특입'!AG21))</f>
        <v/>
      </c>
      <c r="AO21" s="26" t="str">
        <f t="shared" si="13"/>
        <v>OK</v>
      </c>
      <c r="AQ21" s="40">
        <f>IF(AG21="",0,SUMIFS('4추특출'!$AC$6:$AC$50,'4추특출'!$AG$6:$AG$50,'4추특입'!$AG21))</f>
        <v>0</v>
      </c>
      <c r="AR21" s="40" t="str">
        <f>IF(AG21="","",COUNTIFS('4추특출'!$AG$6:$AG$50,AG21))</f>
        <v/>
      </c>
      <c r="AS21" s="26" t="str">
        <f t="shared" si="14"/>
        <v>OK</v>
      </c>
    </row>
    <row r="22" spans="1:45" ht="50.1" customHeight="1" x14ac:dyDescent="0.3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4"/>
      <c r="G22" s="42"/>
      <c r="H22" s="40"/>
      <c r="I22" s="50" t="str">
        <f t="shared" si="3"/>
        <v/>
      </c>
      <c r="J22" s="40"/>
      <c r="K22" s="43"/>
      <c r="L22" s="48">
        <f t="shared" si="4"/>
        <v>0</v>
      </c>
      <c r="M22" s="40"/>
      <c r="N22" s="43"/>
      <c r="O22" s="49">
        <f t="shared" si="5"/>
        <v>0</v>
      </c>
      <c r="P22" s="26" t="str">
        <f t="shared" si="6"/>
        <v>X</v>
      </c>
      <c r="Q22" s="61"/>
      <c r="R22" s="61"/>
      <c r="S22" s="28"/>
      <c r="U22" s="26"/>
      <c r="W22" s="26"/>
      <c r="X22" s="40">
        <f t="shared" si="7"/>
        <v>0</v>
      </c>
      <c r="Y22" s="40">
        <f t="shared" si="8"/>
        <v>0</v>
      </c>
      <c r="Z22" s="26" t="str">
        <f t="shared" si="9"/>
        <v>OK</v>
      </c>
      <c r="AB22" s="26"/>
      <c r="AC22" s="40">
        <f t="shared" si="10"/>
        <v>0</v>
      </c>
      <c r="AD22" s="40">
        <f t="shared" si="11"/>
        <v>0</v>
      </c>
      <c r="AE22" s="26" t="str">
        <f t="shared" si="12"/>
        <v>OK</v>
      </c>
      <c r="AG22" s="26" t="str">
        <f>IF(AI22="","",IF(W22="도비","세입없음",CONCATENATE(AI22,"-",COUNTIF($AI$7:AI22,AI22))))</f>
        <v/>
      </c>
      <c r="AI22" s="26" t="str">
        <f t="array" ref="AI22">IF(C22="","",INDEX(구분표!$I$2:$I$313, MATCH(1,(구분표!$E$2:$E$313='4추특입'!B22)*(구분표!$F$2:$F$313='4추특입'!C22)*(구분표!$G$2:$G$313='4추특입'!A22),0)))</f>
        <v/>
      </c>
      <c r="AK22" s="26"/>
      <c r="AM22" s="40">
        <f>IF(AG22="",0,SUMIFS('4추특출'!$X$6:$X$50,'4추특출'!$AG$6:$AG$50,'4추특입'!$AG22))</f>
        <v>0</v>
      </c>
      <c r="AN22" s="40" t="str">
        <f>IF(AG22="","",COUNTIFS('4추특출'!$AG$6:$AG$50,'4추특입'!AG22))</f>
        <v/>
      </c>
      <c r="AO22" s="26" t="str">
        <f t="shared" si="13"/>
        <v>OK</v>
      </c>
      <c r="AQ22" s="40">
        <f>IF(AG22="",0,SUMIFS('4추특출'!$AC$6:$AC$50,'4추특출'!$AG$6:$AG$50,'4추특입'!$AG22))</f>
        <v>0</v>
      </c>
      <c r="AR22" s="40" t="str">
        <f>IF(AG22="","",COUNTIFS('4추특출'!$AG$6:$AG$50,AG22))</f>
        <v/>
      </c>
      <c r="AS22" s="26" t="str">
        <f t="shared" si="14"/>
        <v>OK</v>
      </c>
    </row>
    <row r="23" spans="1:45" ht="50.1" customHeight="1" x14ac:dyDescent="0.3">
      <c r="A23" s="32" t="str">
        <f>IFERROR(VLOOKUP($C23,구분표!$A$2:$C$313,2,FALSE),"")</f>
        <v/>
      </c>
      <c r="B23" s="23" t="str">
        <f>IFERROR(VLOOKUP($C23,구분표!$A$2:$C$313,3,FALSE),"")</f>
        <v/>
      </c>
      <c r="C23" s="30"/>
      <c r="D23" s="34"/>
      <c r="E23" s="35"/>
      <c r="F23" s="34"/>
      <c r="G23" s="42"/>
      <c r="H23" s="40"/>
      <c r="I23" s="50" t="str">
        <f t="shared" si="3"/>
        <v/>
      </c>
      <c r="J23" s="40"/>
      <c r="K23" s="43"/>
      <c r="L23" s="48">
        <f t="shared" si="4"/>
        <v>0</v>
      </c>
      <c r="M23" s="40"/>
      <c r="N23" s="43"/>
      <c r="O23" s="49">
        <f t="shared" si="5"/>
        <v>0</v>
      </c>
      <c r="P23" s="26" t="str">
        <f t="shared" si="6"/>
        <v>X</v>
      </c>
      <c r="Q23" s="61"/>
      <c r="R23" s="61"/>
      <c r="S23" s="28"/>
      <c r="U23" s="26"/>
      <c r="W23" s="26"/>
      <c r="X23" s="40">
        <f t="shared" si="7"/>
        <v>0</v>
      </c>
      <c r="Y23" s="40">
        <f t="shared" si="8"/>
        <v>0</v>
      </c>
      <c r="Z23" s="26" t="str">
        <f t="shared" si="9"/>
        <v>OK</v>
      </c>
      <c r="AB23" s="26"/>
      <c r="AC23" s="40">
        <f t="shared" si="10"/>
        <v>0</v>
      </c>
      <c r="AD23" s="40">
        <f t="shared" si="11"/>
        <v>0</v>
      </c>
      <c r="AE23" s="26" t="str">
        <f t="shared" si="12"/>
        <v>OK</v>
      </c>
      <c r="AG23" s="26" t="str">
        <f>IF(AI23="","",IF(W23="도비","세입없음",CONCATENATE(AI23,"-",COUNTIF($AI$7:AI23,AI23))))</f>
        <v/>
      </c>
      <c r="AI23" s="26" t="str">
        <f t="array" ref="AI23">IF(C23="","",INDEX(구분표!$I$2:$I$313, MATCH(1,(구분표!$E$2:$E$313='4추특입'!B23)*(구분표!$F$2:$F$313='4추특입'!C23)*(구분표!$G$2:$G$313='4추특입'!A23),0)))</f>
        <v/>
      </c>
      <c r="AK23" s="26"/>
      <c r="AM23" s="40">
        <f>IF(AG23="",0,SUMIFS('4추특출'!$X$6:$X$50,'4추특출'!$AG$6:$AG$50,'4추특입'!$AG23))</f>
        <v>0</v>
      </c>
      <c r="AN23" s="40" t="str">
        <f>IF(AG23="","",COUNTIFS('4추특출'!$AG$6:$AG$50,'4추특입'!AG23))</f>
        <v/>
      </c>
      <c r="AO23" s="26" t="str">
        <f t="shared" si="13"/>
        <v>OK</v>
      </c>
      <c r="AQ23" s="40">
        <f>IF(AG23="",0,SUMIFS('4추특출'!$AC$6:$AC$50,'4추특출'!$AG$6:$AG$50,'4추특입'!$AG23))</f>
        <v>0</v>
      </c>
      <c r="AR23" s="40" t="str">
        <f>IF(AG23="","",COUNTIFS('4추특출'!$AG$6:$AG$50,AG23))</f>
        <v/>
      </c>
      <c r="AS23" s="26" t="str">
        <f t="shared" si="14"/>
        <v>OK</v>
      </c>
    </row>
    <row r="24" spans="1:45" ht="50.1" customHeight="1" x14ac:dyDescent="0.3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4"/>
      <c r="G24" s="42"/>
      <c r="H24" s="40"/>
      <c r="I24" s="50" t="str">
        <f t="shared" si="3"/>
        <v/>
      </c>
      <c r="J24" s="40"/>
      <c r="K24" s="43"/>
      <c r="L24" s="48">
        <f t="shared" si="4"/>
        <v>0</v>
      </c>
      <c r="M24" s="40"/>
      <c r="N24" s="43"/>
      <c r="O24" s="49">
        <f t="shared" si="5"/>
        <v>0</v>
      </c>
      <c r="P24" s="26" t="str">
        <f t="shared" si="6"/>
        <v>X</v>
      </c>
      <c r="Q24" s="61"/>
      <c r="R24" s="61"/>
      <c r="S24" s="28"/>
      <c r="U24" s="26"/>
      <c r="W24" s="26"/>
      <c r="X24" s="40">
        <f t="shared" si="7"/>
        <v>0</v>
      </c>
      <c r="Y24" s="40">
        <f t="shared" si="8"/>
        <v>0</v>
      </c>
      <c r="Z24" s="26" t="str">
        <f t="shared" si="9"/>
        <v>OK</v>
      </c>
      <c r="AB24" s="26"/>
      <c r="AC24" s="40">
        <f t="shared" si="10"/>
        <v>0</v>
      </c>
      <c r="AD24" s="40">
        <f t="shared" si="11"/>
        <v>0</v>
      </c>
      <c r="AE24" s="26" t="str">
        <f t="shared" si="12"/>
        <v>OK</v>
      </c>
      <c r="AG24" s="26" t="str">
        <f>IF(AI24="","",IF(W24="도비","세입없음",CONCATENATE(AI24,"-",COUNTIF($AI$7:AI24,AI24))))</f>
        <v/>
      </c>
      <c r="AI24" s="26" t="str">
        <f t="array" ref="AI24">IF(C24="","",INDEX(구분표!$I$2:$I$313, MATCH(1,(구분표!$E$2:$E$313='4추특입'!B24)*(구분표!$F$2:$F$313='4추특입'!C24)*(구분표!$G$2:$G$313='4추특입'!A24),0)))</f>
        <v/>
      </c>
      <c r="AK24" s="26"/>
      <c r="AM24" s="40">
        <f>IF(AG24="",0,SUMIFS('4추특출'!$X$6:$X$50,'4추특출'!$AG$6:$AG$50,'4추특입'!$AG24))</f>
        <v>0</v>
      </c>
      <c r="AN24" s="40" t="str">
        <f>IF(AG24="","",COUNTIFS('4추특출'!$AG$6:$AG$50,'4추특입'!AG24))</f>
        <v/>
      </c>
      <c r="AO24" s="26" t="str">
        <f t="shared" si="13"/>
        <v>OK</v>
      </c>
      <c r="AQ24" s="40">
        <f>IF(AG24="",0,SUMIFS('4추특출'!$AC$6:$AC$50,'4추특출'!$AG$6:$AG$50,'4추특입'!$AG24))</f>
        <v>0</v>
      </c>
      <c r="AR24" s="40" t="str">
        <f>IF(AG24="","",COUNTIFS('4추특출'!$AG$6:$AG$50,AG24))</f>
        <v/>
      </c>
      <c r="AS24" s="26" t="str">
        <f t="shared" si="14"/>
        <v>OK</v>
      </c>
    </row>
    <row r="25" spans="1:45" ht="50.1" customHeight="1" x14ac:dyDescent="0.3">
      <c r="A25" s="32" t="str">
        <f>IFERROR(VLOOKUP($C25,구분표!$A$2:$C$313,2,FALSE),"")</f>
        <v/>
      </c>
      <c r="B25" s="23" t="str">
        <f>IFERROR(VLOOKUP($C25,구분표!$A$2:$C$313,3,FALSE),"")</f>
        <v/>
      </c>
      <c r="C25" s="30"/>
      <c r="D25" s="34"/>
      <c r="E25" s="35"/>
      <c r="F25" s="34"/>
      <c r="G25" s="42"/>
      <c r="H25" s="40"/>
      <c r="I25" s="50" t="str">
        <f t="shared" si="3"/>
        <v/>
      </c>
      <c r="J25" s="40"/>
      <c r="K25" s="43"/>
      <c r="L25" s="48">
        <f t="shared" si="4"/>
        <v>0</v>
      </c>
      <c r="M25" s="40"/>
      <c r="N25" s="43"/>
      <c r="O25" s="49">
        <f t="shared" si="5"/>
        <v>0</v>
      </c>
      <c r="P25" s="26" t="str">
        <f t="shared" si="6"/>
        <v>X</v>
      </c>
      <c r="Q25" s="61"/>
      <c r="R25" s="61"/>
      <c r="S25" s="28"/>
      <c r="U25" s="26"/>
      <c r="W25" s="26"/>
      <c r="X25" s="40">
        <f t="shared" si="7"/>
        <v>0</v>
      </c>
      <c r="Y25" s="40">
        <f t="shared" si="8"/>
        <v>0</v>
      </c>
      <c r="Z25" s="26" t="str">
        <f t="shared" si="9"/>
        <v>OK</v>
      </c>
      <c r="AB25" s="26"/>
      <c r="AC25" s="40">
        <f t="shared" si="10"/>
        <v>0</v>
      </c>
      <c r="AD25" s="40">
        <f t="shared" si="11"/>
        <v>0</v>
      </c>
      <c r="AE25" s="26" t="str">
        <f t="shared" si="12"/>
        <v>OK</v>
      </c>
      <c r="AG25" s="26" t="str">
        <f>IF(AI25="","",IF(W25="도비","세입없음",CONCATENATE(AI25,"-",COUNTIF($AI$7:AI25,AI25))))</f>
        <v/>
      </c>
      <c r="AI25" s="26" t="str">
        <f t="array" ref="AI25">IF(C25="","",INDEX(구분표!$I$2:$I$313, MATCH(1,(구분표!$E$2:$E$313='4추특입'!B25)*(구분표!$F$2:$F$313='4추특입'!C25)*(구분표!$G$2:$G$313='4추특입'!A25),0)))</f>
        <v/>
      </c>
      <c r="AK25" s="26"/>
      <c r="AM25" s="40">
        <f>IF(AG25="",0,SUMIFS('4추특출'!$X$6:$X$50,'4추특출'!$AG$6:$AG$50,'4추특입'!$AG25))</f>
        <v>0</v>
      </c>
      <c r="AN25" s="40" t="str">
        <f>IF(AG25="","",COUNTIFS('4추특출'!$AG$6:$AG$50,'4추특입'!AG25))</f>
        <v/>
      </c>
      <c r="AO25" s="26" t="str">
        <f t="shared" si="13"/>
        <v>OK</v>
      </c>
      <c r="AQ25" s="40">
        <f>IF(AG25="",0,SUMIFS('4추특출'!$AC$6:$AC$50,'4추특출'!$AG$6:$AG$50,'4추특입'!$AG25))</f>
        <v>0</v>
      </c>
      <c r="AR25" s="40" t="str">
        <f>IF(AG25="","",COUNTIFS('4추특출'!$AG$6:$AG$50,AG25))</f>
        <v/>
      </c>
      <c r="AS25" s="26" t="str">
        <f t="shared" si="14"/>
        <v>OK</v>
      </c>
    </row>
    <row r="26" spans="1:45" ht="50.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4"/>
      <c r="G26" s="42"/>
      <c r="H26" s="40"/>
      <c r="I26" s="50" t="str">
        <f t="shared" si="3"/>
        <v/>
      </c>
      <c r="J26" s="40"/>
      <c r="K26" s="43"/>
      <c r="L26" s="48">
        <f t="shared" si="4"/>
        <v>0</v>
      </c>
      <c r="M26" s="40"/>
      <c r="N26" s="43"/>
      <c r="O26" s="49">
        <f t="shared" si="5"/>
        <v>0</v>
      </c>
      <c r="P26" s="26" t="str">
        <f t="shared" si="6"/>
        <v>X</v>
      </c>
      <c r="Q26" s="61"/>
      <c r="R26" s="61"/>
      <c r="S26" s="28"/>
      <c r="U26" s="26"/>
      <c r="W26" s="26"/>
      <c r="X26" s="40">
        <f t="shared" si="7"/>
        <v>0</v>
      </c>
      <c r="Y26" s="40">
        <f t="shared" si="8"/>
        <v>0</v>
      </c>
      <c r="Z26" s="26" t="str">
        <f t="shared" si="9"/>
        <v>OK</v>
      </c>
      <c r="AB26" s="26"/>
      <c r="AC26" s="40">
        <f t="shared" si="10"/>
        <v>0</v>
      </c>
      <c r="AD26" s="40">
        <f t="shared" si="11"/>
        <v>0</v>
      </c>
      <c r="AE26" s="26" t="str">
        <f t="shared" si="12"/>
        <v>OK</v>
      </c>
      <c r="AG26" s="26" t="str">
        <f>IF(AI26="","",IF(W26="도비","세입없음",CONCATENATE(AI26,"-",COUNTIF($AI$7:AI26,AI26))))</f>
        <v/>
      </c>
      <c r="AI26" s="26" t="str">
        <f t="array" ref="AI26">IF(C26="","",INDEX(구분표!$I$2:$I$313, MATCH(1,(구분표!$E$2:$E$313='4추특입'!B26)*(구분표!$F$2:$F$313='4추특입'!C26)*(구분표!$G$2:$G$313='4추특입'!A26),0)))</f>
        <v/>
      </c>
      <c r="AK26" s="26"/>
      <c r="AM26" s="40">
        <f>IF(AG26="",0,SUMIFS('4추특출'!$X$6:$X$50,'4추특출'!$AG$6:$AG$50,'4추특입'!$AG26))</f>
        <v>0</v>
      </c>
      <c r="AN26" s="40" t="str">
        <f>IF(AG26="","",COUNTIFS('4추특출'!$AG$6:$AG$50,'4추특입'!AG26))</f>
        <v/>
      </c>
      <c r="AO26" s="26" t="str">
        <f t="shared" si="13"/>
        <v>OK</v>
      </c>
      <c r="AQ26" s="40">
        <f>IF(AG26="",0,SUMIFS('4추특출'!$AC$6:$AC$50,'4추특출'!$AG$6:$AG$50,'4추특입'!$AG26))</f>
        <v>0</v>
      </c>
      <c r="AR26" s="40" t="str">
        <f>IF(AG26="","",COUNTIFS('4추특출'!$AG$6:$AG$50,AG26))</f>
        <v/>
      </c>
      <c r="AS26" s="26" t="str">
        <f t="shared" si="14"/>
        <v>OK</v>
      </c>
    </row>
    <row r="27" spans="1:45" ht="50.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4"/>
      <c r="G27" s="42"/>
      <c r="H27" s="40"/>
      <c r="I27" s="50" t="str">
        <f t="shared" si="3"/>
        <v/>
      </c>
      <c r="J27" s="40"/>
      <c r="K27" s="43"/>
      <c r="L27" s="48">
        <f t="shared" si="4"/>
        <v>0</v>
      </c>
      <c r="M27" s="40"/>
      <c r="N27" s="43"/>
      <c r="O27" s="49">
        <f t="shared" si="5"/>
        <v>0</v>
      </c>
      <c r="P27" s="26" t="str">
        <f t="shared" si="6"/>
        <v>X</v>
      </c>
      <c r="Q27" s="61"/>
      <c r="R27" s="61"/>
      <c r="S27" s="28"/>
      <c r="U27" s="26"/>
      <c r="W27" s="26"/>
      <c r="X27" s="40">
        <f t="shared" si="7"/>
        <v>0</v>
      </c>
      <c r="Y27" s="40">
        <f t="shared" si="8"/>
        <v>0</v>
      </c>
      <c r="Z27" s="26" t="str">
        <f t="shared" si="9"/>
        <v>OK</v>
      </c>
      <c r="AB27" s="26"/>
      <c r="AC27" s="40">
        <f t="shared" si="10"/>
        <v>0</v>
      </c>
      <c r="AD27" s="40">
        <f t="shared" si="11"/>
        <v>0</v>
      </c>
      <c r="AE27" s="26" t="str">
        <f t="shared" si="12"/>
        <v>OK</v>
      </c>
      <c r="AG27" s="26" t="str">
        <f>IF(AI27="","",IF(W27="도비","세입없음",CONCATENATE(AI27,"-",COUNTIF($AI$7:AI27,AI27))))</f>
        <v/>
      </c>
      <c r="AI27" s="26" t="str">
        <f t="array" ref="AI27">IF(C27="","",INDEX(구분표!$I$2:$I$313, MATCH(1,(구분표!$E$2:$E$313='4추특입'!B27)*(구분표!$F$2:$F$313='4추특입'!C27)*(구분표!$G$2:$G$313='4추특입'!A27),0)))</f>
        <v/>
      </c>
      <c r="AK27" s="26"/>
      <c r="AM27" s="40">
        <f>IF(AG27="",0,SUMIFS('4추특출'!$X$6:$X$50,'4추특출'!$AG$6:$AG$50,'4추특입'!$AG27))</f>
        <v>0</v>
      </c>
      <c r="AN27" s="40" t="str">
        <f>IF(AG27="","",COUNTIFS('4추특출'!$AG$6:$AG$50,'4추특입'!AG27))</f>
        <v/>
      </c>
      <c r="AO27" s="26" t="str">
        <f t="shared" si="13"/>
        <v>OK</v>
      </c>
      <c r="AQ27" s="40">
        <f>IF(AG27="",0,SUMIFS('4추특출'!$AC$6:$AC$50,'4추특출'!$AG$6:$AG$50,'4추특입'!$AG27))</f>
        <v>0</v>
      </c>
      <c r="AR27" s="40" t="str">
        <f>IF(AG27="","",COUNTIFS('4추특출'!$AG$6:$AG$50,AG27))</f>
        <v/>
      </c>
      <c r="AS27" s="26" t="str">
        <f t="shared" si="14"/>
        <v>OK</v>
      </c>
    </row>
    <row r="28" spans="1:45" ht="50.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4"/>
      <c r="G28" s="42"/>
      <c r="H28" s="40"/>
      <c r="I28" s="50" t="str">
        <f t="shared" si="3"/>
        <v/>
      </c>
      <c r="J28" s="40"/>
      <c r="K28" s="43"/>
      <c r="L28" s="48">
        <f t="shared" si="4"/>
        <v>0</v>
      </c>
      <c r="M28" s="40"/>
      <c r="N28" s="43"/>
      <c r="O28" s="49">
        <f t="shared" si="5"/>
        <v>0</v>
      </c>
      <c r="P28" s="26" t="str">
        <f t="shared" si="6"/>
        <v>X</v>
      </c>
      <c r="Q28" s="61"/>
      <c r="R28" s="61"/>
      <c r="S28" s="28"/>
      <c r="U28" s="26"/>
      <c r="W28" s="26"/>
      <c r="X28" s="40">
        <f t="shared" si="7"/>
        <v>0</v>
      </c>
      <c r="Y28" s="40">
        <f t="shared" si="8"/>
        <v>0</v>
      </c>
      <c r="Z28" s="26" t="str">
        <f t="shared" si="9"/>
        <v>OK</v>
      </c>
      <c r="AB28" s="26"/>
      <c r="AC28" s="40">
        <f t="shared" si="10"/>
        <v>0</v>
      </c>
      <c r="AD28" s="40">
        <f t="shared" si="11"/>
        <v>0</v>
      </c>
      <c r="AE28" s="26" t="str">
        <f t="shared" si="12"/>
        <v>OK</v>
      </c>
      <c r="AG28" s="26" t="str">
        <f>IF(AI28="","",IF(W28="도비","세입없음",CONCATENATE(AI28,"-",COUNTIF($AI$7:AI28,AI28))))</f>
        <v/>
      </c>
      <c r="AI28" s="26" t="str">
        <f t="array" ref="AI28">IF(C28="","",INDEX(구분표!$I$2:$I$313, MATCH(1,(구분표!$E$2:$E$313='4추특입'!B28)*(구분표!$F$2:$F$313='4추특입'!C28)*(구분표!$G$2:$G$313='4추특입'!A28),0)))</f>
        <v/>
      </c>
      <c r="AK28" s="26"/>
      <c r="AM28" s="40">
        <f>IF(AG28="",0,SUMIFS('4추특출'!$X$6:$X$50,'4추특출'!$AG$6:$AG$50,'4추특입'!$AG28))</f>
        <v>0</v>
      </c>
      <c r="AN28" s="40" t="str">
        <f>IF(AG28="","",COUNTIFS('4추특출'!$AG$6:$AG$50,'4추특입'!AG28))</f>
        <v/>
      </c>
      <c r="AO28" s="26" t="str">
        <f t="shared" si="13"/>
        <v>OK</v>
      </c>
      <c r="AQ28" s="40">
        <f>IF(AG28="",0,SUMIFS('4추특출'!$AC$6:$AC$50,'4추특출'!$AG$6:$AG$50,'4추특입'!$AG28))</f>
        <v>0</v>
      </c>
      <c r="AR28" s="40" t="str">
        <f>IF(AG28="","",COUNTIFS('4추특출'!$AG$6:$AG$50,AG28))</f>
        <v/>
      </c>
      <c r="AS28" s="26" t="str">
        <f t="shared" si="14"/>
        <v>OK</v>
      </c>
    </row>
    <row r="29" spans="1:45" ht="50.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4"/>
      <c r="G29" s="42"/>
      <c r="H29" s="40"/>
      <c r="I29" s="50" t="str">
        <f t="shared" si="3"/>
        <v/>
      </c>
      <c r="J29" s="40"/>
      <c r="K29" s="43"/>
      <c r="L29" s="48">
        <f t="shared" si="4"/>
        <v>0</v>
      </c>
      <c r="M29" s="40"/>
      <c r="N29" s="43"/>
      <c r="O29" s="49">
        <f t="shared" si="5"/>
        <v>0</v>
      </c>
      <c r="P29" s="26" t="str">
        <f t="shared" si="6"/>
        <v>X</v>
      </c>
      <c r="Q29" s="61"/>
      <c r="R29" s="61"/>
      <c r="S29" s="28"/>
      <c r="U29" s="26"/>
      <c r="W29" s="26"/>
      <c r="X29" s="40">
        <f t="shared" si="7"/>
        <v>0</v>
      </c>
      <c r="Y29" s="40">
        <f t="shared" si="8"/>
        <v>0</v>
      </c>
      <c r="Z29" s="26" t="str">
        <f t="shared" si="9"/>
        <v>OK</v>
      </c>
      <c r="AB29" s="26"/>
      <c r="AC29" s="40">
        <f t="shared" si="10"/>
        <v>0</v>
      </c>
      <c r="AD29" s="40">
        <f t="shared" si="11"/>
        <v>0</v>
      </c>
      <c r="AE29" s="26" t="str">
        <f t="shared" si="12"/>
        <v>OK</v>
      </c>
      <c r="AG29" s="26" t="str">
        <f>IF(AI29="","",IF(W29="도비","세입없음",CONCATENATE(AI29,"-",COUNTIF($AI$7:AI29,AI29))))</f>
        <v/>
      </c>
      <c r="AI29" s="26" t="str">
        <f t="array" ref="AI29">IF(C29="","",INDEX(구분표!$I$2:$I$313, MATCH(1,(구분표!$E$2:$E$313='4추특입'!B29)*(구분표!$F$2:$F$313='4추특입'!C29)*(구분표!$G$2:$G$313='4추특입'!A29),0)))</f>
        <v/>
      </c>
      <c r="AK29" s="26"/>
      <c r="AM29" s="40">
        <f>IF(AG29="",0,SUMIFS('4추특출'!$X$6:$X$50,'4추특출'!$AG$6:$AG$50,'4추특입'!$AG29))</f>
        <v>0</v>
      </c>
      <c r="AN29" s="40" t="str">
        <f>IF(AG29="","",COUNTIFS('4추특출'!$AG$6:$AG$50,'4추특입'!AG29))</f>
        <v/>
      </c>
      <c r="AO29" s="26" t="str">
        <f t="shared" si="13"/>
        <v>OK</v>
      </c>
      <c r="AQ29" s="40">
        <f>IF(AG29="",0,SUMIFS('4추특출'!$AC$6:$AC$50,'4추특출'!$AG$6:$AG$50,'4추특입'!$AG29))</f>
        <v>0</v>
      </c>
      <c r="AR29" s="40" t="str">
        <f>IF(AG29="","",COUNTIFS('4추특출'!$AG$6:$AG$50,AG29))</f>
        <v/>
      </c>
      <c r="AS29" s="26" t="str">
        <f t="shared" si="14"/>
        <v>OK</v>
      </c>
    </row>
    <row r="30" spans="1:45" ht="50.1" customHeight="1" x14ac:dyDescent="0.3">
      <c r="A30" s="33" t="str">
        <f>IFERROR(VLOOKUP($C30,구분표!$A$2:$C$313,2,FALSE),"")</f>
        <v/>
      </c>
      <c r="B30" s="24" t="str">
        <f>IFERROR(VLOOKUP($C30,구분표!$A$2:$C$313,3,FALSE),"")</f>
        <v/>
      </c>
      <c r="C30" s="31"/>
      <c r="D30" s="36"/>
      <c r="E30" s="37"/>
      <c r="F30" s="36"/>
      <c r="G30" s="44"/>
      <c r="H30" s="41"/>
      <c r="I30" s="51" t="str">
        <f t="shared" ref="I30" si="15">IF(D30="","",G30-H30)</f>
        <v/>
      </c>
      <c r="J30" s="41"/>
      <c r="K30" s="45"/>
      <c r="L30" s="48">
        <f t="shared" si="4"/>
        <v>0</v>
      </c>
      <c r="M30" s="41"/>
      <c r="N30" s="45"/>
      <c r="O30" s="49">
        <f t="shared" si="5"/>
        <v>0</v>
      </c>
      <c r="P30" s="27" t="str">
        <f t="shared" ref="P30" si="16">IF(AND((L30=0),(O30&gt;0)),"O",IF(AND((J30&lt;0),(L30-O30&lt;0)),"O","X"))</f>
        <v>X</v>
      </c>
      <c r="Q30" s="62"/>
      <c r="R30" s="62"/>
      <c r="S30" s="29"/>
      <c r="U30" s="27"/>
      <c r="W30" s="27"/>
      <c r="X30" s="41">
        <f t="shared" ref="X30" si="17">IF($W30&lt;&gt;"도비",IF($U30="국도비","직접입력",SUM($J30:$K30)),)</f>
        <v>0</v>
      </c>
      <c r="Y30" s="41">
        <f t="shared" ref="Y30" si="18">IF($W30="도비",SUM($J30:$K30),IF($U30="국도비","직접입력",SUM($J30:$K30)-$X30))</f>
        <v>0</v>
      </c>
      <c r="Z30" s="27" t="str">
        <f t="shared" ref="Z30" si="19">IF(SUM($J30:$K30)=SUM($X30:$Y30),"OK","검토")</f>
        <v>OK</v>
      </c>
      <c r="AB30" s="27"/>
      <c r="AC30" s="41">
        <f t="shared" ref="AC30" si="20">IF($W30&lt;&gt;"도비",IF($U30="국도비","직접입력",SUM($M30:$N30)),)</f>
        <v>0</v>
      </c>
      <c r="AD30" s="41">
        <f t="shared" ref="AD30" si="21">IF($W30="도비",SUM(M30:N30),IF($U30="국도비","직접입력",SUM(M30:N30)-AC30))</f>
        <v>0</v>
      </c>
      <c r="AE30" s="27" t="str">
        <f t="shared" ref="AE30" si="22">IF(SUM(M30:N30)=SUM(AC30:AD30),"OK","검토")</f>
        <v>OK</v>
      </c>
      <c r="AG30" s="27" t="str">
        <f>IF(AI30="","",IF(W30="도비","세입없음",CONCATENATE(AI30,"-",COUNTIF($AI$7:AI30,AI30))))</f>
        <v/>
      </c>
      <c r="AI30" s="27" t="str">
        <f t="array" ref="AI30">IF(C30="","",INDEX(구분표!$I$2:$I$313, MATCH(1,(구분표!$E$2:$E$313='4추특입'!B30)*(구분표!$F$2:$F$313='4추특입'!C30)*(구분표!$G$2:$G$313='4추특입'!A30),0)))</f>
        <v/>
      </c>
      <c r="AK30" s="27"/>
      <c r="AM30" s="41">
        <f>IF(AG30="",0,SUMIFS('4추특출'!$X$6:$X$50,'4추특출'!$AG$6:$AG$50,'4추특입'!$AG30))</f>
        <v>0</v>
      </c>
      <c r="AN30" s="41" t="str">
        <f>IF(AG30="","",COUNTIFS('4추특출'!$AG$6:$AG$50,'4추특입'!AG30))</f>
        <v/>
      </c>
      <c r="AO30" s="27" t="str">
        <f t="shared" si="13"/>
        <v>OK</v>
      </c>
      <c r="AQ30" s="41">
        <f>IF(AG30="",0,SUMIFS('4추특출'!$AC$6:$AC$50,'4추특출'!$AG$6:$AG$50,'4추특입'!$AG30))</f>
        <v>0</v>
      </c>
      <c r="AR30" s="41" t="str">
        <f>IF(AG30="","",COUNTIFS('4추특출'!$AG$6:$AG$50,AG30))</f>
        <v/>
      </c>
      <c r="AS30" s="27" t="str">
        <f t="shared" si="14"/>
        <v>OK</v>
      </c>
    </row>
  </sheetData>
  <autoFilter ref="A6:AS6"/>
  <mergeCells count="27">
    <mergeCell ref="AQ4:AS4"/>
    <mergeCell ref="AB4:AB5"/>
    <mergeCell ref="AC4:AE4"/>
    <mergeCell ref="AG4:AG5"/>
    <mergeCell ref="AI4:AI5"/>
    <mergeCell ref="AK4:AK5"/>
    <mergeCell ref="AM4:AO4"/>
    <mergeCell ref="X4:Z4"/>
    <mergeCell ref="G4:G5"/>
    <mergeCell ref="H4:H5"/>
    <mergeCell ref="I4:I5"/>
    <mergeCell ref="J4:K4"/>
    <mergeCell ref="L4:L5"/>
    <mergeCell ref="M4:N4"/>
    <mergeCell ref="O4:O5"/>
    <mergeCell ref="P4:P5"/>
    <mergeCell ref="S4:S5"/>
    <mergeCell ref="U4:U5"/>
    <mergeCell ref="W4:W5"/>
    <mergeCell ref="Q4:Q5"/>
    <mergeCell ref="R4:R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AB7:AB30 W7:W30">
      <formula1>"도비,국비,지특,기금,특교"</formula1>
    </dataValidation>
    <dataValidation type="list" allowBlank="1" showInputMessage="1" showErrorMessage="1" sqref="U7:U30">
      <formula1>"도비,국도비"</formula1>
    </dataValidation>
    <dataValidation type="list" allowBlank="1" showInputMessage="1" showErrorMessage="1" sqref="D6:D30">
      <formula1>"본예산,1회추경,2회추경,신규,4회추경"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N4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7" sqref="A7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2" width="11.625" style="1" customWidth="1"/>
    <col min="13" max="15" width="11.625" style="1" hidden="1" customWidth="1"/>
    <col min="16" max="16" width="7.625" style="1" hidden="1" customWidth="1"/>
    <col min="17" max="18" width="22.125" style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hidden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hidden="1" customWidth="1"/>
    <col min="41" max="16384" width="9" style="1"/>
  </cols>
  <sheetData>
    <row r="1" spans="1:40" ht="35.1" customHeight="1" x14ac:dyDescent="0.3">
      <c r="A1" s="16" t="s">
        <v>581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0" ht="20.25" customHeight="1" x14ac:dyDescent="0.3">
      <c r="A2" s="19" t="s">
        <v>502</v>
      </c>
      <c r="X2" s="52" t="s">
        <v>505</v>
      </c>
      <c r="AC2" s="52" t="s">
        <v>505</v>
      </c>
    </row>
    <row r="3" spans="1:40" ht="20.25" customHeight="1" x14ac:dyDescent="0.3">
      <c r="J3" s="47">
        <f>COUNTA(J7:J40)-3</f>
        <v>0</v>
      </c>
      <c r="K3" s="47">
        <f>COUNTA(K7:K40)-3</f>
        <v>0</v>
      </c>
      <c r="M3" s="47">
        <f>COUNTA(M7:M40)-3</f>
        <v>0</v>
      </c>
      <c r="N3" s="47">
        <f>COUNTA(N7:N40)-3</f>
        <v>0</v>
      </c>
      <c r="S3" s="20" t="s">
        <v>486</v>
      </c>
      <c r="X3" s="59" t="str">
        <f>IF(X6='4추특입'!X6,"OK","@@")</f>
        <v>OK</v>
      </c>
      <c r="Y3" s="60"/>
      <c r="Z3" s="59" t="str">
        <f>IF(COUNTIF(Z6:Z40,"검토")&gt;0,"@@","OK")</f>
        <v>OK</v>
      </c>
      <c r="AC3" s="59" t="str">
        <f>IF(AC6='4추특입'!AC6,"OK","@@")</f>
        <v>OK</v>
      </c>
      <c r="AE3" s="59" t="str">
        <f>IF(COUNTIF(AE6:AE40,"검토")&gt;0,"@@","OK")</f>
        <v>OK</v>
      </c>
    </row>
    <row r="4" spans="1:40" s="18" customFormat="1" ht="30" customHeight="1" x14ac:dyDescent="0.3">
      <c r="A4" s="157" t="s">
        <v>475</v>
      </c>
      <c r="B4" s="162" t="s">
        <v>476</v>
      </c>
      <c r="C4" s="164" t="s">
        <v>477</v>
      </c>
      <c r="D4" s="173" t="s">
        <v>485</v>
      </c>
      <c r="E4" s="163" t="s">
        <v>478</v>
      </c>
      <c r="F4" s="162" t="s">
        <v>503</v>
      </c>
      <c r="G4" s="163" t="s">
        <v>796</v>
      </c>
      <c r="H4" s="173" t="s">
        <v>482</v>
      </c>
      <c r="I4" s="163" t="s">
        <v>793</v>
      </c>
      <c r="J4" s="165" t="s">
        <v>794</v>
      </c>
      <c r="K4" s="166"/>
      <c r="L4" s="167" t="s">
        <v>797</v>
      </c>
      <c r="M4" s="169" t="s">
        <v>795</v>
      </c>
      <c r="N4" s="170"/>
      <c r="O4" s="180" t="s">
        <v>798</v>
      </c>
      <c r="P4" s="173" t="s">
        <v>484</v>
      </c>
      <c r="Q4" s="178" t="s">
        <v>820</v>
      </c>
      <c r="R4" s="178" t="s">
        <v>821</v>
      </c>
      <c r="S4" s="172" t="s">
        <v>483</v>
      </c>
      <c r="U4" s="174" t="s">
        <v>487</v>
      </c>
      <c r="V4" s="138"/>
      <c r="W4" s="175" t="s">
        <v>488</v>
      </c>
      <c r="X4" s="175" t="s">
        <v>489</v>
      </c>
      <c r="Y4" s="175"/>
      <c r="Z4" s="175"/>
      <c r="AB4" s="176" t="s">
        <v>488</v>
      </c>
      <c r="AC4" s="171" t="s">
        <v>493</v>
      </c>
      <c r="AD4" s="171"/>
      <c r="AE4" s="171"/>
      <c r="AG4" s="175" t="s">
        <v>494</v>
      </c>
      <c r="AI4" s="182" t="s">
        <v>506</v>
      </c>
      <c r="AJ4" s="184" t="s">
        <v>507</v>
      </c>
      <c r="AL4" s="177" t="s">
        <v>495</v>
      </c>
      <c r="AN4" s="177" t="s">
        <v>496</v>
      </c>
    </row>
    <row r="5" spans="1:40" s="18" customFormat="1" ht="18" customHeight="1" x14ac:dyDescent="0.3">
      <c r="A5" s="157"/>
      <c r="B5" s="162"/>
      <c r="C5" s="164"/>
      <c r="D5" s="162"/>
      <c r="E5" s="163"/>
      <c r="F5" s="162"/>
      <c r="G5" s="163"/>
      <c r="H5" s="162"/>
      <c r="I5" s="164"/>
      <c r="J5" s="135" t="s">
        <v>480</v>
      </c>
      <c r="K5" s="137" t="s">
        <v>481</v>
      </c>
      <c r="L5" s="168"/>
      <c r="M5" s="21" t="s">
        <v>480</v>
      </c>
      <c r="N5" s="38" t="s">
        <v>481</v>
      </c>
      <c r="O5" s="181"/>
      <c r="P5" s="173"/>
      <c r="Q5" s="179"/>
      <c r="R5" s="179"/>
      <c r="S5" s="172"/>
      <c r="U5" s="175"/>
      <c r="V5" s="138"/>
      <c r="W5" s="175"/>
      <c r="X5" s="134" t="s">
        <v>490</v>
      </c>
      <c r="Y5" s="134" t="s">
        <v>491</v>
      </c>
      <c r="Z5" s="63" t="s">
        <v>492</v>
      </c>
      <c r="AB5" s="176"/>
      <c r="AC5" s="63" t="s">
        <v>490</v>
      </c>
      <c r="AD5" s="63" t="s">
        <v>491</v>
      </c>
      <c r="AE5" s="63" t="s">
        <v>492</v>
      </c>
      <c r="AG5" s="175"/>
      <c r="AI5" s="183"/>
      <c r="AJ5" s="185"/>
      <c r="AL5" s="176"/>
      <c r="AN5" s="176"/>
    </row>
    <row r="6" spans="1:40" ht="50.1" customHeight="1" x14ac:dyDescent="0.3">
      <c r="A6" s="46" t="s">
        <v>501</v>
      </c>
      <c r="B6" s="22"/>
      <c r="C6" s="22"/>
      <c r="D6" s="22"/>
      <c r="E6" s="22"/>
      <c r="F6" s="22"/>
      <c r="G6" s="39">
        <f t="shared" ref="G6:O6" si="0">SUBTOTAL(9,G7:G40)/2</f>
        <v>0</v>
      </c>
      <c r="H6" s="39">
        <f t="shared" si="0"/>
        <v>0</v>
      </c>
      <c r="I6" s="39">
        <f t="shared" si="0"/>
        <v>0</v>
      </c>
      <c r="J6" s="39">
        <f t="shared" si="0"/>
        <v>0</v>
      </c>
      <c r="K6" s="39">
        <f t="shared" si="0"/>
        <v>0</v>
      </c>
      <c r="L6" s="39">
        <f t="shared" si="0"/>
        <v>0</v>
      </c>
      <c r="M6" s="39">
        <f t="shared" si="0"/>
        <v>0</v>
      </c>
      <c r="N6" s="39">
        <f t="shared" si="0"/>
        <v>0</v>
      </c>
      <c r="O6" s="39">
        <f t="shared" si="0"/>
        <v>0</v>
      </c>
      <c r="P6" s="25"/>
      <c r="Q6" s="25"/>
      <c r="R6" s="25"/>
      <c r="S6" s="22"/>
      <c r="U6" s="25"/>
      <c r="W6" s="25"/>
      <c r="X6" s="39">
        <f>SUBTOTAL(9,X7:X40)/2</f>
        <v>0</v>
      </c>
      <c r="Y6" s="39">
        <f>SUBTOTAL(9,Y7:Y40)/2</f>
        <v>0</v>
      </c>
      <c r="Z6" s="26" t="str">
        <f t="shared" ref="Z6" si="1">IF(SUM($J6:$K6)=SUM($X6:$Y6),"OK","검토")</f>
        <v>OK</v>
      </c>
      <c r="AB6" s="25"/>
      <c r="AC6" s="39">
        <f>SUBTOTAL(9,AC7:AC40)/2</f>
        <v>0</v>
      </c>
      <c r="AD6" s="39">
        <f>SUBTOTAL(9,AD7:AD40)/2</f>
        <v>0</v>
      </c>
      <c r="AE6" s="26" t="str">
        <f t="shared" ref="AE6" si="2">IF(SUM($J6:$K6)=SUM($X6:$Y6),"OK","검토")</f>
        <v>OK</v>
      </c>
      <c r="AG6" s="25"/>
      <c r="AI6" s="23"/>
      <c r="AJ6" s="28"/>
      <c r="AL6" s="25"/>
      <c r="AN6" s="25"/>
    </row>
    <row r="7" spans="1:40" ht="50.1" customHeight="1" x14ac:dyDescent="0.3">
      <c r="A7" s="53" t="s">
        <v>799</v>
      </c>
      <c r="B7" s="54"/>
      <c r="C7" s="55"/>
      <c r="D7" s="54"/>
      <c r="E7" s="55"/>
      <c r="F7" s="54"/>
      <c r="G7" s="56">
        <f>SUM(G8:G14)</f>
        <v>0</v>
      </c>
      <c r="H7" s="56">
        <f t="shared" ref="H7:O7" si="3">SUM(H8:H14)</f>
        <v>0</v>
      </c>
      <c r="I7" s="56">
        <f t="shared" si="3"/>
        <v>0</v>
      </c>
      <c r="J7" s="56">
        <f t="shared" si="3"/>
        <v>0</v>
      </c>
      <c r="K7" s="56">
        <f t="shared" si="3"/>
        <v>0</v>
      </c>
      <c r="L7" s="56">
        <f t="shared" si="3"/>
        <v>0</v>
      </c>
      <c r="M7" s="56">
        <f t="shared" si="3"/>
        <v>0</v>
      </c>
      <c r="N7" s="56">
        <f t="shared" si="3"/>
        <v>0</v>
      </c>
      <c r="O7" s="56">
        <f t="shared" si="3"/>
        <v>0</v>
      </c>
      <c r="P7" s="57"/>
      <c r="Q7" s="136"/>
      <c r="R7" s="136"/>
      <c r="S7" s="58"/>
      <c r="U7" s="26"/>
      <c r="W7" s="26"/>
      <c r="X7" s="40">
        <f>IF($W7&lt;&gt;"도비",IF($U7="국도비","직접입력",SUM($J7:$K7)),)</f>
        <v>0</v>
      </c>
      <c r="Y7" s="40">
        <f>IF($W7="도비",SUM($J7:$K7),IF($U7="국도비","직접입력",SUM($J7:$K7)-$X7))</f>
        <v>0</v>
      </c>
      <c r="Z7" s="26" t="str">
        <f>IF(SUM($J7:$K7)=SUM($X7:$Y7),"OK","검토")</f>
        <v>OK</v>
      </c>
      <c r="AB7" s="26"/>
      <c r="AC7" s="40">
        <f>IF($W7&lt;&gt;"도비",IF($U7="국도비","직접입력",SUM($M7:$N7)),)</f>
        <v>0</v>
      </c>
      <c r="AD7" s="40">
        <f>IF($W7="도비",SUM(M7:N7),IF($U7="국도비","직접입력",SUM(M7:N7)-AC7))</f>
        <v>0</v>
      </c>
      <c r="AE7" s="26" t="str">
        <f>IF(SUM(M7:N7)=SUM(AC7:AD7),"OK","검토")</f>
        <v>OK</v>
      </c>
      <c r="AG7" s="26" t="str">
        <f>IF(W7="","",IF(W7="도비","세입없음","직접입력"))</f>
        <v/>
      </c>
      <c r="AI7" s="23" t="str">
        <f t="shared" ref="AI7:AI40" si="4">IF(AG7="","",COUNTIF($AG$7:$AG$40,AG7))</f>
        <v/>
      </c>
      <c r="AJ7" s="61" t="str">
        <f>IF(W7="","",IF(AND(W7="도비",AG7="세입없음"),"OK",IF(AND(W7&lt;&gt;"도비",AG7&lt;&gt;""),"OK","@@")))</f>
        <v/>
      </c>
      <c r="AL7" s="26" t="str">
        <f t="array" ref="AL7">IF(C7="","",INDEX(구분표!$I$2:$I$313, MATCH(1,(구분표!$E$2:$E$313='4추특출'!B7)*(구분표!$F$2:$F$313='4추특출'!C7)*(구분표!$G$2:$G$313='4추특출'!A7),0)))</f>
        <v/>
      </c>
      <c r="AN7" s="26"/>
    </row>
    <row r="8" spans="1:40" ht="50.1" customHeight="1" x14ac:dyDescent="0.3">
      <c r="A8" s="32" t="str">
        <f>IFERROR(VLOOKUP($C8,구분표!$A$2:$C$313,2,FALSE),"")</f>
        <v/>
      </c>
      <c r="B8" s="23" t="str">
        <f>IFERROR(VLOOKUP($C8,구분표!$A$2:$C$313,3,FALSE),"")</f>
        <v/>
      </c>
      <c r="C8" s="30"/>
      <c r="D8" s="34" t="s">
        <v>828</v>
      </c>
      <c r="E8" s="35"/>
      <c r="F8" s="115"/>
      <c r="G8" s="42"/>
      <c r="H8" s="40"/>
      <c r="I8" s="50">
        <f t="shared" ref="I8:I14" si="5">IF(D8="","",G8-H8)</f>
        <v>0</v>
      </c>
      <c r="J8" s="40"/>
      <c r="K8" s="43"/>
      <c r="L8" s="48">
        <f>G8+J8+K8</f>
        <v>0</v>
      </c>
      <c r="M8" s="40"/>
      <c r="N8" s="43"/>
      <c r="O8" s="49">
        <f>G8+M8+N8</f>
        <v>0</v>
      </c>
      <c r="P8" s="26" t="str">
        <f t="shared" ref="P8:P14" si="6">IF(AND((L8=0),(O8&gt;0)),"O",IF(AND((J8&lt;0),(L8-O8&lt;0)),"O","X"))</f>
        <v>X</v>
      </c>
      <c r="Q8" s="61"/>
      <c r="R8" s="61"/>
      <c r="S8" s="28"/>
      <c r="U8" s="26"/>
      <c r="W8" s="26"/>
      <c r="X8" s="40">
        <f t="shared" ref="X8:X15" si="7">IF($W8&lt;&gt;"도비",IF($U8="국도비","직접입력",SUM($J8:$K8)),)</f>
        <v>0</v>
      </c>
      <c r="Y8" s="40">
        <f t="shared" ref="Y8:Y15" si="8">IF($W8="도비",SUM($J8:$K8),IF($U8="국도비","직접입력",SUM($J8:$K8)-$X8))</f>
        <v>0</v>
      </c>
      <c r="Z8" s="26" t="str">
        <f t="shared" ref="Z8:Z15" si="9">IF(SUM($J8:$K8)=SUM($X8:$Y8),"OK","검토")</f>
        <v>OK</v>
      </c>
      <c r="AB8" s="26"/>
      <c r="AC8" s="40">
        <f t="shared" ref="AC8:AC15" si="10">IF($W8&lt;&gt;"도비",IF($U8="국도비","직접입력",SUM($M8:$N8)),)</f>
        <v>0</v>
      </c>
      <c r="AD8" s="40">
        <f t="shared" ref="AD8:AD15" si="11">IF($W8="도비",SUM(M8:N8),IF($U8="국도비","직접입력",SUM(M8:N8)-AC8))</f>
        <v>0</v>
      </c>
      <c r="AE8" s="26" t="str">
        <f t="shared" ref="AE8:AE15" si="12">IF(SUM(M8:N8)=SUM(AC8:AD8),"OK","검토")</f>
        <v>OK</v>
      </c>
      <c r="AG8" s="26" t="str">
        <f t="shared" ref="AG8:AG15" si="13">IF(W8="","",IF(W8="도비","세입없음","직접입력"))</f>
        <v/>
      </c>
      <c r="AI8" s="23" t="str">
        <f t="shared" si="4"/>
        <v/>
      </c>
      <c r="AJ8" s="61" t="str">
        <f t="shared" ref="AJ8:AJ15" si="14">IF(W8="","",IF(AND(W8="도비",AG8="세입없음"),"OK",IF(AND(W8&lt;&gt;"도비",AG8&lt;&gt;""),"OK","@@")))</f>
        <v/>
      </c>
      <c r="AL8" s="26" t="str">
        <f t="array" ref="AL8">IF(C8="","",INDEX(구분표!$I$2:$I$313, MATCH(1,(구분표!$E$2:$E$313='4추특출'!B8)*(구분표!$F$2:$F$313='4추특출'!C8)*(구분표!$G$2:$G$313='4추특출'!A8),0)))</f>
        <v/>
      </c>
      <c r="AN8" s="26"/>
    </row>
    <row r="9" spans="1:40" ht="50.1" customHeight="1" x14ac:dyDescent="0.3">
      <c r="A9" s="32" t="str">
        <f>IFERROR(VLOOKUP($C9,구분표!$A$2:$C$313,2,FALSE),"")</f>
        <v/>
      </c>
      <c r="B9" s="23" t="str">
        <f>IFERROR(VLOOKUP($C9,구분표!$A$2:$C$313,3,FALSE),"")</f>
        <v/>
      </c>
      <c r="C9" s="30"/>
      <c r="D9" s="34" t="s">
        <v>829</v>
      </c>
      <c r="E9" s="35"/>
      <c r="F9" s="115"/>
      <c r="G9" s="42"/>
      <c r="H9" s="40"/>
      <c r="I9" s="50">
        <f t="shared" si="5"/>
        <v>0</v>
      </c>
      <c r="J9" s="40"/>
      <c r="K9" s="43"/>
      <c r="L9" s="48">
        <f t="shared" ref="L9:L40" si="15">G9+J9+K9</f>
        <v>0</v>
      </c>
      <c r="M9" s="40"/>
      <c r="N9" s="43"/>
      <c r="O9" s="49">
        <f t="shared" ref="O9:O40" si="16">G9+M9+N9</f>
        <v>0</v>
      </c>
      <c r="P9" s="26" t="str">
        <f t="shared" si="6"/>
        <v>X</v>
      </c>
      <c r="Q9" s="61"/>
      <c r="R9" s="61"/>
      <c r="S9" s="28"/>
      <c r="U9" s="26"/>
      <c r="W9" s="26"/>
      <c r="X9" s="40">
        <f t="shared" si="7"/>
        <v>0</v>
      </c>
      <c r="Y9" s="40">
        <f t="shared" si="8"/>
        <v>0</v>
      </c>
      <c r="Z9" s="26" t="str">
        <f t="shared" si="9"/>
        <v>OK</v>
      </c>
      <c r="AB9" s="26"/>
      <c r="AC9" s="40">
        <f t="shared" si="10"/>
        <v>0</v>
      </c>
      <c r="AD9" s="40">
        <f t="shared" si="11"/>
        <v>0</v>
      </c>
      <c r="AE9" s="26" t="str">
        <f t="shared" si="12"/>
        <v>OK</v>
      </c>
      <c r="AG9" s="26" t="str">
        <f t="shared" si="13"/>
        <v/>
      </c>
      <c r="AI9" s="23" t="str">
        <f t="shared" si="4"/>
        <v/>
      </c>
      <c r="AJ9" s="61" t="str">
        <f t="shared" si="14"/>
        <v/>
      </c>
      <c r="AL9" s="26" t="str">
        <f t="array" ref="AL9">IF(C9="","",INDEX(구분표!$I$2:$I$313, MATCH(1,(구분표!$E$2:$E$313='4추특출'!B9)*(구분표!$F$2:$F$313='4추특출'!C9)*(구분표!$G$2:$G$313='4추특출'!A9),0)))</f>
        <v/>
      </c>
      <c r="AN9" s="26"/>
    </row>
    <row r="10" spans="1:40" ht="50.1" customHeight="1" x14ac:dyDescent="0.3">
      <c r="A10" s="32" t="str">
        <f>IFERROR(VLOOKUP($C10,구분표!$A$2:$C$313,2,FALSE),"")</f>
        <v/>
      </c>
      <c r="B10" s="23" t="str">
        <f>IFERROR(VLOOKUP($C10,구분표!$A$2:$C$313,3,FALSE),"")</f>
        <v/>
      </c>
      <c r="C10" s="30"/>
      <c r="D10" s="34"/>
      <c r="E10" s="35"/>
      <c r="F10" s="115"/>
      <c r="G10" s="42"/>
      <c r="H10" s="40"/>
      <c r="I10" s="50" t="str">
        <f t="shared" si="5"/>
        <v/>
      </c>
      <c r="J10" s="40"/>
      <c r="K10" s="43"/>
      <c r="L10" s="48">
        <f t="shared" si="15"/>
        <v>0</v>
      </c>
      <c r="M10" s="40"/>
      <c r="N10" s="43"/>
      <c r="O10" s="49">
        <f t="shared" si="16"/>
        <v>0</v>
      </c>
      <c r="P10" s="26" t="str">
        <f t="shared" si="6"/>
        <v>X</v>
      </c>
      <c r="Q10" s="61"/>
      <c r="R10" s="61"/>
      <c r="S10" s="28"/>
      <c r="U10" s="26"/>
      <c r="W10" s="26"/>
      <c r="X10" s="40">
        <f t="shared" si="7"/>
        <v>0</v>
      </c>
      <c r="Y10" s="40">
        <f t="shared" si="8"/>
        <v>0</v>
      </c>
      <c r="Z10" s="26" t="str">
        <f t="shared" si="9"/>
        <v>OK</v>
      </c>
      <c r="AB10" s="26"/>
      <c r="AC10" s="40">
        <f t="shared" si="10"/>
        <v>0</v>
      </c>
      <c r="AD10" s="40">
        <f t="shared" si="11"/>
        <v>0</v>
      </c>
      <c r="AE10" s="26" t="str">
        <f t="shared" si="12"/>
        <v>OK</v>
      </c>
      <c r="AG10" s="26" t="str">
        <f t="shared" si="13"/>
        <v/>
      </c>
      <c r="AI10" s="23" t="str">
        <f t="shared" si="4"/>
        <v/>
      </c>
      <c r="AJ10" s="61" t="str">
        <f t="shared" si="14"/>
        <v/>
      </c>
      <c r="AL10" s="26" t="str">
        <f t="array" ref="AL10">IF(C10="","",INDEX(구분표!$I$2:$I$313, MATCH(1,(구분표!$E$2:$E$313='4추특출'!B10)*(구분표!$F$2:$F$313='4추특출'!C10)*(구분표!$G$2:$G$313='4추특출'!A10),0)))</f>
        <v/>
      </c>
      <c r="AN10" s="26"/>
    </row>
    <row r="11" spans="1:40" ht="50.1" customHeight="1" x14ac:dyDescent="0.3">
      <c r="A11" s="32" t="str">
        <f>IFERROR(VLOOKUP($C11,구분표!$A$2:$C$313,2,FALSE),"")</f>
        <v/>
      </c>
      <c r="B11" s="23" t="str">
        <f>IFERROR(VLOOKUP($C11,구분표!$A$2:$C$313,3,FALSE),"")</f>
        <v/>
      </c>
      <c r="C11" s="30"/>
      <c r="D11" s="34"/>
      <c r="E11" s="35"/>
      <c r="F11" s="115"/>
      <c r="G11" s="42"/>
      <c r="H11" s="40"/>
      <c r="I11" s="50" t="str">
        <f t="shared" si="5"/>
        <v/>
      </c>
      <c r="J11" s="40"/>
      <c r="K11" s="43"/>
      <c r="L11" s="48">
        <f t="shared" si="15"/>
        <v>0</v>
      </c>
      <c r="M11" s="40"/>
      <c r="N11" s="43"/>
      <c r="O11" s="49">
        <f t="shared" si="16"/>
        <v>0</v>
      </c>
      <c r="P11" s="26" t="str">
        <f t="shared" si="6"/>
        <v>X</v>
      </c>
      <c r="Q11" s="61"/>
      <c r="R11" s="61"/>
      <c r="S11" s="28"/>
      <c r="U11" s="26"/>
      <c r="W11" s="26"/>
      <c r="X11" s="40">
        <f t="shared" si="7"/>
        <v>0</v>
      </c>
      <c r="Y11" s="40">
        <f t="shared" si="8"/>
        <v>0</v>
      </c>
      <c r="Z11" s="26" t="str">
        <f t="shared" si="9"/>
        <v>OK</v>
      </c>
      <c r="AB11" s="26"/>
      <c r="AC11" s="40">
        <f t="shared" si="10"/>
        <v>0</v>
      </c>
      <c r="AD11" s="40">
        <f t="shared" si="11"/>
        <v>0</v>
      </c>
      <c r="AE11" s="26" t="str">
        <f t="shared" si="12"/>
        <v>OK</v>
      </c>
      <c r="AG11" s="26" t="str">
        <f t="shared" si="13"/>
        <v/>
      </c>
      <c r="AI11" s="23" t="str">
        <f t="shared" si="4"/>
        <v/>
      </c>
      <c r="AJ11" s="61" t="str">
        <f t="shared" si="14"/>
        <v/>
      </c>
      <c r="AL11" s="26" t="str">
        <f t="array" ref="AL11">IF(C11="","",INDEX(구분표!$I$2:$I$313, MATCH(1,(구분표!$E$2:$E$313='4추특출'!B11)*(구분표!$F$2:$F$313='4추특출'!C11)*(구분표!$G$2:$G$313='4추특출'!A11),0)))</f>
        <v/>
      </c>
      <c r="AN11" s="26"/>
    </row>
    <row r="12" spans="1:40" ht="50.1" customHeight="1" x14ac:dyDescent="0.3">
      <c r="A12" s="32" t="str">
        <f>IFERROR(VLOOKUP($C12,구분표!$A$2:$C$313,2,FALSE),"")</f>
        <v/>
      </c>
      <c r="B12" s="23" t="str">
        <f>IFERROR(VLOOKUP($C12,구분표!$A$2:$C$313,3,FALSE),"")</f>
        <v/>
      </c>
      <c r="C12" s="30"/>
      <c r="D12" s="34"/>
      <c r="E12" s="35"/>
      <c r="F12" s="115"/>
      <c r="G12" s="42"/>
      <c r="H12" s="40"/>
      <c r="I12" s="50" t="str">
        <f t="shared" si="5"/>
        <v/>
      </c>
      <c r="J12" s="40"/>
      <c r="K12" s="43"/>
      <c r="L12" s="48">
        <f t="shared" si="15"/>
        <v>0</v>
      </c>
      <c r="M12" s="40"/>
      <c r="N12" s="43"/>
      <c r="O12" s="49">
        <f t="shared" si="16"/>
        <v>0</v>
      </c>
      <c r="P12" s="26" t="str">
        <f t="shared" si="6"/>
        <v>X</v>
      </c>
      <c r="Q12" s="61"/>
      <c r="R12" s="61"/>
      <c r="S12" s="28"/>
      <c r="U12" s="26"/>
      <c r="W12" s="26"/>
      <c r="X12" s="40">
        <f t="shared" si="7"/>
        <v>0</v>
      </c>
      <c r="Y12" s="40">
        <f t="shared" si="8"/>
        <v>0</v>
      </c>
      <c r="Z12" s="26" t="str">
        <f t="shared" si="9"/>
        <v>OK</v>
      </c>
      <c r="AB12" s="26"/>
      <c r="AC12" s="40">
        <f t="shared" si="10"/>
        <v>0</v>
      </c>
      <c r="AD12" s="40">
        <f t="shared" si="11"/>
        <v>0</v>
      </c>
      <c r="AE12" s="26" t="str">
        <f t="shared" si="12"/>
        <v>OK</v>
      </c>
      <c r="AG12" s="26" t="str">
        <f t="shared" si="13"/>
        <v/>
      </c>
      <c r="AI12" s="23" t="str">
        <f t="shared" si="4"/>
        <v/>
      </c>
      <c r="AJ12" s="61" t="str">
        <f t="shared" si="14"/>
        <v/>
      </c>
      <c r="AL12" s="26" t="str">
        <f t="array" ref="AL12">IF(C12="","",INDEX(구분표!$I$2:$I$313, MATCH(1,(구분표!$E$2:$E$313='4추특출'!B12)*(구분표!$F$2:$F$313='4추특출'!C12)*(구분표!$G$2:$G$313='4추특출'!A12),0)))</f>
        <v/>
      </c>
      <c r="AN12" s="26"/>
    </row>
    <row r="13" spans="1:40" ht="50.1" customHeight="1" x14ac:dyDescent="0.3">
      <c r="A13" s="32" t="str">
        <f>IFERROR(VLOOKUP($C13,구분표!$A$2:$C$313,2,FALSE),"")</f>
        <v/>
      </c>
      <c r="B13" s="23" t="str">
        <f>IFERROR(VLOOKUP($C13,구분표!$A$2:$C$313,3,FALSE),"")</f>
        <v/>
      </c>
      <c r="C13" s="30"/>
      <c r="D13" s="34"/>
      <c r="E13" s="35"/>
      <c r="F13" s="115"/>
      <c r="G13" s="42"/>
      <c r="H13" s="40"/>
      <c r="I13" s="50" t="str">
        <f t="shared" si="5"/>
        <v/>
      </c>
      <c r="J13" s="40"/>
      <c r="K13" s="43"/>
      <c r="L13" s="48">
        <f t="shared" si="15"/>
        <v>0</v>
      </c>
      <c r="M13" s="40"/>
      <c r="N13" s="43"/>
      <c r="O13" s="49">
        <f t="shared" si="16"/>
        <v>0</v>
      </c>
      <c r="P13" s="26" t="str">
        <f t="shared" si="6"/>
        <v>X</v>
      </c>
      <c r="Q13" s="61"/>
      <c r="R13" s="61"/>
      <c r="S13" s="28"/>
      <c r="U13" s="26"/>
      <c r="W13" s="26"/>
      <c r="X13" s="40">
        <f t="shared" si="7"/>
        <v>0</v>
      </c>
      <c r="Y13" s="40">
        <f t="shared" si="8"/>
        <v>0</v>
      </c>
      <c r="Z13" s="26" t="str">
        <f t="shared" si="9"/>
        <v>OK</v>
      </c>
      <c r="AB13" s="26"/>
      <c r="AC13" s="40">
        <f t="shared" si="10"/>
        <v>0</v>
      </c>
      <c r="AD13" s="40">
        <f t="shared" si="11"/>
        <v>0</v>
      </c>
      <c r="AE13" s="26" t="str">
        <f t="shared" si="12"/>
        <v>OK</v>
      </c>
      <c r="AG13" s="26" t="str">
        <f t="shared" si="13"/>
        <v/>
      </c>
      <c r="AI13" s="23" t="str">
        <f t="shared" si="4"/>
        <v/>
      </c>
      <c r="AJ13" s="61" t="str">
        <f t="shared" si="14"/>
        <v/>
      </c>
      <c r="AL13" s="26" t="str">
        <f t="array" ref="AL13">IF(C13="","",INDEX(구분표!$I$2:$I$313, MATCH(1,(구분표!$E$2:$E$313='4추특출'!B13)*(구분표!$F$2:$F$313='4추특출'!C13)*(구분표!$G$2:$G$313='4추특출'!A13),0)))</f>
        <v/>
      </c>
      <c r="AN13" s="26"/>
    </row>
    <row r="14" spans="1:40" ht="50.1" customHeight="1" x14ac:dyDescent="0.3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/>
      <c r="E14" s="35"/>
      <c r="F14" s="115"/>
      <c r="G14" s="42"/>
      <c r="H14" s="40"/>
      <c r="I14" s="50" t="str">
        <f t="shared" si="5"/>
        <v/>
      </c>
      <c r="J14" s="40"/>
      <c r="K14" s="43"/>
      <c r="L14" s="48">
        <f t="shared" si="15"/>
        <v>0</v>
      </c>
      <c r="M14" s="40"/>
      <c r="N14" s="43"/>
      <c r="O14" s="49">
        <f t="shared" si="16"/>
        <v>0</v>
      </c>
      <c r="P14" s="26" t="str">
        <f t="shared" si="6"/>
        <v>X</v>
      </c>
      <c r="Q14" s="61"/>
      <c r="R14" s="61"/>
      <c r="S14" s="28"/>
      <c r="U14" s="26"/>
      <c r="W14" s="26"/>
      <c r="X14" s="40">
        <f t="shared" si="7"/>
        <v>0</v>
      </c>
      <c r="Y14" s="40">
        <f t="shared" si="8"/>
        <v>0</v>
      </c>
      <c r="Z14" s="26" t="str">
        <f t="shared" si="9"/>
        <v>OK</v>
      </c>
      <c r="AB14" s="26"/>
      <c r="AC14" s="40">
        <f t="shared" si="10"/>
        <v>0</v>
      </c>
      <c r="AD14" s="40">
        <f t="shared" si="11"/>
        <v>0</v>
      </c>
      <c r="AE14" s="26" t="str">
        <f t="shared" si="12"/>
        <v>OK</v>
      </c>
      <c r="AG14" s="26" t="str">
        <f t="shared" si="13"/>
        <v/>
      </c>
      <c r="AI14" s="23" t="str">
        <f t="shared" si="4"/>
        <v/>
      </c>
      <c r="AJ14" s="61" t="str">
        <f t="shared" si="14"/>
        <v/>
      </c>
      <c r="AL14" s="26" t="str">
        <f t="array" ref="AL14">IF(C14="","",INDEX(구분표!$I$2:$I$313, MATCH(1,(구분표!$E$2:$E$313='4추특출'!B14)*(구분표!$F$2:$F$313='4추특출'!C14)*(구분표!$G$2:$G$313='4추특출'!A14),0)))</f>
        <v/>
      </c>
      <c r="AN14" s="26"/>
    </row>
    <row r="15" spans="1:40" ht="50.1" customHeight="1" x14ac:dyDescent="0.3">
      <c r="A15" s="53" t="s">
        <v>800</v>
      </c>
      <c r="B15" s="54"/>
      <c r="C15" s="55"/>
      <c r="D15" s="54"/>
      <c r="E15" s="55"/>
      <c r="F15" s="54"/>
      <c r="G15" s="56">
        <f>SUM(G16:G22)</f>
        <v>0</v>
      </c>
      <c r="H15" s="56">
        <f t="shared" ref="H15:O15" si="17">SUM(H16:H22)</f>
        <v>0</v>
      </c>
      <c r="I15" s="56">
        <f t="shared" si="17"/>
        <v>0</v>
      </c>
      <c r="J15" s="56">
        <f t="shared" si="17"/>
        <v>0</v>
      </c>
      <c r="K15" s="56">
        <f t="shared" si="17"/>
        <v>0</v>
      </c>
      <c r="L15" s="56">
        <f t="shared" si="17"/>
        <v>0</v>
      </c>
      <c r="M15" s="56">
        <f t="shared" si="17"/>
        <v>0</v>
      </c>
      <c r="N15" s="56">
        <f t="shared" si="17"/>
        <v>0</v>
      </c>
      <c r="O15" s="56">
        <f t="shared" si="17"/>
        <v>0</v>
      </c>
      <c r="P15" s="57"/>
      <c r="Q15" s="136"/>
      <c r="R15" s="136"/>
      <c r="S15" s="58"/>
      <c r="U15" s="26"/>
      <c r="W15" s="26"/>
      <c r="X15" s="40">
        <f t="shared" si="7"/>
        <v>0</v>
      </c>
      <c r="Y15" s="40">
        <f t="shared" si="8"/>
        <v>0</v>
      </c>
      <c r="Z15" s="26" t="str">
        <f t="shared" si="9"/>
        <v>OK</v>
      </c>
      <c r="AB15" s="26"/>
      <c r="AC15" s="40">
        <f t="shared" si="10"/>
        <v>0</v>
      </c>
      <c r="AD15" s="40">
        <f t="shared" si="11"/>
        <v>0</v>
      </c>
      <c r="AE15" s="26" t="str">
        <f t="shared" si="12"/>
        <v>OK</v>
      </c>
      <c r="AG15" s="26" t="str">
        <f t="shared" si="13"/>
        <v/>
      </c>
      <c r="AI15" s="23" t="str">
        <f t="shared" si="4"/>
        <v/>
      </c>
      <c r="AJ15" s="61" t="str">
        <f t="shared" si="14"/>
        <v/>
      </c>
      <c r="AL15" s="26" t="str">
        <f t="array" ref="AL15">IF(C15="","",INDEX(구분표!$I$2:$I$313, MATCH(1,(구분표!$E$2:$E$313='4추특출'!B15)*(구분표!$F$2:$F$313='4추특출'!C15)*(구분표!$G$2:$G$313='4추특출'!A15),0)))</f>
        <v/>
      </c>
      <c r="AN15" s="26"/>
    </row>
    <row r="16" spans="1:40" ht="50.1" customHeight="1" x14ac:dyDescent="0.3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4"/>
      <c r="G16" s="42"/>
      <c r="H16" s="40"/>
      <c r="I16" s="50" t="str">
        <f t="shared" ref="I16:I22" si="18">IF(D16="","",G16-H16)</f>
        <v/>
      </c>
      <c r="J16" s="40"/>
      <c r="K16" s="43"/>
      <c r="L16" s="48">
        <f t="shared" si="15"/>
        <v>0</v>
      </c>
      <c r="M16" s="40"/>
      <c r="N16" s="43"/>
      <c r="O16" s="49">
        <f t="shared" si="16"/>
        <v>0</v>
      </c>
      <c r="P16" s="26" t="str">
        <f t="shared" ref="P16:P22" si="19">IF(AND((L16=0),(O16&gt;0)),"O",IF(AND((J16&lt;0),(L16-O16&lt;0)),"O","X"))</f>
        <v>X</v>
      </c>
      <c r="Q16" s="61"/>
      <c r="R16" s="61"/>
      <c r="S16" s="28"/>
      <c r="U16" s="26"/>
      <c r="W16" s="26"/>
      <c r="X16" s="40">
        <f t="shared" ref="X16:X40" si="20">IF($W16&lt;&gt;"도비",IF($U16="국도비","직접입력",SUM($J16:$K16)),)</f>
        <v>0</v>
      </c>
      <c r="Y16" s="40">
        <f t="shared" ref="Y16:Y40" si="21">IF($W16="도비",SUM($J16:$K16),IF($U16="국도비","직접입력",SUM($J16:$K16)-$X16))</f>
        <v>0</v>
      </c>
      <c r="Z16" s="26" t="str">
        <f t="shared" ref="Z16:Z40" si="22">IF(SUM($J16:$K16)=SUM($X16:$Y16),"OK","검토")</f>
        <v>OK</v>
      </c>
      <c r="AB16" s="26"/>
      <c r="AC16" s="40">
        <f t="shared" ref="AC16:AC40" si="23">IF($W16&lt;&gt;"도비",IF($U16="국도비","직접입력",SUM($M16:$N16)),)</f>
        <v>0</v>
      </c>
      <c r="AD16" s="40">
        <f t="shared" ref="AD16:AD40" si="24">IF($W16="도비",SUM(M16:N16),IF($U16="국도비","직접입력",SUM(M16:N16)-AC16))</f>
        <v>0</v>
      </c>
      <c r="AE16" s="26" t="str">
        <f t="shared" ref="AE16:AE40" si="25">IF(SUM(M16:N16)=SUM(AC16:AD16),"OK","검토")</f>
        <v>OK</v>
      </c>
      <c r="AG16" s="26" t="str">
        <f t="shared" ref="AG16:AG40" si="26">IF(W16="","",IF(W16="도비","세입없음","직접입력"))</f>
        <v/>
      </c>
      <c r="AI16" s="23" t="str">
        <f t="shared" si="4"/>
        <v/>
      </c>
      <c r="AJ16" s="61" t="str">
        <f t="shared" ref="AJ16:AJ40" si="27">IF(W16="","",IF(AND(W16="도비",AG16="세입없음"),"OK",IF(AND(W16&lt;&gt;"도비",AG16&lt;&gt;""),"OK","@@")))</f>
        <v/>
      </c>
      <c r="AL16" s="26" t="str">
        <f t="array" ref="AL16">IF(C16="","",INDEX(구분표!$I$2:$I$313, MATCH(1,(구분표!$E$2:$E$313='4추특출'!B16)*(구분표!$F$2:$F$313='4추특출'!C16)*(구분표!$G$2:$G$313='4추특출'!A16),0)))</f>
        <v/>
      </c>
      <c r="AN16" s="26"/>
    </row>
    <row r="17" spans="1:40" ht="50.1" customHeight="1" x14ac:dyDescent="0.3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4"/>
      <c r="G17" s="42"/>
      <c r="H17" s="40"/>
      <c r="I17" s="50" t="str">
        <f t="shared" si="18"/>
        <v/>
      </c>
      <c r="J17" s="40"/>
      <c r="K17" s="43"/>
      <c r="L17" s="48">
        <f t="shared" si="15"/>
        <v>0</v>
      </c>
      <c r="M17" s="40"/>
      <c r="N17" s="43"/>
      <c r="O17" s="49">
        <f t="shared" si="16"/>
        <v>0</v>
      </c>
      <c r="P17" s="26" t="str">
        <f t="shared" si="19"/>
        <v>X</v>
      </c>
      <c r="Q17" s="61"/>
      <c r="R17" s="61"/>
      <c r="S17" s="28"/>
      <c r="U17" s="26"/>
      <c r="W17" s="26"/>
      <c r="X17" s="40">
        <f t="shared" si="20"/>
        <v>0</v>
      </c>
      <c r="Y17" s="40">
        <f t="shared" si="21"/>
        <v>0</v>
      </c>
      <c r="Z17" s="26" t="str">
        <f t="shared" si="22"/>
        <v>OK</v>
      </c>
      <c r="AB17" s="26"/>
      <c r="AC17" s="40">
        <f t="shared" si="23"/>
        <v>0</v>
      </c>
      <c r="AD17" s="40">
        <f t="shared" si="24"/>
        <v>0</v>
      </c>
      <c r="AE17" s="26" t="str">
        <f t="shared" si="25"/>
        <v>OK</v>
      </c>
      <c r="AG17" s="26" t="str">
        <f t="shared" si="26"/>
        <v/>
      </c>
      <c r="AI17" s="23" t="str">
        <f t="shared" si="4"/>
        <v/>
      </c>
      <c r="AJ17" s="61" t="str">
        <f t="shared" si="27"/>
        <v/>
      </c>
      <c r="AL17" s="26" t="str">
        <f t="array" ref="AL17">IF(C17="","",INDEX(구분표!$I$2:$I$313, MATCH(1,(구분표!$E$2:$E$313='4추특출'!B17)*(구분표!$F$2:$F$313='4추특출'!C17)*(구분표!$G$2:$G$313='4추특출'!A17),0)))</f>
        <v/>
      </c>
      <c r="AN17" s="26"/>
    </row>
    <row r="18" spans="1:40" ht="50.1" customHeight="1" x14ac:dyDescent="0.3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4"/>
      <c r="G18" s="42"/>
      <c r="H18" s="40"/>
      <c r="I18" s="50" t="str">
        <f t="shared" si="18"/>
        <v/>
      </c>
      <c r="J18" s="40"/>
      <c r="K18" s="43"/>
      <c r="L18" s="48">
        <f t="shared" si="15"/>
        <v>0</v>
      </c>
      <c r="M18" s="40"/>
      <c r="N18" s="43"/>
      <c r="O18" s="49">
        <f t="shared" si="16"/>
        <v>0</v>
      </c>
      <c r="P18" s="26" t="str">
        <f t="shared" si="19"/>
        <v>X</v>
      </c>
      <c r="Q18" s="61"/>
      <c r="R18" s="61"/>
      <c r="S18" s="28"/>
      <c r="U18" s="26"/>
      <c r="W18" s="26"/>
      <c r="X18" s="40">
        <f t="shared" si="20"/>
        <v>0</v>
      </c>
      <c r="Y18" s="40">
        <f t="shared" si="21"/>
        <v>0</v>
      </c>
      <c r="Z18" s="26" t="str">
        <f t="shared" si="22"/>
        <v>OK</v>
      </c>
      <c r="AB18" s="26"/>
      <c r="AC18" s="40">
        <f t="shared" si="23"/>
        <v>0</v>
      </c>
      <c r="AD18" s="40">
        <f t="shared" si="24"/>
        <v>0</v>
      </c>
      <c r="AE18" s="26" t="str">
        <f t="shared" si="25"/>
        <v>OK</v>
      </c>
      <c r="AG18" s="26" t="str">
        <f t="shared" si="26"/>
        <v/>
      </c>
      <c r="AI18" s="23" t="str">
        <f t="shared" si="4"/>
        <v/>
      </c>
      <c r="AJ18" s="61" t="str">
        <f t="shared" si="27"/>
        <v/>
      </c>
      <c r="AL18" s="26" t="str">
        <f t="array" ref="AL18">IF(C18="","",INDEX(구분표!$I$2:$I$313, MATCH(1,(구분표!$E$2:$E$313='4추특출'!B18)*(구분표!$F$2:$F$313='4추특출'!C18)*(구분표!$G$2:$G$313='4추특출'!A18),0)))</f>
        <v/>
      </c>
      <c r="AN18" s="26"/>
    </row>
    <row r="19" spans="1:40" ht="50.1" customHeight="1" x14ac:dyDescent="0.3">
      <c r="A19" s="32" t="str">
        <f>IFERROR(VLOOKUP($C19,구분표!$A$2:$C$313,2,FALSE),"")</f>
        <v/>
      </c>
      <c r="B19" s="23" t="str">
        <f>IFERROR(VLOOKUP($C19,구분표!$A$2:$C$313,3,FALSE),"")</f>
        <v/>
      </c>
      <c r="C19" s="30"/>
      <c r="D19" s="34"/>
      <c r="E19" s="35"/>
      <c r="F19" s="34"/>
      <c r="G19" s="42"/>
      <c r="H19" s="40"/>
      <c r="I19" s="50" t="str">
        <f t="shared" si="18"/>
        <v/>
      </c>
      <c r="J19" s="40"/>
      <c r="K19" s="43"/>
      <c r="L19" s="48">
        <f t="shared" si="15"/>
        <v>0</v>
      </c>
      <c r="M19" s="40"/>
      <c r="N19" s="43"/>
      <c r="O19" s="49">
        <f t="shared" si="16"/>
        <v>0</v>
      </c>
      <c r="P19" s="26" t="str">
        <f t="shared" si="19"/>
        <v>X</v>
      </c>
      <c r="Q19" s="61"/>
      <c r="R19" s="61"/>
      <c r="S19" s="28"/>
      <c r="U19" s="26"/>
      <c r="W19" s="26"/>
      <c r="X19" s="40">
        <f t="shared" si="20"/>
        <v>0</v>
      </c>
      <c r="Y19" s="40">
        <f t="shared" si="21"/>
        <v>0</v>
      </c>
      <c r="Z19" s="26" t="str">
        <f t="shared" si="22"/>
        <v>OK</v>
      </c>
      <c r="AB19" s="26"/>
      <c r="AC19" s="40">
        <f t="shared" si="23"/>
        <v>0</v>
      </c>
      <c r="AD19" s="40">
        <f t="shared" si="24"/>
        <v>0</v>
      </c>
      <c r="AE19" s="26" t="str">
        <f t="shared" si="25"/>
        <v>OK</v>
      </c>
      <c r="AG19" s="26" t="str">
        <f t="shared" si="26"/>
        <v/>
      </c>
      <c r="AI19" s="23" t="str">
        <f t="shared" si="4"/>
        <v/>
      </c>
      <c r="AJ19" s="61" t="str">
        <f t="shared" si="27"/>
        <v/>
      </c>
      <c r="AL19" s="26" t="str">
        <f t="array" ref="AL19">IF(C19="","",INDEX(구분표!$I$2:$I$313, MATCH(1,(구분표!$E$2:$E$313='4추특출'!B19)*(구분표!$F$2:$F$313='4추특출'!C19)*(구분표!$G$2:$G$313='4추특출'!A19),0)))</f>
        <v/>
      </c>
      <c r="AN19" s="26"/>
    </row>
    <row r="20" spans="1:40" ht="50.1" customHeight="1" x14ac:dyDescent="0.3">
      <c r="A20" s="32" t="str">
        <f>IFERROR(VLOOKUP($C20,구분표!$A$2:$C$313,2,FALSE),"")</f>
        <v/>
      </c>
      <c r="B20" s="23" t="str">
        <f>IFERROR(VLOOKUP($C20,구분표!$A$2:$C$313,3,FALSE),"")</f>
        <v/>
      </c>
      <c r="C20" s="30"/>
      <c r="D20" s="34"/>
      <c r="E20" s="35"/>
      <c r="F20" s="34"/>
      <c r="G20" s="42"/>
      <c r="H20" s="40"/>
      <c r="I20" s="50" t="str">
        <f t="shared" si="18"/>
        <v/>
      </c>
      <c r="J20" s="40"/>
      <c r="K20" s="43"/>
      <c r="L20" s="48">
        <f t="shared" si="15"/>
        <v>0</v>
      </c>
      <c r="M20" s="40"/>
      <c r="N20" s="43"/>
      <c r="O20" s="49">
        <f t="shared" si="16"/>
        <v>0</v>
      </c>
      <c r="P20" s="26" t="str">
        <f t="shared" si="19"/>
        <v>X</v>
      </c>
      <c r="Q20" s="61"/>
      <c r="R20" s="61"/>
      <c r="S20" s="28"/>
      <c r="U20" s="26"/>
      <c r="W20" s="26"/>
      <c r="X20" s="40">
        <f t="shared" si="20"/>
        <v>0</v>
      </c>
      <c r="Y20" s="40">
        <f t="shared" si="21"/>
        <v>0</v>
      </c>
      <c r="Z20" s="26" t="str">
        <f t="shared" si="22"/>
        <v>OK</v>
      </c>
      <c r="AB20" s="26"/>
      <c r="AC20" s="40">
        <f t="shared" si="23"/>
        <v>0</v>
      </c>
      <c r="AD20" s="40">
        <f t="shared" si="24"/>
        <v>0</v>
      </c>
      <c r="AE20" s="26" t="str">
        <f t="shared" si="25"/>
        <v>OK</v>
      </c>
      <c r="AG20" s="26" t="str">
        <f t="shared" si="26"/>
        <v/>
      </c>
      <c r="AI20" s="23" t="str">
        <f t="shared" si="4"/>
        <v/>
      </c>
      <c r="AJ20" s="61" t="str">
        <f t="shared" si="27"/>
        <v/>
      </c>
      <c r="AL20" s="26" t="str">
        <f t="array" ref="AL20">IF(C20="","",INDEX(구분표!$I$2:$I$313, MATCH(1,(구분표!$E$2:$E$313='4추특출'!B20)*(구분표!$F$2:$F$313='4추특출'!C20)*(구분표!$G$2:$G$313='4추특출'!A20),0)))</f>
        <v/>
      </c>
      <c r="AN20" s="26"/>
    </row>
    <row r="21" spans="1:40" ht="50.1" customHeight="1" x14ac:dyDescent="0.3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4"/>
      <c r="G21" s="42"/>
      <c r="H21" s="40"/>
      <c r="I21" s="50" t="str">
        <f t="shared" si="18"/>
        <v/>
      </c>
      <c r="J21" s="40"/>
      <c r="K21" s="43"/>
      <c r="L21" s="48">
        <f t="shared" si="15"/>
        <v>0</v>
      </c>
      <c r="M21" s="40"/>
      <c r="N21" s="43"/>
      <c r="O21" s="49">
        <f t="shared" si="16"/>
        <v>0</v>
      </c>
      <c r="P21" s="26" t="str">
        <f t="shared" si="19"/>
        <v>X</v>
      </c>
      <c r="Q21" s="61"/>
      <c r="R21" s="61"/>
      <c r="S21" s="28"/>
      <c r="U21" s="26"/>
      <c r="W21" s="26"/>
      <c r="X21" s="40">
        <f t="shared" si="20"/>
        <v>0</v>
      </c>
      <c r="Y21" s="40">
        <f t="shared" si="21"/>
        <v>0</v>
      </c>
      <c r="Z21" s="26" t="str">
        <f t="shared" si="22"/>
        <v>OK</v>
      </c>
      <c r="AB21" s="26"/>
      <c r="AC21" s="40">
        <f t="shared" si="23"/>
        <v>0</v>
      </c>
      <c r="AD21" s="40">
        <f t="shared" si="24"/>
        <v>0</v>
      </c>
      <c r="AE21" s="26" t="str">
        <f t="shared" si="25"/>
        <v>OK</v>
      </c>
      <c r="AG21" s="26" t="str">
        <f t="shared" si="26"/>
        <v/>
      </c>
      <c r="AI21" s="23" t="str">
        <f t="shared" si="4"/>
        <v/>
      </c>
      <c r="AJ21" s="61" t="str">
        <f t="shared" si="27"/>
        <v/>
      </c>
      <c r="AL21" s="26" t="str">
        <f t="array" ref="AL21">IF(C21="","",INDEX(구분표!$I$2:$I$313, MATCH(1,(구분표!$E$2:$E$313='4추특출'!B21)*(구분표!$F$2:$F$313='4추특출'!C21)*(구분표!$G$2:$G$313='4추특출'!A21),0)))</f>
        <v/>
      </c>
      <c r="AN21" s="26"/>
    </row>
    <row r="22" spans="1:40" ht="50.1" customHeight="1" x14ac:dyDescent="0.3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4"/>
      <c r="G22" s="42"/>
      <c r="H22" s="40"/>
      <c r="I22" s="50" t="str">
        <f t="shared" si="18"/>
        <v/>
      </c>
      <c r="J22" s="40"/>
      <c r="K22" s="43"/>
      <c r="L22" s="48">
        <f t="shared" si="15"/>
        <v>0</v>
      </c>
      <c r="M22" s="40"/>
      <c r="N22" s="43"/>
      <c r="O22" s="49">
        <f t="shared" si="16"/>
        <v>0</v>
      </c>
      <c r="P22" s="26" t="str">
        <f t="shared" si="19"/>
        <v>X</v>
      </c>
      <c r="Q22" s="61"/>
      <c r="R22" s="61"/>
      <c r="S22" s="28"/>
      <c r="U22" s="26"/>
      <c r="W22" s="26"/>
      <c r="X22" s="40">
        <f t="shared" si="20"/>
        <v>0</v>
      </c>
      <c r="Y22" s="40">
        <f t="shared" si="21"/>
        <v>0</v>
      </c>
      <c r="Z22" s="26" t="str">
        <f t="shared" si="22"/>
        <v>OK</v>
      </c>
      <c r="AB22" s="26"/>
      <c r="AC22" s="40">
        <f t="shared" si="23"/>
        <v>0</v>
      </c>
      <c r="AD22" s="40">
        <f t="shared" si="24"/>
        <v>0</v>
      </c>
      <c r="AE22" s="26" t="str">
        <f t="shared" si="25"/>
        <v>OK</v>
      </c>
      <c r="AG22" s="26" t="str">
        <f t="shared" si="26"/>
        <v/>
      </c>
      <c r="AI22" s="23" t="str">
        <f t="shared" si="4"/>
        <v/>
      </c>
      <c r="AJ22" s="61" t="str">
        <f t="shared" si="27"/>
        <v/>
      </c>
      <c r="AL22" s="26" t="str">
        <f t="array" ref="AL22">IF(C22="","",INDEX(구분표!$I$2:$I$313, MATCH(1,(구분표!$E$2:$E$313='4추특출'!B22)*(구분표!$F$2:$F$313='4추특출'!C22)*(구분표!$G$2:$G$313='4추특출'!A22),0)))</f>
        <v/>
      </c>
      <c r="AN22" s="26"/>
    </row>
    <row r="23" spans="1:40" ht="50.1" customHeight="1" x14ac:dyDescent="0.3">
      <c r="A23" s="53" t="s">
        <v>800</v>
      </c>
      <c r="B23" s="54"/>
      <c r="C23" s="55"/>
      <c r="D23" s="54"/>
      <c r="E23" s="55"/>
      <c r="F23" s="54"/>
      <c r="G23" s="56">
        <f t="shared" ref="G23:O23" si="28">SUM(G24:G40)</f>
        <v>0</v>
      </c>
      <c r="H23" s="56">
        <f t="shared" si="28"/>
        <v>0</v>
      </c>
      <c r="I23" s="56">
        <f t="shared" si="28"/>
        <v>0</v>
      </c>
      <c r="J23" s="56">
        <f t="shared" si="28"/>
        <v>0</v>
      </c>
      <c r="K23" s="56">
        <f t="shared" si="28"/>
        <v>0</v>
      </c>
      <c r="L23" s="56">
        <f t="shared" si="28"/>
        <v>0</v>
      </c>
      <c r="M23" s="56">
        <f t="shared" si="28"/>
        <v>0</v>
      </c>
      <c r="N23" s="56">
        <f t="shared" si="28"/>
        <v>0</v>
      </c>
      <c r="O23" s="56">
        <f t="shared" si="28"/>
        <v>0</v>
      </c>
      <c r="P23" s="57"/>
      <c r="Q23" s="136"/>
      <c r="R23" s="136"/>
      <c r="S23" s="58"/>
      <c r="U23" s="26"/>
      <c r="W23" s="26"/>
      <c r="X23" s="40">
        <f t="shared" si="20"/>
        <v>0</v>
      </c>
      <c r="Y23" s="40">
        <f t="shared" si="21"/>
        <v>0</v>
      </c>
      <c r="Z23" s="26" t="str">
        <f t="shared" si="22"/>
        <v>OK</v>
      </c>
      <c r="AB23" s="26"/>
      <c r="AC23" s="40">
        <f t="shared" si="23"/>
        <v>0</v>
      </c>
      <c r="AD23" s="40">
        <f t="shared" si="24"/>
        <v>0</v>
      </c>
      <c r="AE23" s="26" t="str">
        <f t="shared" si="25"/>
        <v>OK</v>
      </c>
      <c r="AG23" s="26" t="str">
        <f t="shared" si="26"/>
        <v/>
      </c>
      <c r="AI23" s="23" t="str">
        <f t="shared" si="4"/>
        <v/>
      </c>
      <c r="AJ23" s="61" t="str">
        <f t="shared" si="27"/>
        <v/>
      </c>
      <c r="AL23" s="26" t="str">
        <f t="array" ref="AL23">IF(C23="","",INDEX(구분표!$I$2:$I$313, MATCH(1,(구분표!$E$2:$E$313='4추특출'!B23)*(구분표!$F$2:$F$313='4추특출'!C23)*(구분표!$G$2:$G$313='4추특출'!A23),0)))</f>
        <v/>
      </c>
      <c r="AN23" s="26"/>
    </row>
    <row r="24" spans="1:40" ht="50.1" customHeight="1" x14ac:dyDescent="0.3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4"/>
      <c r="G24" s="42"/>
      <c r="H24" s="40"/>
      <c r="I24" s="50" t="str">
        <f t="shared" ref="I24:I40" si="29">IF(D24="","",G24-H24)</f>
        <v/>
      </c>
      <c r="J24" s="40"/>
      <c r="K24" s="43"/>
      <c r="L24" s="48">
        <f t="shared" si="15"/>
        <v>0</v>
      </c>
      <c r="M24" s="40"/>
      <c r="N24" s="43"/>
      <c r="O24" s="49">
        <f t="shared" si="16"/>
        <v>0</v>
      </c>
      <c r="P24" s="26" t="str">
        <f t="shared" ref="P24:P40" si="30">IF(AND((L24=0),(O24&gt;0)),"O",IF(AND((J24&lt;0),(L24-O24&lt;0)),"O","X"))</f>
        <v>X</v>
      </c>
      <c r="Q24" s="61"/>
      <c r="R24" s="61"/>
      <c r="S24" s="28"/>
      <c r="U24" s="26"/>
      <c r="W24" s="26"/>
      <c r="X24" s="40">
        <f t="shared" si="20"/>
        <v>0</v>
      </c>
      <c r="Y24" s="40">
        <f t="shared" si="21"/>
        <v>0</v>
      </c>
      <c r="Z24" s="26" t="str">
        <f t="shared" si="22"/>
        <v>OK</v>
      </c>
      <c r="AB24" s="26"/>
      <c r="AC24" s="40">
        <f t="shared" si="23"/>
        <v>0</v>
      </c>
      <c r="AD24" s="40">
        <f t="shared" si="24"/>
        <v>0</v>
      </c>
      <c r="AE24" s="26" t="str">
        <f t="shared" si="25"/>
        <v>OK</v>
      </c>
      <c r="AG24" s="26" t="str">
        <f t="shared" si="26"/>
        <v/>
      </c>
      <c r="AI24" s="23" t="str">
        <f t="shared" si="4"/>
        <v/>
      </c>
      <c r="AJ24" s="61" t="str">
        <f t="shared" si="27"/>
        <v/>
      </c>
      <c r="AL24" s="26" t="str">
        <f t="array" ref="AL24">IF(C24="","",INDEX(구분표!$I$2:$I$313, MATCH(1,(구분표!$E$2:$E$313='4추특출'!B24)*(구분표!$F$2:$F$313='4추특출'!C24)*(구분표!$G$2:$G$313='4추특출'!A24),0)))</f>
        <v/>
      </c>
      <c r="AN24" s="26"/>
    </row>
    <row r="25" spans="1:40" ht="50.1" customHeight="1" x14ac:dyDescent="0.3">
      <c r="A25" s="32" t="str">
        <f>IFERROR(VLOOKUP($C25,구분표!$A$2:$C$313,2,FALSE),"")</f>
        <v/>
      </c>
      <c r="B25" s="23" t="str">
        <f>IFERROR(VLOOKUP($C25,구분표!$A$2:$C$313,3,FALSE),"")</f>
        <v/>
      </c>
      <c r="C25" s="30"/>
      <c r="D25" s="34"/>
      <c r="E25" s="35"/>
      <c r="F25" s="34"/>
      <c r="G25" s="42"/>
      <c r="H25" s="40"/>
      <c r="I25" s="50" t="str">
        <f t="shared" si="29"/>
        <v/>
      </c>
      <c r="J25" s="40"/>
      <c r="K25" s="43"/>
      <c r="L25" s="48">
        <f t="shared" si="15"/>
        <v>0</v>
      </c>
      <c r="M25" s="40"/>
      <c r="N25" s="43"/>
      <c r="O25" s="49">
        <f t="shared" si="16"/>
        <v>0</v>
      </c>
      <c r="P25" s="26" t="str">
        <f t="shared" si="30"/>
        <v>X</v>
      </c>
      <c r="Q25" s="61"/>
      <c r="R25" s="61"/>
      <c r="S25" s="28"/>
      <c r="U25" s="26"/>
      <c r="W25" s="26"/>
      <c r="X25" s="40">
        <f t="shared" si="20"/>
        <v>0</v>
      </c>
      <c r="Y25" s="40">
        <f t="shared" si="21"/>
        <v>0</v>
      </c>
      <c r="Z25" s="26" t="str">
        <f t="shared" si="22"/>
        <v>OK</v>
      </c>
      <c r="AB25" s="26"/>
      <c r="AC25" s="40">
        <f t="shared" si="23"/>
        <v>0</v>
      </c>
      <c r="AD25" s="40">
        <f t="shared" si="24"/>
        <v>0</v>
      </c>
      <c r="AE25" s="26" t="str">
        <f t="shared" si="25"/>
        <v>OK</v>
      </c>
      <c r="AG25" s="26" t="str">
        <f t="shared" si="26"/>
        <v/>
      </c>
      <c r="AI25" s="23" t="str">
        <f t="shared" si="4"/>
        <v/>
      </c>
      <c r="AJ25" s="61" t="str">
        <f t="shared" si="27"/>
        <v/>
      </c>
      <c r="AL25" s="26" t="str">
        <f t="array" ref="AL25">IF(C25="","",INDEX(구분표!$I$2:$I$313, MATCH(1,(구분표!$E$2:$E$313='4추특출'!B25)*(구분표!$F$2:$F$313='4추특출'!C25)*(구분표!$G$2:$G$313='4추특출'!A25),0)))</f>
        <v/>
      </c>
      <c r="AN25" s="26"/>
    </row>
    <row r="26" spans="1:40" ht="50.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4"/>
      <c r="G26" s="42"/>
      <c r="H26" s="40"/>
      <c r="I26" s="50" t="str">
        <f t="shared" si="29"/>
        <v/>
      </c>
      <c r="J26" s="40"/>
      <c r="K26" s="43"/>
      <c r="L26" s="48">
        <f t="shared" si="15"/>
        <v>0</v>
      </c>
      <c r="M26" s="40"/>
      <c r="N26" s="43"/>
      <c r="O26" s="49">
        <f t="shared" si="16"/>
        <v>0</v>
      </c>
      <c r="P26" s="26" t="str">
        <f t="shared" si="30"/>
        <v>X</v>
      </c>
      <c r="Q26" s="61"/>
      <c r="R26" s="61"/>
      <c r="S26" s="28"/>
      <c r="U26" s="26"/>
      <c r="W26" s="26"/>
      <c r="X26" s="40">
        <f t="shared" si="20"/>
        <v>0</v>
      </c>
      <c r="Y26" s="40">
        <f t="shared" si="21"/>
        <v>0</v>
      </c>
      <c r="Z26" s="26" t="str">
        <f t="shared" si="22"/>
        <v>OK</v>
      </c>
      <c r="AB26" s="26"/>
      <c r="AC26" s="40">
        <f t="shared" si="23"/>
        <v>0</v>
      </c>
      <c r="AD26" s="40">
        <f t="shared" si="24"/>
        <v>0</v>
      </c>
      <c r="AE26" s="26" t="str">
        <f t="shared" si="25"/>
        <v>OK</v>
      </c>
      <c r="AG26" s="26" t="str">
        <f t="shared" si="26"/>
        <v/>
      </c>
      <c r="AI26" s="23" t="str">
        <f t="shared" si="4"/>
        <v/>
      </c>
      <c r="AJ26" s="61" t="str">
        <f t="shared" si="27"/>
        <v/>
      </c>
      <c r="AL26" s="26" t="str">
        <f t="array" ref="AL26">IF(C26="","",INDEX(구분표!$I$2:$I$313, MATCH(1,(구분표!$E$2:$E$313='4추특출'!B26)*(구분표!$F$2:$F$313='4추특출'!C26)*(구분표!$G$2:$G$313='4추특출'!A26),0)))</f>
        <v/>
      </c>
      <c r="AN26" s="26"/>
    </row>
    <row r="27" spans="1:40" ht="50.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4"/>
      <c r="G27" s="42"/>
      <c r="H27" s="40"/>
      <c r="I27" s="50" t="str">
        <f t="shared" si="29"/>
        <v/>
      </c>
      <c r="J27" s="40"/>
      <c r="K27" s="43"/>
      <c r="L27" s="48">
        <f t="shared" si="15"/>
        <v>0</v>
      </c>
      <c r="M27" s="40"/>
      <c r="N27" s="43"/>
      <c r="O27" s="49">
        <f t="shared" si="16"/>
        <v>0</v>
      </c>
      <c r="P27" s="26" t="str">
        <f t="shared" si="30"/>
        <v>X</v>
      </c>
      <c r="Q27" s="61"/>
      <c r="R27" s="61"/>
      <c r="S27" s="28"/>
      <c r="U27" s="26"/>
      <c r="W27" s="26"/>
      <c r="X27" s="40">
        <f t="shared" si="20"/>
        <v>0</v>
      </c>
      <c r="Y27" s="40">
        <f t="shared" si="21"/>
        <v>0</v>
      </c>
      <c r="Z27" s="26" t="str">
        <f t="shared" si="22"/>
        <v>OK</v>
      </c>
      <c r="AB27" s="26"/>
      <c r="AC27" s="40">
        <f t="shared" si="23"/>
        <v>0</v>
      </c>
      <c r="AD27" s="40">
        <f t="shared" si="24"/>
        <v>0</v>
      </c>
      <c r="AE27" s="26" t="str">
        <f t="shared" si="25"/>
        <v>OK</v>
      </c>
      <c r="AG27" s="26" t="str">
        <f t="shared" si="26"/>
        <v/>
      </c>
      <c r="AI27" s="23" t="str">
        <f t="shared" si="4"/>
        <v/>
      </c>
      <c r="AJ27" s="61" t="str">
        <f t="shared" si="27"/>
        <v/>
      </c>
      <c r="AL27" s="26" t="str">
        <f t="array" ref="AL27">IF(C27="","",INDEX(구분표!$I$2:$I$313, MATCH(1,(구분표!$E$2:$E$313='4추특출'!B27)*(구분표!$F$2:$F$313='4추특출'!C27)*(구분표!$G$2:$G$313='4추특출'!A27),0)))</f>
        <v/>
      </c>
      <c r="AN27" s="26"/>
    </row>
    <row r="28" spans="1:40" ht="50.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4"/>
      <c r="G28" s="42"/>
      <c r="H28" s="40"/>
      <c r="I28" s="50" t="str">
        <f t="shared" si="29"/>
        <v/>
      </c>
      <c r="J28" s="40"/>
      <c r="K28" s="43"/>
      <c r="L28" s="48">
        <f t="shared" si="15"/>
        <v>0</v>
      </c>
      <c r="M28" s="40"/>
      <c r="N28" s="43"/>
      <c r="O28" s="49">
        <f t="shared" si="16"/>
        <v>0</v>
      </c>
      <c r="P28" s="26" t="str">
        <f t="shared" si="30"/>
        <v>X</v>
      </c>
      <c r="Q28" s="61"/>
      <c r="R28" s="61"/>
      <c r="S28" s="28"/>
      <c r="U28" s="26"/>
      <c r="W28" s="26"/>
      <c r="X28" s="40">
        <f t="shared" si="20"/>
        <v>0</v>
      </c>
      <c r="Y28" s="40">
        <f t="shared" si="21"/>
        <v>0</v>
      </c>
      <c r="Z28" s="26" t="str">
        <f t="shared" si="22"/>
        <v>OK</v>
      </c>
      <c r="AB28" s="26"/>
      <c r="AC28" s="40">
        <f t="shared" si="23"/>
        <v>0</v>
      </c>
      <c r="AD28" s="40">
        <f t="shared" si="24"/>
        <v>0</v>
      </c>
      <c r="AE28" s="26" t="str">
        <f t="shared" si="25"/>
        <v>OK</v>
      </c>
      <c r="AG28" s="26" t="str">
        <f t="shared" si="26"/>
        <v/>
      </c>
      <c r="AI28" s="23" t="str">
        <f t="shared" si="4"/>
        <v/>
      </c>
      <c r="AJ28" s="61" t="str">
        <f t="shared" si="27"/>
        <v/>
      </c>
      <c r="AL28" s="26" t="str">
        <f t="array" ref="AL28">IF(C28="","",INDEX(구분표!$I$2:$I$313, MATCH(1,(구분표!$E$2:$E$313='4추특출'!B28)*(구분표!$F$2:$F$313='4추특출'!C28)*(구분표!$G$2:$G$313='4추특출'!A28),0)))</f>
        <v/>
      </c>
      <c r="AN28" s="26"/>
    </row>
    <row r="29" spans="1:40" ht="50.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4"/>
      <c r="G29" s="42"/>
      <c r="H29" s="40"/>
      <c r="I29" s="50" t="str">
        <f t="shared" si="29"/>
        <v/>
      </c>
      <c r="J29" s="40"/>
      <c r="K29" s="43"/>
      <c r="L29" s="48">
        <f t="shared" si="15"/>
        <v>0</v>
      </c>
      <c r="M29" s="40"/>
      <c r="N29" s="43"/>
      <c r="O29" s="49">
        <f t="shared" si="16"/>
        <v>0</v>
      </c>
      <c r="P29" s="26" t="str">
        <f t="shared" si="30"/>
        <v>X</v>
      </c>
      <c r="Q29" s="61"/>
      <c r="R29" s="61"/>
      <c r="S29" s="28"/>
      <c r="U29" s="26"/>
      <c r="W29" s="26"/>
      <c r="X29" s="40">
        <f t="shared" si="20"/>
        <v>0</v>
      </c>
      <c r="Y29" s="40">
        <f t="shared" si="21"/>
        <v>0</v>
      </c>
      <c r="Z29" s="26" t="str">
        <f t="shared" si="22"/>
        <v>OK</v>
      </c>
      <c r="AB29" s="26"/>
      <c r="AC29" s="40">
        <f t="shared" si="23"/>
        <v>0</v>
      </c>
      <c r="AD29" s="40">
        <f t="shared" si="24"/>
        <v>0</v>
      </c>
      <c r="AE29" s="26" t="str">
        <f t="shared" si="25"/>
        <v>OK</v>
      </c>
      <c r="AG29" s="26" t="str">
        <f t="shared" si="26"/>
        <v/>
      </c>
      <c r="AI29" s="23" t="str">
        <f t="shared" si="4"/>
        <v/>
      </c>
      <c r="AJ29" s="61" t="str">
        <f t="shared" si="27"/>
        <v/>
      </c>
      <c r="AL29" s="26" t="str">
        <f t="array" ref="AL29">IF(C29="","",INDEX(구분표!$I$2:$I$313, MATCH(1,(구분표!$E$2:$E$313='4추특출'!B29)*(구분표!$F$2:$F$313='4추특출'!C29)*(구분표!$G$2:$G$313='4추특출'!A29),0)))</f>
        <v/>
      </c>
      <c r="AN29" s="26"/>
    </row>
    <row r="30" spans="1:40" ht="50.1" customHeight="1" x14ac:dyDescent="0.3">
      <c r="A30" s="32" t="str">
        <f>IFERROR(VLOOKUP($C30,구분표!$A$2:$C$313,2,FALSE),"")</f>
        <v/>
      </c>
      <c r="B30" s="23" t="str">
        <f>IFERROR(VLOOKUP($C30,구분표!$A$2:$C$313,3,FALSE),"")</f>
        <v/>
      </c>
      <c r="C30" s="30"/>
      <c r="D30" s="34"/>
      <c r="E30" s="35"/>
      <c r="F30" s="34"/>
      <c r="G30" s="42"/>
      <c r="H30" s="40"/>
      <c r="I30" s="50" t="str">
        <f t="shared" si="29"/>
        <v/>
      </c>
      <c r="J30" s="40"/>
      <c r="K30" s="43"/>
      <c r="L30" s="48">
        <f t="shared" si="15"/>
        <v>0</v>
      </c>
      <c r="M30" s="40"/>
      <c r="N30" s="43"/>
      <c r="O30" s="49">
        <f t="shared" si="16"/>
        <v>0</v>
      </c>
      <c r="P30" s="26" t="str">
        <f t="shared" si="30"/>
        <v>X</v>
      </c>
      <c r="Q30" s="61"/>
      <c r="R30" s="61"/>
      <c r="S30" s="28"/>
      <c r="U30" s="26"/>
      <c r="W30" s="26"/>
      <c r="X30" s="40">
        <f t="shared" si="20"/>
        <v>0</v>
      </c>
      <c r="Y30" s="40">
        <f t="shared" si="21"/>
        <v>0</v>
      </c>
      <c r="Z30" s="26" t="str">
        <f t="shared" si="22"/>
        <v>OK</v>
      </c>
      <c r="AB30" s="26"/>
      <c r="AC30" s="40">
        <f t="shared" si="23"/>
        <v>0</v>
      </c>
      <c r="AD30" s="40">
        <f t="shared" si="24"/>
        <v>0</v>
      </c>
      <c r="AE30" s="26" t="str">
        <f t="shared" si="25"/>
        <v>OK</v>
      </c>
      <c r="AG30" s="26" t="str">
        <f t="shared" si="26"/>
        <v/>
      </c>
      <c r="AI30" s="23" t="str">
        <f t="shared" si="4"/>
        <v/>
      </c>
      <c r="AJ30" s="61" t="str">
        <f t="shared" si="27"/>
        <v/>
      </c>
      <c r="AL30" s="26" t="str">
        <f t="array" ref="AL30">IF(C30="","",INDEX(구분표!$I$2:$I$313, MATCH(1,(구분표!$E$2:$E$313='4추특출'!B30)*(구분표!$F$2:$F$313='4추특출'!C30)*(구분표!$G$2:$G$313='4추특출'!A30),0)))</f>
        <v/>
      </c>
      <c r="AN30" s="26"/>
    </row>
    <row r="31" spans="1:40" ht="50.1" customHeight="1" x14ac:dyDescent="0.3">
      <c r="A31" s="32" t="str">
        <f>IFERROR(VLOOKUP($C31,구분표!$A$2:$C$313,2,FALSE),"")</f>
        <v/>
      </c>
      <c r="B31" s="23" t="str">
        <f>IFERROR(VLOOKUP($C31,구분표!$A$2:$C$313,3,FALSE),"")</f>
        <v/>
      </c>
      <c r="C31" s="30"/>
      <c r="D31" s="34"/>
      <c r="E31" s="35"/>
      <c r="F31" s="34"/>
      <c r="G31" s="42"/>
      <c r="H31" s="40"/>
      <c r="I31" s="50" t="str">
        <f t="shared" si="29"/>
        <v/>
      </c>
      <c r="J31" s="40"/>
      <c r="K31" s="43"/>
      <c r="L31" s="48">
        <f t="shared" si="15"/>
        <v>0</v>
      </c>
      <c r="M31" s="40"/>
      <c r="N31" s="43"/>
      <c r="O31" s="49">
        <f t="shared" si="16"/>
        <v>0</v>
      </c>
      <c r="P31" s="26" t="str">
        <f t="shared" si="30"/>
        <v>X</v>
      </c>
      <c r="Q31" s="61"/>
      <c r="R31" s="61"/>
      <c r="S31" s="28"/>
      <c r="U31" s="26"/>
      <c r="W31" s="26"/>
      <c r="X31" s="40">
        <f t="shared" si="20"/>
        <v>0</v>
      </c>
      <c r="Y31" s="40">
        <f t="shared" si="21"/>
        <v>0</v>
      </c>
      <c r="Z31" s="26" t="str">
        <f t="shared" si="22"/>
        <v>OK</v>
      </c>
      <c r="AB31" s="26"/>
      <c r="AC31" s="40">
        <f t="shared" si="23"/>
        <v>0</v>
      </c>
      <c r="AD31" s="40">
        <f t="shared" si="24"/>
        <v>0</v>
      </c>
      <c r="AE31" s="26" t="str">
        <f t="shared" si="25"/>
        <v>OK</v>
      </c>
      <c r="AG31" s="26" t="str">
        <f t="shared" si="26"/>
        <v/>
      </c>
      <c r="AI31" s="23" t="str">
        <f t="shared" si="4"/>
        <v/>
      </c>
      <c r="AJ31" s="61" t="str">
        <f t="shared" si="27"/>
        <v/>
      </c>
      <c r="AL31" s="26" t="str">
        <f t="array" ref="AL31">IF(C31="","",INDEX(구분표!$I$2:$I$313, MATCH(1,(구분표!$E$2:$E$313='4추특출'!B31)*(구분표!$F$2:$F$313='4추특출'!C31)*(구분표!$G$2:$G$313='4추특출'!A31),0)))</f>
        <v/>
      </c>
      <c r="AN31" s="26"/>
    </row>
    <row r="32" spans="1:40" ht="50.1" customHeight="1" x14ac:dyDescent="0.3">
      <c r="A32" s="32" t="str">
        <f>IFERROR(VLOOKUP($C32,구분표!$A$2:$C$313,2,FALSE),"")</f>
        <v/>
      </c>
      <c r="B32" s="23" t="str">
        <f>IFERROR(VLOOKUP($C32,구분표!$A$2:$C$313,3,FALSE),"")</f>
        <v/>
      </c>
      <c r="C32" s="30"/>
      <c r="D32" s="34"/>
      <c r="E32" s="35"/>
      <c r="F32" s="34"/>
      <c r="G32" s="42"/>
      <c r="H32" s="40"/>
      <c r="I32" s="50" t="str">
        <f t="shared" si="29"/>
        <v/>
      </c>
      <c r="J32" s="40"/>
      <c r="K32" s="43"/>
      <c r="L32" s="48">
        <f t="shared" si="15"/>
        <v>0</v>
      </c>
      <c r="M32" s="40"/>
      <c r="N32" s="43"/>
      <c r="O32" s="49">
        <f t="shared" si="16"/>
        <v>0</v>
      </c>
      <c r="P32" s="26" t="str">
        <f t="shared" si="30"/>
        <v>X</v>
      </c>
      <c r="Q32" s="61"/>
      <c r="R32" s="61"/>
      <c r="S32" s="28"/>
      <c r="U32" s="26"/>
      <c r="W32" s="26"/>
      <c r="X32" s="40">
        <f t="shared" si="20"/>
        <v>0</v>
      </c>
      <c r="Y32" s="40">
        <f t="shared" si="21"/>
        <v>0</v>
      </c>
      <c r="Z32" s="26" t="str">
        <f t="shared" si="22"/>
        <v>OK</v>
      </c>
      <c r="AB32" s="26"/>
      <c r="AC32" s="40">
        <f t="shared" si="23"/>
        <v>0</v>
      </c>
      <c r="AD32" s="40">
        <f t="shared" si="24"/>
        <v>0</v>
      </c>
      <c r="AE32" s="26" t="str">
        <f t="shared" si="25"/>
        <v>OK</v>
      </c>
      <c r="AG32" s="26" t="str">
        <f t="shared" si="26"/>
        <v/>
      </c>
      <c r="AI32" s="23" t="str">
        <f t="shared" si="4"/>
        <v/>
      </c>
      <c r="AJ32" s="61" t="str">
        <f t="shared" si="27"/>
        <v/>
      </c>
      <c r="AL32" s="26" t="str">
        <f t="array" ref="AL32">IF(C32="","",INDEX(구분표!$I$2:$I$313, MATCH(1,(구분표!$E$2:$E$313='4추특출'!B32)*(구분표!$F$2:$F$313='4추특출'!C32)*(구분표!$G$2:$G$313='4추특출'!A32),0)))</f>
        <v/>
      </c>
      <c r="AN32" s="26"/>
    </row>
    <row r="33" spans="1:40" ht="50.1" customHeight="1" x14ac:dyDescent="0.3">
      <c r="A33" s="32" t="str">
        <f>IFERROR(VLOOKUP($C33,구분표!$A$2:$C$313,2,FALSE),"")</f>
        <v/>
      </c>
      <c r="B33" s="23" t="str">
        <f>IFERROR(VLOOKUP($C33,구분표!$A$2:$C$313,3,FALSE),"")</f>
        <v/>
      </c>
      <c r="C33" s="30"/>
      <c r="D33" s="34"/>
      <c r="E33" s="35"/>
      <c r="F33" s="34"/>
      <c r="G33" s="42"/>
      <c r="H33" s="40"/>
      <c r="I33" s="50" t="str">
        <f t="shared" si="29"/>
        <v/>
      </c>
      <c r="J33" s="40"/>
      <c r="K33" s="43"/>
      <c r="L33" s="48">
        <f t="shared" si="15"/>
        <v>0</v>
      </c>
      <c r="M33" s="40"/>
      <c r="N33" s="43"/>
      <c r="O33" s="49">
        <f t="shared" si="16"/>
        <v>0</v>
      </c>
      <c r="P33" s="26" t="str">
        <f t="shared" si="30"/>
        <v>X</v>
      </c>
      <c r="Q33" s="61"/>
      <c r="R33" s="61"/>
      <c r="S33" s="28"/>
      <c r="U33" s="26"/>
      <c r="W33" s="26"/>
      <c r="X33" s="40">
        <f t="shared" si="20"/>
        <v>0</v>
      </c>
      <c r="Y33" s="40">
        <f t="shared" si="21"/>
        <v>0</v>
      </c>
      <c r="Z33" s="26" t="str">
        <f t="shared" si="22"/>
        <v>OK</v>
      </c>
      <c r="AB33" s="26"/>
      <c r="AC33" s="40">
        <f t="shared" si="23"/>
        <v>0</v>
      </c>
      <c r="AD33" s="40">
        <f t="shared" si="24"/>
        <v>0</v>
      </c>
      <c r="AE33" s="26" t="str">
        <f t="shared" si="25"/>
        <v>OK</v>
      </c>
      <c r="AG33" s="26" t="str">
        <f t="shared" si="26"/>
        <v/>
      </c>
      <c r="AI33" s="23" t="str">
        <f t="shared" si="4"/>
        <v/>
      </c>
      <c r="AJ33" s="61" t="str">
        <f t="shared" si="27"/>
        <v/>
      </c>
      <c r="AL33" s="26" t="str">
        <f t="array" ref="AL33">IF(C33="","",INDEX(구분표!$I$2:$I$313, MATCH(1,(구분표!$E$2:$E$313='4추특출'!B33)*(구분표!$F$2:$F$313='4추특출'!C33)*(구분표!$G$2:$G$313='4추특출'!A33),0)))</f>
        <v/>
      </c>
      <c r="AN33" s="26"/>
    </row>
    <row r="34" spans="1:40" ht="50.1" customHeight="1" x14ac:dyDescent="0.3">
      <c r="A34" s="32" t="str">
        <f>IFERROR(VLOOKUP($C34,구분표!$A$2:$C$313,2,FALSE),"")</f>
        <v/>
      </c>
      <c r="B34" s="23" t="str">
        <f>IFERROR(VLOOKUP($C34,구분표!$A$2:$C$313,3,FALSE),"")</f>
        <v/>
      </c>
      <c r="C34" s="30"/>
      <c r="D34" s="34"/>
      <c r="E34" s="35"/>
      <c r="F34" s="34"/>
      <c r="G34" s="42"/>
      <c r="H34" s="40"/>
      <c r="I34" s="50" t="str">
        <f t="shared" si="29"/>
        <v/>
      </c>
      <c r="J34" s="40"/>
      <c r="K34" s="43"/>
      <c r="L34" s="48">
        <f t="shared" si="15"/>
        <v>0</v>
      </c>
      <c r="M34" s="40"/>
      <c r="N34" s="43"/>
      <c r="O34" s="49">
        <f t="shared" si="16"/>
        <v>0</v>
      </c>
      <c r="P34" s="26" t="str">
        <f t="shared" si="30"/>
        <v>X</v>
      </c>
      <c r="Q34" s="61"/>
      <c r="R34" s="61"/>
      <c r="S34" s="28"/>
      <c r="U34" s="26"/>
      <c r="W34" s="26"/>
      <c r="X34" s="40">
        <f t="shared" si="20"/>
        <v>0</v>
      </c>
      <c r="Y34" s="40">
        <f t="shared" si="21"/>
        <v>0</v>
      </c>
      <c r="Z34" s="26" t="str">
        <f t="shared" si="22"/>
        <v>OK</v>
      </c>
      <c r="AB34" s="26"/>
      <c r="AC34" s="40">
        <f t="shared" si="23"/>
        <v>0</v>
      </c>
      <c r="AD34" s="40">
        <f t="shared" si="24"/>
        <v>0</v>
      </c>
      <c r="AE34" s="26" t="str">
        <f t="shared" si="25"/>
        <v>OK</v>
      </c>
      <c r="AG34" s="26" t="str">
        <f t="shared" si="26"/>
        <v/>
      </c>
      <c r="AI34" s="23" t="str">
        <f t="shared" si="4"/>
        <v/>
      </c>
      <c r="AJ34" s="61" t="str">
        <f t="shared" si="27"/>
        <v/>
      </c>
      <c r="AL34" s="26" t="str">
        <f t="array" ref="AL34">IF(C34="","",INDEX(구분표!$I$2:$I$313, MATCH(1,(구분표!$E$2:$E$313='4추특출'!B34)*(구분표!$F$2:$F$313='4추특출'!C34)*(구분표!$G$2:$G$313='4추특출'!A34),0)))</f>
        <v/>
      </c>
      <c r="AN34" s="26"/>
    </row>
    <row r="35" spans="1:40" ht="50.1" customHeight="1" x14ac:dyDescent="0.3">
      <c r="A35" s="32" t="str">
        <f>IFERROR(VLOOKUP($C35,구분표!$A$2:$C$313,2,FALSE),"")</f>
        <v/>
      </c>
      <c r="B35" s="23" t="str">
        <f>IFERROR(VLOOKUP($C35,구분표!$A$2:$C$313,3,FALSE),"")</f>
        <v/>
      </c>
      <c r="C35" s="30"/>
      <c r="D35" s="34"/>
      <c r="E35" s="35"/>
      <c r="F35" s="34"/>
      <c r="G35" s="42"/>
      <c r="H35" s="40"/>
      <c r="I35" s="50" t="str">
        <f t="shared" si="29"/>
        <v/>
      </c>
      <c r="J35" s="40"/>
      <c r="K35" s="43"/>
      <c r="L35" s="48">
        <f t="shared" si="15"/>
        <v>0</v>
      </c>
      <c r="M35" s="40"/>
      <c r="N35" s="43"/>
      <c r="O35" s="49">
        <f t="shared" si="16"/>
        <v>0</v>
      </c>
      <c r="P35" s="26" t="str">
        <f t="shared" si="30"/>
        <v>X</v>
      </c>
      <c r="Q35" s="61"/>
      <c r="R35" s="61"/>
      <c r="S35" s="28"/>
      <c r="U35" s="26"/>
      <c r="W35" s="26"/>
      <c r="X35" s="40">
        <f t="shared" si="20"/>
        <v>0</v>
      </c>
      <c r="Y35" s="40">
        <f t="shared" si="21"/>
        <v>0</v>
      </c>
      <c r="Z35" s="26" t="str">
        <f t="shared" si="22"/>
        <v>OK</v>
      </c>
      <c r="AB35" s="26"/>
      <c r="AC35" s="40">
        <f t="shared" si="23"/>
        <v>0</v>
      </c>
      <c r="AD35" s="40">
        <f t="shared" si="24"/>
        <v>0</v>
      </c>
      <c r="AE35" s="26" t="str">
        <f t="shared" si="25"/>
        <v>OK</v>
      </c>
      <c r="AG35" s="26" t="str">
        <f t="shared" si="26"/>
        <v/>
      </c>
      <c r="AI35" s="23" t="str">
        <f t="shared" si="4"/>
        <v/>
      </c>
      <c r="AJ35" s="61" t="str">
        <f t="shared" si="27"/>
        <v/>
      </c>
      <c r="AL35" s="26" t="str">
        <f t="array" ref="AL35">IF(C35="","",INDEX(구분표!$I$2:$I$313, MATCH(1,(구분표!$E$2:$E$313='4추특출'!B35)*(구분표!$F$2:$F$313='4추특출'!C35)*(구분표!$G$2:$G$313='4추특출'!A35),0)))</f>
        <v/>
      </c>
      <c r="AN35" s="26"/>
    </row>
    <row r="36" spans="1:40" ht="50.1" customHeight="1" x14ac:dyDescent="0.3">
      <c r="A36" s="32" t="str">
        <f>IFERROR(VLOOKUP($C36,구분표!$A$2:$C$313,2,FALSE),"")</f>
        <v/>
      </c>
      <c r="B36" s="23" t="str">
        <f>IFERROR(VLOOKUP($C36,구분표!$A$2:$C$313,3,FALSE),"")</f>
        <v/>
      </c>
      <c r="C36" s="30"/>
      <c r="D36" s="34"/>
      <c r="E36" s="35"/>
      <c r="F36" s="34"/>
      <c r="G36" s="42"/>
      <c r="H36" s="40"/>
      <c r="I36" s="50" t="str">
        <f t="shared" si="29"/>
        <v/>
      </c>
      <c r="J36" s="40"/>
      <c r="K36" s="43"/>
      <c r="L36" s="48">
        <f t="shared" si="15"/>
        <v>0</v>
      </c>
      <c r="M36" s="40"/>
      <c r="N36" s="43"/>
      <c r="O36" s="49">
        <f t="shared" si="16"/>
        <v>0</v>
      </c>
      <c r="P36" s="26" t="str">
        <f t="shared" si="30"/>
        <v>X</v>
      </c>
      <c r="Q36" s="61"/>
      <c r="R36" s="61"/>
      <c r="S36" s="28"/>
      <c r="U36" s="26"/>
      <c r="W36" s="26"/>
      <c r="X36" s="40">
        <f t="shared" si="20"/>
        <v>0</v>
      </c>
      <c r="Y36" s="40">
        <f t="shared" si="21"/>
        <v>0</v>
      </c>
      <c r="Z36" s="26" t="str">
        <f t="shared" si="22"/>
        <v>OK</v>
      </c>
      <c r="AB36" s="26"/>
      <c r="AC36" s="40">
        <f t="shared" si="23"/>
        <v>0</v>
      </c>
      <c r="AD36" s="40">
        <f t="shared" si="24"/>
        <v>0</v>
      </c>
      <c r="AE36" s="26" t="str">
        <f t="shared" si="25"/>
        <v>OK</v>
      </c>
      <c r="AG36" s="26" t="str">
        <f t="shared" si="26"/>
        <v/>
      </c>
      <c r="AI36" s="23" t="str">
        <f t="shared" si="4"/>
        <v/>
      </c>
      <c r="AJ36" s="61" t="str">
        <f t="shared" si="27"/>
        <v/>
      </c>
      <c r="AL36" s="26" t="str">
        <f t="array" ref="AL36">IF(C36="","",INDEX(구분표!$I$2:$I$313, MATCH(1,(구분표!$E$2:$E$313='4추특출'!B36)*(구분표!$F$2:$F$313='4추특출'!C36)*(구분표!$G$2:$G$313='4추특출'!A36),0)))</f>
        <v/>
      </c>
      <c r="AN36" s="26"/>
    </row>
    <row r="37" spans="1:40" ht="50.1" customHeight="1" x14ac:dyDescent="0.3">
      <c r="A37" s="32" t="str">
        <f>IFERROR(VLOOKUP($C37,구분표!$A$2:$C$313,2,FALSE),"")</f>
        <v/>
      </c>
      <c r="B37" s="23" t="str">
        <f>IFERROR(VLOOKUP($C37,구분표!$A$2:$C$313,3,FALSE),"")</f>
        <v/>
      </c>
      <c r="C37" s="30"/>
      <c r="D37" s="34"/>
      <c r="E37" s="35"/>
      <c r="F37" s="34"/>
      <c r="G37" s="42"/>
      <c r="H37" s="40"/>
      <c r="I37" s="50" t="str">
        <f t="shared" si="29"/>
        <v/>
      </c>
      <c r="J37" s="40"/>
      <c r="K37" s="43"/>
      <c r="L37" s="48">
        <f t="shared" si="15"/>
        <v>0</v>
      </c>
      <c r="M37" s="40"/>
      <c r="N37" s="43"/>
      <c r="O37" s="49">
        <f t="shared" si="16"/>
        <v>0</v>
      </c>
      <c r="P37" s="26" t="str">
        <f t="shared" si="30"/>
        <v>X</v>
      </c>
      <c r="Q37" s="61"/>
      <c r="R37" s="61"/>
      <c r="S37" s="28"/>
      <c r="U37" s="26"/>
      <c r="W37" s="26"/>
      <c r="X37" s="40">
        <f t="shared" si="20"/>
        <v>0</v>
      </c>
      <c r="Y37" s="40">
        <f t="shared" si="21"/>
        <v>0</v>
      </c>
      <c r="Z37" s="26" t="str">
        <f t="shared" si="22"/>
        <v>OK</v>
      </c>
      <c r="AB37" s="26"/>
      <c r="AC37" s="40">
        <f t="shared" si="23"/>
        <v>0</v>
      </c>
      <c r="AD37" s="40">
        <f t="shared" si="24"/>
        <v>0</v>
      </c>
      <c r="AE37" s="26" t="str">
        <f t="shared" si="25"/>
        <v>OK</v>
      </c>
      <c r="AG37" s="26" t="str">
        <f t="shared" si="26"/>
        <v/>
      </c>
      <c r="AI37" s="23" t="str">
        <f t="shared" si="4"/>
        <v/>
      </c>
      <c r="AJ37" s="61" t="str">
        <f t="shared" si="27"/>
        <v/>
      </c>
      <c r="AL37" s="26" t="str">
        <f t="array" ref="AL37">IF(C37="","",INDEX(구분표!$I$2:$I$313, MATCH(1,(구분표!$E$2:$E$313='4추특출'!B37)*(구분표!$F$2:$F$313='4추특출'!C37)*(구분표!$G$2:$G$313='4추특출'!A37),0)))</f>
        <v/>
      </c>
      <c r="AN37" s="26"/>
    </row>
    <row r="38" spans="1:40" ht="50.1" customHeight="1" x14ac:dyDescent="0.3">
      <c r="A38" s="32" t="str">
        <f>IFERROR(VLOOKUP($C38,구분표!$A$2:$C$313,2,FALSE),"")</f>
        <v/>
      </c>
      <c r="B38" s="23" t="str">
        <f>IFERROR(VLOOKUP($C38,구분표!$A$2:$C$313,3,FALSE),"")</f>
        <v/>
      </c>
      <c r="C38" s="30"/>
      <c r="D38" s="34"/>
      <c r="E38" s="35"/>
      <c r="F38" s="34"/>
      <c r="G38" s="42"/>
      <c r="H38" s="40"/>
      <c r="I38" s="50" t="str">
        <f t="shared" si="29"/>
        <v/>
      </c>
      <c r="J38" s="40"/>
      <c r="K38" s="43"/>
      <c r="L38" s="48">
        <f t="shared" si="15"/>
        <v>0</v>
      </c>
      <c r="M38" s="40"/>
      <c r="N38" s="43"/>
      <c r="O38" s="49">
        <f t="shared" si="16"/>
        <v>0</v>
      </c>
      <c r="P38" s="26" t="str">
        <f t="shared" si="30"/>
        <v>X</v>
      </c>
      <c r="Q38" s="61"/>
      <c r="R38" s="61"/>
      <c r="S38" s="28"/>
      <c r="U38" s="26"/>
      <c r="W38" s="26"/>
      <c r="X38" s="40">
        <f t="shared" si="20"/>
        <v>0</v>
      </c>
      <c r="Y38" s="40">
        <f t="shared" si="21"/>
        <v>0</v>
      </c>
      <c r="Z38" s="26" t="str">
        <f t="shared" si="22"/>
        <v>OK</v>
      </c>
      <c r="AB38" s="26"/>
      <c r="AC38" s="40">
        <f t="shared" si="23"/>
        <v>0</v>
      </c>
      <c r="AD38" s="40">
        <f t="shared" si="24"/>
        <v>0</v>
      </c>
      <c r="AE38" s="26" t="str">
        <f t="shared" si="25"/>
        <v>OK</v>
      </c>
      <c r="AG38" s="26" t="str">
        <f t="shared" si="26"/>
        <v/>
      </c>
      <c r="AI38" s="23" t="str">
        <f t="shared" si="4"/>
        <v/>
      </c>
      <c r="AJ38" s="61" t="str">
        <f t="shared" si="27"/>
        <v/>
      </c>
      <c r="AL38" s="26" t="str">
        <f t="array" ref="AL38">IF(C38="","",INDEX(구분표!$I$2:$I$313, MATCH(1,(구분표!$E$2:$E$313='4추특출'!B38)*(구분표!$F$2:$F$313='4추특출'!C38)*(구분표!$G$2:$G$313='4추특출'!A38),0)))</f>
        <v/>
      </c>
      <c r="AN38" s="26"/>
    </row>
    <row r="39" spans="1:40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4"/>
      <c r="E39" s="35"/>
      <c r="F39" s="34"/>
      <c r="G39" s="42"/>
      <c r="H39" s="40"/>
      <c r="I39" s="50" t="str">
        <f t="shared" si="29"/>
        <v/>
      </c>
      <c r="J39" s="40"/>
      <c r="K39" s="43"/>
      <c r="L39" s="48">
        <f t="shared" si="15"/>
        <v>0</v>
      </c>
      <c r="M39" s="40"/>
      <c r="N39" s="43"/>
      <c r="O39" s="49">
        <f t="shared" si="16"/>
        <v>0</v>
      </c>
      <c r="P39" s="26" t="str">
        <f t="shared" si="30"/>
        <v>X</v>
      </c>
      <c r="Q39" s="61"/>
      <c r="R39" s="61"/>
      <c r="S39" s="28"/>
      <c r="U39" s="26"/>
      <c r="W39" s="26"/>
      <c r="X39" s="40">
        <f t="shared" si="20"/>
        <v>0</v>
      </c>
      <c r="Y39" s="40">
        <f t="shared" si="21"/>
        <v>0</v>
      </c>
      <c r="Z39" s="26" t="str">
        <f t="shared" si="22"/>
        <v>OK</v>
      </c>
      <c r="AB39" s="26"/>
      <c r="AC39" s="40">
        <f t="shared" si="23"/>
        <v>0</v>
      </c>
      <c r="AD39" s="40">
        <f t="shared" si="24"/>
        <v>0</v>
      </c>
      <c r="AE39" s="26" t="str">
        <f t="shared" si="25"/>
        <v>OK</v>
      </c>
      <c r="AG39" s="26" t="str">
        <f t="shared" si="26"/>
        <v/>
      </c>
      <c r="AI39" s="23" t="str">
        <f t="shared" si="4"/>
        <v/>
      </c>
      <c r="AJ39" s="61" t="str">
        <f t="shared" si="27"/>
        <v/>
      </c>
      <c r="AL39" s="26" t="str">
        <f t="array" ref="AL39">IF(C39="","",INDEX(구분표!$I$2:$I$313, MATCH(1,(구분표!$E$2:$E$313='4추특출'!B39)*(구분표!$F$2:$F$313='4추특출'!C39)*(구분표!$G$2:$G$313='4추특출'!A39),0)))</f>
        <v/>
      </c>
      <c r="AN39" s="26"/>
    </row>
    <row r="40" spans="1:40" ht="50.1" customHeight="1" x14ac:dyDescent="0.3">
      <c r="A40" s="33" t="str">
        <f>IFERROR(VLOOKUP($C40,구분표!$A$2:$C$313,2,FALSE),"")</f>
        <v/>
      </c>
      <c r="B40" s="24" t="str">
        <f>IFERROR(VLOOKUP($C40,구분표!$A$2:$C$313,3,FALSE),"")</f>
        <v/>
      </c>
      <c r="C40" s="31"/>
      <c r="D40" s="36"/>
      <c r="E40" s="37"/>
      <c r="F40" s="36"/>
      <c r="G40" s="44"/>
      <c r="H40" s="41"/>
      <c r="I40" s="51" t="str">
        <f t="shared" si="29"/>
        <v/>
      </c>
      <c r="J40" s="41"/>
      <c r="K40" s="45"/>
      <c r="L40" s="48">
        <f t="shared" si="15"/>
        <v>0</v>
      </c>
      <c r="M40" s="41"/>
      <c r="N40" s="45"/>
      <c r="O40" s="49">
        <f t="shared" si="16"/>
        <v>0</v>
      </c>
      <c r="P40" s="27" t="str">
        <f t="shared" si="30"/>
        <v>X</v>
      </c>
      <c r="Q40" s="62"/>
      <c r="R40" s="62"/>
      <c r="S40" s="29"/>
      <c r="U40" s="27"/>
      <c r="W40" s="27"/>
      <c r="X40" s="41">
        <f t="shared" si="20"/>
        <v>0</v>
      </c>
      <c r="Y40" s="41">
        <f t="shared" si="21"/>
        <v>0</v>
      </c>
      <c r="Z40" s="27" t="str">
        <f t="shared" si="22"/>
        <v>OK</v>
      </c>
      <c r="AB40" s="27"/>
      <c r="AC40" s="41">
        <f t="shared" si="23"/>
        <v>0</v>
      </c>
      <c r="AD40" s="41">
        <f t="shared" si="24"/>
        <v>0</v>
      </c>
      <c r="AE40" s="27" t="str">
        <f t="shared" si="25"/>
        <v>OK</v>
      </c>
      <c r="AG40" s="27" t="str">
        <f t="shared" si="26"/>
        <v/>
      </c>
      <c r="AI40" s="24" t="str">
        <f t="shared" si="4"/>
        <v/>
      </c>
      <c r="AJ40" s="62" t="str">
        <f t="shared" si="27"/>
        <v/>
      </c>
      <c r="AL40" s="27" t="str">
        <f t="array" ref="AL40">IF(C40="","",INDEX(구분표!$I$2:$I$313, MATCH(1,(구분표!$E$2:$E$313='4추특출'!B40)*(구분표!$F$2:$F$313='4추특출'!C40)*(구분표!$G$2:$G$313='4추특출'!A40),0)))</f>
        <v/>
      </c>
      <c r="AN40" s="27"/>
    </row>
  </sheetData>
  <autoFilter ref="A6:AN6"/>
  <mergeCells count="27">
    <mergeCell ref="AN4:AN5"/>
    <mergeCell ref="AB4:AB5"/>
    <mergeCell ref="AC4:AE4"/>
    <mergeCell ref="AG4:AG5"/>
    <mergeCell ref="AI4:AI5"/>
    <mergeCell ref="AJ4:AJ5"/>
    <mergeCell ref="AL4:AL5"/>
    <mergeCell ref="X4:Z4"/>
    <mergeCell ref="G4:G5"/>
    <mergeCell ref="H4:H5"/>
    <mergeCell ref="I4:I5"/>
    <mergeCell ref="J4:K4"/>
    <mergeCell ref="L4:L5"/>
    <mergeCell ref="M4:N4"/>
    <mergeCell ref="O4:O5"/>
    <mergeCell ref="P4:P5"/>
    <mergeCell ref="S4:S5"/>
    <mergeCell ref="U4:U5"/>
    <mergeCell ref="W4:W5"/>
    <mergeCell ref="Q4:Q5"/>
    <mergeCell ref="R4:R5"/>
    <mergeCell ref="F4:F5"/>
    <mergeCell ref="A4:A5"/>
    <mergeCell ref="B4:B5"/>
    <mergeCell ref="C4:C5"/>
    <mergeCell ref="D4:D5"/>
    <mergeCell ref="E4:E5"/>
  </mergeCells>
  <phoneticPr fontId="1" type="noConversion"/>
  <dataValidations count="5">
    <dataValidation type="list" allowBlank="1" showInputMessage="1" showErrorMessage="1" sqref="D7">
      <formula1>"본예산,1회추경,신규"</formula1>
    </dataValidation>
    <dataValidation type="list" allowBlank="1" showInputMessage="1" showErrorMessage="1" sqref="U7:U40">
      <formula1>"도비,국도비"</formula1>
    </dataValidation>
    <dataValidation type="list" allowBlank="1" showInputMessage="1" showErrorMessage="1" sqref="AB7:AB40 W7:W40">
      <formula1>"도비,국비,지특,기금,특교"</formula1>
    </dataValidation>
    <dataValidation type="list" allowBlank="1" showInputMessage="1" showErrorMessage="1" sqref="D15 D23">
      <formula1>"본예산,1회추경,2회추경,3회추경,신규"</formula1>
    </dataValidation>
    <dataValidation type="list" allowBlank="1" showInputMessage="1" showErrorMessage="1" sqref="D8:D14 D16:D22 D24:D40">
      <formula1>"본예산,1회추경,2회추경,3회추경,신규,4회추경"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8"/>
  <sheetViews>
    <sheetView showGridLines="0" view="pageBreakPreview" topLeftCell="D1" zoomScale="80" zoomScaleNormal="100" zoomScaleSheetLayoutView="80" workbookViewId="0">
      <selection activeCell="D7" sqref="D7"/>
    </sheetView>
  </sheetViews>
  <sheetFormatPr defaultRowHeight="12" x14ac:dyDescent="0.3"/>
  <cols>
    <col min="1" max="1" width="10.125" style="118" hidden="1" customWidth="1"/>
    <col min="2" max="2" width="15.25" style="118" hidden="1" customWidth="1"/>
    <col min="3" max="3" width="16" style="118" hidden="1" customWidth="1"/>
    <col min="4" max="4" width="27.375" style="118" customWidth="1"/>
    <col min="5" max="5" width="21.125" style="118" customWidth="1"/>
    <col min="6" max="6" width="33.375" style="121" customWidth="1"/>
    <col min="7" max="7" width="17.875" style="118" customWidth="1"/>
    <col min="8" max="8" width="20.5" style="118" customWidth="1"/>
    <col min="9" max="9" width="14.625" style="118" customWidth="1"/>
    <col min="10" max="10" width="14.125" style="118" customWidth="1"/>
    <col min="11" max="11" width="44" style="120" customWidth="1"/>
    <col min="12" max="256" width="9" style="118"/>
    <col min="257" max="259" width="0" style="118" hidden="1" customWidth="1"/>
    <col min="260" max="260" width="27.375" style="118" customWidth="1"/>
    <col min="261" max="261" width="21.125" style="118" customWidth="1"/>
    <col min="262" max="262" width="33.375" style="118" customWidth="1"/>
    <col min="263" max="263" width="17.875" style="118" customWidth="1"/>
    <col min="264" max="264" width="20.5" style="118" customWidth="1"/>
    <col min="265" max="265" width="14.625" style="118" customWidth="1"/>
    <col min="266" max="266" width="14.125" style="118" customWidth="1"/>
    <col min="267" max="267" width="44" style="118" customWidth="1"/>
    <col min="268" max="512" width="9" style="118"/>
    <col min="513" max="515" width="0" style="118" hidden="1" customWidth="1"/>
    <col min="516" max="516" width="27.375" style="118" customWidth="1"/>
    <col min="517" max="517" width="21.125" style="118" customWidth="1"/>
    <col min="518" max="518" width="33.375" style="118" customWidth="1"/>
    <col min="519" max="519" width="17.875" style="118" customWidth="1"/>
    <col min="520" max="520" width="20.5" style="118" customWidth="1"/>
    <col min="521" max="521" width="14.625" style="118" customWidth="1"/>
    <col min="522" max="522" width="14.125" style="118" customWidth="1"/>
    <col min="523" max="523" width="44" style="118" customWidth="1"/>
    <col min="524" max="768" width="9" style="118"/>
    <col min="769" max="771" width="0" style="118" hidden="1" customWidth="1"/>
    <col min="772" max="772" width="27.375" style="118" customWidth="1"/>
    <col min="773" max="773" width="21.125" style="118" customWidth="1"/>
    <col min="774" max="774" width="33.375" style="118" customWidth="1"/>
    <col min="775" max="775" width="17.875" style="118" customWidth="1"/>
    <col min="776" max="776" width="20.5" style="118" customWidth="1"/>
    <col min="777" max="777" width="14.625" style="118" customWidth="1"/>
    <col min="778" max="778" width="14.125" style="118" customWidth="1"/>
    <col min="779" max="779" width="44" style="118" customWidth="1"/>
    <col min="780" max="1024" width="9" style="118"/>
    <col min="1025" max="1027" width="0" style="118" hidden="1" customWidth="1"/>
    <col min="1028" max="1028" width="27.375" style="118" customWidth="1"/>
    <col min="1029" max="1029" width="21.125" style="118" customWidth="1"/>
    <col min="1030" max="1030" width="33.375" style="118" customWidth="1"/>
    <col min="1031" max="1031" width="17.875" style="118" customWidth="1"/>
    <col min="1032" max="1032" width="20.5" style="118" customWidth="1"/>
    <col min="1033" max="1033" width="14.625" style="118" customWidth="1"/>
    <col min="1034" max="1034" width="14.125" style="118" customWidth="1"/>
    <col min="1035" max="1035" width="44" style="118" customWidth="1"/>
    <col min="1036" max="1280" width="9" style="118"/>
    <col min="1281" max="1283" width="0" style="118" hidden="1" customWidth="1"/>
    <col min="1284" max="1284" width="27.375" style="118" customWidth="1"/>
    <col min="1285" max="1285" width="21.125" style="118" customWidth="1"/>
    <col min="1286" max="1286" width="33.375" style="118" customWidth="1"/>
    <col min="1287" max="1287" width="17.875" style="118" customWidth="1"/>
    <col min="1288" max="1288" width="20.5" style="118" customWidth="1"/>
    <col min="1289" max="1289" width="14.625" style="118" customWidth="1"/>
    <col min="1290" max="1290" width="14.125" style="118" customWidth="1"/>
    <col min="1291" max="1291" width="44" style="118" customWidth="1"/>
    <col min="1292" max="1536" width="9" style="118"/>
    <col min="1537" max="1539" width="0" style="118" hidden="1" customWidth="1"/>
    <col min="1540" max="1540" width="27.375" style="118" customWidth="1"/>
    <col min="1541" max="1541" width="21.125" style="118" customWidth="1"/>
    <col min="1542" max="1542" width="33.375" style="118" customWidth="1"/>
    <col min="1543" max="1543" width="17.875" style="118" customWidth="1"/>
    <col min="1544" max="1544" width="20.5" style="118" customWidth="1"/>
    <col min="1545" max="1545" width="14.625" style="118" customWidth="1"/>
    <col min="1546" max="1546" width="14.125" style="118" customWidth="1"/>
    <col min="1547" max="1547" width="44" style="118" customWidth="1"/>
    <col min="1548" max="1792" width="9" style="118"/>
    <col min="1793" max="1795" width="0" style="118" hidden="1" customWidth="1"/>
    <col min="1796" max="1796" width="27.375" style="118" customWidth="1"/>
    <col min="1797" max="1797" width="21.125" style="118" customWidth="1"/>
    <col min="1798" max="1798" width="33.375" style="118" customWidth="1"/>
    <col min="1799" max="1799" width="17.875" style="118" customWidth="1"/>
    <col min="1800" max="1800" width="20.5" style="118" customWidth="1"/>
    <col min="1801" max="1801" width="14.625" style="118" customWidth="1"/>
    <col min="1802" max="1802" width="14.125" style="118" customWidth="1"/>
    <col min="1803" max="1803" width="44" style="118" customWidth="1"/>
    <col min="1804" max="2048" width="9" style="118"/>
    <col min="2049" max="2051" width="0" style="118" hidden="1" customWidth="1"/>
    <col min="2052" max="2052" width="27.375" style="118" customWidth="1"/>
    <col min="2053" max="2053" width="21.125" style="118" customWidth="1"/>
    <col min="2054" max="2054" width="33.375" style="118" customWidth="1"/>
    <col min="2055" max="2055" width="17.875" style="118" customWidth="1"/>
    <col min="2056" max="2056" width="20.5" style="118" customWidth="1"/>
    <col min="2057" max="2057" width="14.625" style="118" customWidth="1"/>
    <col min="2058" max="2058" width="14.125" style="118" customWidth="1"/>
    <col min="2059" max="2059" width="44" style="118" customWidth="1"/>
    <col min="2060" max="2304" width="9" style="118"/>
    <col min="2305" max="2307" width="0" style="118" hidden="1" customWidth="1"/>
    <col min="2308" max="2308" width="27.375" style="118" customWidth="1"/>
    <col min="2309" max="2309" width="21.125" style="118" customWidth="1"/>
    <col min="2310" max="2310" width="33.375" style="118" customWidth="1"/>
    <col min="2311" max="2311" width="17.875" style="118" customWidth="1"/>
    <col min="2312" max="2312" width="20.5" style="118" customWidth="1"/>
    <col min="2313" max="2313" width="14.625" style="118" customWidth="1"/>
    <col min="2314" max="2314" width="14.125" style="118" customWidth="1"/>
    <col min="2315" max="2315" width="44" style="118" customWidth="1"/>
    <col min="2316" max="2560" width="9" style="118"/>
    <col min="2561" max="2563" width="0" style="118" hidden="1" customWidth="1"/>
    <col min="2564" max="2564" width="27.375" style="118" customWidth="1"/>
    <col min="2565" max="2565" width="21.125" style="118" customWidth="1"/>
    <col min="2566" max="2566" width="33.375" style="118" customWidth="1"/>
    <col min="2567" max="2567" width="17.875" style="118" customWidth="1"/>
    <col min="2568" max="2568" width="20.5" style="118" customWidth="1"/>
    <col min="2569" max="2569" width="14.625" style="118" customWidth="1"/>
    <col min="2570" max="2570" width="14.125" style="118" customWidth="1"/>
    <col min="2571" max="2571" width="44" style="118" customWidth="1"/>
    <col min="2572" max="2816" width="9" style="118"/>
    <col min="2817" max="2819" width="0" style="118" hidden="1" customWidth="1"/>
    <col min="2820" max="2820" width="27.375" style="118" customWidth="1"/>
    <col min="2821" max="2821" width="21.125" style="118" customWidth="1"/>
    <col min="2822" max="2822" width="33.375" style="118" customWidth="1"/>
    <col min="2823" max="2823" width="17.875" style="118" customWidth="1"/>
    <col min="2824" max="2824" width="20.5" style="118" customWidth="1"/>
    <col min="2825" max="2825" width="14.625" style="118" customWidth="1"/>
    <col min="2826" max="2826" width="14.125" style="118" customWidth="1"/>
    <col min="2827" max="2827" width="44" style="118" customWidth="1"/>
    <col min="2828" max="3072" width="9" style="118"/>
    <col min="3073" max="3075" width="0" style="118" hidden="1" customWidth="1"/>
    <col min="3076" max="3076" width="27.375" style="118" customWidth="1"/>
    <col min="3077" max="3077" width="21.125" style="118" customWidth="1"/>
    <col min="3078" max="3078" width="33.375" style="118" customWidth="1"/>
    <col min="3079" max="3079" width="17.875" style="118" customWidth="1"/>
    <col min="3080" max="3080" width="20.5" style="118" customWidth="1"/>
    <col min="3081" max="3081" width="14.625" style="118" customWidth="1"/>
    <col min="3082" max="3082" width="14.125" style="118" customWidth="1"/>
    <col min="3083" max="3083" width="44" style="118" customWidth="1"/>
    <col min="3084" max="3328" width="9" style="118"/>
    <col min="3329" max="3331" width="0" style="118" hidden="1" customWidth="1"/>
    <col min="3332" max="3332" width="27.375" style="118" customWidth="1"/>
    <col min="3333" max="3333" width="21.125" style="118" customWidth="1"/>
    <col min="3334" max="3334" width="33.375" style="118" customWidth="1"/>
    <col min="3335" max="3335" width="17.875" style="118" customWidth="1"/>
    <col min="3336" max="3336" width="20.5" style="118" customWidth="1"/>
    <col min="3337" max="3337" width="14.625" style="118" customWidth="1"/>
    <col min="3338" max="3338" width="14.125" style="118" customWidth="1"/>
    <col min="3339" max="3339" width="44" style="118" customWidth="1"/>
    <col min="3340" max="3584" width="9" style="118"/>
    <col min="3585" max="3587" width="0" style="118" hidden="1" customWidth="1"/>
    <col min="3588" max="3588" width="27.375" style="118" customWidth="1"/>
    <col min="3589" max="3589" width="21.125" style="118" customWidth="1"/>
    <col min="3590" max="3590" width="33.375" style="118" customWidth="1"/>
    <col min="3591" max="3591" width="17.875" style="118" customWidth="1"/>
    <col min="3592" max="3592" width="20.5" style="118" customWidth="1"/>
    <col min="3593" max="3593" width="14.625" style="118" customWidth="1"/>
    <col min="3594" max="3594" width="14.125" style="118" customWidth="1"/>
    <col min="3595" max="3595" width="44" style="118" customWidth="1"/>
    <col min="3596" max="3840" width="9" style="118"/>
    <col min="3841" max="3843" width="0" style="118" hidden="1" customWidth="1"/>
    <col min="3844" max="3844" width="27.375" style="118" customWidth="1"/>
    <col min="3845" max="3845" width="21.125" style="118" customWidth="1"/>
    <col min="3846" max="3846" width="33.375" style="118" customWidth="1"/>
    <col min="3847" max="3847" width="17.875" style="118" customWidth="1"/>
    <col min="3848" max="3848" width="20.5" style="118" customWidth="1"/>
    <col min="3849" max="3849" width="14.625" style="118" customWidth="1"/>
    <col min="3850" max="3850" width="14.125" style="118" customWidth="1"/>
    <col min="3851" max="3851" width="44" style="118" customWidth="1"/>
    <col min="3852" max="4096" width="9" style="118"/>
    <col min="4097" max="4099" width="0" style="118" hidden="1" customWidth="1"/>
    <col min="4100" max="4100" width="27.375" style="118" customWidth="1"/>
    <col min="4101" max="4101" width="21.125" style="118" customWidth="1"/>
    <col min="4102" max="4102" width="33.375" style="118" customWidth="1"/>
    <col min="4103" max="4103" width="17.875" style="118" customWidth="1"/>
    <col min="4104" max="4104" width="20.5" style="118" customWidth="1"/>
    <col min="4105" max="4105" width="14.625" style="118" customWidth="1"/>
    <col min="4106" max="4106" width="14.125" style="118" customWidth="1"/>
    <col min="4107" max="4107" width="44" style="118" customWidth="1"/>
    <col min="4108" max="4352" width="9" style="118"/>
    <col min="4353" max="4355" width="0" style="118" hidden="1" customWidth="1"/>
    <col min="4356" max="4356" width="27.375" style="118" customWidth="1"/>
    <col min="4357" max="4357" width="21.125" style="118" customWidth="1"/>
    <col min="4358" max="4358" width="33.375" style="118" customWidth="1"/>
    <col min="4359" max="4359" width="17.875" style="118" customWidth="1"/>
    <col min="4360" max="4360" width="20.5" style="118" customWidth="1"/>
    <col min="4361" max="4361" width="14.625" style="118" customWidth="1"/>
    <col min="4362" max="4362" width="14.125" style="118" customWidth="1"/>
    <col min="4363" max="4363" width="44" style="118" customWidth="1"/>
    <col min="4364" max="4608" width="9" style="118"/>
    <col min="4609" max="4611" width="0" style="118" hidden="1" customWidth="1"/>
    <col min="4612" max="4612" width="27.375" style="118" customWidth="1"/>
    <col min="4613" max="4613" width="21.125" style="118" customWidth="1"/>
    <col min="4614" max="4614" width="33.375" style="118" customWidth="1"/>
    <col min="4615" max="4615" width="17.875" style="118" customWidth="1"/>
    <col min="4616" max="4616" width="20.5" style="118" customWidth="1"/>
    <col min="4617" max="4617" width="14.625" style="118" customWidth="1"/>
    <col min="4618" max="4618" width="14.125" style="118" customWidth="1"/>
    <col min="4619" max="4619" width="44" style="118" customWidth="1"/>
    <col min="4620" max="4864" width="9" style="118"/>
    <col min="4865" max="4867" width="0" style="118" hidden="1" customWidth="1"/>
    <col min="4868" max="4868" width="27.375" style="118" customWidth="1"/>
    <col min="4869" max="4869" width="21.125" style="118" customWidth="1"/>
    <col min="4870" max="4870" width="33.375" style="118" customWidth="1"/>
    <col min="4871" max="4871" width="17.875" style="118" customWidth="1"/>
    <col min="4872" max="4872" width="20.5" style="118" customWidth="1"/>
    <col min="4873" max="4873" width="14.625" style="118" customWidth="1"/>
    <col min="4874" max="4874" width="14.125" style="118" customWidth="1"/>
    <col min="4875" max="4875" width="44" style="118" customWidth="1"/>
    <col min="4876" max="5120" width="9" style="118"/>
    <col min="5121" max="5123" width="0" style="118" hidden="1" customWidth="1"/>
    <col min="5124" max="5124" width="27.375" style="118" customWidth="1"/>
    <col min="5125" max="5125" width="21.125" style="118" customWidth="1"/>
    <col min="5126" max="5126" width="33.375" style="118" customWidth="1"/>
    <col min="5127" max="5127" width="17.875" style="118" customWidth="1"/>
    <col min="5128" max="5128" width="20.5" style="118" customWidth="1"/>
    <col min="5129" max="5129" width="14.625" style="118" customWidth="1"/>
    <col min="5130" max="5130" width="14.125" style="118" customWidth="1"/>
    <col min="5131" max="5131" width="44" style="118" customWidth="1"/>
    <col min="5132" max="5376" width="9" style="118"/>
    <col min="5377" max="5379" width="0" style="118" hidden="1" customWidth="1"/>
    <col min="5380" max="5380" width="27.375" style="118" customWidth="1"/>
    <col min="5381" max="5381" width="21.125" style="118" customWidth="1"/>
    <col min="5382" max="5382" width="33.375" style="118" customWidth="1"/>
    <col min="5383" max="5383" width="17.875" style="118" customWidth="1"/>
    <col min="5384" max="5384" width="20.5" style="118" customWidth="1"/>
    <col min="5385" max="5385" width="14.625" style="118" customWidth="1"/>
    <col min="5386" max="5386" width="14.125" style="118" customWidth="1"/>
    <col min="5387" max="5387" width="44" style="118" customWidth="1"/>
    <col min="5388" max="5632" width="9" style="118"/>
    <col min="5633" max="5635" width="0" style="118" hidden="1" customWidth="1"/>
    <col min="5636" max="5636" width="27.375" style="118" customWidth="1"/>
    <col min="5637" max="5637" width="21.125" style="118" customWidth="1"/>
    <col min="5638" max="5638" width="33.375" style="118" customWidth="1"/>
    <col min="5639" max="5639" width="17.875" style="118" customWidth="1"/>
    <col min="5640" max="5640" width="20.5" style="118" customWidth="1"/>
    <col min="5641" max="5641" width="14.625" style="118" customWidth="1"/>
    <col min="5642" max="5642" width="14.125" style="118" customWidth="1"/>
    <col min="5643" max="5643" width="44" style="118" customWidth="1"/>
    <col min="5644" max="5888" width="9" style="118"/>
    <col min="5889" max="5891" width="0" style="118" hidden="1" customWidth="1"/>
    <col min="5892" max="5892" width="27.375" style="118" customWidth="1"/>
    <col min="5893" max="5893" width="21.125" style="118" customWidth="1"/>
    <col min="5894" max="5894" width="33.375" style="118" customWidth="1"/>
    <col min="5895" max="5895" width="17.875" style="118" customWidth="1"/>
    <col min="5896" max="5896" width="20.5" style="118" customWidth="1"/>
    <col min="5897" max="5897" width="14.625" style="118" customWidth="1"/>
    <col min="5898" max="5898" width="14.125" style="118" customWidth="1"/>
    <col min="5899" max="5899" width="44" style="118" customWidth="1"/>
    <col min="5900" max="6144" width="9" style="118"/>
    <col min="6145" max="6147" width="0" style="118" hidden="1" customWidth="1"/>
    <col min="6148" max="6148" width="27.375" style="118" customWidth="1"/>
    <col min="6149" max="6149" width="21.125" style="118" customWidth="1"/>
    <col min="6150" max="6150" width="33.375" style="118" customWidth="1"/>
    <col min="6151" max="6151" width="17.875" style="118" customWidth="1"/>
    <col min="6152" max="6152" width="20.5" style="118" customWidth="1"/>
    <col min="6153" max="6153" width="14.625" style="118" customWidth="1"/>
    <col min="6154" max="6154" width="14.125" style="118" customWidth="1"/>
    <col min="6155" max="6155" width="44" style="118" customWidth="1"/>
    <col min="6156" max="6400" width="9" style="118"/>
    <col min="6401" max="6403" width="0" style="118" hidden="1" customWidth="1"/>
    <col min="6404" max="6404" width="27.375" style="118" customWidth="1"/>
    <col min="6405" max="6405" width="21.125" style="118" customWidth="1"/>
    <col min="6406" max="6406" width="33.375" style="118" customWidth="1"/>
    <col min="6407" max="6407" width="17.875" style="118" customWidth="1"/>
    <col min="6408" max="6408" width="20.5" style="118" customWidth="1"/>
    <col min="6409" max="6409" width="14.625" style="118" customWidth="1"/>
    <col min="6410" max="6410" width="14.125" style="118" customWidth="1"/>
    <col min="6411" max="6411" width="44" style="118" customWidth="1"/>
    <col min="6412" max="6656" width="9" style="118"/>
    <col min="6657" max="6659" width="0" style="118" hidden="1" customWidth="1"/>
    <col min="6660" max="6660" width="27.375" style="118" customWidth="1"/>
    <col min="6661" max="6661" width="21.125" style="118" customWidth="1"/>
    <col min="6662" max="6662" width="33.375" style="118" customWidth="1"/>
    <col min="6663" max="6663" width="17.875" style="118" customWidth="1"/>
    <col min="6664" max="6664" width="20.5" style="118" customWidth="1"/>
    <col min="6665" max="6665" width="14.625" style="118" customWidth="1"/>
    <col min="6666" max="6666" width="14.125" style="118" customWidth="1"/>
    <col min="6667" max="6667" width="44" style="118" customWidth="1"/>
    <col min="6668" max="6912" width="9" style="118"/>
    <col min="6913" max="6915" width="0" style="118" hidden="1" customWidth="1"/>
    <col min="6916" max="6916" width="27.375" style="118" customWidth="1"/>
    <col min="6917" max="6917" width="21.125" style="118" customWidth="1"/>
    <col min="6918" max="6918" width="33.375" style="118" customWidth="1"/>
    <col min="6919" max="6919" width="17.875" style="118" customWidth="1"/>
    <col min="6920" max="6920" width="20.5" style="118" customWidth="1"/>
    <col min="6921" max="6921" width="14.625" style="118" customWidth="1"/>
    <col min="6922" max="6922" width="14.125" style="118" customWidth="1"/>
    <col min="6923" max="6923" width="44" style="118" customWidth="1"/>
    <col min="6924" max="7168" width="9" style="118"/>
    <col min="7169" max="7171" width="0" style="118" hidden="1" customWidth="1"/>
    <col min="7172" max="7172" width="27.375" style="118" customWidth="1"/>
    <col min="7173" max="7173" width="21.125" style="118" customWidth="1"/>
    <col min="7174" max="7174" width="33.375" style="118" customWidth="1"/>
    <col min="7175" max="7175" width="17.875" style="118" customWidth="1"/>
    <col min="7176" max="7176" width="20.5" style="118" customWidth="1"/>
    <col min="7177" max="7177" width="14.625" style="118" customWidth="1"/>
    <col min="7178" max="7178" width="14.125" style="118" customWidth="1"/>
    <col min="7179" max="7179" width="44" style="118" customWidth="1"/>
    <col min="7180" max="7424" width="9" style="118"/>
    <col min="7425" max="7427" width="0" style="118" hidden="1" customWidth="1"/>
    <col min="7428" max="7428" width="27.375" style="118" customWidth="1"/>
    <col min="7429" max="7429" width="21.125" style="118" customWidth="1"/>
    <col min="7430" max="7430" width="33.375" style="118" customWidth="1"/>
    <col min="7431" max="7431" width="17.875" style="118" customWidth="1"/>
    <col min="7432" max="7432" width="20.5" style="118" customWidth="1"/>
    <col min="7433" max="7433" width="14.625" style="118" customWidth="1"/>
    <col min="7434" max="7434" width="14.125" style="118" customWidth="1"/>
    <col min="7435" max="7435" width="44" style="118" customWidth="1"/>
    <col min="7436" max="7680" width="9" style="118"/>
    <col min="7681" max="7683" width="0" style="118" hidden="1" customWidth="1"/>
    <col min="7684" max="7684" width="27.375" style="118" customWidth="1"/>
    <col min="7685" max="7685" width="21.125" style="118" customWidth="1"/>
    <col min="7686" max="7686" width="33.375" style="118" customWidth="1"/>
    <col min="7687" max="7687" width="17.875" style="118" customWidth="1"/>
    <col min="7688" max="7688" width="20.5" style="118" customWidth="1"/>
    <col min="7689" max="7689" width="14.625" style="118" customWidth="1"/>
    <col min="7690" max="7690" width="14.125" style="118" customWidth="1"/>
    <col min="7691" max="7691" width="44" style="118" customWidth="1"/>
    <col min="7692" max="7936" width="9" style="118"/>
    <col min="7937" max="7939" width="0" style="118" hidden="1" customWidth="1"/>
    <col min="7940" max="7940" width="27.375" style="118" customWidth="1"/>
    <col min="7941" max="7941" width="21.125" style="118" customWidth="1"/>
    <col min="7942" max="7942" width="33.375" style="118" customWidth="1"/>
    <col min="7943" max="7943" width="17.875" style="118" customWidth="1"/>
    <col min="7944" max="7944" width="20.5" style="118" customWidth="1"/>
    <col min="7945" max="7945" width="14.625" style="118" customWidth="1"/>
    <col min="7946" max="7946" width="14.125" style="118" customWidth="1"/>
    <col min="7947" max="7947" width="44" style="118" customWidth="1"/>
    <col min="7948" max="8192" width="9" style="118"/>
    <col min="8193" max="8195" width="0" style="118" hidden="1" customWidth="1"/>
    <col min="8196" max="8196" width="27.375" style="118" customWidth="1"/>
    <col min="8197" max="8197" width="21.125" style="118" customWidth="1"/>
    <col min="8198" max="8198" width="33.375" style="118" customWidth="1"/>
    <col min="8199" max="8199" width="17.875" style="118" customWidth="1"/>
    <col min="8200" max="8200" width="20.5" style="118" customWidth="1"/>
    <col min="8201" max="8201" width="14.625" style="118" customWidth="1"/>
    <col min="8202" max="8202" width="14.125" style="118" customWidth="1"/>
    <col min="8203" max="8203" width="44" style="118" customWidth="1"/>
    <col min="8204" max="8448" width="9" style="118"/>
    <col min="8449" max="8451" width="0" style="118" hidden="1" customWidth="1"/>
    <col min="8452" max="8452" width="27.375" style="118" customWidth="1"/>
    <col min="8453" max="8453" width="21.125" style="118" customWidth="1"/>
    <col min="8454" max="8454" width="33.375" style="118" customWidth="1"/>
    <col min="8455" max="8455" width="17.875" style="118" customWidth="1"/>
    <col min="8456" max="8456" width="20.5" style="118" customWidth="1"/>
    <col min="8457" max="8457" width="14.625" style="118" customWidth="1"/>
    <col min="8458" max="8458" width="14.125" style="118" customWidth="1"/>
    <col min="8459" max="8459" width="44" style="118" customWidth="1"/>
    <col min="8460" max="8704" width="9" style="118"/>
    <col min="8705" max="8707" width="0" style="118" hidden="1" customWidth="1"/>
    <col min="8708" max="8708" width="27.375" style="118" customWidth="1"/>
    <col min="8709" max="8709" width="21.125" style="118" customWidth="1"/>
    <col min="8710" max="8710" width="33.375" style="118" customWidth="1"/>
    <col min="8711" max="8711" width="17.875" style="118" customWidth="1"/>
    <col min="8712" max="8712" width="20.5" style="118" customWidth="1"/>
    <col min="8713" max="8713" width="14.625" style="118" customWidth="1"/>
    <col min="8714" max="8714" width="14.125" style="118" customWidth="1"/>
    <col min="8715" max="8715" width="44" style="118" customWidth="1"/>
    <col min="8716" max="8960" width="9" style="118"/>
    <col min="8961" max="8963" width="0" style="118" hidden="1" customWidth="1"/>
    <col min="8964" max="8964" width="27.375" style="118" customWidth="1"/>
    <col min="8965" max="8965" width="21.125" style="118" customWidth="1"/>
    <col min="8966" max="8966" width="33.375" style="118" customWidth="1"/>
    <col min="8967" max="8967" width="17.875" style="118" customWidth="1"/>
    <col min="8968" max="8968" width="20.5" style="118" customWidth="1"/>
    <col min="8969" max="8969" width="14.625" style="118" customWidth="1"/>
    <col min="8970" max="8970" width="14.125" style="118" customWidth="1"/>
    <col min="8971" max="8971" width="44" style="118" customWidth="1"/>
    <col min="8972" max="9216" width="9" style="118"/>
    <col min="9217" max="9219" width="0" style="118" hidden="1" customWidth="1"/>
    <col min="9220" max="9220" width="27.375" style="118" customWidth="1"/>
    <col min="9221" max="9221" width="21.125" style="118" customWidth="1"/>
    <col min="9222" max="9222" width="33.375" style="118" customWidth="1"/>
    <col min="9223" max="9223" width="17.875" style="118" customWidth="1"/>
    <col min="9224" max="9224" width="20.5" style="118" customWidth="1"/>
    <col min="9225" max="9225" width="14.625" style="118" customWidth="1"/>
    <col min="9226" max="9226" width="14.125" style="118" customWidth="1"/>
    <col min="9227" max="9227" width="44" style="118" customWidth="1"/>
    <col min="9228" max="9472" width="9" style="118"/>
    <col min="9473" max="9475" width="0" style="118" hidden="1" customWidth="1"/>
    <col min="9476" max="9476" width="27.375" style="118" customWidth="1"/>
    <col min="9477" max="9477" width="21.125" style="118" customWidth="1"/>
    <col min="9478" max="9478" width="33.375" style="118" customWidth="1"/>
    <col min="9479" max="9479" width="17.875" style="118" customWidth="1"/>
    <col min="9480" max="9480" width="20.5" style="118" customWidth="1"/>
    <col min="9481" max="9481" width="14.625" style="118" customWidth="1"/>
    <col min="9482" max="9482" width="14.125" style="118" customWidth="1"/>
    <col min="9483" max="9483" width="44" style="118" customWidth="1"/>
    <col min="9484" max="9728" width="9" style="118"/>
    <col min="9729" max="9731" width="0" style="118" hidden="1" customWidth="1"/>
    <col min="9732" max="9732" width="27.375" style="118" customWidth="1"/>
    <col min="9733" max="9733" width="21.125" style="118" customWidth="1"/>
    <col min="9734" max="9734" width="33.375" style="118" customWidth="1"/>
    <col min="9735" max="9735" width="17.875" style="118" customWidth="1"/>
    <col min="9736" max="9736" width="20.5" style="118" customWidth="1"/>
    <col min="9737" max="9737" width="14.625" style="118" customWidth="1"/>
    <col min="9738" max="9738" width="14.125" style="118" customWidth="1"/>
    <col min="9739" max="9739" width="44" style="118" customWidth="1"/>
    <col min="9740" max="9984" width="9" style="118"/>
    <col min="9985" max="9987" width="0" style="118" hidden="1" customWidth="1"/>
    <col min="9988" max="9988" width="27.375" style="118" customWidth="1"/>
    <col min="9989" max="9989" width="21.125" style="118" customWidth="1"/>
    <col min="9990" max="9990" width="33.375" style="118" customWidth="1"/>
    <col min="9991" max="9991" width="17.875" style="118" customWidth="1"/>
    <col min="9992" max="9992" width="20.5" style="118" customWidth="1"/>
    <col min="9993" max="9993" width="14.625" style="118" customWidth="1"/>
    <col min="9994" max="9994" width="14.125" style="118" customWidth="1"/>
    <col min="9995" max="9995" width="44" style="118" customWidth="1"/>
    <col min="9996" max="10240" width="9" style="118"/>
    <col min="10241" max="10243" width="0" style="118" hidden="1" customWidth="1"/>
    <col min="10244" max="10244" width="27.375" style="118" customWidth="1"/>
    <col min="10245" max="10245" width="21.125" style="118" customWidth="1"/>
    <col min="10246" max="10246" width="33.375" style="118" customWidth="1"/>
    <col min="10247" max="10247" width="17.875" style="118" customWidth="1"/>
    <col min="10248" max="10248" width="20.5" style="118" customWidth="1"/>
    <col min="10249" max="10249" width="14.625" style="118" customWidth="1"/>
    <col min="10250" max="10250" width="14.125" style="118" customWidth="1"/>
    <col min="10251" max="10251" width="44" style="118" customWidth="1"/>
    <col min="10252" max="10496" width="9" style="118"/>
    <col min="10497" max="10499" width="0" style="118" hidden="1" customWidth="1"/>
    <col min="10500" max="10500" width="27.375" style="118" customWidth="1"/>
    <col min="10501" max="10501" width="21.125" style="118" customWidth="1"/>
    <col min="10502" max="10502" width="33.375" style="118" customWidth="1"/>
    <col min="10503" max="10503" width="17.875" style="118" customWidth="1"/>
    <col min="10504" max="10504" width="20.5" style="118" customWidth="1"/>
    <col min="10505" max="10505" width="14.625" style="118" customWidth="1"/>
    <col min="10506" max="10506" width="14.125" style="118" customWidth="1"/>
    <col min="10507" max="10507" width="44" style="118" customWidth="1"/>
    <col min="10508" max="10752" width="9" style="118"/>
    <col min="10753" max="10755" width="0" style="118" hidden="1" customWidth="1"/>
    <col min="10756" max="10756" width="27.375" style="118" customWidth="1"/>
    <col min="10757" max="10757" width="21.125" style="118" customWidth="1"/>
    <col min="10758" max="10758" width="33.375" style="118" customWidth="1"/>
    <col min="10759" max="10759" width="17.875" style="118" customWidth="1"/>
    <col min="10760" max="10760" width="20.5" style="118" customWidth="1"/>
    <col min="10761" max="10761" width="14.625" style="118" customWidth="1"/>
    <col min="10762" max="10762" width="14.125" style="118" customWidth="1"/>
    <col min="10763" max="10763" width="44" style="118" customWidth="1"/>
    <col min="10764" max="11008" width="9" style="118"/>
    <col min="11009" max="11011" width="0" style="118" hidden="1" customWidth="1"/>
    <col min="11012" max="11012" width="27.375" style="118" customWidth="1"/>
    <col min="11013" max="11013" width="21.125" style="118" customWidth="1"/>
    <col min="11014" max="11014" width="33.375" style="118" customWidth="1"/>
    <col min="11015" max="11015" width="17.875" style="118" customWidth="1"/>
    <col min="11016" max="11016" width="20.5" style="118" customWidth="1"/>
    <col min="11017" max="11017" width="14.625" style="118" customWidth="1"/>
    <col min="11018" max="11018" width="14.125" style="118" customWidth="1"/>
    <col min="11019" max="11019" width="44" style="118" customWidth="1"/>
    <col min="11020" max="11264" width="9" style="118"/>
    <col min="11265" max="11267" width="0" style="118" hidden="1" customWidth="1"/>
    <col min="11268" max="11268" width="27.375" style="118" customWidth="1"/>
    <col min="11269" max="11269" width="21.125" style="118" customWidth="1"/>
    <col min="11270" max="11270" width="33.375" style="118" customWidth="1"/>
    <col min="11271" max="11271" width="17.875" style="118" customWidth="1"/>
    <col min="11272" max="11272" width="20.5" style="118" customWidth="1"/>
    <col min="11273" max="11273" width="14.625" style="118" customWidth="1"/>
    <col min="11274" max="11274" width="14.125" style="118" customWidth="1"/>
    <col min="11275" max="11275" width="44" style="118" customWidth="1"/>
    <col min="11276" max="11520" width="9" style="118"/>
    <col min="11521" max="11523" width="0" style="118" hidden="1" customWidth="1"/>
    <col min="11524" max="11524" width="27.375" style="118" customWidth="1"/>
    <col min="11525" max="11525" width="21.125" style="118" customWidth="1"/>
    <col min="11526" max="11526" width="33.375" style="118" customWidth="1"/>
    <col min="11527" max="11527" width="17.875" style="118" customWidth="1"/>
    <col min="11528" max="11528" width="20.5" style="118" customWidth="1"/>
    <col min="11529" max="11529" width="14.625" style="118" customWidth="1"/>
    <col min="11530" max="11530" width="14.125" style="118" customWidth="1"/>
    <col min="11531" max="11531" width="44" style="118" customWidth="1"/>
    <col min="11532" max="11776" width="9" style="118"/>
    <col min="11777" max="11779" width="0" style="118" hidden="1" customWidth="1"/>
    <col min="11780" max="11780" width="27.375" style="118" customWidth="1"/>
    <col min="11781" max="11781" width="21.125" style="118" customWidth="1"/>
    <col min="11782" max="11782" width="33.375" style="118" customWidth="1"/>
    <col min="11783" max="11783" width="17.875" style="118" customWidth="1"/>
    <col min="11784" max="11784" width="20.5" style="118" customWidth="1"/>
    <col min="11785" max="11785" width="14.625" style="118" customWidth="1"/>
    <col min="11786" max="11786" width="14.125" style="118" customWidth="1"/>
    <col min="11787" max="11787" width="44" style="118" customWidth="1"/>
    <col min="11788" max="12032" width="9" style="118"/>
    <col min="12033" max="12035" width="0" style="118" hidden="1" customWidth="1"/>
    <col min="12036" max="12036" width="27.375" style="118" customWidth="1"/>
    <col min="12037" max="12037" width="21.125" style="118" customWidth="1"/>
    <col min="12038" max="12038" width="33.375" style="118" customWidth="1"/>
    <col min="12039" max="12039" width="17.875" style="118" customWidth="1"/>
    <col min="12040" max="12040" width="20.5" style="118" customWidth="1"/>
    <col min="12041" max="12041" width="14.625" style="118" customWidth="1"/>
    <col min="12042" max="12042" width="14.125" style="118" customWidth="1"/>
    <col min="12043" max="12043" width="44" style="118" customWidth="1"/>
    <col min="12044" max="12288" width="9" style="118"/>
    <col min="12289" max="12291" width="0" style="118" hidden="1" customWidth="1"/>
    <col min="12292" max="12292" width="27.375" style="118" customWidth="1"/>
    <col min="12293" max="12293" width="21.125" style="118" customWidth="1"/>
    <col min="12294" max="12294" width="33.375" style="118" customWidth="1"/>
    <col min="12295" max="12295" width="17.875" style="118" customWidth="1"/>
    <col min="12296" max="12296" width="20.5" style="118" customWidth="1"/>
    <col min="12297" max="12297" width="14.625" style="118" customWidth="1"/>
    <col min="12298" max="12298" width="14.125" style="118" customWidth="1"/>
    <col min="12299" max="12299" width="44" style="118" customWidth="1"/>
    <col min="12300" max="12544" width="9" style="118"/>
    <col min="12545" max="12547" width="0" style="118" hidden="1" customWidth="1"/>
    <col min="12548" max="12548" width="27.375" style="118" customWidth="1"/>
    <col min="12549" max="12549" width="21.125" style="118" customWidth="1"/>
    <col min="12550" max="12550" width="33.375" style="118" customWidth="1"/>
    <col min="12551" max="12551" width="17.875" style="118" customWidth="1"/>
    <col min="12552" max="12552" width="20.5" style="118" customWidth="1"/>
    <col min="12553" max="12553" width="14.625" style="118" customWidth="1"/>
    <col min="12554" max="12554" width="14.125" style="118" customWidth="1"/>
    <col min="12555" max="12555" width="44" style="118" customWidth="1"/>
    <col min="12556" max="12800" width="9" style="118"/>
    <col min="12801" max="12803" width="0" style="118" hidden="1" customWidth="1"/>
    <col min="12804" max="12804" width="27.375" style="118" customWidth="1"/>
    <col min="12805" max="12805" width="21.125" style="118" customWidth="1"/>
    <col min="12806" max="12806" width="33.375" style="118" customWidth="1"/>
    <col min="12807" max="12807" width="17.875" style="118" customWidth="1"/>
    <col min="12808" max="12808" width="20.5" style="118" customWidth="1"/>
    <col min="12809" max="12809" width="14.625" style="118" customWidth="1"/>
    <col min="12810" max="12810" width="14.125" style="118" customWidth="1"/>
    <col min="12811" max="12811" width="44" style="118" customWidth="1"/>
    <col min="12812" max="13056" width="9" style="118"/>
    <col min="13057" max="13059" width="0" style="118" hidden="1" customWidth="1"/>
    <col min="13060" max="13060" width="27.375" style="118" customWidth="1"/>
    <col min="13061" max="13061" width="21.125" style="118" customWidth="1"/>
    <col min="13062" max="13062" width="33.375" style="118" customWidth="1"/>
    <col min="13063" max="13063" width="17.875" style="118" customWidth="1"/>
    <col min="13064" max="13064" width="20.5" style="118" customWidth="1"/>
    <col min="13065" max="13065" width="14.625" style="118" customWidth="1"/>
    <col min="13066" max="13066" width="14.125" style="118" customWidth="1"/>
    <col min="13067" max="13067" width="44" style="118" customWidth="1"/>
    <col min="13068" max="13312" width="9" style="118"/>
    <col min="13313" max="13315" width="0" style="118" hidden="1" customWidth="1"/>
    <col min="13316" max="13316" width="27.375" style="118" customWidth="1"/>
    <col min="13317" max="13317" width="21.125" style="118" customWidth="1"/>
    <col min="13318" max="13318" width="33.375" style="118" customWidth="1"/>
    <col min="13319" max="13319" width="17.875" style="118" customWidth="1"/>
    <col min="13320" max="13320" width="20.5" style="118" customWidth="1"/>
    <col min="13321" max="13321" width="14.625" style="118" customWidth="1"/>
    <col min="13322" max="13322" width="14.125" style="118" customWidth="1"/>
    <col min="13323" max="13323" width="44" style="118" customWidth="1"/>
    <col min="13324" max="13568" width="9" style="118"/>
    <col min="13569" max="13571" width="0" style="118" hidden="1" customWidth="1"/>
    <col min="13572" max="13572" width="27.375" style="118" customWidth="1"/>
    <col min="13573" max="13573" width="21.125" style="118" customWidth="1"/>
    <col min="13574" max="13574" width="33.375" style="118" customWidth="1"/>
    <col min="13575" max="13575" width="17.875" style="118" customWidth="1"/>
    <col min="13576" max="13576" width="20.5" style="118" customWidth="1"/>
    <col min="13577" max="13577" width="14.625" style="118" customWidth="1"/>
    <col min="13578" max="13578" width="14.125" style="118" customWidth="1"/>
    <col min="13579" max="13579" width="44" style="118" customWidth="1"/>
    <col min="13580" max="13824" width="9" style="118"/>
    <col min="13825" max="13827" width="0" style="118" hidden="1" customWidth="1"/>
    <col min="13828" max="13828" width="27.375" style="118" customWidth="1"/>
    <col min="13829" max="13829" width="21.125" style="118" customWidth="1"/>
    <col min="13830" max="13830" width="33.375" style="118" customWidth="1"/>
    <col min="13831" max="13831" width="17.875" style="118" customWidth="1"/>
    <col min="13832" max="13832" width="20.5" style="118" customWidth="1"/>
    <col min="13833" max="13833" width="14.625" style="118" customWidth="1"/>
    <col min="13834" max="13834" width="14.125" style="118" customWidth="1"/>
    <col min="13835" max="13835" width="44" style="118" customWidth="1"/>
    <col min="13836" max="14080" width="9" style="118"/>
    <col min="14081" max="14083" width="0" style="118" hidden="1" customWidth="1"/>
    <col min="14084" max="14084" width="27.375" style="118" customWidth="1"/>
    <col min="14085" max="14085" width="21.125" style="118" customWidth="1"/>
    <col min="14086" max="14086" width="33.375" style="118" customWidth="1"/>
    <col min="14087" max="14087" width="17.875" style="118" customWidth="1"/>
    <col min="14088" max="14088" width="20.5" style="118" customWidth="1"/>
    <col min="14089" max="14089" width="14.625" style="118" customWidth="1"/>
    <col min="14090" max="14090" width="14.125" style="118" customWidth="1"/>
    <col min="14091" max="14091" width="44" style="118" customWidth="1"/>
    <col min="14092" max="14336" width="9" style="118"/>
    <col min="14337" max="14339" width="0" style="118" hidden="1" customWidth="1"/>
    <col min="14340" max="14340" width="27.375" style="118" customWidth="1"/>
    <col min="14341" max="14341" width="21.125" style="118" customWidth="1"/>
    <col min="14342" max="14342" width="33.375" style="118" customWidth="1"/>
    <col min="14343" max="14343" width="17.875" style="118" customWidth="1"/>
    <col min="14344" max="14344" width="20.5" style="118" customWidth="1"/>
    <col min="14345" max="14345" width="14.625" style="118" customWidth="1"/>
    <col min="14346" max="14346" width="14.125" style="118" customWidth="1"/>
    <col min="14347" max="14347" width="44" style="118" customWidth="1"/>
    <col min="14348" max="14592" width="9" style="118"/>
    <col min="14593" max="14595" width="0" style="118" hidden="1" customWidth="1"/>
    <col min="14596" max="14596" width="27.375" style="118" customWidth="1"/>
    <col min="14597" max="14597" width="21.125" style="118" customWidth="1"/>
    <col min="14598" max="14598" width="33.375" style="118" customWidth="1"/>
    <col min="14599" max="14599" width="17.875" style="118" customWidth="1"/>
    <col min="14600" max="14600" width="20.5" style="118" customWidth="1"/>
    <col min="14601" max="14601" width="14.625" style="118" customWidth="1"/>
    <col min="14602" max="14602" width="14.125" style="118" customWidth="1"/>
    <col min="14603" max="14603" width="44" style="118" customWidth="1"/>
    <col min="14604" max="14848" width="9" style="118"/>
    <col min="14849" max="14851" width="0" style="118" hidden="1" customWidth="1"/>
    <col min="14852" max="14852" width="27.375" style="118" customWidth="1"/>
    <col min="14853" max="14853" width="21.125" style="118" customWidth="1"/>
    <col min="14854" max="14854" width="33.375" style="118" customWidth="1"/>
    <col min="14855" max="14855" width="17.875" style="118" customWidth="1"/>
    <col min="14856" max="14856" width="20.5" style="118" customWidth="1"/>
    <col min="14857" max="14857" width="14.625" style="118" customWidth="1"/>
    <col min="14858" max="14858" width="14.125" style="118" customWidth="1"/>
    <col min="14859" max="14859" width="44" style="118" customWidth="1"/>
    <col min="14860" max="15104" width="9" style="118"/>
    <col min="15105" max="15107" width="0" style="118" hidden="1" customWidth="1"/>
    <col min="15108" max="15108" width="27.375" style="118" customWidth="1"/>
    <col min="15109" max="15109" width="21.125" style="118" customWidth="1"/>
    <col min="15110" max="15110" width="33.375" style="118" customWidth="1"/>
    <col min="15111" max="15111" width="17.875" style="118" customWidth="1"/>
    <col min="15112" max="15112" width="20.5" style="118" customWidth="1"/>
    <col min="15113" max="15113" width="14.625" style="118" customWidth="1"/>
    <col min="15114" max="15114" width="14.125" style="118" customWidth="1"/>
    <col min="15115" max="15115" width="44" style="118" customWidth="1"/>
    <col min="15116" max="15360" width="9" style="118"/>
    <col min="15361" max="15363" width="0" style="118" hidden="1" customWidth="1"/>
    <col min="15364" max="15364" width="27.375" style="118" customWidth="1"/>
    <col min="15365" max="15365" width="21.125" style="118" customWidth="1"/>
    <col min="15366" max="15366" width="33.375" style="118" customWidth="1"/>
    <col min="15367" max="15367" width="17.875" style="118" customWidth="1"/>
    <col min="15368" max="15368" width="20.5" style="118" customWidth="1"/>
    <col min="15369" max="15369" width="14.625" style="118" customWidth="1"/>
    <col min="15370" max="15370" width="14.125" style="118" customWidth="1"/>
    <col min="15371" max="15371" width="44" style="118" customWidth="1"/>
    <col min="15372" max="15616" width="9" style="118"/>
    <col min="15617" max="15619" width="0" style="118" hidden="1" customWidth="1"/>
    <col min="15620" max="15620" width="27.375" style="118" customWidth="1"/>
    <col min="15621" max="15621" width="21.125" style="118" customWidth="1"/>
    <col min="15622" max="15622" width="33.375" style="118" customWidth="1"/>
    <col min="15623" max="15623" width="17.875" style="118" customWidth="1"/>
    <col min="15624" max="15624" width="20.5" style="118" customWidth="1"/>
    <col min="15625" max="15625" width="14.625" style="118" customWidth="1"/>
    <col min="15626" max="15626" width="14.125" style="118" customWidth="1"/>
    <col min="15627" max="15627" width="44" style="118" customWidth="1"/>
    <col min="15628" max="15872" width="9" style="118"/>
    <col min="15873" max="15875" width="0" style="118" hidden="1" customWidth="1"/>
    <col min="15876" max="15876" width="27.375" style="118" customWidth="1"/>
    <col min="15877" max="15877" width="21.125" style="118" customWidth="1"/>
    <col min="15878" max="15878" width="33.375" style="118" customWidth="1"/>
    <col min="15879" max="15879" width="17.875" style="118" customWidth="1"/>
    <col min="15880" max="15880" width="20.5" style="118" customWidth="1"/>
    <col min="15881" max="15881" width="14.625" style="118" customWidth="1"/>
    <col min="15882" max="15882" width="14.125" style="118" customWidth="1"/>
    <col min="15883" max="15883" width="44" style="118" customWidth="1"/>
    <col min="15884" max="16128" width="9" style="118"/>
    <col min="16129" max="16131" width="0" style="118" hidden="1" customWidth="1"/>
    <col min="16132" max="16132" width="27.375" style="118" customWidth="1"/>
    <col min="16133" max="16133" width="21.125" style="118" customWidth="1"/>
    <col min="16134" max="16134" width="33.375" style="118" customWidth="1"/>
    <col min="16135" max="16135" width="17.875" style="118" customWidth="1"/>
    <col min="16136" max="16136" width="20.5" style="118" customWidth="1"/>
    <col min="16137" max="16137" width="14.625" style="118" customWidth="1"/>
    <col min="16138" max="16138" width="14.125" style="118" customWidth="1"/>
    <col min="16139" max="16139" width="44" style="118" customWidth="1"/>
    <col min="16140" max="16384" width="9" style="118"/>
  </cols>
  <sheetData>
    <row r="1" spans="1:11" ht="18.75" x14ac:dyDescent="0.25">
      <c r="A1" s="117"/>
      <c r="B1" s="117"/>
      <c r="C1" s="117"/>
      <c r="D1" s="117"/>
      <c r="F1" s="119"/>
    </row>
    <row r="2" spans="1:11" ht="27" x14ac:dyDescent="0.3">
      <c r="A2" s="187" t="s">
        <v>801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</row>
    <row r="4" spans="1:11" x14ac:dyDescent="0.3">
      <c r="K4" s="122" t="s">
        <v>802</v>
      </c>
    </row>
    <row r="5" spans="1:11" ht="20.100000000000001" customHeight="1" x14ac:dyDescent="0.3">
      <c r="A5" s="188" t="s">
        <v>803</v>
      </c>
      <c r="B5" s="188"/>
      <c r="C5" s="189"/>
      <c r="D5" s="188" t="s">
        <v>804</v>
      </c>
      <c r="E5" s="189"/>
      <c r="F5" s="189"/>
      <c r="G5" s="189"/>
      <c r="H5" s="188" t="s">
        <v>805</v>
      </c>
      <c r="I5" s="188" t="s">
        <v>806</v>
      </c>
      <c r="J5" s="188" t="s">
        <v>807</v>
      </c>
      <c r="K5" s="190" t="s">
        <v>808</v>
      </c>
    </row>
    <row r="6" spans="1:11" ht="27" customHeight="1" x14ac:dyDescent="0.3">
      <c r="A6" s="123" t="s">
        <v>809</v>
      </c>
      <c r="B6" s="123" t="s">
        <v>810</v>
      </c>
      <c r="C6" s="123" t="s">
        <v>811</v>
      </c>
      <c r="D6" s="124" t="s">
        <v>812</v>
      </c>
      <c r="E6" s="123" t="s">
        <v>813</v>
      </c>
      <c r="F6" s="123" t="s">
        <v>814</v>
      </c>
      <c r="G6" s="124" t="s">
        <v>815</v>
      </c>
      <c r="H6" s="188"/>
      <c r="I6" s="188"/>
      <c r="J6" s="188"/>
      <c r="K6" s="190"/>
    </row>
    <row r="7" spans="1:11" s="129" customFormat="1" ht="83.25" customHeight="1" x14ac:dyDescent="0.3">
      <c r="A7" s="125">
        <v>1</v>
      </c>
      <c r="B7" s="125" t="s">
        <v>816</v>
      </c>
      <c r="C7" s="125" t="s">
        <v>817</v>
      </c>
      <c r="D7" s="126"/>
      <c r="E7" s="125"/>
      <c r="F7" s="125"/>
      <c r="G7" s="126"/>
      <c r="H7" s="127"/>
      <c r="I7" s="127"/>
      <c r="J7" s="127"/>
      <c r="K7" s="128"/>
    </row>
    <row r="8" spans="1:11" s="132" customFormat="1" ht="94.5" customHeight="1" x14ac:dyDescent="0.3">
      <c r="A8" s="125">
        <v>2</v>
      </c>
      <c r="B8" s="125" t="s">
        <v>818</v>
      </c>
      <c r="C8" s="125" t="s">
        <v>819</v>
      </c>
      <c r="D8" s="126"/>
      <c r="E8" s="125"/>
      <c r="F8" s="125"/>
      <c r="G8" s="126"/>
      <c r="H8" s="130"/>
      <c r="I8" s="131"/>
      <c r="J8" s="131"/>
      <c r="K8" s="128"/>
    </row>
  </sheetData>
  <mergeCells count="7">
    <mergeCell ref="A2:K2"/>
    <mergeCell ref="A5:C5"/>
    <mergeCell ref="D5:G5"/>
    <mergeCell ref="H5:H6"/>
    <mergeCell ref="I5:I6"/>
    <mergeCell ref="J5:J6"/>
    <mergeCell ref="K5:K6"/>
  </mergeCells>
  <phoneticPr fontId="1" type="noConversion"/>
  <pageMargins left="0.24" right="0.16" top="0.63" bottom="0.56000000000000005" header="0.38" footer="0.28000000000000003"/>
  <pageSetup paperSize="9" scale="6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6</vt:i4>
      </vt:variant>
    </vt:vector>
  </HeadingPairs>
  <TitlesOfParts>
    <vt:vector size="17" baseType="lpstr">
      <vt:lpstr>구분표</vt:lpstr>
      <vt:lpstr>예결표지(세로)</vt:lpstr>
      <vt:lpstr>예결표지(가로)</vt:lpstr>
      <vt:lpstr>표지</vt:lpstr>
      <vt:lpstr>검증</vt:lpstr>
      <vt:lpstr>총괄표</vt:lpstr>
      <vt:lpstr>4추일입</vt:lpstr>
      <vt:lpstr>4추일출</vt:lpstr>
      <vt:lpstr>4추특입</vt:lpstr>
      <vt:lpstr>4추특출</vt:lpstr>
      <vt:lpstr>명시이월(일반회계)</vt:lpstr>
      <vt:lpstr>'4추일입'!Print_Area</vt:lpstr>
      <vt:lpstr>'4추일출'!Print_Area</vt:lpstr>
      <vt:lpstr>'4추특입'!Print_Area</vt:lpstr>
      <vt:lpstr>'4추특출'!Print_Area</vt:lpstr>
      <vt:lpstr>'명시이월(일반회계)'!Print_Area</vt:lpstr>
      <vt:lpstr>총괄표!Print_Area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2016-11-21T03:13:46Z</cp:lastPrinted>
  <dcterms:created xsi:type="dcterms:W3CDTF">2015-06-26T00:14:49Z</dcterms:created>
  <dcterms:modified xsi:type="dcterms:W3CDTF">2016-11-21T06:33:14Z</dcterms:modified>
</cp:coreProperties>
</file>