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260" windowHeight="11025" tabRatio="751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7년일입" sheetId="13" r:id="rId7"/>
    <sheet name="17년일출" sheetId="15" r:id="rId8"/>
    <sheet name="17년특입" sheetId="18" r:id="rId9"/>
    <sheet name="17년특출" sheetId="19" r:id="rId10"/>
    <sheet name="17년기금입" sheetId="20" r:id="rId11"/>
    <sheet name="17년기금출" sheetId="21" r:id="rId12"/>
    <sheet name="17년 계속비" sheetId="22" r:id="rId13"/>
  </sheets>
  <definedNames>
    <definedName name="_xlnm._FilterDatabase" localSheetId="12" hidden="1">'17년 계속비'!#REF!</definedName>
    <definedName name="_xlnm._FilterDatabase" localSheetId="10" hidden="1">'17년기금입'!$A$6:$AQ$6</definedName>
    <definedName name="_xlnm._FilterDatabase" localSheetId="11" hidden="1">'17년기금출'!$A$6:$AL$39</definedName>
    <definedName name="_xlnm._FilterDatabase" localSheetId="6" hidden="1">'17년일입'!$A$6:$AQ$6</definedName>
    <definedName name="_xlnm._FilterDatabase" localSheetId="7" hidden="1">'17년일출'!$A$6:$AL$59</definedName>
    <definedName name="_xlnm._FilterDatabase" localSheetId="8" hidden="1">'17년특입'!$A$6:$AQ$6</definedName>
    <definedName name="_xlnm._FilterDatabase" localSheetId="9" hidden="1">'17년특출'!$A$6:$AL$39</definedName>
    <definedName name="_xlnm.Print_Area" localSheetId="12">'17년 계속비'!$B$1:$N$23</definedName>
    <definedName name="_xlnm.Print_Area" localSheetId="10">'17년기금입'!$A:$Q</definedName>
    <definedName name="_xlnm.Print_Area" localSheetId="11">'17년기금출'!$A:$Q</definedName>
    <definedName name="_xlnm.Print_Area" localSheetId="6">'17년일입'!$A:$Q</definedName>
    <definedName name="_xlnm.Print_Area" localSheetId="7">'17년일출'!$A:$Q</definedName>
    <definedName name="_xlnm.Print_Area" localSheetId="8">'17년특입'!$A:$Q</definedName>
    <definedName name="_xlnm.Print_Area" localSheetId="9">'17년특출'!$A:$Q</definedName>
    <definedName name="_xlnm.Print_Area" localSheetId="5">총괄표!$A$1:$I$25</definedName>
    <definedName name="_xlnm.Print_Titles" localSheetId="12">'17년 계속비'!$2:$5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5" l="1"/>
  <c r="H3" i="15"/>
  <c r="J43" i="15" l="1"/>
  <c r="A43" i="15"/>
  <c r="J54" i="15" l="1"/>
  <c r="J55" i="15"/>
  <c r="J56" i="15"/>
  <c r="J57" i="15"/>
  <c r="A54" i="15"/>
  <c r="A55" i="15"/>
  <c r="A56" i="15"/>
  <c r="A57" i="15"/>
  <c r="A53" i="15"/>
  <c r="B53" i="15"/>
  <c r="J53" i="15"/>
  <c r="V53" i="15"/>
  <c r="W53" i="15" s="1"/>
  <c r="J52" i="15"/>
  <c r="V52" i="15"/>
  <c r="W52" i="15" s="1"/>
  <c r="J51" i="15"/>
  <c r="V51" i="15"/>
  <c r="W51" i="15" s="1"/>
  <c r="J50" i="15"/>
  <c r="V50" i="15"/>
  <c r="W50" i="15"/>
  <c r="A49" i="15"/>
  <c r="B49" i="15"/>
  <c r="A50" i="15"/>
  <c r="B50" i="15"/>
  <c r="A51" i="15"/>
  <c r="B51" i="15"/>
  <c r="A52" i="15"/>
  <c r="B52" i="15"/>
  <c r="J49" i="15"/>
  <c r="V49" i="15"/>
  <c r="W49" i="15" s="1"/>
  <c r="A48" i="15"/>
  <c r="B48" i="15"/>
  <c r="J48" i="15"/>
  <c r="V48" i="15"/>
  <c r="W48" i="15" s="1"/>
  <c r="A46" i="15"/>
  <c r="B46" i="15"/>
  <c r="A47" i="15"/>
  <c r="B47" i="15"/>
  <c r="J47" i="15"/>
  <c r="V47" i="15"/>
  <c r="W47" i="15" s="1"/>
  <c r="J46" i="15"/>
  <c r="V46" i="15"/>
  <c r="W46" i="15" s="1"/>
  <c r="V40" i="15"/>
  <c r="W40" i="15"/>
  <c r="V41" i="15"/>
  <c r="W41" i="15"/>
  <c r="V42" i="15"/>
  <c r="W42" i="15" s="1"/>
  <c r="X42" i="15" s="1"/>
  <c r="V31" i="15"/>
  <c r="W31" i="15" s="1"/>
  <c r="V32" i="15"/>
  <c r="V33" i="15"/>
  <c r="W33" i="15" s="1"/>
  <c r="V34" i="15"/>
  <c r="W34" i="15" s="1"/>
  <c r="V35" i="15"/>
  <c r="W35" i="15" s="1"/>
  <c r="X35" i="15" s="1"/>
  <c r="V36" i="15"/>
  <c r="W36" i="15"/>
  <c r="X36" i="15" s="1"/>
  <c r="V37" i="15"/>
  <c r="W37" i="15" s="1"/>
  <c r="V38" i="15"/>
  <c r="W38" i="15" s="1"/>
  <c r="V39" i="15"/>
  <c r="W39" i="15" s="1"/>
  <c r="V21" i="15"/>
  <c r="W21" i="15" s="1"/>
  <c r="V22" i="15"/>
  <c r="W22" i="15"/>
  <c r="V23" i="15"/>
  <c r="W23" i="15" s="1"/>
  <c r="V24" i="15"/>
  <c r="W24" i="15" s="1"/>
  <c r="V25" i="15"/>
  <c r="W25" i="15" s="1"/>
  <c r="X25" i="15" s="1"/>
  <c r="V26" i="15"/>
  <c r="W26" i="15" s="1"/>
  <c r="V27" i="15"/>
  <c r="V28" i="15"/>
  <c r="W28" i="15" s="1"/>
  <c r="V29" i="15"/>
  <c r="W29" i="15" s="1"/>
  <c r="X29" i="15" s="1"/>
  <c r="V30" i="15"/>
  <c r="W30" i="15" s="1"/>
  <c r="X30" i="15" s="1"/>
  <c r="V12" i="15"/>
  <c r="V13" i="15"/>
  <c r="W13" i="15" s="1"/>
  <c r="V14" i="15"/>
  <c r="V15" i="15"/>
  <c r="W15" i="15" s="1"/>
  <c r="V16" i="15"/>
  <c r="W16" i="15"/>
  <c r="X16" i="15" s="1"/>
  <c r="V17" i="15"/>
  <c r="W17" i="15" s="1"/>
  <c r="V18" i="15"/>
  <c r="V8" i="15"/>
  <c r="W8" i="15" s="1"/>
  <c r="A42" i="15"/>
  <c r="A44" i="15"/>
  <c r="A45" i="15"/>
  <c r="A58" i="15"/>
  <c r="A38" i="15"/>
  <c r="A39" i="15"/>
  <c r="A40" i="15"/>
  <c r="A41" i="15"/>
  <c r="J38" i="15"/>
  <c r="J39" i="15"/>
  <c r="J40" i="15"/>
  <c r="J41" i="15"/>
  <c r="X22" i="15" l="1"/>
  <c r="X41" i="15"/>
  <c r="X39" i="15"/>
  <c r="W18" i="15"/>
  <c r="X18" i="15" s="1"/>
  <c r="X17" i="15"/>
  <c r="X13" i="15"/>
  <c r="X38" i="15"/>
  <c r="W32" i="15"/>
  <c r="X32" i="15" s="1"/>
  <c r="X40" i="15"/>
  <c r="X50" i="15"/>
  <c r="X53" i="15"/>
  <c r="W12" i="15"/>
  <c r="X12" i="15" s="1"/>
  <c r="X26" i="15"/>
  <c r="X34" i="15"/>
  <c r="X52" i="15"/>
  <c r="W14" i="15"/>
  <c r="X14" i="15" s="1"/>
  <c r="X15" i="15"/>
  <c r="X51" i="15"/>
  <c r="X49" i="15"/>
  <c r="X48" i="15"/>
  <c r="X47" i="15"/>
  <c r="X46" i="15"/>
  <c r="X37" i="15"/>
  <c r="X33" i="15"/>
  <c r="X31" i="15"/>
  <c r="X23" i="15"/>
  <c r="X28" i="15"/>
  <c r="W27" i="15"/>
  <c r="X27" i="15" s="1"/>
  <c r="X24" i="15"/>
  <c r="X21" i="15"/>
  <c r="A34" i="15" l="1"/>
  <c r="B34" i="15"/>
  <c r="A35" i="15"/>
  <c r="B35" i="15"/>
  <c r="A36" i="15"/>
  <c r="B36" i="15"/>
  <c r="A37" i="15"/>
  <c r="B37" i="15"/>
  <c r="B44" i="15"/>
  <c r="B45" i="15"/>
  <c r="J34" i="15"/>
  <c r="J35" i="15"/>
  <c r="J36" i="15"/>
  <c r="J37" i="15"/>
  <c r="J42" i="15"/>
  <c r="A33" i="15"/>
  <c r="B33" i="15"/>
  <c r="A29" i="15"/>
  <c r="B29" i="15"/>
  <c r="A30" i="15"/>
  <c r="B30" i="15"/>
  <c r="A31" i="15"/>
  <c r="B31" i="15"/>
  <c r="A32" i="15"/>
  <c r="B32" i="15"/>
  <c r="J29" i="15"/>
  <c r="J30" i="15"/>
  <c r="J31" i="15"/>
  <c r="J32" i="15"/>
  <c r="J33" i="15"/>
  <c r="A26" i="15"/>
  <c r="B26" i="15"/>
  <c r="A27" i="15"/>
  <c r="B27" i="15"/>
  <c r="A28" i="15"/>
  <c r="B28" i="15"/>
  <c r="J26" i="15"/>
  <c r="J27" i="15"/>
  <c r="J28" i="15"/>
  <c r="A25" i="15"/>
  <c r="B25" i="15"/>
  <c r="A21" i="15"/>
  <c r="B21" i="15"/>
  <c r="A22" i="15"/>
  <c r="B22" i="15"/>
  <c r="A23" i="15"/>
  <c r="B23" i="15"/>
  <c r="A24" i="15"/>
  <c r="B24" i="15"/>
  <c r="J21" i="15"/>
  <c r="J22" i="15"/>
  <c r="J23" i="15"/>
  <c r="J24" i="15"/>
  <c r="J25" i="15"/>
  <c r="J17" i="15"/>
  <c r="J18" i="15"/>
  <c r="A16" i="15"/>
  <c r="B16" i="15"/>
  <c r="A17" i="15"/>
  <c r="B17" i="15"/>
  <c r="A18" i="15"/>
  <c r="B18" i="15"/>
  <c r="AJ18" i="15" s="1" a="1"/>
  <c r="AJ18" i="15" s="1"/>
  <c r="A19" i="15"/>
  <c r="B19" i="15"/>
  <c r="A20" i="15"/>
  <c r="B20" i="15"/>
  <c r="J16" i="15"/>
  <c r="A12" i="15"/>
  <c r="B12" i="15"/>
  <c r="A13" i="15"/>
  <c r="B13" i="15"/>
  <c r="A14" i="15"/>
  <c r="B14" i="15"/>
  <c r="A15" i="15"/>
  <c r="B15" i="15"/>
  <c r="J12" i="15"/>
  <c r="J13" i="15"/>
  <c r="J14" i="15"/>
  <c r="J15" i="15"/>
  <c r="AJ26" i="15" l="1" a="1"/>
  <c r="AJ26" i="15" s="1"/>
  <c r="AJ14" i="15" a="1"/>
  <c r="AJ14" i="15" s="1"/>
  <c r="AJ12" i="15" a="1"/>
  <c r="AJ12" i="15" s="1"/>
  <c r="AJ24" i="15" a="1"/>
  <c r="AJ24" i="15" s="1"/>
  <c r="AJ15" i="15" a="1"/>
  <c r="AJ15" i="15" s="1"/>
  <c r="AJ13" i="15" a="1"/>
  <c r="AJ13" i="15" s="1"/>
  <c r="AJ16" i="15" a="1"/>
  <c r="AJ16" i="15" s="1"/>
  <c r="AJ27" i="15" a="1"/>
  <c r="AJ27" i="15" s="1"/>
  <c r="AJ23" i="15" a="1"/>
  <c r="AJ23" i="15" s="1"/>
  <c r="AJ22" i="15" a="1"/>
  <c r="AJ22" i="15" s="1"/>
  <c r="AJ21" i="15" a="1"/>
  <c r="AJ21" i="15" s="1"/>
  <c r="AJ25" i="15" a="1"/>
  <c r="AJ25" i="15" s="1"/>
  <c r="AJ17" i="15" a="1"/>
  <c r="AJ17" i="15" s="1"/>
  <c r="H25" i="4"/>
  <c r="E25" i="4"/>
  <c r="E24" i="4"/>
  <c r="E23" i="4"/>
  <c r="F30" i="4"/>
  <c r="E30" i="4"/>
  <c r="N6" i="18" l="1"/>
  <c r="Q6" i="18"/>
  <c r="G29" i="18"/>
  <c r="G18" i="18"/>
  <c r="L29" i="18"/>
  <c r="K29" i="18"/>
  <c r="I29" i="18"/>
  <c r="H29" i="18"/>
  <c r="V29" i="18" s="1"/>
  <c r="W29" i="18" s="1"/>
  <c r="L18" i="18"/>
  <c r="K18" i="18"/>
  <c r="AA18" i="18" s="1"/>
  <c r="I18" i="18"/>
  <c r="H18" i="18"/>
  <c r="M7" i="18"/>
  <c r="M6" i="18" s="1"/>
  <c r="L7" i="18"/>
  <c r="L6" i="18" s="1"/>
  <c r="D25" i="4" s="1"/>
  <c r="K7" i="18"/>
  <c r="K6" i="18" s="1"/>
  <c r="C25" i="4" s="1"/>
  <c r="I7" i="18"/>
  <c r="I6" i="18" s="1"/>
  <c r="H7" i="18"/>
  <c r="H6" i="18" s="1"/>
  <c r="G7" i="18"/>
  <c r="G6" i="18" s="1"/>
  <c r="N6" i="20"/>
  <c r="G29" i="20"/>
  <c r="L29" i="20"/>
  <c r="K29" i="20"/>
  <c r="AA29" i="20" s="1"/>
  <c r="I29" i="20"/>
  <c r="H29" i="20"/>
  <c r="W29" i="20" s="1"/>
  <c r="X29" i="20" s="1"/>
  <c r="H7" i="20"/>
  <c r="H6" i="20" s="1"/>
  <c r="L18" i="20"/>
  <c r="K18" i="20"/>
  <c r="I18" i="20"/>
  <c r="H18" i="20"/>
  <c r="G18" i="20"/>
  <c r="G7" i="20"/>
  <c r="G6" i="20" s="1"/>
  <c r="L7" i="20"/>
  <c r="L6" i="20" s="1"/>
  <c r="K7" i="20"/>
  <c r="I7" i="20"/>
  <c r="I6" i="20" s="1"/>
  <c r="AJ39" i="21" a="1"/>
  <c r="AJ39" i="21" s="1"/>
  <c r="AH39" i="21"/>
  <c r="AE39" i="21"/>
  <c r="AG39" i="21" s="1"/>
  <c r="AB39" i="21"/>
  <c r="AC39" i="21" s="1"/>
  <c r="AA39" i="21"/>
  <c r="V39" i="21"/>
  <c r="M39" i="21"/>
  <c r="J39" i="21"/>
  <c r="N39" i="21" s="1"/>
  <c r="B39" i="21"/>
  <c r="A39" i="21"/>
  <c r="AJ38" i="21" a="1"/>
  <c r="AJ38" i="21" s="1"/>
  <c r="AH38" i="21"/>
  <c r="AG38" i="21"/>
  <c r="AE38" i="21"/>
  <c r="AA38" i="21"/>
  <c r="AB38" i="21" s="1"/>
  <c r="V38" i="21"/>
  <c r="N38" i="21"/>
  <c r="M38" i="21"/>
  <c r="J38" i="21"/>
  <c r="B38" i="21"/>
  <c r="A38" i="21"/>
  <c r="AJ37" i="21" a="1"/>
  <c r="AJ37" i="21" s="1"/>
  <c r="AH37" i="21"/>
  <c r="AG37" i="21"/>
  <c r="AE37" i="21"/>
  <c r="AA37" i="21"/>
  <c r="AB37" i="21" s="1"/>
  <c r="V37" i="21"/>
  <c r="N37" i="21"/>
  <c r="M37" i="21"/>
  <c r="J37" i="21"/>
  <c r="B37" i="21"/>
  <c r="A37" i="21"/>
  <c r="AJ36" i="21" a="1"/>
  <c r="AJ36" i="21" s="1"/>
  <c r="AH36" i="21"/>
  <c r="AG36" i="21"/>
  <c r="AE36" i="21"/>
  <c r="AA36" i="21"/>
  <c r="AB36" i="21" s="1"/>
  <c r="V36" i="21"/>
  <c r="N36" i="21"/>
  <c r="M36" i="21"/>
  <c r="J36" i="21"/>
  <c r="B36" i="21"/>
  <c r="A36" i="21"/>
  <c r="AJ35" i="21" a="1"/>
  <c r="AJ35" i="21" s="1"/>
  <c r="AH35" i="21"/>
  <c r="AG35" i="21"/>
  <c r="AE35" i="21"/>
  <c r="AA35" i="21"/>
  <c r="V35" i="21"/>
  <c r="N35" i="21"/>
  <c r="M35" i="21"/>
  <c r="J35" i="21"/>
  <c r="B35" i="21"/>
  <c r="A35" i="21"/>
  <c r="AJ34" i="21" a="1"/>
  <c r="AJ34" i="21" s="1"/>
  <c r="AH34" i="21"/>
  <c r="AG34" i="21"/>
  <c r="AE34" i="21"/>
  <c r="AA34" i="21"/>
  <c r="AB34" i="21" s="1"/>
  <c r="V34" i="21"/>
  <c r="N34" i="21"/>
  <c r="M34" i="21"/>
  <c r="J34" i="21"/>
  <c r="B34" i="21"/>
  <c r="A34" i="21"/>
  <c r="AJ33" i="21" a="1"/>
  <c r="AJ33" i="21" s="1"/>
  <c r="AH33" i="21"/>
  <c r="AG33" i="21"/>
  <c r="AE33" i="21"/>
  <c r="AA33" i="21"/>
  <c r="V33" i="21"/>
  <c r="N33" i="21"/>
  <c r="M33" i="21"/>
  <c r="J33" i="21"/>
  <c r="B33" i="21"/>
  <c r="A33" i="21"/>
  <c r="AJ32" i="21" a="1"/>
  <c r="AJ32" i="21" s="1"/>
  <c r="AH32" i="21"/>
  <c r="AG32" i="21"/>
  <c r="AE32" i="21"/>
  <c r="AA32" i="21"/>
  <c r="V32" i="21"/>
  <c r="N32" i="21"/>
  <c r="M32" i="21"/>
  <c r="J32" i="21"/>
  <c r="B32" i="21"/>
  <c r="A32" i="21"/>
  <c r="AJ31" i="21" a="1"/>
  <c r="AJ31" i="21" s="1"/>
  <c r="AH31" i="21"/>
  <c r="AG31" i="21"/>
  <c r="AE31" i="21"/>
  <c r="AA31" i="21"/>
  <c r="AB31" i="21" s="1"/>
  <c r="V31" i="21"/>
  <c r="N31" i="21"/>
  <c r="M31" i="21"/>
  <c r="J31" i="21"/>
  <c r="B31" i="21"/>
  <c r="A31" i="21"/>
  <c r="AJ30" i="21" a="1"/>
  <c r="AJ30" i="21" s="1"/>
  <c r="AH30" i="21"/>
  <c r="AG30" i="21"/>
  <c r="AE30" i="21"/>
  <c r="AA30" i="21"/>
  <c r="V30" i="21"/>
  <c r="N30" i="21"/>
  <c r="M30" i="21"/>
  <c r="J30" i="21"/>
  <c r="J29" i="21" s="1"/>
  <c r="B30" i="21"/>
  <c r="A30" i="21"/>
  <c r="AE29" i="21"/>
  <c r="M29" i="21"/>
  <c r="L29" i="21"/>
  <c r="K29" i="21"/>
  <c r="I29" i="21"/>
  <c r="H29" i="21"/>
  <c r="G29" i="21"/>
  <c r="AJ28" i="21" a="1"/>
  <c r="AJ28" i="21" s="1"/>
  <c r="AH28" i="21"/>
  <c r="AG28" i="21"/>
  <c r="AE28" i="21"/>
  <c r="AA28" i="21"/>
  <c r="V28" i="21"/>
  <c r="N28" i="21"/>
  <c r="M28" i="21"/>
  <c r="J28" i="21"/>
  <c r="B28" i="21"/>
  <c r="A28" i="21"/>
  <c r="AJ27" i="21" a="1"/>
  <c r="AJ27" i="21" s="1"/>
  <c r="AH27" i="21"/>
  <c r="AG27" i="21"/>
  <c r="AE27" i="21"/>
  <c r="AA27" i="21"/>
  <c r="AB27" i="21" s="1"/>
  <c r="V27" i="21"/>
  <c r="N27" i="21"/>
  <c r="M27" i="21"/>
  <c r="J27" i="21"/>
  <c r="B27" i="21"/>
  <c r="A27" i="21"/>
  <c r="AJ26" i="21" a="1"/>
  <c r="AJ26" i="21" s="1"/>
  <c r="AH26" i="21"/>
  <c r="AG26" i="21"/>
  <c r="AE26" i="21"/>
  <c r="AA26" i="21"/>
  <c r="V26" i="21"/>
  <c r="N26" i="21"/>
  <c r="M26" i="21"/>
  <c r="J26" i="21"/>
  <c r="B26" i="21"/>
  <c r="A26" i="21"/>
  <c r="AJ25" i="21" a="1"/>
  <c r="AJ25" i="21" s="1"/>
  <c r="AH25" i="21"/>
  <c r="AG25" i="21"/>
  <c r="AE25" i="21"/>
  <c r="AA25" i="21"/>
  <c r="AB25" i="21" s="1"/>
  <c r="V25" i="21"/>
  <c r="N25" i="21"/>
  <c r="M25" i="21"/>
  <c r="J25" i="21"/>
  <c r="B25" i="21"/>
  <c r="A25" i="21"/>
  <c r="AJ24" i="21" a="1"/>
  <c r="AJ24" i="21" s="1"/>
  <c r="AH24" i="21"/>
  <c r="AG24" i="21"/>
  <c r="AE24" i="21"/>
  <c r="AA24" i="21"/>
  <c r="V24" i="21"/>
  <c r="N24" i="21"/>
  <c r="M24" i="21"/>
  <c r="J24" i="21"/>
  <c r="B24" i="21"/>
  <c r="A24" i="21"/>
  <c r="AJ23" i="21" a="1"/>
  <c r="AJ23" i="21" s="1"/>
  <c r="AH23" i="21"/>
  <c r="AG23" i="21"/>
  <c r="AE23" i="21"/>
  <c r="AA23" i="21"/>
  <c r="AB23" i="21" s="1"/>
  <c r="V23" i="21"/>
  <c r="N23" i="21"/>
  <c r="M23" i="21"/>
  <c r="J23" i="21"/>
  <c r="B23" i="21"/>
  <c r="A23" i="21"/>
  <c r="AJ22" i="21" a="1"/>
  <c r="AJ22" i="21" s="1"/>
  <c r="AH22" i="21"/>
  <c r="AG22" i="21"/>
  <c r="AE22" i="21"/>
  <c r="AA22" i="21"/>
  <c r="V22" i="21"/>
  <c r="N22" i="21"/>
  <c r="M22" i="21"/>
  <c r="J22" i="21"/>
  <c r="B22" i="21"/>
  <c r="A22" i="21"/>
  <c r="AJ21" i="21" a="1"/>
  <c r="AJ21" i="21" s="1"/>
  <c r="AH21" i="21"/>
  <c r="AG21" i="21"/>
  <c r="AE21" i="21"/>
  <c r="AA21" i="21"/>
  <c r="AB21" i="21" s="1"/>
  <c r="V21" i="21"/>
  <c r="N21" i="21"/>
  <c r="M21" i="21"/>
  <c r="J21" i="21"/>
  <c r="B21" i="21"/>
  <c r="A21" i="21"/>
  <c r="AJ20" i="21" a="1"/>
  <c r="AJ20" i="21" s="1"/>
  <c r="AH20" i="21"/>
  <c r="AG20" i="21"/>
  <c r="AE20" i="21"/>
  <c r="AA20" i="21"/>
  <c r="V20" i="21"/>
  <c r="N20" i="21"/>
  <c r="M20" i="21"/>
  <c r="J20" i="21"/>
  <c r="B20" i="21"/>
  <c r="A20" i="21"/>
  <c r="AJ19" i="21" a="1"/>
  <c r="AJ19" i="21" s="1"/>
  <c r="AH19" i="21"/>
  <c r="AG19" i="21"/>
  <c r="AE19" i="21"/>
  <c r="AA19" i="21"/>
  <c r="AB19" i="21" s="1"/>
  <c r="V19" i="21"/>
  <c r="N19" i="21"/>
  <c r="M19" i="21"/>
  <c r="J19" i="21"/>
  <c r="J18" i="21" s="1"/>
  <c r="B19" i="21"/>
  <c r="A19" i="21"/>
  <c r="AE18" i="21"/>
  <c r="M18" i="21"/>
  <c r="L18" i="21"/>
  <c r="K18" i="21"/>
  <c r="I18" i="21"/>
  <c r="H18" i="21"/>
  <c r="G18" i="21"/>
  <c r="AJ17" i="21" a="1"/>
  <c r="AJ17" i="21" s="1"/>
  <c r="AH17" i="21"/>
  <c r="AG17" i="21"/>
  <c r="AE17" i="21"/>
  <c r="AA17" i="21"/>
  <c r="AB17" i="21" s="1"/>
  <c r="V17" i="21"/>
  <c r="N17" i="21"/>
  <c r="M17" i="21"/>
  <c r="J17" i="21"/>
  <c r="B17" i="21"/>
  <c r="A17" i="21"/>
  <c r="AJ16" i="21" a="1"/>
  <c r="AJ16" i="21" s="1"/>
  <c r="AH16" i="21"/>
  <c r="AG16" i="21"/>
  <c r="AE16" i="21"/>
  <c r="AA16" i="21"/>
  <c r="AB16" i="21" s="1"/>
  <c r="V16" i="21"/>
  <c r="N16" i="21"/>
  <c r="M16" i="21"/>
  <c r="J16" i="21"/>
  <c r="B16" i="21"/>
  <c r="A16" i="21"/>
  <c r="AJ15" i="21" a="1"/>
  <c r="AJ15" i="21" s="1"/>
  <c r="AH15" i="21"/>
  <c r="AG15" i="21"/>
  <c r="AE15" i="21"/>
  <c r="AA15" i="21"/>
  <c r="V15" i="21"/>
  <c r="N15" i="21"/>
  <c r="M15" i="21"/>
  <c r="J15" i="21"/>
  <c r="B15" i="21"/>
  <c r="A15" i="21"/>
  <c r="AJ14" i="21" a="1"/>
  <c r="AJ14" i="21" s="1"/>
  <c r="AH14" i="21"/>
  <c r="AG14" i="21"/>
  <c r="AE14" i="21"/>
  <c r="AA14" i="21"/>
  <c r="V14" i="21"/>
  <c r="N14" i="21"/>
  <c r="M14" i="21"/>
  <c r="J14" i="21"/>
  <c r="B14" i="21"/>
  <c r="A14" i="21"/>
  <c r="AJ13" i="21" a="1"/>
  <c r="AJ13" i="21" s="1"/>
  <c r="AH13" i="21"/>
  <c r="AG13" i="21"/>
  <c r="AE13" i="21"/>
  <c r="AA13" i="21"/>
  <c r="AB13" i="21" s="1"/>
  <c r="V13" i="21"/>
  <c r="N13" i="21"/>
  <c r="M13" i="21"/>
  <c r="J13" i="21"/>
  <c r="B13" i="21"/>
  <c r="A13" i="21"/>
  <c r="AJ12" i="21" a="1"/>
  <c r="AJ12" i="21" s="1"/>
  <c r="AH12" i="21"/>
  <c r="AG12" i="21"/>
  <c r="AE12" i="21"/>
  <c r="AA12" i="21"/>
  <c r="V12" i="21"/>
  <c r="N12" i="21"/>
  <c r="M12" i="21"/>
  <c r="J12" i="21"/>
  <c r="B12" i="21"/>
  <c r="A12" i="21"/>
  <c r="AJ11" i="21" a="1"/>
  <c r="AJ11" i="21" s="1"/>
  <c r="AH11" i="21"/>
  <c r="AG11" i="21"/>
  <c r="AE11" i="21"/>
  <c r="AA11" i="21"/>
  <c r="AB11" i="21" s="1"/>
  <c r="V11" i="21"/>
  <c r="N11" i="21"/>
  <c r="M11" i="21"/>
  <c r="J11" i="21"/>
  <c r="B11" i="21"/>
  <c r="A11" i="21"/>
  <c r="AJ10" i="21" a="1"/>
  <c r="AJ10" i="21" s="1"/>
  <c r="AH10" i="21"/>
  <c r="AG10" i="21"/>
  <c r="AE10" i="21"/>
  <c r="AA10" i="21"/>
  <c r="V10" i="21"/>
  <c r="N10" i="21"/>
  <c r="M10" i="21"/>
  <c r="J10" i="21"/>
  <c r="B10" i="21"/>
  <c r="A10" i="21"/>
  <c r="AJ9" i="21" a="1"/>
  <c r="AJ9" i="21" s="1"/>
  <c r="AH9" i="21"/>
  <c r="AG9" i="21"/>
  <c r="AE9" i="21"/>
  <c r="AA9" i="21"/>
  <c r="AB9" i="21" s="1"/>
  <c r="V9" i="21"/>
  <c r="N9" i="21"/>
  <c r="M9" i="21"/>
  <c r="J9" i="21"/>
  <c r="B9" i="21"/>
  <c r="A9" i="21"/>
  <c r="AJ8" i="21" a="1"/>
  <c r="AJ8" i="21" s="1"/>
  <c r="AH8" i="21"/>
  <c r="AG8" i="21"/>
  <c r="AE8" i="21"/>
  <c r="AA8" i="21"/>
  <c r="V8" i="21"/>
  <c r="N8" i="21"/>
  <c r="M8" i="21"/>
  <c r="J8" i="21"/>
  <c r="B8" i="21"/>
  <c r="A8" i="21"/>
  <c r="M7" i="21"/>
  <c r="L7" i="21"/>
  <c r="K7" i="21"/>
  <c r="J7" i="21"/>
  <c r="J6" i="21" s="1"/>
  <c r="I7" i="21"/>
  <c r="H7" i="21"/>
  <c r="G7" i="21"/>
  <c r="M6" i="21"/>
  <c r="L6" i="21"/>
  <c r="K6" i="21"/>
  <c r="I6" i="21"/>
  <c r="H6" i="21"/>
  <c r="G6" i="21"/>
  <c r="AG39" i="20" a="1"/>
  <c r="AG39" i="20" s="1"/>
  <c r="AE39" i="20" s="1"/>
  <c r="AL39" i="20" s="1"/>
  <c r="AA39" i="20"/>
  <c r="AB39" i="20" s="1"/>
  <c r="AC39" i="20" s="1"/>
  <c r="V39" i="20"/>
  <c r="W39" i="20" s="1"/>
  <c r="M39" i="20"/>
  <c r="J39" i="20"/>
  <c r="N39" i="20" s="1"/>
  <c r="B39" i="20"/>
  <c r="A39" i="20"/>
  <c r="AG38" i="20" a="1"/>
  <c r="AG38" i="20" s="1"/>
  <c r="AE38" i="20" s="1"/>
  <c r="AL38" i="20" s="1"/>
  <c r="AA38" i="20"/>
  <c r="AB38" i="20" s="1"/>
  <c r="AC38" i="20" s="1"/>
  <c r="V38" i="20"/>
  <c r="W38" i="20" s="1"/>
  <c r="M38" i="20"/>
  <c r="J38" i="20"/>
  <c r="N38" i="20" s="1"/>
  <c r="B38" i="20"/>
  <c r="A38" i="20"/>
  <c r="AG37" i="20" a="1"/>
  <c r="AG37" i="20" s="1"/>
  <c r="AE37" i="20" s="1"/>
  <c r="AL37" i="20" s="1"/>
  <c r="AB37" i="20"/>
  <c r="AC37" i="20" s="1"/>
  <c r="AA37" i="20"/>
  <c r="V37" i="20"/>
  <c r="W37" i="20" s="1"/>
  <c r="M37" i="20"/>
  <c r="N37" i="20" s="1"/>
  <c r="J37" i="20"/>
  <c r="B37" i="20"/>
  <c r="A37" i="20"/>
  <c r="AG36" i="20" a="1"/>
  <c r="AG36" i="20" s="1"/>
  <c r="AE36" i="20" s="1"/>
  <c r="AL36" i="20" s="1"/>
  <c r="AA36" i="20"/>
  <c r="AB36" i="20" s="1"/>
  <c r="AC36" i="20" s="1"/>
  <c r="V36" i="20"/>
  <c r="W36" i="20" s="1"/>
  <c r="M36" i="20"/>
  <c r="J36" i="20"/>
  <c r="N36" i="20" s="1"/>
  <c r="B36" i="20"/>
  <c r="A36" i="20"/>
  <c r="AG35" i="20" a="1"/>
  <c r="AG35" i="20" s="1"/>
  <c r="AE35" i="20" s="1"/>
  <c r="AL35" i="20" s="1"/>
  <c r="AB35" i="20"/>
  <c r="AC35" i="20" s="1"/>
  <c r="AA35" i="20"/>
  <c r="V35" i="20"/>
  <c r="W35" i="20" s="1"/>
  <c r="M35" i="20"/>
  <c r="N35" i="20" s="1"/>
  <c r="J35" i="20"/>
  <c r="B35" i="20"/>
  <c r="A35" i="20"/>
  <c r="AG34" i="20" a="1"/>
  <c r="AG34" i="20" s="1"/>
  <c r="AE34" i="20" s="1"/>
  <c r="AL34" i="20" s="1"/>
  <c r="AB34" i="20"/>
  <c r="AC34" i="20" s="1"/>
  <c r="AA34" i="20"/>
  <c r="V34" i="20"/>
  <c r="W34" i="20" s="1"/>
  <c r="X34" i="20" s="1"/>
  <c r="M34" i="20"/>
  <c r="J34" i="20"/>
  <c r="B34" i="20"/>
  <c r="A34" i="20"/>
  <c r="AG33" i="20" a="1"/>
  <c r="AG33" i="20" s="1"/>
  <c r="AE33" i="20" s="1"/>
  <c r="AL33" i="20" s="1"/>
  <c r="AB33" i="20"/>
  <c r="AC33" i="20" s="1"/>
  <c r="AA33" i="20"/>
  <c r="V33" i="20"/>
  <c r="W33" i="20" s="1"/>
  <c r="X33" i="20" s="1"/>
  <c r="M33" i="20"/>
  <c r="J33" i="20"/>
  <c r="B33" i="20"/>
  <c r="A33" i="20"/>
  <c r="AG32" i="20"/>
  <c r="AE32" i="20" s="1"/>
  <c r="AL32" i="20" s="1"/>
  <c r="AG32" i="20" a="1"/>
  <c r="AB32" i="20"/>
  <c r="AC32" i="20" s="1"/>
  <c r="AA32" i="20"/>
  <c r="V32" i="20"/>
  <c r="W32" i="20" s="1"/>
  <c r="X32" i="20" s="1"/>
  <c r="M32" i="20"/>
  <c r="J32" i="20"/>
  <c r="B32" i="20"/>
  <c r="A32" i="20"/>
  <c r="AG31" i="20" a="1"/>
  <c r="AG31" i="20" s="1"/>
  <c r="AE31" i="20" s="1"/>
  <c r="AL31" i="20" s="1"/>
  <c r="AB31" i="20"/>
  <c r="AC31" i="20" s="1"/>
  <c r="AA31" i="20"/>
  <c r="V31" i="20"/>
  <c r="W31" i="20" s="1"/>
  <c r="X31" i="20" s="1"/>
  <c r="M31" i="20"/>
  <c r="J31" i="20"/>
  <c r="B31" i="20"/>
  <c r="A31" i="20"/>
  <c r="AG30" i="20" a="1"/>
  <c r="AG30" i="20" s="1"/>
  <c r="AE30" i="20" s="1"/>
  <c r="AL30" i="20" s="1"/>
  <c r="AB30" i="20"/>
  <c r="AC30" i="20" s="1"/>
  <c r="AA30" i="20"/>
  <c r="V30" i="20"/>
  <c r="W30" i="20" s="1"/>
  <c r="X30" i="20" s="1"/>
  <c r="M30" i="20"/>
  <c r="M29" i="20" s="1"/>
  <c r="J30" i="20"/>
  <c r="B30" i="20"/>
  <c r="A30" i="20"/>
  <c r="AG29" i="20" a="1"/>
  <c r="AG29" i="20" s="1"/>
  <c r="AE29" i="20" s="1"/>
  <c r="AL29" i="20" s="1"/>
  <c r="V29" i="20"/>
  <c r="AG28" i="20" a="1"/>
  <c r="AG28" i="20" s="1"/>
  <c r="AE28" i="20" s="1"/>
  <c r="AA28" i="20"/>
  <c r="AB28" i="20" s="1"/>
  <c r="AC28" i="20" s="1"/>
  <c r="V28" i="20"/>
  <c r="W28" i="20" s="1"/>
  <c r="X28" i="20" s="1"/>
  <c r="M28" i="20"/>
  <c r="J28" i="20"/>
  <c r="N28" i="20" s="1"/>
  <c r="B28" i="20"/>
  <c r="A28" i="20"/>
  <c r="AG27" i="20" a="1"/>
  <c r="AG27" i="20" s="1"/>
  <c r="AE27" i="20" s="1"/>
  <c r="AL27" i="20" s="1"/>
  <c r="AA27" i="20"/>
  <c r="AB27" i="20" s="1"/>
  <c r="AC27" i="20" s="1"/>
  <c r="V27" i="20"/>
  <c r="W27" i="20" s="1"/>
  <c r="X27" i="20" s="1"/>
  <c r="M27" i="20"/>
  <c r="J27" i="20"/>
  <c r="N27" i="20" s="1"/>
  <c r="B27" i="20"/>
  <c r="A27" i="20"/>
  <c r="AG26" i="20" a="1"/>
  <c r="AG26" i="20" s="1"/>
  <c r="AE26" i="20" s="1"/>
  <c r="AL26" i="20" s="1"/>
  <c r="AA26" i="20"/>
  <c r="AB26" i="20" s="1"/>
  <c r="AC26" i="20" s="1"/>
  <c r="V26" i="20"/>
  <c r="W26" i="20" s="1"/>
  <c r="X26" i="20" s="1"/>
  <c r="M26" i="20"/>
  <c r="J26" i="20"/>
  <c r="N26" i="20" s="1"/>
  <c r="B26" i="20"/>
  <c r="A26" i="20"/>
  <c r="AG25" i="20" a="1"/>
  <c r="AG25" i="20" s="1"/>
  <c r="AE25" i="20" s="1"/>
  <c r="AL25" i="20" s="1"/>
  <c r="AA25" i="20"/>
  <c r="AB25" i="20" s="1"/>
  <c r="AC25" i="20" s="1"/>
  <c r="V25" i="20"/>
  <c r="W25" i="20" s="1"/>
  <c r="X25" i="20" s="1"/>
  <c r="M25" i="20"/>
  <c r="J25" i="20"/>
  <c r="N25" i="20" s="1"/>
  <c r="B25" i="20"/>
  <c r="A25" i="20"/>
  <c r="AG24" i="20" a="1"/>
  <c r="AG24" i="20" s="1"/>
  <c r="AE24" i="20" s="1"/>
  <c r="AL24" i="20" s="1"/>
  <c r="AA24" i="20"/>
  <c r="AB24" i="20" s="1"/>
  <c r="AC24" i="20" s="1"/>
  <c r="V24" i="20"/>
  <c r="W24" i="20" s="1"/>
  <c r="X24" i="20" s="1"/>
  <c r="M24" i="20"/>
  <c r="J24" i="20"/>
  <c r="N24" i="20" s="1"/>
  <c r="B24" i="20"/>
  <c r="A24" i="20"/>
  <c r="AG23" i="20" a="1"/>
  <c r="AG23" i="20" s="1"/>
  <c r="AE23" i="20" s="1"/>
  <c r="AL23" i="20" s="1"/>
  <c r="AA23" i="20"/>
  <c r="AB23" i="20" s="1"/>
  <c r="AC23" i="20" s="1"/>
  <c r="V23" i="20"/>
  <c r="W23" i="20" s="1"/>
  <c r="X23" i="20" s="1"/>
  <c r="M23" i="20"/>
  <c r="J23" i="20"/>
  <c r="N23" i="20" s="1"/>
  <c r="B23" i="20"/>
  <c r="A23" i="20"/>
  <c r="AG22" i="20" a="1"/>
  <c r="AG22" i="20" s="1"/>
  <c r="AE22" i="20" s="1"/>
  <c r="AL22" i="20" s="1"/>
  <c r="AA22" i="20"/>
  <c r="AB22" i="20" s="1"/>
  <c r="AC22" i="20" s="1"/>
  <c r="V22" i="20"/>
  <c r="W22" i="20" s="1"/>
  <c r="X22" i="20" s="1"/>
  <c r="M22" i="20"/>
  <c r="J22" i="20"/>
  <c r="N22" i="20" s="1"/>
  <c r="B22" i="20"/>
  <c r="A22" i="20"/>
  <c r="AG21" i="20" a="1"/>
  <c r="AG21" i="20" s="1"/>
  <c r="AE21" i="20" s="1"/>
  <c r="AL21" i="20" s="1"/>
  <c r="AA21" i="20"/>
  <c r="AB21" i="20" s="1"/>
  <c r="AC21" i="20" s="1"/>
  <c r="V21" i="20"/>
  <c r="W21" i="20" s="1"/>
  <c r="X21" i="20" s="1"/>
  <c r="M21" i="20"/>
  <c r="J21" i="20"/>
  <c r="N21" i="20" s="1"/>
  <c r="B21" i="20"/>
  <c r="A21" i="20"/>
  <c r="AG20" i="20" a="1"/>
  <c r="AG20" i="20" s="1"/>
  <c r="AE20" i="20" s="1"/>
  <c r="AA20" i="20"/>
  <c r="AB20" i="20" s="1"/>
  <c r="W20" i="20"/>
  <c r="X20" i="20" s="1"/>
  <c r="V20" i="20"/>
  <c r="M20" i="20"/>
  <c r="J20" i="20"/>
  <c r="N20" i="20" s="1"/>
  <c r="B20" i="20"/>
  <c r="A20" i="20"/>
  <c r="AG19" i="20" a="1"/>
  <c r="AG19" i="20" s="1"/>
  <c r="AE19" i="20" s="1"/>
  <c r="AL19" i="20" s="1"/>
  <c r="AA19" i="20"/>
  <c r="AB19" i="20" s="1"/>
  <c r="W19" i="20"/>
  <c r="X19" i="20" s="1"/>
  <c r="V19" i="20"/>
  <c r="M19" i="20"/>
  <c r="M18" i="20" s="1"/>
  <c r="J19" i="20"/>
  <c r="N19" i="20" s="1"/>
  <c r="B19" i="20"/>
  <c r="A19" i="20"/>
  <c r="AG18" i="20" a="1"/>
  <c r="AG18" i="20" s="1"/>
  <c r="AE18" i="20" s="1"/>
  <c r="V18" i="20"/>
  <c r="W18" i="20" s="1"/>
  <c r="X18" i="20" s="1"/>
  <c r="AG17" i="20" a="1"/>
  <c r="AG17" i="20" s="1"/>
  <c r="AE17" i="20" s="1"/>
  <c r="AL17" i="20" s="1"/>
  <c r="AA17" i="20"/>
  <c r="AB17" i="20" s="1"/>
  <c r="AC17" i="20" s="1"/>
  <c r="V17" i="20"/>
  <c r="W17" i="20" s="1"/>
  <c r="X17" i="20" s="1"/>
  <c r="M17" i="20"/>
  <c r="J17" i="20"/>
  <c r="N17" i="20" s="1"/>
  <c r="B17" i="20"/>
  <c r="A17" i="20"/>
  <c r="AG16" i="20" a="1"/>
  <c r="AG16" i="20" s="1"/>
  <c r="AE16" i="20" s="1"/>
  <c r="AA16" i="20"/>
  <c r="AB16" i="20" s="1"/>
  <c r="W16" i="20"/>
  <c r="X16" i="20" s="1"/>
  <c r="V16" i="20"/>
  <c r="M16" i="20"/>
  <c r="J16" i="20"/>
  <c r="N16" i="20" s="1"/>
  <c r="B16" i="20"/>
  <c r="A16" i="20"/>
  <c r="AG15" i="20" a="1"/>
  <c r="AG15" i="20" s="1"/>
  <c r="AE15" i="20" s="1"/>
  <c r="AL15" i="20" s="1"/>
  <c r="AA15" i="20"/>
  <c r="AB15" i="20" s="1"/>
  <c r="W15" i="20"/>
  <c r="X15" i="20" s="1"/>
  <c r="V15" i="20"/>
  <c r="M15" i="20"/>
  <c r="J15" i="20"/>
  <c r="N15" i="20" s="1"/>
  <c r="B15" i="20"/>
  <c r="A15" i="20"/>
  <c r="AG14" i="20" a="1"/>
  <c r="AG14" i="20" s="1"/>
  <c r="AE14" i="20" s="1"/>
  <c r="AA14" i="20"/>
  <c r="V14" i="20"/>
  <c r="W14" i="20" s="1"/>
  <c r="X14" i="20" s="1"/>
  <c r="M14" i="20"/>
  <c r="J14" i="20"/>
  <c r="N14" i="20" s="1"/>
  <c r="B14" i="20"/>
  <c r="A14" i="20"/>
  <c r="AG13" i="20" a="1"/>
  <c r="AG13" i="20" s="1"/>
  <c r="AE13" i="20" s="1"/>
  <c r="AL13" i="20" s="1"/>
  <c r="AA13" i="20"/>
  <c r="V13" i="20"/>
  <c r="W13" i="20" s="1"/>
  <c r="X13" i="20" s="1"/>
  <c r="M13" i="20"/>
  <c r="J13" i="20"/>
  <c r="N13" i="20" s="1"/>
  <c r="B13" i="20"/>
  <c r="A13" i="20"/>
  <c r="AG12" i="20" a="1"/>
  <c r="AG12" i="20" s="1"/>
  <c r="AE12" i="20" s="1"/>
  <c r="AB12" i="20"/>
  <c r="AC12" i="20" s="1"/>
  <c r="AA12" i="20"/>
  <c r="V12" i="20"/>
  <c r="M12" i="20"/>
  <c r="J12" i="20"/>
  <c r="B12" i="20"/>
  <c r="A12" i="20"/>
  <c r="AG11" i="20" a="1"/>
  <c r="AG11" i="20" s="1"/>
  <c r="AE11" i="20" s="1"/>
  <c r="AL11" i="20" s="1"/>
  <c r="AB11" i="20"/>
  <c r="AC11" i="20" s="1"/>
  <c r="AA11" i="20"/>
  <c r="V11" i="20"/>
  <c r="W11" i="20" s="1"/>
  <c r="X11" i="20" s="1"/>
  <c r="M11" i="20"/>
  <c r="J11" i="20"/>
  <c r="B11" i="20"/>
  <c r="A11" i="20"/>
  <c r="AG10" i="20" a="1"/>
  <c r="AG10" i="20" s="1"/>
  <c r="AE10" i="20" s="1"/>
  <c r="AA10" i="20"/>
  <c r="AB10" i="20" s="1"/>
  <c r="AC10" i="20" s="1"/>
  <c r="V10" i="20"/>
  <c r="M10" i="20"/>
  <c r="J10" i="20"/>
  <c r="N10" i="20" s="1"/>
  <c r="B10" i="20"/>
  <c r="A10" i="20"/>
  <c r="AG9" i="20" a="1"/>
  <c r="AG9" i="20" s="1"/>
  <c r="AE9" i="20" s="1"/>
  <c r="AL9" i="20" s="1"/>
  <c r="AA9" i="20"/>
  <c r="AB9" i="20" s="1"/>
  <c r="AC9" i="20" s="1"/>
  <c r="V9" i="20"/>
  <c r="W9" i="20" s="1"/>
  <c r="X9" i="20" s="1"/>
  <c r="M9" i="20"/>
  <c r="J9" i="20"/>
  <c r="N9" i="20" s="1"/>
  <c r="B9" i="20"/>
  <c r="A9" i="20"/>
  <c r="AG8" i="20" a="1"/>
  <c r="AG8" i="20" s="1"/>
  <c r="AE8" i="20" s="1"/>
  <c r="AA8" i="20"/>
  <c r="AB8" i="20" s="1"/>
  <c r="W8" i="20"/>
  <c r="X8" i="20" s="1"/>
  <c r="V8" i="20"/>
  <c r="M8" i="20"/>
  <c r="M7" i="20" s="1"/>
  <c r="M6" i="20" s="1"/>
  <c r="J8" i="20"/>
  <c r="N8" i="20" s="1"/>
  <c r="B8" i="20"/>
  <c r="A8" i="20"/>
  <c r="AG7" i="20" a="1"/>
  <c r="AG7" i="20" s="1"/>
  <c r="AE7" i="20" s="1"/>
  <c r="AJ39" i="19" a="1"/>
  <c r="AJ39" i="19" s="1"/>
  <c r="AH39" i="19"/>
  <c r="AE39" i="19"/>
  <c r="AG39" i="19" s="1"/>
  <c r="AB39" i="19"/>
  <c r="AC39" i="19" s="1"/>
  <c r="AA39" i="19"/>
  <c r="V39" i="19"/>
  <c r="M39" i="19"/>
  <c r="J39" i="19"/>
  <c r="N39" i="19" s="1"/>
  <c r="B39" i="19"/>
  <c r="A39" i="19"/>
  <c r="AJ38" i="19" a="1"/>
  <c r="AJ38" i="19" s="1"/>
  <c r="AH38" i="19"/>
  <c r="AE38" i="19"/>
  <c r="AG38" i="19" s="1"/>
  <c r="AA38" i="19"/>
  <c r="AB38" i="19" s="1"/>
  <c r="V38" i="19"/>
  <c r="M38" i="19"/>
  <c r="J38" i="19"/>
  <c r="N38" i="19" s="1"/>
  <c r="B38" i="19"/>
  <c r="A38" i="19"/>
  <c r="AJ37" i="19" a="1"/>
  <c r="AJ37" i="19" s="1"/>
  <c r="AH37" i="19"/>
  <c r="AE37" i="19"/>
  <c r="AG37" i="19" s="1"/>
  <c r="AA37" i="19"/>
  <c r="AB37" i="19" s="1"/>
  <c r="V37" i="19"/>
  <c r="M37" i="19"/>
  <c r="J37" i="19"/>
  <c r="N37" i="19" s="1"/>
  <c r="B37" i="19"/>
  <c r="A37" i="19"/>
  <c r="AJ36" i="19" a="1"/>
  <c r="AJ36" i="19" s="1"/>
  <c r="AH36" i="19"/>
  <c r="AE36" i="19"/>
  <c r="AG36" i="19" s="1"/>
  <c r="AA36" i="19"/>
  <c r="AB36" i="19" s="1"/>
  <c r="V36" i="19"/>
  <c r="M36" i="19"/>
  <c r="J36" i="19"/>
  <c r="N36" i="19" s="1"/>
  <c r="B36" i="19"/>
  <c r="A36" i="19"/>
  <c r="AJ35" i="19" a="1"/>
  <c r="AJ35" i="19" s="1"/>
  <c r="AH35" i="19"/>
  <c r="AE35" i="19"/>
  <c r="AG35" i="19" s="1"/>
  <c r="AA35" i="19"/>
  <c r="AB35" i="19" s="1"/>
  <c r="V35" i="19"/>
  <c r="M35" i="19"/>
  <c r="J35" i="19"/>
  <c r="N35" i="19" s="1"/>
  <c r="B35" i="19"/>
  <c r="A35" i="19"/>
  <c r="AJ34" i="19" a="1"/>
  <c r="AJ34" i="19" s="1"/>
  <c r="AH34" i="19"/>
  <c r="AE34" i="19"/>
  <c r="AG34" i="19" s="1"/>
  <c r="AA34" i="19"/>
  <c r="AB34" i="19" s="1"/>
  <c r="V34" i="19"/>
  <c r="M34" i="19"/>
  <c r="J34" i="19"/>
  <c r="N34" i="19" s="1"/>
  <c r="B34" i="19"/>
  <c r="A34" i="19"/>
  <c r="AJ33" i="19" a="1"/>
  <c r="AJ33" i="19" s="1"/>
  <c r="AH33" i="19"/>
  <c r="AE33" i="19"/>
  <c r="AG33" i="19" s="1"/>
  <c r="AA33" i="19"/>
  <c r="AB33" i="19" s="1"/>
  <c r="V33" i="19"/>
  <c r="M33" i="19"/>
  <c r="J33" i="19"/>
  <c r="N33" i="19" s="1"/>
  <c r="B33" i="19"/>
  <c r="A33" i="19"/>
  <c r="AJ32" i="19" a="1"/>
  <c r="AJ32" i="19" s="1"/>
  <c r="AH32" i="19"/>
  <c r="AE32" i="19"/>
  <c r="AG32" i="19" s="1"/>
  <c r="AA32" i="19"/>
  <c r="AB32" i="19" s="1"/>
  <c r="V32" i="19"/>
  <c r="M32" i="19"/>
  <c r="J32" i="19"/>
  <c r="N32" i="19" s="1"/>
  <c r="B32" i="19"/>
  <c r="A32" i="19"/>
  <c r="AJ31" i="19" a="1"/>
  <c r="AJ31" i="19" s="1"/>
  <c r="AH31" i="19"/>
  <c r="AE31" i="19"/>
  <c r="AG31" i="19" s="1"/>
  <c r="AA31" i="19"/>
  <c r="AB31" i="19" s="1"/>
  <c r="V31" i="19"/>
  <c r="M31" i="19"/>
  <c r="J31" i="19"/>
  <c r="N31" i="19" s="1"/>
  <c r="B31" i="19"/>
  <c r="A31" i="19"/>
  <c r="AJ30" i="19" a="1"/>
  <c r="AJ30" i="19" s="1"/>
  <c r="AH30" i="19"/>
  <c r="AE30" i="19"/>
  <c r="AG30" i="19" s="1"/>
  <c r="AA30" i="19"/>
  <c r="AB30" i="19" s="1"/>
  <c r="V30" i="19"/>
  <c r="M30" i="19"/>
  <c r="J30" i="19"/>
  <c r="J29" i="19" s="1"/>
  <c r="B30" i="19"/>
  <c r="A30" i="19"/>
  <c r="AE29" i="19"/>
  <c r="M29" i="19"/>
  <c r="L29" i="19"/>
  <c r="K29" i="19"/>
  <c r="I29" i="19"/>
  <c r="H29" i="19"/>
  <c r="G29" i="19"/>
  <c r="AJ28" i="19"/>
  <c r="AJ28" i="19" a="1"/>
  <c r="AH28" i="19"/>
  <c r="AE28" i="19"/>
  <c r="AG28" i="19" s="1"/>
  <c r="AB28" i="19"/>
  <c r="AA28" i="19"/>
  <c r="X28" i="19"/>
  <c r="V28" i="19"/>
  <c r="W28" i="19" s="1"/>
  <c r="M28" i="19"/>
  <c r="N28" i="19" s="1"/>
  <c r="J28" i="19"/>
  <c r="B28" i="19"/>
  <c r="A28" i="19"/>
  <c r="AJ27" i="19" a="1"/>
  <c r="AJ27" i="19" s="1"/>
  <c r="AH27" i="19"/>
  <c r="AE27" i="19"/>
  <c r="AG27" i="19" s="1"/>
  <c r="AB27" i="19"/>
  <c r="AA27" i="19"/>
  <c r="X27" i="19"/>
  <c r="V27" i="19"/>
  <c r="W27" i="19" s="1"/>
  <c r="M27" i="19"/>
  <c r="N27" i="19" s="1"/>
  <c r="J27" i="19"/>
  <c r="B27" i="19"/>
  <c r="A27" i="19"/>
  <c r="AJ26" i="19" a="1"/>
  <c r="AJ26" i="19" s="1"/>
  <c r="AH26" i="19"/>
  <c r="AE26" i="19"/>
  <c r="AG26" i="19" s="1"/>
  <c r="AB26" i="19"/>
  <c r="AA26" i="19"/>
  <c r="X26" i="19"/>
  <c r="V26" i="19"/>
  <c r="W26" i="19" s="1"/>
  <c r="M26" i="19"/>
  <c r="N26" i="19" s="1"/>
  <c r="J26" i="19"/>
  <c r="B26" i="19"/>
  <c r="A26" i="19"/>
  <c r="AJ25" i="19" a="1"/>
  <c r="AJ25" i="19" s="1"/>
  <c r="AH25" i="19"/>
  <c r="AE25" i="19"/>
  <c r="AG25" i="19" s="1"/>
  <c r="AB25" i="19"/>
  <c r="AA25" i="19"/>
  <c r="X25" i="19"/>
  <c r="V25" i="19"/>
  <c r="W25" i="19" s="1"/>
  <c r="M25" i="19"/>
  <c r="N25" i="19" s="1"/>
  <c r="J25" i="19"/>
  <c r="B25" i="19"/>
  <c r="A25" i="19"/>
  <c r="AJ24" i="19" a="1"/>
  <c r="AJ24" i="19" s="1"/>
  <c r="AH24" i="19"/>
  <c r="AE24" i="19"/>
  <c r="AG24" i="19" s="1"/>
  <c r="AB24" i="19"/>
  <c r="AA24" i="19"/>
  <c r="X24" i="19"/>
  <c r="V24" i="19"/>
  <c r="W24" i="19" s="1"/>
  <c r="M24" i="19"/>
  <c r="N24" i="19" s="1"/>
  <c r="J24" i="19"/>
  <c r="B24" i="19"/>
  <c r="A24" i="19"/>
  <c r="AJ23" i="19" a="1"/>
  <c r="AJ23" i="19" s="1"/>
  <c r="AH23" i="19"/>
  <c r="AE23" i="19"/>
  <c r="AG23" i="19" s="1"/>
  <c r="AB23" i="19"/>
  <c r="AA23" i="19"/>
  <c r="X23" i="19"/>
  <c r="V23" i="19"/>
  <c r="W23" i="19" s="1"/>
  <c r="M23" i="19"/>
  <c r="N23" i="19" s="1"/>
  <c r="J23" i="19"/>
  <c r="B23" i="19"/>
  <c r="A23" i="19"/>
  <c r="AJ22" i="19" a="1"/>
  <c r="AJ22" i="19" s="1"/>
  <c r="AH22" i="19"/>
  <c r="AE22" i="19"/>
  <c r="AG22" i="19" s="1"/>
  <c r="AB22" i="19"/>
  <c r="AA22" i="19"/>
  <c r="X22" i="19"/>
  <c r="V22" i="19"/>
  <c r="W22" i="19" s="1"/>
  <c r="M22" i="19"/>
  <c r="N22" i="19" s="1"/>
  <c r="J22" i="19"/>
  <c r="B22" i="19"/>
  <c r="A22" i="19"/>
  <c r="AJ21" i="19" a="1"/>
  <c r="AJ21" i="19" s="1"/>
  <c r="AH21" i="19"/>
  <c r="AE21" i="19"/>
  <c r="AG21" i="19" s="1"/>
  <c r="AB21" i="19"/>
  <c r="AA21" i="19"/>
  <c r="X21" i="19"/>
  <c r="V21" i="19"/>
  <c r="W21" i="19" s="1"/>
  <c r="M21" i="19"/>
  <c r="N21" i="19" s="1"/>
  <c r="J21" i="19"/>
  <c r="B21" i="19"/>
  <c r="A21" i="19"/>
  <c r="AJ20" i="19" a="1"/>
  <c r="AJ20" i="19" s="1"/>
  <c r="AH20" i="19"/>
  <c r="AE20" i="19"/>
  <c r="AG20" i="19" s="1"/>
  <c r="AB20" i="19"/>
  <c r="AA20" i="19"/>
  <c r="X20" i="19"/>
  <c r="V20" i="19"/>
  <c r="W20" i="19" s="1"/>
  <c r="M20" i="19"/>
  <c r="N20" i="19" s="1"/>
  <c r="J20" i="19"/>
  <c r="B20" i="19"/>
  <c r="A20" i="19"/>
  <c r="AJ19" i="19" a="1"/>
  <c r="AJ19" i="19" s="1"/>
  <c r="AH19" i="19"/>
  <c r="AE19" i="19"/>
  <c r="AG19" i="19" s="1"/>
  <c r="AB19" i="19"/>
  <c r="AA19" i="19"/>
  <c r="X19" i="19"/>
  <c r="V19" i="19"/>
  <c r="W19" i="19" s="1"/>
  <c r="M19" i="19"/>
  <c r="J19" i="19"/>
  <c r="B19" i="19"/>
  <c r="A19" i="19"/>
  <c r="AE18" i="19"/>
  <c r="L18" i="19"/>
  <c r="K18" i="19"/>
  <c r="J18" i="19"/>
  <c r="I18" i="19"/>
  <c r="H18" i="19"/>
  <c r="G18" i="19"/>
  <c r="AJ17" i="19" a="1"/>
  <c r="AJ17" i="19" s="1"/>
  <c r="AH17" i="19"/>
  <c r="AE17" i="19"/>
  <c r="AG17" i="19" s="1"/>
  <c r="AB17" i="19"/>
  <c r="AA17" i="19"/>
  <c r="V17" i="19"/>
  <c r="W17" i="19" s="1"/>
  <c r="M17" i="19"/>
  <c r="N17" i="19" s="1"/>
  <c r="J17" i="19"/>
  <c r="B17" i="19"/>
  <c r="A17" i="19"/>
  <c r="AJ16" i="19"/>
  <c r="AJ16" i="19" a="1"/>
  <c r="AH16" i="19"/>
  <c r="AE16" i="19"/>
  <c r="AG16" i="19" s="1"/>
  <c r="AB16" i="19"/>
  <c r="AA16" i="19"/>
  <c r="V16" i="19"/>
  <c r="W16" i="19" s="1"/>
  <c r="M16" i="19"/>
  <c r="N16" i="19" s="1"/>
  <c r="J16" i="19"/>
  <c r="B16" i="19"/>
  <c r="A16" i="19"/>
  <c r="AJ15" i="19" a="1"/>
  <c r="AJ15" i="19" s="1"/>
  <c r="AH15" i="19"/>
  <c r="AE15" i="19"/>
  <c r="AG15" i="19" s="1"/>
  <c r="AB15" i="19"/>
  <c r="AA15" i="19"/>
  <c r="V15" i="19"/>
  <c r="W15" i="19" s="1"/>
  <c r="M15" i="19"/>
  <c r="N15" i="19" s="1"/>
  <c r="J15" i="19"/>
  <c r="B15" i="19"/>
  <c r="A15" i="19"/>
  <c r="AJ14" i="19"/>
  <c r="AJ14" i="19" a="1"/>
  <c r="AH14" i="19"/>
  <c r="AE14" i="19"/>
  <c r="AG14" i="19" s="1"/>
  <c r="AB14" i="19"/>
  <c r="AA14" i="19"/>
  <c r="V14" i="19"/>
  <c r="W14" i="19" s="1"/>
  <c r="M14" i="19"/>
  <c r="N14" i="19" s="1"/>
  <c r="J14" i="19"/>
  <c r="B14" i="19"/>
  <c r="A14" i="19"/>
  <c r="AJ13" i="19" a="1"/>
  <c r="AJ13" i="19" s="1"/>
  <c r="AH13" i="19"/>
  <c r="AE13" i="19"/>
  <c r="AG13" i="19" s="1"/>
  <c r="AB13" i="19"/>
  <c r="AA13" i="19"/>
  <c r="V13" i="19"/>
  <c r="W13" i="19" s="1"/>
  <c r="M13" i="19"/>
  <c r="N13" i="19" s="1"/>
  <c r="J13" i="19"/>
  <c r="B13" i="19"/>
  <c r="A13" i="19"/>
  <c r="AJ12" i="19"/>
  <c r="AJ12" i="19" a="1"/>
  <c r="AH12" i="19"/>
  <c r="AE12" i="19"/>
  <c r="AG12" i="19" s="1"/>
  <c r="AB12" i="19"/>
  <c r="AA12" i="19"/>
  <c r="V12" i="19"/>
  <c r="W12" i="19" s="1"/>
  <c r="M12" i="19"/>
  <c r="N12" i="19" s="1"/>
  <c r="J12" i="19"/>
  <c r="B12" i="19"/>
  <c r="A12" i="19"/>
  <c r="AJ11" i="19" a="1"/>
  <c r="AJ11" i="19" s="1"/>
  <c r="AH11" i="19"/>
  <c r="AE11" i="19"/>
  <c r="AG11" i="19" s="1"/>
  <c r="AB11" i="19"/>
  <c r="AA11" i="19"/>
  <c r="V11" i="19"/>
  <c r="W11" i="19" s="1"/>
  <c r="M11" i="19"/>
  <c r="N11" i="19" s="1"/>
  <c r="J11" i="19"/>
  <c r="B11" i="19"/>
  <c r="A11" i="19"/>
  <c r="AJ10" i="19"/>
  <c r="AJ10" i="19" a="1"/>
  <c r="AH10" i="19"/>
  <c r="AG10" i="19"/>
  <c r="AE10" i="19"/>
  <c r="AA10" i="19"/>
  <c r="AB10" i="19" s="1"/>
  <c r="V10" i="19"/>
  <c r="W10" i="19" s="1"/>
  <c r="M10" i="19"/>
  <c r="J10" i="19"/>
  <c r="B10" i="19"/>
  <c r="A10" i="19"/>
  <c r="AJ9" i="19" a="1"/>
  <c r="AJ9" i="19" s="1"/>
  <c r="AH9" i="19"/>
  <c r="AE9" i="19"/>
  <c r="AG9" i="19" s="1"/>
  <c r="AA9" i="19"/>
  <c r="AB9" i="19" s="1"/>
  <c r="V9" i="19"/>
  <c r="W9" i="19" s="1"/>
  <c r="N9" i="19"/>
  <c r="M9" i="19"/>
  <c r="J9" i="19"/>
  <c r="B9" i="19"/>
  <c r="A9" i="19"/>
  <c r="AJ8" i="19" a="1"/>
  <c r="AJ8" i="19" s="1"/>
  <c r="AH8" i="19"/>
  <c r="AG8" i="19"/>
  <c r="AE8" i="19"/>
  <c r="AA8" i="19"/>
  <c r="AB8" i="19" s="1"/>
  <c r="V8" i="19"/>
  <c r="W8" i="19" s="1"/>
  <c r="M8" i="19"/>
  <c r="J8" i="19"/>
  <c r="B8" i="19"/>
  <c r="A8" i="19"/>
  <c r="M7" i="19"/>
  <c r="L7" i="19"/>
  <c r="K7" i="19"/>
  <c r="J7" i="19"/>
  <c r="J6" i="19" s="1"/>
  <c r="I7" i="19"/>
  <c r="I6" i="19" s="1"/>
  <c r="H7" i="19"/>
  <c r="H6" i="19" s="1"/>
  <c r="G7" i="19"/>
  <c r="L6" i="19"/>
  <c r="G25" i="4" s="1"/>
  <c r="AG39" i="18" a="1"/>
  <c r="AG39" i="18" s="1"/>
  <c r="AE39" i="18" s="1"/>
  <c r="AP39" i="18" s="1"/>
  <c r="AA39" i="18"/>
  <c r="V39" i="18"/>
  <c r="M39" i="18"/>
  <c r="J39" i="18"/>
  <c r="B39" i="18"/>
  <c r="A39" i="18"/>
  <c r="AG38" i="18" a="1"/>
  <c r="AG38" i="18" s="1"/>
  <c r="AE38" i="18" s="1"/>
  <c r="AA38" i="18"/>
  <c r="V38" i="18"/>
  <c r="W38" i="18" s="1"/>
  <c r="M38" i="18"/>
  <c r="J38" i="18"/>
  <c r="B38" i="18"/>
  <c r="A38" i="18"/>
  <c r="AG37" i="18" a="1"/>
  <c r="AG37" i="18" s="1"/>
  <c r="AE37" i="18" s="1"/>
  <c r="AP37" i="18" s="1"/>
  <c r="AA37" i="18"/>
  <c r="W37" i="18"/>
  <c r="V37" i="18"/>
  <c r="X37" i="18" s="1"/>
  <c r="M37" i="18"/>
  <c r="J37" i="18"/>
  <c r="B37" i="18"/>
  <c r="A37" i="18"/>
  <c r="AG36" i="18" a="1"/>
  <c r="AG36" i="18" s="1"/>
  <c r="AE36" i="18" s="1"/>
  <c r="AK36" i="18" s="1"/>
  <c r="AA36" i="18"/>
  <c r="V36" i="18"/>
  <c r="W36" i="18" s="1"/>
  <c r="M36" i="18"/>
  <c r="J36" i="18"/>
  <c r="B36" i="18"/>
  <c r="A36" i="18"/>
  <c r="AG35" i="18" a="1"/>
  <c r="AG35" i="18" s="1"/>
  <c r="AE35" i="18" s="1"/>
  <c r="AP35" i="18" s="1"/>
  <c r="AA35" i="18"/>
  <c r="W35" i="18"/>
  <c r="V35" i="18"/>
  <c r="X35" i="18" s="1"/>
  <c r="M35" i="18"/>
  <c r="J35" i="18"/>
  <c r="B35" i="18"/>
  <c r="A35" i="18"/>
  <c r="AG34" i="18" a="1"/>
  <c r="AG34" i="18" s="1"/>
  <c r="AE34" i="18" s="1"/>
  <c r="AA34" i="18"/>
  <c r="V34" i="18"/>
  <c r="W34" i="18" s="1"/>
  <c r="M34" i="18"/>
  <c r="J34" i="18"/>
  <c r="B34" i="18"/>
  <c r="A34" i="18"/>
  <c r="AG33" i="18" a="1"/>
  <c r="AG33" i="18" s="1"/>
  <c r="AE33" i="18" s="1"/>
  <c r="AP33" i="18" s="1"/>
  <c r="AA33" i="18"/>
  <c r="W33" i="18"/>
  <c r="V33" i="18"/>
  <c r="X33" i="18" s="1"/>
  <c r="M33" i="18"/>
  <c r="J33" i="18"/>
  <c r="B33" i="18"/>
  <c r="A33" i="18"/>
  <c r="AG32" i="18"/>
  <c r="AE32" i="18" s="1"/>
  <c r="AK32" i="18" s="1"/>
  <c r="AG32" i="18" a="1"/>
  <c r="AA32" i="18"/>
  <c r="V32" i="18"/>
  <c r="W32" i="18" s="1"/>
  <c r="M32" i="18"/>
  <c r="J32" i="18"/>
  <c r="B32" i="18"/>
  <c r="A32" i="18"/>
  <c r="AG31" i="18" a="1"/>
  <c r="AG31" i="18" s="1"/>
  <c r="AE31" i="18" s="1"/>
  <c r="AP31" i="18" s="1"/>
  <c r="AA31" i="18"/>
  <c r="W31" i="18"/>
  <c r="V31" i="18"/>
  <c r="X31" i="18" s="1"/>
  <c r="M31" i="18"/>
  <c r="J31" i="18"/>
  <c r="B31" i="18"/>
  <c r="A31" i="18"/>
  <c r="AG30" i="18"/>
  <c r="AE30" i="18" s="1"/>
  <c r="AK30" i="18" s="1"/>
  <c r="AG30" i="18" a="1"/>
  <c r="AA30" i="18"/>
  <c r="V30" i="18"/>
  <c r="W30" i="18" s="1"/>
  <c r="M30" i="18"/>
  <c r="M29" i="18" s="1"/>
  <c r="J30" i="18"/>
  <c r="J29" i="18" s="1"/>
  <c r="B30" i="18"/>
  <c r="A30" i="18"/>
  <c r="AG29" i="18" a="1"/>
  <c r="AG29" i="18" s="1"/>
  <c r="AE29" i="18" s="1"/>
  <c r="AP29" i="18" s="1"/>
  <c r="AA29" i="18"/>
  <c r="AG28" i="18"/>
  <c r="AE28" i="18" s="1"/>
  <c r="AK28" i="18" s="1"/>
  <c r="AG28" i="18" a="1"/>
  <c r="AA28" i="18"/>
  <c r="AB28" i="18" s="1"/>
  <c r="AC28" i="18" s="1"/>
  <c r="V28" i="18"/>
  <c r="W28" i="18" s="1"/>
  <c r="M28" i="18"/>
  <c r="J28" i="18"/>
  <c r="B28" i="18"/>
  <c r="A28" i="18"/>
  <c r="AG27" i="18" a="1"/>
  <c r="AG27" i="18" s="1"/>
  <c r="AE27" i="18" s="1"/>
  <c r="AP27" i="18" s="1"/>
  <c r="AA27" i="18"/>
  <c r="AB27" i="18" s="1"/>
  <c r="AC27" i="18" s="1"/>
  <c r="W27" i="18"/>
  <c r="X27" i="18" s="1"/>
  <c r="V27" i="18"/>
  <c r="M27" i="18"/>
  <c r="J27" i="18"/>
  <c r="B27" i="18"/>
  <c r="A27" i="18"/>
  <c r="AG26" i="18"/>
  <c r="AE26" i="18" s="1"/>
  <c r="AG26" i="18" a="1"/>
  <c r="AA26" i="18"/>
  <c r="AB26" i="18" s="1"/>
  <c r="AC26" i="18" s="1"/>
  <c r="V26" i="18"/>
  <c r="W26" i="18" s="1"/>
  <c r="M26" i="18"/>
  <c r="J26" i="18"/>
  <c r="B26" i="18"/>
  <c r="A26" i="18"/>
  <c r="AG25" i="18" a="1"/>
  <c r="AG25" i="18" s="1"/>
  <c r="AE25" i="18" s="1"/>
  <c r="AP25" i="18" s="1"/>
  <c r="AA25" i="18"/>
  <c r="AB25" i="18" s="1"/>
  <c r="AC25" i="18" s="1"/>
  <c r="W25" i="18"/>
  <c r="X25" i="18" s="1"/>
  <c r="V25" i="18"/>
  <c r="M25" i="18"/>
  <c r="J25" i="18"/>
  <c r="B25" i="18"/>
  <c r="A25" i="18"/>
  <c r="AG24" i="18"/>
  <c r="AE24" i="18" s="1"/>
  <c r="AK24" i="18" s="1"/>
  <c r="AG24" i="18" a="1"/>
  <c r="AA24" i="18"/>
  <c r="AB24" i="18" s="1"/>
  <c r="AC24" i="18" s="1"/>
  <c r="V24" i="18"/>
  <c r="W24" i="18" s="1"/>
  <c r="M24" i="18"/>
  <c r="J24" i="18"/>
  <c r="B24" i="18"/>
  <c r="A24" i="18"/>
  <c r="AG23" i="18" a="1"/>
  <c r="AG23" i="18" s="1"/>
  <c r="AE23" i="18" s="1"/>
  <c r="AP23" i="18" s="1"/>
  <c r="AA23" i="18"/>
  <c r="AB23" i="18" s="1"/>
  <c r="AC23" i="18" s="1"/>
  <c r="W23" i="18"/>
  <c r="X23" i="18" s="1"/>
  <c r="V23" i="18"/>
  <c r="M23" i="18"/>
  <c r="J23" i="18"/>
  <c r="B23" i="18"/>
  <c r="A23" i="18"/>
  <c r="AG22" i="18"/>
  <c r="AE22" i="18" s="1"/>
  <c r="AK22" i="18" s="1"/>
  <c r="AG22" i="18" a="1"/>
  <c r="AA22" i="18"/>
  <c r="AB22" i="18" s="1"/>
  <c r="AC22" i="18" s="1"/>
  <c r="V22" i="18"/>
  <c r="W22" i="18" s="1"/>
  <c r="M22" i="18"/>
  <c r="J22" i="18"/>
  <c r="B22" i="18"/>
  <c r="A22" i="18"/>
  <c r="AG21" i="18" a="1"/>
  <c r="AG21" i="18" s="1"/>
  <c r="AE21" i="18" s="1"/>
  <c r="AP21" i="18" s="1"/>
  <c r="AA21" i="18"/>
  <c r="AB21" i="18" s="1"/>
  <c r="AC21" i="18" s="1"/>
  <c r="W21" i="18"/>
  <c r="X21" i="18" s="1"/>
  <c r="V21" i="18"/>
  <c r="M21" i="18"/>
  <c r="J21" i="18"/>
  <c r="B21" i="18"/>
  <c r="A21" i="18"/>
  <c r="AG20" i="18"/>
  <c r="AE20" i="18" s="1"/>
  <c r="AK20" i="18" s="1"/>
  <c r="AG20" i="18" a="1"/>
  <c r="AA20" i="18"/>
  <c r="AB20" i="18" s="1"/>
  <c r="AC20" i="18" s="1"/>
  <c r="V20" i="18"/>
  <c r="W20" i="18" s="1"/>
  <c r="M20" i="18"/>
  <c r="J20" i="18"/>
  <c r="B20" i="18"/>
  <c r="A20" i="18"/>
  <c r="AG19" i="18" a="1"/>
  <c r="AG19" i="18" s="1"/>
  <c r="AE19" i="18" s="1"/>
  <c r="AP19" i="18" s="1"/>
  <c r="AA19" i="18"/>
  <c r="AB19" i="18" s="1"/>
  <c r="AC19" i="18" s="1"/>
  <c r="W19" i="18"/>
  <c r="X19" i="18" s="1"/>
  <c r="V19" i="18"/>
  <c r="M19" i="18"/>
  <c r="M18" i="18" s="1"/>
  <c r="J19" i="18"/>
  <c r="J18" i="18" s="1"/>
  <c r="B19" i="18"/>
  <c r="A19" i="18"/>
  <c r="AG18" i="18" a="1"/>
  <c r="AG18" i="18" s="1"/>
  <c r="AE18" i="18" s="1"/>
  <c r="W18" i="18"/>
  <c r="V18" i="18"/>
  <c r="AG17" i="18" a="1"/>
  <c r="AG17" i="18" s="1"/>
  <c r="AE17" i="18" s="1"/>
  <c r="AP17" i="18" s="1"/>
  <c r="AB17" i="18"/>
  <c r="AA17" i="18"/>
  <c r="AC17" i="18" s="1"/>
  <c r="V17" i="18"/>
  <c r="W17" i="18" s="1"/>
  <c r="X17" i="18" s="1"/>
  <c r="M17" i="18"/>
  <c r="J17" i="18"/>
  <c r="B17" i="18"/>
  <c r="A17" i="18"/>
  <c r="AG16" i="18" a="1"/>
  <c r="AG16" i="18" s="1"/>
  <c r="AE16" i="18" s="1"/>
  <c r="AK16" i="18" s="1"/>
  <c r="AB16" i="18"/>
  <c r="AC16" i="18" s="1"/>
  <c r="AA16" i="18"/>
  <c r="W16" i="18"/>
  <c r="V16" i="18"/>
  <c r="M16" i="18"/>
  <c r="J16" i="18"/>
  <c r="B16" i="18"/>
  <c r="A16" i="18"/>
  <c r="AG15" i="18"/>
  <c r="AG15" i="18" a="1"/>
  <c r="AE15" i="18"/>
  <c r="AP15" i="18" s="1"/>
  <c r="AB15" i="18"/>
  <c r="AC15" i="18" s="1"/>
  <c r="AA15" i="18"/>
  <c r="W15" i="18"/>
  <c r="X15" i="18" s="1"/>
  <c r="V15" i="18"/>
  <c r="M15" i="18"/>
  <c r="J15" i="18"/>
  <c r="B15" i="18"/>
  <c r="A15" i="18"/>
  <c r="AG14" i="18" a="1"/>
  <c r="AG14" i="18" s="1"/>
  <c r="AE14" i="18" s="1"/>
  <c r="AK14" i="18" s="1"/>
  <c r="AC14" i="18"/>
  <c r="AB14" i="18"/>
  <c r="AA14" i="18"/>
  <c r="W14" i="18"/>
  <c r="V14" i="18"/>
  <c r="M14" i="18"/>
  <c r="J14" i="18"/>
  <c r="B14" i="18"/>
  <c r="A14" i="18"/>
  <c r="AG13" i="18" a="1"/>
  <c r="AG13" i="18" s="1"/>
  <c r="AE13" i="18" s="1"/>
  <c r="AP13" i="18" s="1"/>
  <c r="AC13" i="18"/>
  <c r="AB13" i="18"/>
  <c r="AA13" i="18"/>
  <c r="W13" i="18"/>
  <c r="X13" i="18" s="1"/>
  <c r="V13" i="18"/>
  <c r="M13" i="18"/>
  <c r="J13" i="18"/>
  <c r="B13" i="18"/>
  <c r="A13" i="18"/>
  <c r="AG12" i="18" a="1"/>
  <c r="AG12" i="18" s="1"/>
  <c r="AE12" i="18" s="1"/>
  <c r="AK12" i="18" s="1"/>
  <c r="AC12" i="18"/>
  <c r="AB12" i="18"/>
  <c r="AA12" i="18"/>
  <c r="W12" i="18"/>
  <c r="V12" i="18"/>
  <c r="M12" i="18"/>
  <c r="J12" i="18"/>
  <c r="B12" i="18"/>
  <c r="A12" i="18"/>
  <c r="AG11" i="18" a="1"/>
  <c r="AG11" i="18" s="1"/>
  <c r="AE11" i="18" s="1"/>
  <c r="AA11" i="18"/>
  <c r="W11" i="18"/>
  <c r="X11" i="18" s="1"/>
  <c r="V11" i="18"/>
  <c r="M11" i="18"/>
  <c r="J11" i="18"/>
  <c r="B11" i="18"/>
  <c r="A11" i="18"/>
  <c r="AG10" i="18" a="1"/>
  <c r="AG10" i="18" s="1"/>
  <c r="AE10" i="18" s="1"/>
  <c r="AO10" i="18" s="1"/>
  <c r="AQ10" i="18" s="1"/>
  <c r="AC10" i="18"/>
  <c r="AB10" i="18"/>
  <c r="AA10" i="18"/>
  <c r="W10" i="18"/>
  <c r="V10" i="18"/>
  <c r="M10" i="18"/>
  <c r="J10" i="18"/>
  <c r="B10" i="18"/>
  <c r="A10" i="18"/>
  <c r="AG9" i="18" a="1"/>
  <c r="AG9" i="18" s="1"/>
  <c r="AE9" i="18" s="1"/>
  <c r="AA9" i="18"/>
  <c r="W9" i="18"/>
  <c r="X9" i="18" s="1"/>
  <c r="V9" i="18"/>
  <c r="M9" i="18"/>
  <c r="J9" i="18"/>
  <c r="B9" i="18"/>
  <c r="A9" i="18"/>
  <c r="AG8" i="18" a="1"/>
  <c r="AG8" i="18" s="1"/>
  <c r="AE8" i="18" s="1"/>
  <c r="AL8" i="18" s="1"/>
  <c r="AC8" i="18"/>
  <c r="AB8" i="18"/>
  <c r="AA8" i="18"/>
  <c r="V8" i="18"/>
  <c r="M8" i="18"/>
  <c r="J8" i="18"/>
  <c r="J7" i="18" s="1"/>
  <c r="J6" i="18" s="1"/>
  <c r="B8" i="18"/>
  <c r="A8" i="18"/>
  <c r="AG7" i="18" a="1"/>
  <c r="AG7" i="18" s="1"/>
  <c r="AE7" i="18" s="1"/>
  <c r="AA7" i="18"/>
  <c r="M59" i="15"/>
  <c r="J59" i="15"/>
  <c r="M58" i="15"/>
  <c r="J58" i="15"/>
  <c r="M45" i="15"/>
  <c r="J45" i="15"/>
  <c r="M44" i="15"/>
  <c r="J44" i="15"/>
  <c r="M20" i="15"/>
  <c r="J20" i="15"/>
  <c r="M19" i="15"/>
  <c r="J19" i="15"/>
  <c r="M11" i="15"/>
  <c r="J11" i="15"/>
  <c r="M10" i="15"/>
  <c r="J10" i="15"/>
  <c r="M9" i="15"/>
  <c r="J9" i="15"/>
  <c r="AA8" i="15"/>
  <c r="AB8" i="15" s="1"/>
  <c r="J8" i="15"/>
  <c r="M8" i="15"/>
  <c r="M7" i="13"/>
  <c r="J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AH58" i="15"/>
  <c r="AE58" i="15"/>
  <c r="AG58" i="15" s="1"/>
  <c r="AA58" i="15"/>
  <c r="V58" i="15"/>
  <c r="W58" i="15" s="1"/>
  <c r="X58" i="15" s="1"/>
  <c r="B58" i="15"/>
  <c r="AJ58" i="15" s="1" a="1"/>
  <c r="AJ58" i="15" s="1"/>
  <c r="AJ45" i="15" a="1"/>
  <c r="AJ45" i="15" s="1"/>
  <c r="AH45" i="15"/>
  <c r="AE45" i="15"/>
  <c r="AG45" i="15" s="1"/>
  <c r="AA45" i="15"/>
  <c r="AB45" i="15" s="1"/>
  <c r="V45" i="15"/>
  <c r="AJ44" i="15" a="1"/>
  <c r="AJ44" i="15" s="1"/>
  <c r="AH44" i="15"/>
  <c r="AE44" i="15"/>
  <c r="AG44" i="15" s="1"/>
  <c r="AA44" i="15"/>
  <c r="V44" i="15"/>
  <c r="W44" i="15" s="1"/>
  <c r="A59" i="15"/>
  <c r="B59" i="15"/>
  <c r="AJ59" i="15" s="1" a="1"/>
  <c r="AJ59" i="15" s="1"/>
  <c r="V59" i="15"/>
  <c r="W59" i="15" s="1"/>
  <c r="X59" i="15" s="1"/>
  <c r="AA59" i="15"/>
  <c r="AB59" i="15" s="1"/>
  <c r="AE59" i="15"/>
  <c r="AG59" i="15" s="1"/>
  <c r="AH59" i="15"/>
  <c r="AJ19" i="15" a="1"/>
  <c r="AJ19" i="15" s="1"/>
  <c r="AH19" i="15"/>
  <c r="AE19" i="15"/>
  <c r="AG19" i="15" s="1"/>
  <c r="AA19" i="15"/>
  <c r="AB19" i="15" s="1"/>
  <c r="V19" i="15"/>
  <c r="AH11" i="15"/>
  <c r="AE11" i="15"/>
  <c r="AG11" i="15" s="1"/>
  <c r="AA11" i="15"/>
  <c r="AB11" i="15" s="1"/>
  <c r="AC11" i="15" s="1"/>
  <c r="V11" i="15"/>
  <c r="B11" i="15"/>
  <c r="A11" i="15"/>
  <c r="AJ11" i="15" l="1" a="1"/>
  <c r="AJ11" i="15" s="1"/>
  <c r="AA7" i="20"/>
  <c r="K6" i="20"/>
  <c r="G6" i="19"/>
  <c r="K6" i="19"/>
  <c r="F25" i="4" s="1"/>
  <c r="AC9" i="18"/>
  <c r="AC36" i="18"/>
  <c r="AC31" i="18"/>
  <c r="AP11" i="18"/>
  <c r="AK11" i="18"/>
  <c r="AM11" i="18" s="1"/>
  <c r="AC34" i="18"/>
  <c r="AC39" i="18"/>
  <c r="AP9" i="18"/>
  <c r="AK9" i="18"/>
  <c r="AM9" i="18" s="1"/>
  <c r="V7" i="18"/>
  <c r="W7" i="18" s="1"/>
  <c r="X7" i="18" s="1"/>
  <c r="AB9" i="18"/>
  <c r="AB11" i="18"/>
  <c r="AC11" i="18" s="1"/>
  <c r="AB30" i="18"/>
  <c r="AC30" i="18" s="1"/>
  <c r="AB31" i="18"/>
  <c r="AB32" i="18"/>
  <c r="AC32" i="18" s="1"/>
  <c r="AB33" i="18"/>
  <c r="AC33" i="18" s="1"/>
  <c r="AB34" i="18"/>
  <c r="AB35" i="18"/>
  <c r="AC35" i="18" s="1"/>
  <c r="AB36" i="18"/>
  <c r="AB37" i="18"/>
  <c r="AC37" i="18" s="1"/>
  <c r="AB38" i="18"/>
  <c r="AC38" i="18" s="1"/>
  <c r="AB39" i="18"/>
  <c r="W39" i="18"/>
  <c r="X39" i="18" s="1"/>
  <c r="X29" i="18"/>
  <c r="AB29" i="18"/>
  <c r="AC29" i="18" s="1"/>
  <c r="AO33" i="18"/>
  <c r="AQ33" i="18" s="1"/>
  <c r="AB18" i="18"/>
  <c r="AC18" i="18" s="1"/>
  <c r="AO39" i="18"/>
  <c r="AQ39" i="18" s="1"/>
  <c r="AO29" i="18"/>
  <c r="AQ29" i="18" s="1"/>
  <c r="AP7" i="18"/>
  <c r="AK7" i="18"/>
  <c r="AA6" i="18"/>
  <c r="AB7" i="18"/>
  <c r="AC7" i="18" s="1"/>
  <c r="AO8" i="18"/>
  <c r="AQ8" i="18" s="1"/>
  <c r="AO11" i="18"/>
  <c r="AQ11" i="18" s="1"/>
  <c r="AO15" i="18"/>
  <c r="AQ15" i="18" s="1"/>
  <c r="AO21" i="18"/>
  <c r="AQ21" i="18" s="1"/>
  <c r="AO25" i="18"/>
  <c r="AQ25" i="18" s="1"/>
  <c r="AO35" i="18"/>
  <c r="AQ35" i="18" s="1"/>
  <c r="AO17" i="18"/>
  <c r="AQ17" i="18" s="1"/>
  <c r="AO27" i="18"/>
  <c r="AQ27" i="18" s="1"/>
  <c r="AO31" i="18"/>
  <c r="AQ31" i="18" s="1"/>
  <c r="AO13" i="18"/>
  <c r="AQ13" i="18" s="1"/>
  <c r="AO9" i="18"/>
  <c r="AQ9" i="18" s="1"/>
  <c r="AK13" i="18"/>
  <c r="AM13" i="18" s="1"/>
  <c r="AO19" i="18"/>
  <c r="AQ19" i="18" s="1"/>
  <c r="AO23" i="18"/>
  <c r="AQ23" i="18" s="1"/>
  <c r="AO37" i="18"/>
  <c r="AQ37" i="18" s="1"/>
  <c r="AL10" i="20"/>
  <c r="AK10" i="20"/>
  <c r="AM10" i="20" s="1"/>
  <c r="AC13" i="20"/>
  <c r="AL14" i="20"/>
  <c r="AK14" i="20"/>
  <c r="AM14" i="20" s="1"/>
  <c r="AL16" i="20"/>
  <c r="AK16" i="20"/>
  <c r="AM16" i="20" s="1"/>
  <c r="AL20" i="20"/>
  <c r="AK20" i="20"/>
  <c r="AM20" i="20" s="1"/>
  <c r="AL28" i="20"/>
  <c r="AK28" i="20"/>
  <c r="AM28" i="20" s="1"/>
  <c r="AL8" i="20"/>
  <c r="AK8" i="20"/>
  <c r="AM8" i="20" s="1"/>
  <c r="AL12" i="20"/>
  <c r="AK12" i="20"/>
  <c r="AM12" i="20" s="1"/>
  <c r="AC8" i="20"/>
  <c r="N11" i="20"/>
  <c r="N12" i="20"/>
  <c r="AC15" i="20"/>
  <c r="AC16" i="20"/>
  <c r="AC19" i="20"/>
  <c r="AC20" i="20"/>
  <c r="N30" i="20"/>
  <c r="N31" i="20"/>
  <c r="N32" i="20"/>
  <c r="N33" i="20"/>
  <c r="N34" i="20"/>
  <c r="J7" i="20"/>
  <c r="J6" i="20" s="1"/>
  <c r="J18" i="20"/>
  <c r="J29" i="20"/>
  <c r="W10" i="20"/>
  <c r="X10" i="20" s="1"/>
  <c r="AB13" i="20"/>
  <c r="AB14" i="20"/>
  <c r="AC14" i="20" s="1"/>
  <c r="AK38" i="20"/>
  <c r="AM38" i="20" s="1"/>
  <c r="W12" i="20"/>
  <c r="X12" i="20" s="1"/>
  <c r="AB29" i="20"/>
  <c r="AC29" i="20" s="1"/>
  <c r="AL18" i="20"/>
  <c r="AK18" i="20"/>
  <c r="AM18" i="20" s="1"/>
  <c r="AK26" i="20"/>
  <c r="AM26" i="20" s="1"/>
  <c r="AK34" i="20"/>
  <c r="AM34" i="20" s="1"/>
  <c r="AA18" i="20"/>
  <c r="AB18" i="20" s="1"/>
  <c r="AK22" i="20"/>
  <c r="AM22" i="20" s="1"/>
  <c r="AK30" i="20"/>
  <c r="AM30" i="20" s="1"/>
  <c r="AK24" i="20"/>
  <c r="AM24" i="20" s="1"/>
  <c r="AK32" i="20"/>
  <c r="AM32" i="20" s="1"/>
  <c r="AL7" i="20"/>
  <c r="AP7" i="20"/>
  <c r="AK7" i="20"/>
  <c r="AB7" i="20"/>
  <c r="AC7" i="20" s="1"/>
  <c r="AP8" i="20"/>
  <c r="AP10" i="20"/>
  <c r="AP12" i="20"/>
  <c r="AP14" i="20"/>
  <c r="AP16" i="20"/>
  <c r="AP18" i="20"/>
  <c r="AP20" i="20"/>
  <c r="AP22" i="20"/>
  <c r="AP24" i="20"/>
  <c r="AP26" i="20"/>
  <c r="AP28" i="20"/>
  <c r="AP30" i="20"/>
  <c r="AP32" i="20"/>
  <c r="AK37" i="20"/>
  <c r="AM37" i="20" s="1"/>
  <c r="V7" i="20"/>
  <c r="AK9" i="20"/>
  <c r="AM9" i="20" s="1"/>
  <c r="AK11" i="20"/>
  <c r="AM11" i="20" s="1"/>
  <c r="AK13" i="20"/>
  <c r="AM13" i="20" s="1"/>
  <c r="AK15" i="20"/>
  <c r="AM15" i="20" s="1"/>
  <c r="AK17" i="20"/>
  <c r="AM17" i="20" s="1"/>
  <c r="AK19" i="20"/>
  <c r="AM19" i="20" s="1"/>
  <c r="AK21" i="20"/>
  <c r="AM21" i="20" s="1"/>
  <c r="AK23" i="20"/>
  <c r="AM23" i="20" s="1"/>
  <c r="AK25" i="20"/>
  <c r="AM25" i="20" s="1"/>
  <c r="AK27" i="20"/>
  <c r="AM27" i="20" s="1"/>
  <c r="AK29" i="20"/>
  <c r="AM29" i="20" s="1"/>
  <c r="AK31" i="20"/>
  <c r="AM31" i="20" s="1"/>
  <c r="AK33" i="20"/>
  <c r="AM33" i="20" s="1"/>
  <c r="AK36" i="20"/>
  <c r="AM36" i="20" s="1"/>
  <c r="AP9" i="20"/>
  <c r="AP11" i="20"/>
  <c r="AP13" i="20"/>
  <c r="AP15" i="20"/>
  <c r="AP17" i="20"/>
  <c r="AP19" i="20"/>
  <c r="AP21" i="20"/>
  <c r="AP23" i="20"/>
  <c r="AP25" i="20"/>
  <c r="AP27" i="20"/>
  <c r="AP29" i="20"/>
  <c r="AP31" i="20"/>
  <c r="AP33" i="20"/>
  <c r="AK35" i="20"/>
  <c r="AM35" i="20" s="1"/>
  <c r="AK39" i="20"/>
  <c r="AM39" i="20" s="1"/>
  <c r="X13" i="21"/>
  <c r="AC22" i="21"/>
  <c r="AC15" i="21"/>
  <c r="X34" i="21"/>
  <c r="AC14" i="21"/>
  <c r="X16" i="21"/>
  <c r="X20" i="21"/>
  <c r="AC33" i="21"/>
  <c r="X9" i="21"/>
  <c r="AC30" i="21"/>
  <c r="X11" i="21"/>
  <c r="AC12" i="21"/>
  <c r="X23" i="21"/>
  <c r="X31" i="21"/>
  <c r="AB8" i="21"/>
  <c r="AB10" i="21"/>
  <c r="AC10" i="21" s="1"/>
  <c r="AB12" i="21"/>
  <c r="AB14" i="21"/>
  <c r="AB15" i="21"/>
  <c r="AB20" i="21"/>
  <c r="AC20" i="21" s="1"/>
  <c r="AB22" i="21"/>
  <c r="AB24" i="21"/>
  <c r="AC24" i="21" s="1"/>
  <c r="AB26" i="21"/>
  <c r="AC26" i="21" s="1"/>
  <c r="AB28" i="21"/>
  <c r="AC28" i="21" s="1"/>
  <c r="AB30" i="21"/>
  <c r="AB32" i="21"/>
  <c r="AC32" i="21" s="1"/>
  <c r="AB33" i="21"/>
  <c r="AB35" i="21"/>
  <c r="AC35" i="21" s="1"/>
  <c r="AA6" i="21"/>
  <c r="W8" i="21"/>
  <c r="X8" i="21" s="1"/>
  <c r="W9" i="21"/>
  <c r="AC9" i="21"/>
  <c r="W10" i="21"/>
  <c r="X10" i="21" s="1"/>
  <c r="W11" i="21"/>
  <c r="AC11" i="21"/>
  <c r="W12" i="21"/>
  <c r="X12" i="21" s="1"/>
  <c r="W13" i="21"/>
  <c r="AC13" i="21"/>
  <c r="W14" i="21"/>
  <c r="X14" i="21" s="1"/>
  <c r="W15" i="21"/>
  <c r="X15" i="21" s="1"/>
  <c r="W16" i="21"/>
  <c r="AC16" i="21"/>
  <c r="W17" i="21"/>
  <c r="X17" i="21" s="1"/>
  <c r="AC17" i="21"/>
  <c r="W19" i="21"/>
  <c r="X19" i="21" s="1"/>
  <c r="AC19" i="21"/>
  <c r="W20" i="21"/>
  <c r="W21" i="21"/>
  <c r="X21" i="21" s="1"/>
  <c r="AC21" i="21"/>
  <c r="W22" i="21"/>
  <c r="X22" i="21" s="1"/>
  <c r="W23" i="21"/>
  <c r="AC23" i="21"/>
  <c r="W24" i="21"/>
  <c r="X24" i="21" s="1"/>
  <c r="W25" i="21"/>
  <c r="X25" i="21" s="1"/>
  <c r="AC25" i="21"/>
  <c r="W26" i="21"/>
  <c r="X26" i="21" s="1"/>
  <c r="W27" i="21"/>
  <c r="X27" i="21" s="1"/>
  <c r="AC27" i="21"/>
  <c r="W28" i="21"/>
  <c r="X28" i="21" s="1"/>
  <c r="W30" i="21"/>
  <c r="X30" i="21" s="1"/>
  <c r="W31" i="21"/>
  <c r="AC31" i="21"/>
  <c r="W32" i="21"/>
  <c r="X32" i="21" s="1"/>
  <c r="W33" i="21"/>
  <c r="X33" i="21" s="1"/>
  <c r="W34" i="21"/>
  <c r="AC34" i="21"/>
  <c r="W35" i="21"/>
  <c r="X35" i="21" s="1"/>
  <c r="W36" i="21"/>
  <c r="X36" i="21" s="1"/>
  <c r="AC36" i="21"/>
  <c r="W37" i="21"/>
  <c r="X37" i="21" s="1"/>
  <c r="AC37" i="21"/>
  <c r="W38" i="21"/>
  <c r="X38" i="21" s="1"/>
  <c r="AC38" i="21"/>
  <c r="W39" i="21"/>
  <c r="X39" i="21" s="1"/>
  <c r="V6" i="21"/>
  <c r="AO34" i="20"/>
  <c r="AQ34" i="20" s="1"/>
  <c r="AO35" i="20"/>
  <c r="AQ35" i="20" s="1"/>
  <c r="AO36" i="20"/>
  <c r="AQ36" i="20" s="1"/>
  <c r="AO37" i="20"/>
  <c r="AQ37" i="20" s="1"/>
  <c r="AO38" i="20"/>
  <c r="AQ38" i="20" s="1"/>
  <c r="AO39" i="20"/>
  <c r="AQ39" i="20" s="1"/>
  <c r="AO7" i="20"/>
  <c r="AO8" i="20"/>
  <c r="AQ8" i="20" s="1"/>
  <c r="AO9" i="20"/>
  <c r="AQ9" i="20" s="1"/>
  <c r="AO10" i="20"/>
  <c r="AQ10" i="20" s="1"/>
  <c r="AO11" i="20"/>
  <c r="AQ11" i="20" s="1"/>
  <c r="AO12" i="20"/>
  <c r="AQ12" i="20" s="1"/>
  <c r="AO13" i="20"/>
  <c r="AQ13" i="20" s="1"/>
  <c r="AO14" i="20"/>
  <c r="AQ14" i="20" s="1"/>
  <c r="AO15" i="20"/>
  <c r="AQ15" i="20" s="1"/>
  <c r="AO16" i="20"/>
  <c r="AQ16" i="20" s="1"/>
  <c r="AO17" i="20"/>
  <c r="AQ17" i="20" s="1"/>
  <c r="AO18" i="20"/>
  <c r="AQ18" i="20" s="1"/>
  <c r="AO19" i="20"/>
  <c r="AQ19" i="20" s="1"/>
  <c r="AO20" i="20"/>
  <c r="AQ20" i="20" s="1"/>
  <c r="AO21" i="20"/>
  <c r="AQ21" i="20" s="1"/>
  <c r="AO22" i="20"/>
  <c r="AQ22" i="20" s="1"/>
  <c r="AO23" i="20"/>
  <c r="AQ23" i="20" s="1"/>
  <c r="AO24" i="20"/>
  <c r="AQ24" i="20" s="1"/>
  <c r="AO25" i="20"/>
  <c r="AQ25" i="20" s="1"/>
  <c r="AO26" i="20"/>
  <c r="AQ26" i="20" s="1"/>
  <c r="AO27" i="20"/>
  <c r="AQ27" i="20" s="1"/>
  <c r="AO28" i="20"/>
  <c r="AQ28" i="20" s="1"/>
  <c r="AO29" i="20"/>
  <c r="AQ29" i="20" s="1"/>
  <c r="AO30" i="20"/>
  <c r="AQ30" i="20" s="1"/>
  <c r="AO31" i="20"/>
  <c r="AQ31" i="20" s="1"/>
  <c r="AO32" i="20"/>
  <c r="AQ32" i="20" s="1"/>
  <c r="AO33" i="20"/>
  <c r="AQ33" i="20" s="1"/>
  <c r="AP34" i="20"/>
  <c r="AP35" i="20"/>
  <c r="AP36" i="20"/>
  <c r="AP37" i="20"/>
  <c r="AP38" i="20"/>
  <c r="AP39" i="20"/>
  <c r="AA6" i="20"/>
  <c r="X35" i="20"/>
  <c r="X36" i="20"/>
  <c r="X37" i="20"/>
  <c r="X38" i="20"/>
  <c r="X39" i="20"/>
  <c r="X8" i="19"/>
  <c r="X10" i="19"/>
  <c r="X11" i="19"/>
  <c r="X12" i="19"/>
  <c r="X13" i="19"/>
  <c r="X14" i="19"/>
  <c r="X15" i="19"/>
  <c r="X16" i="19"/>
  <c r="X17" i="19"/>
  <c r="AC19" i="19"/>
  <c r="AC20" i="19"/>
  <c r="AC21" i="19"/>
  <c r="AC22" i="19"/>
  <c r="AC23" i="19"/>
  <c r="AC24" i="19"/>
  <c r="AC25" i="19"/>
  <c r="AC26" i="19"/>
  <c r="AC27" i="19"/>
  <c r="AC28" i="19"/>
  <c r="AC11" i="19"/>
  <c r="AC12" i="19"/>
  <c r="AC13" i="19"/>
  <c r="AC14" i="19"/>
  <c r="AC15" i="19"/>
  <c r="AC16" i="19"/>
  <c r="AC17" i="19"/>
  <c r="N30" i="19"/>
  <c r="N8" i="19"/>
  <c r="N10" i="19"/>
  <c r="V6" i="19"/>
  <c r="X9" i="19"/>
  <c r="N19" i="19"/>
  <c r="M18" i="19"/>
  <c r="M6" i="19" s="1"/>
  <c r="AC10" i="19"/>
  <c r="AC9" i="19"/>
  <c r="AC8" i="19"/>
  <c r="AA6" i="19"/>
  <c r="AC30" i="19"/>
  <c r="AC31" i="19"/>
  <c r="AC32" i="19"/>
  <c r="AC33" i="19"/>
  <c r="AC34" i="19"/>
  <c r="AC35" i="19"/>
  <c r="AC36" i="19"/>
  <c r="AC37" i="19"/>
  <c r="AC38" i="19"/>
  <c r="W39" i="19"/>
  <c r="X39" i="19" s="1"/>
  <c r="W30" i="19"/>
  <c r="W6" i="19" s="1"/>
  <c r="W31" i="19"/>
  <c r="X31" i="19" s="1"/>
  <c r="W32" i="19"/>
  <c r="X32" i="19" s="1"/>
  <c r="W33" i="19"/>
  <c r="X33" i="19" s="1"/>
  <c r="W34" i="19"/>
  <c r="X34" i="19" s="1"/>
  <c r="W35" i="19"/>
  <c r="X35" i="19" s="1"/>
  <c r="W36" i="19"/>
  <c r="X36" i="19" s="1"/>
  <c r="W37" i="19"/>
  <c r="X37" i="19" s="1"/>
  <c r="W38" i="19"/>
  <c r="X38" i="19" s="1"/>
  <c r="AL26" i="18"/>
  <c r="AP26" i="18"/>
  <c r="AO26" i="18"/>
  <c r="AQ26" i="18" s="1"/>
  <c r="AO7" i="18"/>
  <c r="AL10" i="18"/>
  <c r="AP10" i="18"/>
  <c r="AL22" i="18"/>
  <c r="AP22" i="18"/>
  <c r="AO22" i="18"/>
  <c r="AQ22" i="18" s="1"/>
  <c r="AL30" i="18"/>
  <c r="AP30" i="18"/>
  <c r="AO30" i="18"/>
  <c r="AQ30" i="18" s="1"/>
  <c r="AL38" i="18"/>
  <c r="AP38" i="18"/>
  <c r="AO38" i="18"/>
  <c r="AQ38" i="18" s="1"/>
  <c r="AK8" i="18"/>
  <c r="AM8" i="18" s="1"/>
  <c r="AK10" i="18"/>
  <c r="AM10" i="18" s="1"/>
  <c r="AL12" i="18"/>
  <c r="AP12" i="18"/>
  <c r="AL14" i="18"/>
  <c r="AP14" i="18"/>
  <c r="AO14" i="18"/>
  <c r="AQ14" i="18" s="1"/>
  <c r="AL20" i="18"/>
  <c r="AP20" i="18"/>
  <c r="AO20" i="18"/>
  <c r="AQ20" i="18" s="1"/>
  <c r="AL28" i="18"/>
  <c r="AP28" i="18"/>
  <c r="AO28" i="18"/>
  <c r="AQ28" i="18" s="1"/>
  <c r="AL36" i="18"/>
  <c r="AP36" i="18"/>
  <c r="AO36" i="18"/>
  <c r="AQ36" i="18" s="1"/>
  <c r="AK38" i="18"/>
  <c r="AM38" i="18" s="1"/>
  <c r="AL18" i="18"/>
  <c r="AP18" i="18"/>
  <c r="AO18" i="18"/>
  <c r="AQ18" i="18" s="1"/>
  <c r="AL34" i="18"/>
  <c r="AP34" i="18"/>
  <c r="AO34" i="18"/>
  <c r="AQ34" i="18" s="1"/>
  <c r="AL7" i="18"/>
  <c r="W8" i="18"/>
  <c r="X8" i="18" s="1"/>
  <c r="AP8" i="18"/>
  <c r="N9" i="18"/>
  <c r="AL9" i="18"/>
  <c r="AO12" i="18"/>
  <c r="AQ12" i="18" s="1"/>
  <c r="AL16" i="18"/>
  <c r="AP16" i="18"/>
  <c r="AO16" i="18"/>
  <c r="AQ16" i="18" s="1"/>
  <c r="AK18" i="18"/>
  <c r="AM18" i="18" s="1"/>
  <c r="AL24" i="18"/>
  <c r="AP24" i="18"/>
  <c r="AO24" i="18"/>
  <c r="AQ24" i="18" s="1"/>
  <c r="AK26" i="18"/>
  <c r="AM26" i="18" s="1"/>
  <c r="AL32" i="18"/>
  <c r="AP32" i="18"/>
  <c r="AO32" i="18"/>
  <c r="AQ32" i="18" s="1"/>
  <c r="AK34" i="18"/>
  <c r="AM34" i="18" s="1"/>
  <c r="AK15" i="18"/>
  <c r="AM15" i="18" s="1"/>
  <c r="AK17" i="18"/>
  <c r="AM17" i="18" s="1"/>
  <c r="AK19" i="18"/>
  <c r="AM19" i="18" s="1"/>
  <c r="AK21" i="18"/>
  <c r="AM21" i="18" s="1"/>
  <c r="AK23" i="18"/>
  <c r="AM23" i="18" s="1"/>
  <c r="AK25" i="18"/>
  <c r="AM25" i="18" s="1"/>
  <c r="AK27" i="18"/>
  <c r="AM27" i="18" s="1"/>
  <c r="AK29" i="18"/>
  <c r="AM29" i="18" s="1"/>
  <c r="AK31" i="18"/>
  <c r="AM31" i="18" s="1"/>
  <c r="AK33" i="18"/>
  <c r="AM33" i="18" s="1"/>
  <c r="AK35" i="18"/>
  <c r="AM35" i="18" s="1"/>
  <c r="AK37" i="18"/>
  <c r="AM37" i="18" s="1"/>
  <c r="AK39" i="18"/>
  <c r="AM39" i="18" s="1"/>
  <c r="N11" i="18"/>
  <c r="AL11" i="18"/>
  <c r="AM12" i="18"/>
  <c r="N13" i="18"/>
  <c r="AL13" i="18"/>
  <c r="AM14" i="18"/>
  <c r="N15" i="18"/>
  <c r="AL15" i="18"/>
  <c r="AM16" i="18"/>
  <c r="N17" i="18"/>
  <c r="AL17" i="18"/>
  <c r="N19" i="18"/>
  <c r="AL19" i="18"/>
  <c r="AM20" i="18"/>
  <c r="N21" i="18"/>
  <c r="AL21" i="18"/>
  <c r="AM22" i="18"/>
  <c r="N23" i="18"/>
  <c r="AL23" i="18"/>
  <c r="AM24" i="18"/>
  <c r="N25" i="18"/>
  <c r="AL25" i="18"/>
  <c r="N27" i="18"/>
  <c r="AL27" i="18"/>
  <c r="AM28" i="18"/>
  <c r="AL29" i="18"/>
  <c r="AM30" i="18"/>
  <c r="N31" i="18"/>
  <c r="AL31" i="18"/>
  <c r="AM32" i="18"/>
  <c r="N33" i="18"/>
  <c r="AL33" i="18"/>
  <c r="N35" i="18"/>
  <c r="AL35" i="18"/>
  <c r="AM36" i="18"/>
  <c r="N37" i="18"/>
  <c r="AL37" i="18"/>
  <c r="N39" i="18"/>
  <c r="AL39" i="18"/>
  <c r="V6" i="18"/>
  <c r="N8" i="18"/>
  <c r="N10" i="18"/>
  <c r="X10" i="18"/>
  <c r="N12" i="18"/>
  <c r="X12" i="18"/>
  <c r="N14" i="18"/>
  <c r="X14" i="18"/>
  <c r="N16" i="18"/>
  <c r="X16" i="18"/>
  <c r="X18" i="18"/>
  <c r="N20" i="18"/>
  <c r="X20" i="18"/>
  <c r="N22" i="18"/>
  <c r="X22" i="18"/>
  <c r="N24" i="18"/>
  <c r="X24" i="18"/>
  <c r="N26" i="18"/>
  <c r="X26" i="18"/>
  <c r="N28" i="18"/>
  <c r="X28" i="18"/>
  <c r="N30" i="18"/>
  <c r="X30" i="18"/>
  <c r="N32" i="18"/>
  <c r="X32" i="18"/>
  <c r="N34" i="18"/>
  <c r="X34" i="18"/>
  <c r="N36" i="18"/>
  <c r="X36" i="18"/>
  <c r="N38" i="18"/>
  <c r="X38" i="18"/>
  <c r="AB6" i="18"/>
  <c r="N58" i="15"/>
  <c r="N19" i="15"/>
  <c r="N45" i="15"/>
  <c r="N59" i="15"/>
  <c r="N44" i="15"/>
  <c r="AB44" i="15"/>
  <c r="AC44" i="15" s="1"/>
  <c r="X44" i="15"/>
  <c r="AC45" i="15"/>
  <c r="AC59" i="15"/>
  <c r="W45" i="15"/>
  <c r="X45" i="15" s="1"/>
  <c r="AB58" i="15"/>
  <c r="AC58" i="15" s="1"/>
  <c r="N11" i="15"/>
  <c r="AC19" i="15"/>
  <c r="W11" i="15"/>
  <c r="X11" i="15" s="1"/>
  <c r="W19" i="15"/>
  <c r="X19" i="15" s="1"/>
  <c r="AM7" i="18" l="1"/>
  <c r="AM6" i="18" s="1"/>
  <c r="AC18" i="20"/>
  <c r="AL6" i="20"/>
  <c r="AM7" i="20"/>
  <c r="AM6" i="20" s="1"/>
  <c r="V6" i="20"/>
  <c r="W7" i="20"/>
  <c r="X7" i="20" s="1"/>
  <c r="AB6" i="21"/>
  <c r="W6" i="21"/>
  <c r="X6" i="21" s="1"/>
  <c r="X3" i="21" s="1"/>
  <c r="AC8" i="21"/>
  <c r="AP6" i="20"/>
  <c r="AK6" i="20"/>
  <c r="AQ7" i="20"/>
  <c r="AQ6" i="20" s="1"/>
  <c r="AO6" i="20"/>
  <c r="AB6" i="20"/>
  <c r="X30" i="19"/>
  <c r="AB6" i="19"/>
  <c r="AC6" i="19"/>
  <c r="AC3" i="19" s="1"/>
  <c r="X6" i="19"/>
  <c r="X3" i="19" s="1"/>
  <c r="AK6" i="18"/>
  <c r="AP6" i="18"/>
  <c r="W6" i="18"/>
  <c r="X6" i="18" s="1"/>
  <c r="X3" i="18" s="1"/>
  <c r="AO6" i="18"/>
  <c r="AQ7" i="18"/>
  <c r="AQ6" i="18" s="1"/>
  <c r="AL6" i="18"/>
  <c r="W6" i="20" l="1"/>
  <c r="AC6" i="20" s="1"/>
  <c r="AC3" i="20" s="1"/>
  <c r="AC6" i="21"/>
  <c r="AC3" i="21" s="1"/>
  <c r="AC6" i="18"/>
  <c r="AC3" i="18" s="1"/>
  <c r="X6" i="20" l="1"/>
  <c r="X3" i="20" s="1"/>
  <c r="AH10" i="15" l="1"/>
  <c r="AE10" i="15"/>
  <c r="AG10" i="15" s="1"/>
  <c r="AA10" i="15"/>
  <c r="V10" i="15"/>
  <c r="B10" i="15"/>
  <c r="AJ10" i="15" s="1" a="1"/>
  <c r="AJ10" i="15" s="1"/>
  <c r="A10" i="15"/>
  <c r="AE9" i="15"/>
  <c r="AE20" i="15"/>
  <c r="AA9" i="15"/>
  <c r="AB9" i="15" s="1"/>
  <c r="AA20" i="15"/>
  <c r="V9" i="15"/>
  <c r="W9" i="15" s="1"/>
  <c r="V20" i="15"/>
  <c r="AB12" i="13"/>
  <c r="AB16" i="13"/>
  <c r="AB20" i="13"/>
  <c r="AB24" i="13"/>
  <c r="AB28" i="13"/>
  <c r="AB32" i="13"/>
  <c r="AB36" i="13"/>
  <c r="AB40" i="13"/>
  <c r="AB44" i="13"/>
  <c r="AB48" i="13"/>
  <c r="AB52" i="13"/>
  <c r="AB56" i="13"/>
  <c r="AB60" i="13"/>
  <c r="AB64" i="13"/>
  <c r="AB68" i="13"/>
  <c r="AB72" i="13"/>
  <c r="AB76" i="13"/>
  <c r="AB80" i="13"/>
  <c r="AB84" i="13"/>
  <c r="AB88" i="13"/>
  <c r="AB92" i="13"/>
  <c r="AB96" i="13"/>
  <c r="AB100" i="13"/>
  <c r="AA8" i="13"/>
  <c r="AB8" i="13" s="1"/>
  <c r="AA9" i="13"/>
  <c r="AB9" i="13" s="1"/>
  <c r="AA10" i="13"/>
  <c r="AB10" i="13" s="1"/>
  <c r="AA11" i="13"/>
  <c r="AB11" i="13" s="1"/>
  <c r="AA12" i="13"/>
  <c r="AA13" i="13"/>
  <c r="AB13" i="13" s="1"/>
  <c r="AA14" i="13"/>
  <c r="AB14" i="13" s="1"/>
  <c r="AA15" i="13"/>
  <c r="AB15" i="13" s="1"/>
  <c r="AA16" i="13"/>
  <c r="AA17" i="13"/>
  <c r="AB17" i="13" s="1"/>
  <c r="AA18" i="13"/>
  <c r="AB18" i="13" s="1"/>
  <c r="AA19" i="13"/>
  <c r="AB19" i="13" s="1"/>
  <c r="AA20" i="13"/>
  <c r="AA21" i="13"/>
  <c r="AB21" i="13" s="1"/>
  <c r="AA22" i="13"/>
  <c r="AB22" i="13" s="1"/>
  <c r="AA23" i="13"/>
  <c r="AB23" i="13" s="1"/>
  <c r="AA24" i="13"/>
  <c r="AA25" i="13"/>
  <c r="AB25" i="13" s="1"/>
  <c r="AA26" i="13"/>
  <c r="AB26" i="13" s="1"/>
  <c r="AA27" i="13"/>
  <c r="AB27" i="13" s="1"/>
  <c r="AA28" i="13"/>
  <c r="AA29" i="13"/>
  <c r="AB29" i="13" s="1"/>
  <c r="AA30" i="13"/>
  <c r="AB30" i="13" s="1"/>
  <c r="AA31" i="13"/>
  <c r="AB31" i="13" s="1"/>
  <c r="AA32" i="13"/>
  <c r="AA33" i="13"/>
  <c r="AB33" i="13" s="1"/>
  <c r="AA34" i="13"/>
  <c r="AB34" i="13" s="1"/>
  <c r="AA35" i="13"/>
  <c r="AB35" i="13" s="1"/>
  <c r="AA36" i="13"/>
  <c r="AA37" i="13"/>
  <c r="AB37" i="13" s="1"/>
  <c r="AA38" i="13"/>
  <c r="AB38" i="13" s="1"/>
  <c r="AA39" i="13"/>
  <c r="AB39" i="13" s="1"/>
  <c r="AA40" i="13"/>
  <c r="AA41" i="13"/>
  <c r="AB41" i="13" s="1"/>
  <c r="AA42" i="13"/>
  <c r="AB42" i="13" s="1"/>
  <c r="AA43" i="13"/>
  <c r="AB43" i="13" s="1"/>
  <c r="AA44" i="13"/>
  <c r="AA45" i="13"/>
  <c r="AB45" i="13" s="1"/>
  <c r="AA46" i="13"/>
  <c r="AB46" i="13" s="1"/>
  <c r="AA47" i="13"/>
  <c r="AB47" i="13" s="1"/>
  <c r="AA48" i="13"/>
  <c r="AA49" i="13"/>
  <c r="AB49" i="13" s="1"/>
  <c r="AA50" i="13"/>
  <c r="AB50" i="13" s="1"/>
  <c r="AA51" i="13"/>
  <c r="AB51" i="13" s="1"/>
  <c r="AA52" i="13"/>
  <c r="AA53" i="13"/>
  <c r="AB53" i="13" s="1"/>
  <c r="AA54" i="13"/>
  <c r="AB54" i="13" s="1"/>
  <c r="AA55" i="13"/>
  <c r="AB55" i="13" s="1"/>
  <c r="AA56" i="13"/>
  <c r="AA57" i="13"/>
  <c r="AB57" i="13" s="1"/>
  <c r="AA58" i="13"/>
  <c r="AB58" i="13" s="1"/>
  <c r="AA59" i="13"/>
  <c r="AB59" i="13" s="1"/>
  <c r="AA60" i="13"/>
  <c r="AA61" i="13"/>
  <c r="AB61" i="13" s="1"/>
  <c r="AA62" i="13"/>
  <c r="AB62" i="13" s="1"/>
  <c r="AA63" i="13"/>
  <c r="AB63" i="13" s="1"/>
  <c r="AA64" i="13"/>
  <c r="AA65" i="13"/>
  <c r="AB65" i="13" s="1"/>
  <c r="AA66" i="13"/>
  <c r="AB66" i="13" s="1"/>
  <c r="AA67" i="13"/>
  <c r="AB67" i="13" s="1"/>
  <c r="AA68" i="13"/>
  <c r="AA69" i="13"/>
  <c r="AB69" i="13" s="1"/>
  <c r="AA70" i="13"/>
  <c r="AB70" i="13" s="1"/>
  <c r="AA71" i="13"/>
  <c r="AB71" i="13" s="1"/>
  <c r="AA72" i="13"/>
  <c r="AA73" i="13"/>
  <c r="AB73" i="13" s="1"/>
  <c r="AA74" i="13"/>
  <c r="AB74" i="13" s="1"/>
  <c r="AA75" i="13"/>
  <c r="AB75" i="13" s="1"/>
  <c r="AA76" i="13"/>
  <c r="AA77" i="13"/>
  <c r="AB77" i="13" s="1"/>
  <c r="AA78" i="13"/>
  <c r="AB78" i="13" s="1"/>
  <c r="AA79" i="13"/>
  <c r="AB79" i="13" s="1"/>
  <c r="AA80" i="13"/>
  <c r="AA81" i="13"/>
  <c r="AB81" i="13" s="1"/>
  <c r="AA82" i="13"/>
  <c r="AB82" i="13" s="1"/>
  <c r="AA83" i="13"/>
  <c r="AB83" i="13" s="1"/>
  <c r="AA84" i="13"/>
  <c r="AA85" i="13"/>
  <c r="AB85" i="13" s="1"/>
  <c r="AA86" i="13"/>
  <c r="AB86" i="13" s="1"/>
  <c r="AA87" i="13"/>
  <c r="AB87" i="13" s="1"/>
  <c r="AA88" i="13"/>
  <c r="AA89" i="13"/>
  <c r="AB89" i="13" s="1"/>
  <c r="AA90" i="13"/>
  <c r="AB90" i="13" s="1"/>
  <c r="AA91" i="13"/>
  <c r="AB91" i="13" s="1"/>
  <c r="AA92" i="13"/>
  <c r="AA93" i="13"/>
  <c r="AB93" i="13" s="1"/>
  <c r="AA94" i="13"/>
  <c r="AB94" i="13" s="1"/>
  <c r="AA95" i="13"/>
  <c r="AB95" i="13" s="1"/>
  <c r="AA96" i="13"/>
  <c r="AA97" i="13"/>
  <c r="AB97" i="13" s="1"/>
  <c r="AA98" i="13"/>
  <c r="AB98" i="13" s="1"/>
  <c r="AA99" i="13"/>
  <c r="AB99" i="13" s="1"/>
  <c r="AA100" i="13"/>
  <c r="W10" i="13"/>
  <c r="W14" i="13"/>
  <c r="W18" i="13"/>
  <c r="W22" i="13"/>
  <c r="W26" i="13"/>
  <c r="W30" i="13"/>
  <c r="W34" i="13"/>
  <c r="W38" i="13"/>
  <c r="W42" i="13"/>
  <c r="W46" i="13"/>
  <c r="W50" i="13"/>
  <c r="W54" i="13"/>
  <c r="W58" i="13"/>
  <c r="W62" i="13"/>
  <c r="W66" i="13"/>
  <c r="W70" i="13"/>
  <c r="W74" i="13"/>
  <c r="W78" i="13"/>
  <c r="W82" i="13"/>
  <c r="W86" i="13"/>
  <c r="W90" i="13"/>
  <c r="W94" i="13"/>
  <c r="W98" i="13"/>
  <c r="V8" i="13"/>
  <c r="W8" i="13" s="1"/>
  <c r="V9" i="13"/>
  <c r="W9" i="13" s="1"/>
  <c r="V10" i="13"/>
  <c r="V11" i="13"/>
  <c r="W11" i="13" s="1"/>
  <c r="V12" i="13"/>
  <c r="W12" i="13" s="1"/>
  <c r="V13" i="13"/>
  <c r="W13" i="13" s="1"/>
  <c r="V14" i="13"/>
  <c r="V15" i="13"/>
  <c r="W15" i="13" s="1"/>
  <c r="V16" i="13"/>
  <c r="W16" i="13" s="1"/>
  <c r="V17" i="13"/>
  <c r="W17" i="13" s="1"/>
  <c r="V18" i="13"/>
  <c r="V19" i="13"/>
  <c r="W19" i="13" s="1"/>
  <c r="V20" i="13"/>
  <c r="W20" i="13" s="1"/>
  <c r="V21" i="13"/>
  <c r="W21" i="13" s="1"/>
  <c r="V22" i="13"/>
  <c r="V23" i="13"/>
  <c r="W23" i="13" s="1"/>
  <c r="V24" i="13"/>
  <c r="W24" i="13" s="1"/>
  <c r="V25" i="13"/>
  <c r="W25" i="13" s="1"/>
  <c r="V26" i="13"/>
  <c r="V27" i="13"/>
  <c r="W27" i="13" s="1"/>
  <c r="V28" i="13"/>
  <c r="W28" i="13" s="1"/>
  <c r="V29" i="13"/>
  <c r="W29" i="13" s="1"/>
  <c r="V30" i="13"/>
  <c r="V31" i="13"/>
  <c r="W31" i="13" s="1"/>
  <c r="V32" i="13"/>
  <c r="W32" i="13" s="1"/>
  <c r="V33" i="13"/>
  <c r="W33" i="13" s="1"/>
  <c r="V34" i="13"/>
  <c r="V35" i="13"/>
  <c r="W35" i="13" s="1"/>
  <c r="V36" i="13"/>
  <c r="W36" i="13" s="1"/>
  <c r="V37" i="13"/>
  <c r="W37" i="13" s="1"/>
  <c r="V38" i="13"/>
  <c r="V39" i="13"/>
  <c r="W39" i="13" s="1"/>
  <c r="V40" i="13"/>
  <c r="W40" i="13" s="1"/>
  <c r="V41" i="13"/>
  <c r="W41" i="13" s="1"/>
  <c r="V42" i="13"/>
  <c r="V43" i="13"/>
  <c r="W43" i="13" s="1"/>
  <c r="V44" i="13"/>
  <c r="W44" i="13" s="1"/>
  <c r="V45" i="13"/>
  <c r="W45" i="13" s="1"/>
  <c r="V46" i="13"/>
  <c r="V47" i="13"/>
  <c r="W47" i="13" s="1"/>
  <c r="V48" i="13"/>
  <c r="W48" i="13" s="1"/>
  <c r="V49" i="13"/>
  <c r="W49" i="13" s="1"/>
  <c r="V50" i="13"/>
  <c r="V51" i="13"/>
  <c r="W51" i="13" s="1"/>
  <c r="V52" i="13"/>
  <c r="W52" i="13" s="1"/>
  <c r="V53" i="13"/>
  <c r="W53" i="13" s="1"/>
  <c r="V54" i="13"/>
  <c r="V55" i="13"/>
  <c r="W55" i="13" s="1"/>
  <c r="V56" i="13"/>
  <c r="W56" i="13" s="1"/>
  <c r="V57" i="13"/>
  <c r="W57" i="13" s="1"/>
  <c r="V58" i="13"/>
  <c r="V59" i="13"/>
  <c r="W59" i="13" s="1"/>
  <c r="V60" i="13"/>
  <c r="W60" i="13" s="1"/>
  <c r="V61" i="13"/>
  <c r="W61" i="13" s="1"/>
  <c r="V62" i="13"/>
  <c r="V63" i="13"/>
  <c r="W63" i="13" s="1"/>
  <c r="V64" i="13"/>
  <c r="W64" i="13" s="1"/>
  <c r="V65" i="13"/>
  <c r="W65" i="13" s="1"/>
  <c r="V66" i="13"/>
  <c r="V67" i="13"/>
  <c r="W67" i="13" s="1"/>
  <c r="V68" i="13"/>
  <c r="W68" i="13" s="1"/>
  <c r="V69" i="13"/>
  <c r="W69" i="13" s="1"/>
  <c r="V70" i="13"/>
  <c r="V71" i="13"/>
  <c r="W71" i="13" s="1"/>
  <c r="V72" i="13"/>
  <c r="W72" i="13" s="1"/>
  <c r="V73" i="13"/>
  <c r="W73" i="13" s="1"/>
  <c r="V74" i="13"/>
  <c r="V75" i="13"/>
  <c r="W75" i="13" s="1"/>
  <c r="V76" i="13"/>
  <c r="W76" i="13" s="1"/>
  <c r="V77" i="13"/>
  <c r="W77" i="13" s="1"/>
  <c r="V78" i="13"/>
  <c r="V79" i="13"/>
  <c r="W79" i="13" s="1"/>
  <c r="V80" i="13"/>
  <c r="W80" i="13" s="1"/>
  <c r="V81" i="13"/>
  <c r="W81" i="13" s="1"/>
  <c r="V82" i="13"/>
  <c r="V83" i="13"/>
  <c r="W83" i="13" s="1"/>
  <c r="V84" i="13"/>
  <c r="W84" i="13" s="1"/>
  <c r="V85" i="13"/>
  <c r="W85" i="13" s="1"/>
  <c r="V86" i="13"/>
  <c r="V87" i="13"/>
  <c r="W87" i="13" s="1"/>
  <c r="V88" i="13"/>
  <c r="W88" i="13" s="1"/>
  <c r="V89" i="13"/>
  <c r="W89" i="13" s="1"/>
  <c r="V90" i="13"/>
  <c r="V91" i="13"/>
  <c r="W91" i="13" s="1"/>
  <c r="V92" i="13"/>
  <c r="W92" i="13" s="1"/>
  <c r="V93" i="13"/>
  <c r="W93" i="13" s="1"/>
  <c r="V94" i="13"/>
  <c r="V95" i="13"/>
  <c r="W95" i="13" s="1"/>
  <c r="V96" i="13"/>
  <c r="W96" i="13" s="1"/>
  <c r="V97" i="13"/>
  <c r="W97" i="13" s="1"/>
  <c r="V98" i="13"/>
  <c r="V99" i="13"/>
  <c r="W99" i="13" s="1"/>
  <c r="V100" i="13"/>
  <c r="W100" i="13" s="1"/>
  <c r="N10" i="15" l="1"/>
  <c r="W10" i="15"/>
  <c r="X10" i="15" s="1"/>
  <c r="AB10" i="15"/>
  <c r="AC10" i="15" s="1"/>
  <c r="AC9" i="15"/>
  <c r="AB20" i="15"/>
  <c r="AC20" i="15" s="1"/>
  <c r="W20" i="15"/>
  <c r="X20" i="15" s="1"/>
  <c r="X9" i="15"/>
  <c r="AH20" i="15" l="1"/>
  <c r="AH9" i="15"/>
  <c r="B9" i="15"/>
  <c r="A9" i="15"/>
  <c r="AJ20" i="15" l="1" a="1"/>
  <c r="AJ20" i="15" s="1"/>
  <c r="AJ9" i="15" a="1"/>
  <c r="AJ9" i="15" s="1"/>
  <c r="N20" i="15"/>
  <c r="N9" i="15"/>
  <c r="B39" i="4" l="1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5" i="4"/>
  <c r="B23" i="4" s="1"/>
  <c r="C30" i="4"/>
  <c r="B30" i="4"/>
  <c r="AH8" i="15" l="1"/>
  <c r="G7" i="15"/>
  <c r="H7" i="15"/>
  <c r="I7" i="15"/>
  <c r="K7" i="15"/>
  <c r="L7" i="15"/>
  <c r="AG50" i="13" a="1"/>
  <c r="AG50" i="13" s="1"/>
  <c r="AE50" i="13" s="1"/>
  <c r="AG51" i="13" a="1"/>
  <c r="AG51" i="13" s="1"/>
  <c r="AE51" i="13" s="1"/>
  <c r="AG52" i="13" a="1"/>
  <c r="AG52" i="13" s="1"/>
  <c r="AE52" i="13" s="1"/>
  <c r="AG53" i="13" a="1"/>
  <c r="AG53" i="13" s="1"/>
  <c r="AE53" i="13" s="1"/>
  <c r="AG54" i="13" a="1"/>
  <c r="AG54" i="13" s="1"/>
  <c r="AE54" i="13" s="1"/>
  <c r="AL54" i="13" s="1"/>
  <c r="AG55" i="13" a="1"/>
  <c r="AG55" i="13" s="1"/>
  <c r="AE55" i="13" s="1"/>
  <c r="AG56" i="13" a="1"/>
  <c r="AG56" i="13" s="1"/>
  <c r="AE56" i="13" s="1"/>
  <c r="AL56" i="13" s="1"/>
  <c r="AG57" i="13" a="1"/>
  <c r="AG57" i="13" s="1"/>
  <c r="AE57" i="13" s="1"/>
  <c r="AG58" i="13" a="1"/>
  <c r="AG58" i="13" s="1"/>
  <c r="AE58" i="13" s="1"/>
  <c r="AG59" i="13" a="1"/>
  <c r="AG59" i="13" s="1"/>
  <c r="AE59" i="13" s="1"/>
  <c r="AG60" i="13" a="1"/>
  <c r="AG60" i="13" s="1"/>
  <c r="AE60" i="13" s="1"/>
  <c r="AG61" i="13" a="1"/>
  <c r="AG61" i="13" s="1"/>
  <c r="AE61" i="13" s="1"/>
  <c r="AG62" i="13" a="1"/>
  <c r="AG62" i="13" s="1"/>
  <c r="AE62" i="13" s="1"/>
  <c r="AL62" i="13" s="1"/>
  <c r="AG63" i="13" a="1"/>
  <c r="AG63" i="13" s="1"/>
  <c r="AE63" i="13" s="1"/>
  <c r="AG64" i="13" a="1"/>
  <c r="AG64" i="13" s="1"/>
  <c r="AE64" i="13" s="1"/>
  <c r="AL64" i="13" s="1"/>
  <c r="AG65" i="13" a="1"/>
  <c r="AG65" i="13" s="1"/>
  <c r="AE65" i="13" s="1"/>
  <c r="AG66" i="13" a="1"/>
  <c r="AG66" i="13" s="1"/>
  <c r="AE66" i="13" s="1"/>
  <c r="AG67" i="13" a="1"/>
  <c r="AG67" i="13" s="1"/>
  <c r="AE67" i="13" s="1"/>
  <c r="AG68" i="13" a="1"/>
  <c r="AG68" i="13" s="1"/>
  <c r="AE68" i="13" s="1"/>
  <c r="AG69" i="13" a="1"/>
  <c r="AG69" i="13" s="1"/>
  <c r="AE69" i="13" s="1"/>
  <c r="AG70" i="13" a="1"/>
  <c r="AG70" i="13" s="1"/>
  <c r="AE70" i="13" s="1"/>
  <c r="AL70" i="13" s="1"/>
  <c r="AG71" i="13" a="1"/>
  <c r="AG71" i="13" s="1"/>
  <c r="AE71" i="13" s="1"/>
  <c r="AG72" i="13" a="1"/>
  <c r="AG72" i="13" s="1"/>
  <c r="AE72" i="13" s="1"/>
  <c r="AL72" i="13" s="1"/>
  <c r="AG73" i="13" a="1"/>
  <c r="AG73" i="13" s="1"/>
  <c r="AE73" i="13" s="1"/>
  <c r="AG74" i="13" a="1"/>
  <c r="AG74" i="13" s="1"/>
  <c r="AE74" i="13" s="1"/>
  <c r="AG75" i="13" a="1"/>
  <c r="AG75" i="13" s="1"/>
  <c r="AE75" i="13" s="1"/>
  <c r="AG76" i="13" a="1"/>
  <c r="AG76" i="13" s="1"/>
  <c r="AE76" i="13" s="1"/>
  <c r="AO76" i="13" s="1"/>
  <c r="AQ76" i="13" s="1"/>
  <c r="AG77" i="13" a="1"/>
  <c r="AG77" i="13" s="1"/>
  <c r="AE77" i="13" s="1"/>
  <c r="AG78" i="13" a="1"/>
  <c r="AG78" i="13" s="1"/>
  <c r="AE78" i="13" s="1"/>
  <c r="AP78" i="13" s="1"/>
  <c r="AG79" i="13" a="1"/>
  <c r="AG79" i="13" s="1"/>
  <c r="AE79" i="13" s="1"/>
  <c r="AO79" i="13" s="1"/>
  <c r="AQ79" i="13" s="1"/>
  <c r="AG80" i="13" a="1"/>
  <c r="AG80" i="13" s="1"/>
  <c r="AE80" i="13" s="1"/>
  <c r="AP80" i="13" s="1"/>
  <c r="AG81" i="13" a="1"/>
  <c r="AG81" i="13" s="1"/>
  <c r="AE81" i="13" s="1"/>
  <c r="AG82" i="13" a="1"/>
  <c r="AG82" i="13" s="1"/>
  <c r="AE82" i="13" s="1"/>
  <c r="AP82" i="13" s="1"/>
  <c r="AG83" i="13" a="1"/>
  <c r="AG83" i="13" s="1"/>
  <c r="AE83" i="13" s="1"/>
  <c r="AG84" i="13" a="1"/>
  <c r="AG84" i="13" s="1"/>
  <c r="AE84" i="13" s="1"/>
  <c r="AP84" i="13" s="1"/>
  <c r="AG85" i="13" a="1"/>
  <c r="AG85" i="13" s="1"/>
  <c r="AE85" i="13" s="1"/>
  <c r="AG86" i="13" a="1"/>
  <c r="AG86" i="13" s="1"/>
  <c r="AE86" i="13" s="1"/>
  <c r="AP86" i="13" s="1"/>
  <c r="AG87" i="13" a="1"/>
  <c r="AG87" i="13" s="1"/>
  <c r="AE87" i="13" s="1"/>
  <c r="AO87" i="13" s="1"/>
  <c r="AQ87" i="13" s="1"/>
  <c r="AG88" i="13" a="1"/>
  <c r="AG88" i="13" s="1"/>
  <c r="AE88" i="13" s="1"/>
  <c r="AP88" i="13" s="1"/>
  <c r="AG89" i="13" a="1"/>
  <c r="AG89" i="13" s="1"/>
  <c r="AE89" i="13" s="1"/>
  <c r="AG90" i="13" a="1"/>
  <c r="AG90" i="13" s="1"/>
  <c r="AE90" i="13" s="1"/>
  <c r="AP90" i="13" s="1"/>
  <c r="AG91" i="13" a="1"/>
  <c r="AG91" i="13" s="1"/>
  <c r="AE91" i="13" s="1"/>
  <c r="AG92" i="13" a="1"/>
  <c r="AG92" i="13" s="1"/>
  <c r="AE92" i="13" s="1"/>
  <c r="AP92" i="13" s="1"/>
  <c r="AG93" i="13" a="1"/>
  <c r="AG93" i="13" s="1"/>
  <c r="AE93" i="13" s="1"/>
  <c r="AG94" i="13" a="1"/>
  <c r="AG94" i="13" s="1"/>
  <c r="AE94" i="13" s="1"/>
  <c r="AP94" i="13" s="1"/>
  <c r="AG95" i="13" a="1"/>
  <c r="AG95" i="13" s="1"/>
  <c r="AE95" i="13" s="1"/>
  <c r="AO95" i="13" s="1"/>
  <c r="AQ95" i="13" s="1"/>
  <c r="AG96" i="13" a="1"/>
  <c r="AG96" i="13" s="1"/>
  <c r="AE96" i="13" s="1"/>
  <c r="AP96" i="13" s="1"/>
  <c r="AG97" i="13" a="1"/>
  <c r="AG97" i="13" s="1"/>
  <c r="AE97" i="13" s="1"/>
  <c r="AG98" i="13" a="1"/>
  <c r="AG98" i="13" s="1"/>
  <c r="AE98" i="13" s="1"/>
  <c r="AP98" i="13" s="1"/>
  <c r="AG99" i="13" a="1"/>
  <c r="AG99" i="13" s="1"/>
  <c r="AE99" i="13" s="1"/>
  <c r="AG100" i="13" a="1"/>
  <c r="AG100" i="13" s="1"/>
  <c r="AE100" i="13" s="1"/>
  <c r="AP100" i="13" s="1"/>
  <c r="AC9" i="13"/>
  <c r="AC12" i="13"/>
  <c r="AC13" i="13"/>
  <c r="AC16" i="13"/>
  <c r="AC17" i="13"/>
  <c r="AC21" i="13"/>
  <c r="AC28" i="13"/>
  <c r="AC32" i="13"/>
  <c r="AC33" i="13"/>
  <c r="AC37" i="13"/>
  <c r="AC44" i="13"/>
  <c r="AC48" i="13"/>
  <c r="AC49" i="13"/>
  <c r="AC51" i="13"/>
  <c r="AC52" i="13"/>
  <c r="AC53" i="13"/>
  <c r="AC55" i="13"/>
  <c r="AC56" i="13"/>
  <c r="AC57" i="13"/>
  <c r="AC59" i="13"/>
  <c r="AC60" i="13"/>
  <c r="AC61" i="13"/>
  <c r="AC63" i="13"/>
  <c r="AC64" i="13"/>
  <c r="AC65" i="13"/>
  <c r="AC67" i="13"/>
  <c r="AC68" i="13"/>
  <c r="AC69" i="13"/>
  <c r="AC71" i="13"/>
  <c r="AC72" i="13"/>
  <c r="AC73" i="13"/>
  <c r="AC75" i="13"/>
  <c r="AC76" i="13"/>
  <c r="AC77" i="13"/>
  <c r="AC79" i="13"/>
  <c r="AC80" i="13"/>
  <c r="AC81" i="13"/>
  <c r="AC83" i="13"/>
  <c r="AC84" i="13"/>
  <c r="AC85" i="13"/>
  <c r="AC87" i="13"/>
  <c r="AC88" i="13"/>
  <c r="AC89" i="13"/>
  <c r="AC91" i="13"/>
  <c r="AC92" i="13"/>
  <c r="AC93" i="13"/>
  <c r="AC95" i="13"/>
  <c r="AC96" i="13"/>
  <c r="AC97" i="13"/>
  <c r="AC99" i="13"/>
  <c r="AC100" i="13"/>
  <c r="AA7" i="13"/>
  <c r="AB7" i="13" s="1"/>
  <c r="AC7" i="13" s="1"/>
  <c r="X9" i="13"/>
  <c r="X13" i="13"/>
  <c r="X20" i="13"/>
  <c r="X21" i="13"/>
  <c r="X25" i="13"/>
  <c r="X29" i="13"/>
  <c r="X32" i="13"/>
  <c r="X33" i="13"/>
  <c r="X36" i="13"/>
  <c r="X37" i="13"/>
  <c r="X45" i="13"/>
  <c r="X48" i="13"/>
  <c r="X49" i="13"/>
  <c r="X51" i="13"/>
  <c r="X52" i="13"/>
  <c r="X53" i="13"/>
  <c r="X55" i="13"/>
  <c r="X56" i="13"/>
  <c r="X57" i="13"/>
  <c r="X59" i="13"/>
  <c r="X60" i="13"/>
  <c r="X61" i="13"/>
  <c r="X63" i="13"/>
  <c r="X64" i="13"/>
  <c r="X65" i="13"/>
  <c r="X67" i="13"/>
  <c r="X68" i="13"/>
  <c r="X69" i="13"/>
  <c r="X71" i="13"/>
  <c r="X72" i="13"/>
  <c r="X73" i="13"/>
  <c r="X75" i="13"/>
  <c r="X76" i="13"/>
  <c r="X77" i="13"/>
  <c r="X79" i="13"/>
  <c r="X80" i="13"/>
  <c r="X81" i="13"/>
  <c r="X83" i="13"/>
  <c r="X84" i="13"/>
  <c r="X85" i="13"/>
  <c r="X87" i="13"/>
  <c r="X88" i="13"/>
  <c r="X89" i="13"/>
  <c r="X91" i="13"/>
  <c r="X92" i="13"/>
  <c r="X93" i="13"/>
  <c r="X95" i="13"/>
  <c r="X96" i="13"/>
  <c r="X97" i="13"/>
  <c r="X99" i="13"/>
  <c r="X100" i="13"/>
  <c r="N54" i="13"/>
  <c r="N58" i="13"/>
  <c r="N62" i="13"/>
  <c r="N66" i="13"/>
  <c r="N70" i="13"/>
  <c r="N74" i="13"/>
  <c r="N78" i="13"/>
  <c r="N82" i="13"/>
  <c r="N86" i="13"/>
  <c r="N90" i="13"/>
  <c r="N94" i="13"/>
  <c r="N98" i="13"/>
  <c r="N7" i="13"/>
  <c r="L3" i="13"/>
  <c r="K3" i="13"/>
  <c r="I3" i="13"/>
  <c r="H3" i="13"/>
  <c r="H6" i="13"/>
  <c r="I6" i="13"/>
  <c r="K6" i="13"/>
  <c r="L6" i="13"/>
  <c r="D24" i="4" s="1"/>
  <c r="D23" i="4" s="1"/>
  <c r="G6" i="13"/>
  <c r="N51" i="13"/>
  <c r="N52" i="13"/>
  <c r="N53" i="13"/>
  <c r="N55" i="13"/>
  <c r="N56" i="13"/>
  <c r="N57" i="13"/>
  <c r="N59" i="13"/>
  <c r="N60" i="13"/>
  <c r="N61" i="13"/>
  <c r="N63" i="13"/>
  <c r="N64" i="13"/>
  <c r="N65" i="13"/>
  <c r="N67" i="13"/>
  <c r="N68" i="13"/>
  <c r="N69" i="13"/>
  <c r="N71" i="13"/>
  <c r="N72" i="13"/>
  <c r="N73" i="13"/>
  <c r="N75" i="13"/>
  <c r="N76" i="13"/>
  <c r="N77" i="13"/>
  <c r="N79" i="13"/>
  <c r="N80" i="13"/>
  <c r="N81" i="13"/>
  <c r="N83" i="13"/>
  <c r="N84" i="13"/>
  <c r="N85" i="13"/>
  <c r="N87" i="13"/>
  <c r="N88" i="13"/>
  <c r="N89" i="13"/>
  <c r="N91" i="13"/>
  <c r="N92" i="13"/>
  <c r="N93" i="13"/>
  <c r="N95" i="13"/>
  <c r="N96" i="13"/>
  <c r="N97" i="13"/>
  <c r="N99" i="13"/>
  <c r="N100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B7" i="13"/>
  <c r="A7" i="13"/>
  <c r="G9" i="4" l="1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C5" i="3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E8" i="4" s="1"/>
  <c r="K25" i="4"/>
  <c r="X7" i="13"/>
  <c r="L9" i="4"/>
  <c r="V6" i="15"/>
  <c r="AA6" i="15"/>
  <c r="N50" i="13"/>
  <c r="AC41" i="13"/>
  <c r="AC20" i="13"/>
  <c r="AC36" i="13"/>
  <c r="AC25" i="13"/>
  <c r="X44" i="13"/>
  <c r="X17" i="13"/>
  <c r="X8" i="13"/>
  <c r="X12" i="13"/>
  <c r="N49" i="13"/>
  <c r="N45" i="13"/>
  <c r="N41" i="13"/>
  <c r="N37" i="13"/>
  <c r="N33" i="13"/>
  <c r="N29" i="13"/>
  <c r="N25" i="13"/>
  <c r="N21" i="13"/>
  <c r="N17" i="13"/>
  <c r="N13" i="13"/>
  <c r="N9" i="13"/>
  <c r="N47" i="13"/>
  <c r="N43" i="13"/>
  <c r="N39" i="13"/>
  <c r="N35" i="13"/>
  <c r="N31" i="13"/>
  <c r="N27" i="13"/>
  <c r="N23" i="13"/>
  <c r="N19" i="13"/>
  <c r="N15" i="13"/>
  <c r="N11" i="13"/>
  <c r="AG7" i="13" a="1"/>
  <c r="AG7" i="13" s="1"/>
  <c r="AE7" i="13" s="1"/>
  <c r="AO7" i="13" s="1"/>
  <c r="AQ7" i="13" s="1"/>
  <c r="AG49" i="13" a="1"/>
  <c r="AG49" i="13" s="1"/>
  <c r="AG47" i="13" a="1"/>
  <c r="AG47" i="13" s="1"/>
  <c r="AG45" i="13" a="1"/>
  <c r="AG45" i="13" s="1"/>
  <c r="AG43" i="13" a="1"/>
  <c r="AG43" i="13" s="1"/>
  <c r="AG41" i="13" a="1"/>
  <c r="AG41" i="13" s="1"/>
  <c r="AG39" i="13" a="1"/>
  <c r="AG39" i="13" s="1"/>
  <c r="AG37" i="13" a="1"/>
  <c r="AG37" i="13" s="1"/>
  <c r="AG35" i="13" a="1"/>
  <c r="AG35" i="13" s="1"/>
  <c r="AG33" i="13" a="1"/>
  <c r="AG33" i="13" s="1"/>
  <c r="AG31" i="13" a="1"/>
  <c r="AG31" i="13" s="1"/>
  <c r="AG29" i="13" a="1"/>
  <c r="AG29" i="13" s="1"/>
  <c r="AG27" i="13" a="1"/>
  <c r="AG27" i="13" s="1"/>
  <c r="AG25" i="13" a="1"/>
  <c r="AG25" i="13" s="1"/>
  <c r="AG23" i="13" a="1"/>
  <c r="AG23" i="13" s="1"/>
  <c r="AG21" i="13" a="1"/>
  <c r="AG21" i="13" s="1"/>
  <c r="AG19" i="13" a="1"/>
  <c r="AG19" i="13" s="1"/>
  <c r="AG17" i="13" a="1"/>
  <c r="AG17" i="13" s="1"/>
  <c r="AG15" i="13" a="1"/>
  <c r="AG15" i="13" s="1"/>
  <c r="AG13" i="13" a="1"/>
  <c r="AG13" i="13" s="1"/>
  <c r="AG11" i="13" a="1"/>
  <c r="AG11" i="13" s="1"/>
  <c r="AG9" i="13" a="1"/>
  <c r="AG9" i="13" s="1"/>
  <c r="AG48" i="13" a="1"/>
  <c r="AG48" i="13" s="1"/>
  <c r="AG46" i="13" a="1"/>
  <c r="AG46" i="13" s="1"/>
  <c r="AG44" i="13" a="1"/>
  <c r="AG44" i="13" s="1"/>
  <c r="AG42" i="13" a="1"/>
  <c r="AG42" i="13" s="1"/>
  <c r="AG40" i="13" a="1"/>
  <c r="AG40" i="13" s="1"/>
  <c r="AG38" i="13" a="1"/>
  <c r="AG38" i="13" s="1"/>
  <c r="AG36" i="13" a="1"/>
  <c r="AG36" i="13" s="1"/>
  <c r="AG34" i="13" a="1"/>
  <c r="AG34" i="13" s="1"/>
  <c r="AG32" i="13" a="1"/>
  <c r="AG32" i="13" s="1"/>
  <c r="AG30" i="13" a="1"/>
  <c r="AG30" i="13" s="1"/>
  <c r="AG28" i="13" a="1"/>
  <c r="AG28" i="13" s="1"/>
  <c r="AG26" i="13" a="1"/>
  <c r="AG26" i="13" s="1"/>
  <c r="AG24" i="13" a="1"/>
  <c r="AG24" i="13" s="1"/>
  <c r="AG22" i="13" a="1"/>
  <c r="AG22" i="13" s="1"/>
  <c r="AG20" i="13" a="1"/>
  <c r="AG20" i="13" s="1"/>
  <c r="AG18" i="13" a="1"/>
  <c r="AG18" i="13" s="1"/>
  <c r="AG16" i="13" a="1"/>
  <c r="AG16" i="13" s="1"/>
  <c r="AG14" i="13" a="1"/>
  <c r="AG14" i="13" s="1"/>
  <c r="AG12" i="13" a="1"/>
  <c r="AG12" i="13" s="1"/>
  <c r="AG10" i="13" a="1"/>
  <c r="AG10" i="13" s="1"/>
  <c r="AG8" i="13" a="1"/>
  <c r="AG8" i="13" s="1"/>
  <c r="AE8" i="13" s="1"/>
  <c r="AO97" i="13"/>
  <c r="AQ97" i="13" s="1"/>
  <c r="AK97" i="13"/>
  <c r="AM97" i="13" s="1"/>
  <c r="AL97" i="13"/>
  <c r="AP97" i="13"/>
  <c r="AO83" i="13"/>
  <c r="AQ83" i="13" s="1"/>
  <c r="AP83" i="13"/>
  <c r="AK83" i="13"/>
  <c r="AM83" i="13" s="1"/>
  <c r="AL83" i="13"/>
  <c r="AL69" i="13"/>
  <c r="AO69" i="13"/>
  <c r="AQ69" i="13" s="1"/>
  <c r="AP69" i="13"/>
  <c r="AK69" i="13"/>
  <c r="AM69" i="13" s="1"/>
  <c r="AL65" i="13"/>
  <c r="AO65" i="13"/>
  <c r="AQ65" i="13" s="1"/>
  <c r="AP65" i="13"/>
  <c r="AK65" i="13"/>
  <c r="AM65" i="13" s="1"/>
  <c r="AL51" i="13"/>
  <c r="AO51" i="13"/>
  <c r="AQ51" i="13" s="1"/>
  <c r="AP51" i="13"/>
  <c r="AK51" i="13"/>
  <c r="AM51" i="13" s="1"/>
  <c r="AO93" i="13"/>
  <c r="AQ93" i="13" s="1"/>
  <c r="AK93" i="13"/>
  <c r="AM93" i="13" s="1"/>
  <c r="AL93" i="13"/>
  <c r="AP93" i="13"/>
  <c r="AO89" i="13"/>
  <c r="AQ89" i="13" s="1"/>
  <c r="AK89" i="13"/>
  <c r="AM89" i="13" s="1"/>
  <c r="AL89" i="13"/>
  <c r="AP89" i="13"/>
  <c r="AL75" i="13"/>
  <c r="AO75" i="13"/>
  <c r="AQ75" i="13" s="1"/>
  <c r="AP75" i="13"/>
  <c r="AK75" i="13"/>
  <c r="AM75" i="13" s="1"/>
  <c r="AL61" i="13"/>
  <c r="AO61" i="13"/>
  <c r="AQ61" i="13" s="1"/>
  <c r="AP61" i="13"/>
  <c r="AK61" i="13"/>
  <c r="AM61" i="13" s="1"/>
  <c r="AL57" i="13"/>
  <c r="AO57" i="13"/>
  <c r="AQ57" i="13" s="1"/>
  <c r="AP57" i="13"/>
  <c r="AK57" i="13"/>
  <c r="AM57" i="13" s="1"/>
  <c r="AO99" i="13"/>
  <c r="AQ99" i="13" s="1"/>
  <c r="AP99" i="13"/>
  <c r="AK99" i="13"/>
  <c r="AM99" i="13" s="1"/>
  <c r="AL99" i="13"/>
  <c r="AO85" i="13"/>
  <c r="AQ85" i="13" s="1"/>
  <c r="AK85" i="13"/>
  <c r="AM85" i="13" s="1"/>
  <c r="AL85" i="13"/>
  <c r="AP85" i="13"/>
  <c r="AO81" i="13"/>
  <c r="AQ81" i="13" s="1"/>
  <c r="AK81" i="13"/>
  <c r="AM81" i="13" s="1"/>
  <c r="AL81" i="13"/>
  <c r="AP81" i="13"/>
  <c r="AL67" i="13"/>
  <c r="AO67" i="13"/>
  <c r="AQ67" i="13" s="1"/>
  <c r="AP67" i="13"/>
  <c r="AK67" i="13"/>
  <c r="AM67" i="13" s="1"/>
  <c r="AL53" i="13"/>
  <c r="AO53" i="13"/>
  <c r="AQ53" i="13" s="1"/>
  <c r="AP53" i="13"/>
  <c r="AK53" i="13"/>
  <c r="AM53" i="13" s="1"/>
  <c r="AO91" i="13"/>
  <c r="AQ91" i="13" s="1"/>
  <c r="AP91" i="13"/>
  <c r="AK91" i="13"/>
  <c r="AM91" i="13" s="1"/>
  <c r="AL91" i="13"/>
  <c r="AL77" i="13"/>
  <c r="AO77" i="13"/>
  <c r="AQ77" i="13" s="1"/>
  <c r="AP77" i="13"/>
  <c r="AK77" i="13"/>
  <c r="AM77" i="13" s="1"/>
  <c r="AL73" i="13"/>
  <c r="AO73" i="13"/>
  <c r="AQ73" i="13" s="1"/>
  <c r="AP73" i="13"/>
  <c r="AK73" i="13"/>
  <c r="AM73" i="13" s="1"/>
  <c r="AL59" i="13"/>
  <c r="AO59" i="13"/>
  <c r="AQ59" i="13" s="1"/>
  <c r="AP59" i="13"/>
  <c r="AK59" i="13"/>
  <c r="AM59" i="13" s="1"/>
  <c r="AP74" i="13"/>
  <c r="AK74" i="13"/>
  <c r="AM74" i="13" s="1"/>
  <c r="AL71" i="13"/>
  <c r="AO71" i="13"/>
  <c r="AQ71" i="13" s="1"/>
  <c r="AP71" i="13"/>
  <c r="AO66" i="13"/>
  <c r="AQ66" i="13" s="1"/>
  <c r="AP66" i="13"/>
  <c r="AK66" i="13"/>
  <c r="AM66" i="13" s="1"/>
  <c r="AL63" i="13"/>
  <c r="AO63" i="13"/>
  <c r="AQ63" i="13" s="1"/>
  <c r="AP63" i="13"/>
  <c r="AO58" i="13"/>
  <c r="AQ58" i="13" s="1"/>
  <c r="AP58" i="13"/>
  <c r="AK58" i="13"/>
  <c r="AM58" i="13" s="1"/>
  <c r="AL55" i="13"/>
  <c r="AO55" i="13"/>
  <c r="AQ55" i="13" s="1"/>
  <c r="AP55" i="13"/>
  <c r="AO50" i="13"/>
  <c r="AQ50" i="13" s="1"/>
  <c r="AP50" i="13"/>
  <c r="AK50" i="13"/>
  <c r="AM50" i="13" s="1"/>
  <c r="AK100" i="13"/>
  <c r="AM100" i="13" s="1"/>
  <c r="AK98" i="13"/>
  <c r="AM98" i="13" s="1"/>
  <c r="AK96" i="13"/>
  <c r="AM96" i="13" s="1"/>
  <c r="AK94" i="13"/>
  <c r="AM94" i="13" s="1"/>
  <c r="AK92" i="13"/>
  <c r="AM92" i="13" s="1"/>
  <c r="AK90" i="13"/>
  <c r="AM90" i="13" s="1"/>
  <c r="AK88" i="13"/>
  <c r="AM88" i="13" s="1"/>
  <c r="AK86" i="13"/>
  <c r="AM86" i="13" s="1"/>
  <c r="AK84" i="13"/>
  <c r="AM84" i="13" s="1"/>
  <c r="AK82" i="13"/>
  <c r="AM82" i="13" s="1"/>
  <c r="AK80" i="13"/>
  <c r="AM80" i="13" s="1"/>
  <c r="AK78" i="13"/>
  <c r="AM78" i="13" s="1"/>
  <c r="AL74" i="13"/>
  <c r="AL66" i="13"/>
  <c r="AL58" i="13"/>
  <c r="AL50" i="13"/>
  <c r="AP76" i="13"/>
  <c r="AK76" i="13"/>
  <c r="AM76" i="13" s="1"/>
  <c r="AO68" i="13"/>
  <c r="AQ68" i="13" s="1"/>
  <c r="AP68" i="13"/>
  <c r="AK68" i="13"/>
  <c r="AM68" i="13" s="1"/>
  <c r="AO60" i="13"/>
  <c r="AQ60" i="13" s="1"/>
  <c r="AP60" i="13"/>
  <c r="AK60" i="13"/>
  <c r="AM60" i="13" s="1"/>
  <c r="AO52" i="13"/>
  <c r="AQ52" i="13" s="1"/>
  <c r="AP52" i="13"/>
  <c r="AK52" i="13"/>
  <c r="AM52" i="13" s="1"/>
  <c r="AL95" i="13"/>
  <c r="AL87" i="13"/>
  <c r="AL79" i="13"/>
  <c r="AO100" i="13"/>
  <c r="AQ100" i="13" s="1"/>
  <c r="AO96" i="13"/>
  <c r="AQ96" i="13" s="1"/>
  <c r="AO92" i="13"/>
  <c r="AQ92" i="13" s="1"/>
  <c r="AO88" i="13"/>
  <c r="AQ88" i="13" s="1"/>
  <c r="AO84" i="13"/>
  <c r="AQ84" i="13" s="1"/>
  <c r="AO80" i="13"/>
  <c r="AQ80" i="13" s="1"/>
  <c r="AO74" i="13"/>
  <c r="AQ74" i="13" s="1"/>
  <c r="AO70" i="13"/>
  <c r="AQ70" i="13" s="1"/>
  <c r="AP70" i="13"/>
  <c r="AK70" i="13"/>
  <c r="AM70" i="13" s="1"/>
  <c r="AO62" i="13"/>
  <c r="AQ62" i="13" s="1"/>
  <c r="AP62" i="13"/>
  <c r="AK62" i="13"/>
  <c r="AM62" i="13" s="1"/>
  <c r="AO54" i="13"/>
  <c r="AQ54" i="13" s="1"/>
  <c r="AP54" i="13"/>
  <c r="AK54" i="13"/>
  <c r="AM54" i="13" s="1"/>
  <c r="AK95" i="13"/>
  <c r="AM95" i="13" s="1"/>
  <c r="AK87" i="13"/>
  <c r="AM87" i="13" s="1"/>
  <c r="AK79" i="13"/>
  <c r="AM79" i="13" s="1"/>
  <c r="AL76" i="13"/>
  <c r="AL68" i="13"/>
  <c r="AL60" i="13"/>
  <c r="AL52" i="13"/>
  <c r="AP95" i="13"/>
  <c r="AP87" i="13"/>
  <c r="AP79" i="13"/>
  <c r="AO72" i="13"/>
  <c r="AQ72" i="13" s="1"/>
  <c r="AP72" i="13"/>
  <c r="AK72" i="13"/>
  <c r="AM72" i="13" s="1"/>
  <c r="AO64" i="13"/>
  <c r="AQ64" i="13" s="1"/>
  <c r="AP64" i="13"/>
  <c r="AK64" i="13"/>
  <c r="AM64" i="13" s="1"/>
  <c r="AO56" i="13"/>
  <c r="AQ56" i="13" s="1"/>
  <c r="AP56" i="13"/>
  <c r="AK56" i="13"/>
  <c r="AM56" i="13" s="1"/>
  <c r="AL100" i="13"/>
  <c r="AL98" i="13"/>
  <c r="AL96" i="13"/>
  <c r="AL94" i="13"/>
  <c r="AL92" i="13"/>
  <c r="AL90" i="13"/>
  <c r="AL88" i="13"/>
  <c r="AL86" i="13"/>
  <c r="AL84" i="13"/>
  <c r="AL82" i="13"/>
  <c r="AL80" i="13"/>
  <c r="AL78" i="13"/>
  <c r="AK71" i="13"/>
  <c r="AM71" i="13" s="1"/>
  <c r="AK63" i="13"/>
  <c r="AM63" i="13" s="1"/>
  <c r="AK55" i="13"/>
  <c r="AM55" i="13" s="1"/>
  <c r="AO98" i="13"/>
  <c r="AQ98" i="13" s="1"/>
  <c r="AO94" i="13"/>
  <c r="AQ94" i="13" s="1"/>
  <c r="AO90" i="13"/>
  <c r="AQ90" i="13" s="1"/>
  <c r="AO86" i="13"/>
  <c r="AQ86" i="13" s="1"/>
  <c r="AO82" i="13"/>
  <c r="AQ82" i="13" s="1"/>
  <c r="AO78" i="13"/>
  <c r="AQ78" i="13" s="1"/>
  <c r="AJ8" i="15" a="1"/>
  <c r="AJ8" i="15" s="1"/>
  <c r="D10" i="3"/>
  <c r="AG9" i="15"/>
  <c r="AG20" i="15"/>
  <c r="N46" i="13"/>
  <c r="N42" i="13"/>
  <c r="N38" i="13"/>
  <c r="N34" i="13"/>
  <c r="N30" i="13"/>
  <c r="N26" i="13"/>
  <c r="N22" i="13"/>
  <c r="N18" i="13"/>
  <c r="N14" i="13"/>
  <c r="N10" i="13"/>
  <c r="AA6" i="13"/>
  <c r="AC43" i="13"/>
  <c r="AC27" i="13"/>
  <c r="M6" i="13"/>
  <c r="AC45" i="13"/>
  <c r="AC40" i="13"/>
  <c r="AC39" i="13"/>
  <c r="AC29" i="13"/>
  <c r="AC24" i="13"/>
  <c r="AC23" i="13"/>
  <c r="AC11" i="13"/>
  <c r="N48" i="13"/>
  <c r="N44" i="13"/>
  <c r="N40" i="13"/>
  <c r="N36" i="13"/>
  <c r="N32" i="13"/>
  <c r="N28" i="13"/>
  <c r="N24" i="13"/>
  <c r="N20" i="13"/>
  <c r="N16" i="13"/>
  <c r="N12" i="13"/>
  <c r="N8" i="13"/>
  <c r="J5" i="3"/>
  <c r="C24" i="4"/>
  <c r="AC47" i="13"/>
  <c r="AC35" i="13"/>
  <c r="AC19" i="13"/>
  <c r="AC15" i="13"/>
  <c r="X47" i="13"/>
  <c r="X40" i="13"/>
  <c r="X39" i="13"/>
  <c r="X24" i="13"/>
  <c r="X23" i="13"/>
  <c r="X16" i="13"/>
  <c r="X15" i="13"/>
  <c r="X41" i="13"/>
  <c r="X28" i="13"/>
  <c r="X27" i="13"/>
  <c r="X11" i="13"/>
  <c r="X43" i="13"/>
  <c r="X35" i="13"/>
  <c r="X31" i="13"/>
  <c r="X19" i="13"/>
  <c r="J6" i="13"/>
  <c r="I6" i="15"/>
  <c r="L3" i="15"/>
  <c r="G6" i="15"/>
  <c r="N8" i="15"/>
  <c r="K3" i="15"/>
  <c r="M7" i="15"/>
  <c r="J7" i="15"/>
  <c r="K6" i="15"/>
  <c r="H6" i="15"/>
  <c r="L6" i="15"/>
  <c r="G24" i="4" s="1"/>
  <c r="X8" i="15"/>
  <c r="AC54" i="13"/>
  <c r="AC8" i="13"/>
  <c r="AC98" i="13"/>
  <c r="AC94" i="13"/>
  <c r="AC90" i="13"/>
  <c r="AC86" i="13"/>
  <c r="AC82" i="13"/>
  <c r="AC78" i="13"/>
  <c r="AC74" i="13"/>
  <c r="AC70" i="13"/>
  <c r="AC66" i="13"/>
  <c r="AC62" i="13"/>
  <c r="AC58" i="13"/>
  <c r="AC50" i="13"/>
  <c r="AC46" i="13"/>
  <c r="AC42" i="13"/>
  <c r="AC38" i="13"/>
  <c r="AC34" i="13"/>
  <c r="AC30" i="13"/>
  <c r="AC26" i="13"/>
  <c r="AC22" i="13"/>
  <c r="AC18" i="13"/>
  <c r="X98" i="13"/>
  <c r="X94" i="13"/>
  <c r="V6" i="13"/>
  <c r="X90" i="13"/>
  <c r="X86" i="13"/>
  <c r="X82" i="13"/>
  <c r="X78" i="13"/>
  <c r="X74" i="13"/>
  <c r="X70" i="13"/>
  <c r="X66" i="13"/>
  <c r="X62" i="13"/>
  <c r="X58" i="13"/>
  <c r="X54" i="13"/>
  <c r="X50" i="13"/>
  <c r="X46" i="13"/>
  <c r="X42" i="13"/>
  <c r="X38" i="13"/>
  <c r="X34" i="13"/>
  <c r="X30" i="13"/>
  <c r="X26" i="13"/>
  <c r="X22" i="13"/>
  <c r="X18" i="13"/>
  <c r="X14" i="13"/>
  <c r="H8" i="4" l="1"/>
  <c r="I8" i="4"/>
  <c r="H16" i="4"/>
  <c r="H14" i="4"/>
  <c r="H12" i="4"/>
  <c r="H10" i="4"/>
  <c r="H17" i="4"/>
  <c r="H15" i="4"/>
  <c r="H13" i="4"/>
  <c r="H11" i="4"/>
  <c r="H9" i="4"/>
  <c r="E17" i="4"/>
  <c r="E15" i="4"/>
  <c r="E13" i="4"/>
  <c r="E11" i="4"/>
  <c r="E9" i="4"/>
  <c r="E16" i="4"/>
  <c r="E14" i="4"/>
  <c r="E12" i="4"/>
  <c r="E10" i="4"/>
  <c r="E7" i="4" s="1"/>
  <c r="AA3" i="18"/>
  <c r="AA3" i="20"/>
  <c r="V3" i="18"/>
  <c r="V3" i="20"/>
  <c r="AA3" i="19"/>
  <c r="AA3" i="21"/>
  <c r="V3" i="19"/>
  <c r="V3" i="21"/>
  <c r="AL7" i="13"/>
  <c r="G23" i="4"/>
  <c r="AB6" i="15"/>
  <c r="L6" i="3" s="1"/>
  <c r="W6" i="15"/>
  <c r="AP7" i="13"/>
  <c r="AK7" i="13"/>
  <c r="AM7" i="13" s="1"/>
  <c r="AE35" i="13"/>
  <c r="AE9" i="13"/>
  <c r="AK9" i="13" s="1"/>
  <c r="AM9" i="13" s="1"/>
  <c r="AE37" i="13"/>
  <c r="AL37" i="13" s="1"/>
  <c r="AE22" i="13"/>
  <c r="AO22" i="13" s="1"/>
  <c r="AQ22" i="13" s="1"/>
  <c r="AE44" i="13"/>
  <c r="AP44" i="13" s="1"/>
  <c r="AE24" i="13"/>
  <c r="AK24" i="13" s="1"/>
  <c r="AM24" i="13" s="1"/>
  <c r="AE25" i="13"/>
  <c r="AO25" i="13" s="1"/>
  <c r="AQ25" i="13" s="1"/>
  <c r="AE13" i="13"/>
  <c r="AO13" i="13" s="1"/>
  <c r="AQ13" i="13" s="1"/>
  <c r="AE16" i="13"/>
  <c r="AK16" i="13" s="1"/>
  <c r="AM16" i="13" s="1"/>
  <c r="AE46" i="13"/>
  <c r="AK46" i="13" s="1"/>
  <c r="AM46" i="13" s="1"/>
  <c r="AE11" i="13"/>
  <c r="AO11" i="13" s="1"/>
  <c r="AQ11" i="13" s="1"/>
  <c r="AE10" i="13"/>
  <c r="AO10" i="13" s="1"/>
  <c r="AQ10" i="13" s="1"/>
  <c r="AE21" i="13"/>
  <c r="AO21" i="13" s="1"/>
  <c r="AQ21" i="13" s="1"/>
  <c r="AE14" i="13"/>
  <c r="AL14" i="13" s="1"/>
  <c r="AE29" i="13"/>
  <c r="AP29" i="13" s="1"/>
  <c r="AE20" i="13"/>
  <c r="AL20" i="13" s="1"/>
  <c r="AE30" i="13"/>
  <c r="AO30" i="13" s="1"/>
  <c r="AQ30" i="13" s="1"/>
  <c r="AE18" i="13"/>
  <c r="AO18" i="13" s="1"/>
  <c r="AQ18" i="13" s="1"/>
  <c r="AE39" i="13"/>
  <c r="AL39" i="13" s="1"/>
  <c r="AE23" i="13"/>
  <c r="AO23" i="13" s="1"/>
  <c r="AQ23" i="13" s="1"/>
  <c r="AE19" i="13"/>
  <c r="AO19" i="13" s="1"/>
  <c r="AQ19" i="13" s="1"/>
  <c r="AE38" i="13"/>
  <c r="AO38" i="13" s="1"/>
  <c r="AQ38" i="13" s="1"/>
  <c r="AE27" i="13"/>
  <c r="AP27" i="13" s="1"/>
  <c r="AE40" i="13"/>
  <c r="AL40" i="13" s="1"/>
  <c r="AE49" i="13"/>
  <c r="AL49" i="13" s="1"/>
  <c r="AE31" i="13"/>
  <c r="AL31" i="13" s="1"/>
  <c r="AE47" i="13"/>
  <c r="AK47" i="13" s="1"/>
  <c r="AM47" i="13" s="1"/>
  <c r="AE15" i="13"/>
  <c r="AO15" i="13" s="1"/>
  <c r="AQ15" i="13" s="1"/>
  <c r="AE41" i="13"/>
  <c r="AP41" i="13" s="1"/>
  <c r="AE28" i="13"/>
  <c r="AP28" i="13" s="1"/>
  <c r="AE48" i="13"/>
  <c r="AP48" i="13" s="1"/>
  <c r="AE43" i="13"/>
  <c r="AP43" i="13" s="1"/>
  <c r="AE42" i="13"/>
  <c r="AP42" i="13" s="1"/>
  <c r="AE17" i="13"/>
  <c r="AL17" i="13" s="1"/>
  <c r="AE34" i="13"/>
  <c r="AO34" i="13" s="1"/>
  <c r="AQ34" i="13" s="1"/>
  <c r="AE32" i="13"/>
  <c r="AO32" i="13" s="1"/>
  <c r="AQ32" i="13" s="1"/>
  <c r="AE26" i="13"/>
  <c r="AK26" i="13" s="1"/>
  <c r="AM26" i="13" s="1"/>
  <c r="AE36" i="13"/>
  <c r="AO36" i="13" s="1"/>
  <c r="AQ36" i="13" s="1"/>
  <c r="AE33" i="13"/>
  <c r="AO33" i="13" s="1"/>
  <c r="AQ33" i="13" s="1"/>
  <c r="AE45" i="13"/>
  <c r="AO45" i="13" s="1"/>
  <c r="AQ45" i="13" s="1"/>
  <c r="AE12" i="13"/>
  <c r="AK12" i="13" s="1"/>
  <c r="AM12" i="13" s="1"/>
  <c r="D12" i="3"/>
  <c r="F12" i="3" s="1"/>
  <c r="F10" i="3"/>
  <c r="D8" i="3"/>
  <c r="D7" i="3"/>
  <c r="M9" i="4"/>
  <c r="N9" i="4" s="1"/>
  <c r="I25" i="4"/>
  <c r="L25" i="4" s="1"/>
  <c r="AC31" i="13"/>
  <c r="AC14" i="13"/>
  <c r="AB6" i="13"/>
  <c r="J6" i="3" s="1"/>
  <c r="L8" i="4"/>
  <c r="L7" i="4" s="1"/>
  <c r="K24" i="4"/>
  <c r="K23" i="4" s="1"/>
  <c r="C23" i="4"/>
  <c r="J9" i="3"/>
  <c r="C9" i="3"/>
  <c r="W6" i="13"/>
  <c r="C6" i="3" s="1"/>
  <c r="AL22" i="13"/>
  <c r="AO44" i="13"/>
  <c r="AQ44" i="13" s="1"/>
  <c r="AO35" i="13"/>
  <c r="AQ35" i="13" s="1"/>
  <c r="AK35" i="13"/>
  <c r="AM35" i="13" s="1"/>
  <c r="AP35" i="13"/>
  <c r="AL35" i="13"/>
  <c r="C7" i="4"/>
  <c r="AL24" i="13"/>
  <c r="AO16" i="13"/>
  <c r="AQ16" i="13" s="1"/>
  <c r="AL16" i="13"/>
  <c r="AK39" i="13"/>
  <c r="AM39" i="13" s="1"/>
  <c r="AO8" i="13"/>
  <c r="AK8" i="13"/>
  <c r="AP8" i="13"/>
  <c r="AL8" i="13"/>
  <c r="AP23" i="13"/>
  <c r="AL26" i="13"/>
  <c r="AK29" i="13"/>
  <c r="AM29" i="13" s="1"/>
  <c r="AP9" i="13"/>
  <c r="AL9" i="13"/>
  <c r="AL10" i="13"/>
  <c r="AL38" i="13"/>
  <c r="AL27" i="13"/>
  <c r="D7" i="4"/>
  <c r="AK20" i="13"/>
  <c r="AM20" i="13" s="1"/>
  <c r="AK40" i="13"/>
  <c r="AM40" i="13" s="1"/>
  <c r="AP31" i="13"/>
  <c r="I11" i="4"/>
  <c r="I13" i="4"/>
  <c r="I15" i="4"/>
  <c r="I9" i="4"/>
  <c r="I17" i="4"/>
  <c r="F7" i="4"/>
  <c r="I14" i="4"/>
  <c r="L5" i="3"/>
  <c r="F24" i="4"/>
  <c r="H24" i="4" s="1"/>
  <c r="H23" i="4" s="1"/>
  <c r="I12" i="4"/>
  <c r="I16" i="4"/>
  <c r="G7" i="4"/>
  <c r="I10" i="4"/>
  <c r="J6" i="15"/>
  <c r="M6" i="15"/>
  <c r="L9" i="3"/>
  <c r="AC8" i="15"/>
  <c r="AC10" i="13"/>
  <c r="X10" i="13"/>
  <c r="H7" i="4" l="1"/>
  <c r="AP47" i="13"/>
  <c r="AO27" i="13"/>
  <c r="AQ27" i="13" s="1"/>
  <c r="AL12" i="13"/>
  <c r="AP21" i="13"/>
  <c r="AO47" i="13"/>
  <c r="AQ47" i="13" s="1"/>
  <c r="AL29" i="13"/>
  <c r="AO12" i="13"/>
  <c r="AQ12" i="13" s="1"/>
  <c r="AP39" i="13"/>
  <c r="AP16" i="13"/>
  <c r="AL47" i="13"/>
  <c r="AK27" i="13"/>
  <c r="AM27" i="13" s="1"/>
  <c r="AO29" i="13"/>
  <c r="AQ29" i="13" s="1"/>
  <c r="AO26" i="13"/>
  <c r="AQ26" i="13" s="1"/>
  <c r="AO39" i="13"/>
  <c r="AQ39" i="13" s="1"/>
  <c r="AL21" i="13"/>
  <c r="AK44" i="13"/>
  <c r="AM44" i="13" s="1"/>
  <c r="AC6" i="13"/>
  <c r="AP20" i="13"/>
  <c r="AP12" i="13"/>
  <c r="AP26" i="13"/>
  <c r="AL48" i="13"/>
  <c r="AK21" i="13"/>
  <c r="AM21" i="13" s="1"/>
  <c r="AL44" i="13"/>
  <c r="AO48" i="13"/>
  <c r="AQ48" i="13" s="1"/>
  <c r="AL32" i="13"/>
  <c r="AL18" i="13"/>
  <c r="AO20" i="13"/>
  <c r="AQ20" i="13" s="1"/>
  <c r="AO42" i="13"/>
  <c r="AQ42" i="13" s="1"/>
  <c r="AL19" i="13"/>
  <c r="AP49" i="13"/>
  <c r="AP11" i="13"/>
  <c r="AP40" i="13"/>
  <c r="AL23" i="13"/>
  <c r="AL46" i="13"/>
  <c r="AO40" i="13"/>
  <c r="AQ40" i="13" s="1"/>
  <c r="AO9" i="13"/>
  <c r="AQ9" i="13" s="1"/>
  <c r="AP15" i="13"/>
  <c r="AP36" i="13"/>
  <c r="AO43" i="13"/>
  <c r="AQ43" i="13" s="1"/>
  <c r="AP30" i="13"/>
  <c r="AL36" i="13"/>
  <c r="AK43" i="13"/>
  <c r="AM43" i="13" s="1"/>
  <c r="AL15" i="13"/>
  <c r="AO46" i="13"/>
  <c r="AQ46" i="13" s="1"/>
  <c r="AO24" i="13"/>
  <c r="AQ24" i="13" s="1"/>
  <c r="AK36" i="13"/>
  <c r="AM36" i="13" s="1"/>
  <c r="AK23" i="13"/>
  <c r="AM23" i="13" s="1"/>
  <c r="AL43" i="13"/>
  <c r="AK15" i="13"/>
  <c r="AM15" i="13" s="1"/>
  <c r="AP46" i="13"/>
  <c r="AP24" i="13"/>
  <c r="AP17" i="13"/>
  <c r="AL34" i="13"/>
  <c r="AO41" i="13"/>
  <c r="AQ41" i="13" s="1"/>
  <c r="AP33" i="13"/>
  <c r="AL30" i="13"/>
  <c r="AK41" i="13"/>
  <c r="AM41" i="13" s="1"/>
  <c r="AK37" i="13"/>
  <c r="AM37" i="13" s="1"/>
  <c r="AP14" i="13"/>
  <c r="AK49" i="13"/>
  <c r="AM49" i="13" s="1"/>
  <c r="AP19" i="13"/>
  <c r="AP34" i="13"/>
  <c r="AK14" i="13"/>
  <c r="AM14" i="13" s="1"/>
  <c r="AL11" i="13"/>
  <c r="AL33" i="13"/>
  <c r="AP37" i="13"/>
  <c r="AP25" i="13"/>
  <c r="AL25" i="13"/>
  <c r="AK28" i="13"/>
  <c r="AM28" i="13" s="1"/>
  <c r="AL45" i="13"/>
  <c r="AL13" i="13"/>
  <c r="AK31" i="13"/>
  <c r="AM31" i="13" s="1"/>
  <c r="AP10" i="13"/>
  <c r="AP32" i="13"/>
  <c r="AP38" i="13"/>
  <c r="AP45" i="13"/>
  <c r="AP18" i="13"/>
  <c r="AP22" i="13"/>
  <c r="AO14" i="13"/>
  <c r="AQ14" i="13" s="1"/>
  <c r="AO31" i="13"/>
  <c r="AQ31" i="13" s="1"/>
  <c r="AO49" i="13"/>
  <c r="AQ49" i="13" s="1"/>
  <c r="AK38" i="13"/>
  <c r="AM38" i="13" s="1"/>
  <c r="AK19" i="13"/>
  <c r="AM19" i="13" s="1"/>
  <c r="AK11" i="13"/>
  <c r="AM11" i="13" s="1"/>
  <c r="AK10" i="13"/>
  <c r="AM10" i="13" s="1"/>
  <c r="AK32" i="13"/>
  <c r="AM32" i="13" s="1"/>
  <c r="AK45" i="13"/>
  <c r="AM45" i="13" s="1"/>
  <c r="AK33" i="13"/>
  <c r="AM33" i="13" s="1"/>
  <c r="AK34" i="13"/>
  <c r="AM34" i="13" s="1"/>
  <c r="AK18" i="13"/>
  <c r="AM18" i="13" s="1"/>
  <c r="AK30" i="13"/>
  <c r="AM30" i="13" s="1"/>
  <c r="AL28" i="13"/>
  <c r="AL41" i="13"/>
  <c r="AO37" i="13"/>
  <c r="AQ37" i="13" s="1"/>
  <c r="AK22" i="13"/>
  <c r="AM22" i="13" s="1"/>
  <c r="AK25" i="13"/>
  <c r="AM25" i="13" s="1"/>
  <c r="AK13" i="13"/>
  <c r="AM13" i="13" s="1"/>
  <c r="AO28" i="13"/>
  <c r="AQ28" i="13" s="1"/>
  <c r="AP13" i="13"/>
  <c r="AK17" i="13"/>
  <c r="AM17" i="13" s="1"/>
  <c r="AO17" i="13"/>
  <c r="AQ17" i="13" s="1"/>
  <c r="AK48" i="13"/>
  <c r="AM48" i="13" s="1"/>
  <c r="AK42" i="13"/>
  <c r="AM42" i="13" s="1"/>
  <c r="AL42" i="13"/>
  <c r="D6" i="3"/>
  <c r="E6" i="3" s="1"/>
  <c r="D9" i="3"/>
  <c r="E9" i="3" s="1"/>
  <c r="F9" i="3"/>
  <c r="AC3" i="13"/>
  <c r="X6" i="13"/>
  <c r="X3" i="13" s="1"/>
  <c r="D3" i="4"/>
  <c r="AM8" i="13"/>
  <c r="AQ8" i="13"/>
  <c r="G3" i="4"/>
  <c r="I7" i="4"/>
  <c r="F23" i="4"/>
  <c r="I24" i="4"/>
  <c r="M8" i="4"/>
  <c r="V3" i="15"/>
  <c r="V3" i="13"/>
  <c r="AA3" i="13"/>
  <c r="AA3" i="15"/>
  <c r="AC6" i="15"/>
  <c r="AC3" i="15" s="1"/>
  <c r="X6" i="15"/>
  <c r="AP6" i="13" l="1"/>
  <c r="AL6" i="13"/>
  <c r="AQ6" i="13"/>
  <c r="AO6" i="13"/>
  <c r="AM6" i="13"/>
  <c r="AK6" i="13"/>
  <c r="D5" i="3"/>
  <c r="E5" i="3" s="1"/>
  <c r="X3" i="15"/>
  <c r="N8" i="4"/>
  <c r="M7" i="4"/>
  <c r="N7" i="4" s="1"/>
  <c r="L24" i="4"/>
  <c r="I23" i="4"/>
  <c r="L23" i="4" s="1"/>
</calcChain>
</file>

<file path=xl/sharedStrings.xml><?xml version="1.0" encoding="utf-8"?>
<sst xmlns="http://schemas.openxmlformats.org/spreadsheetml/2006/main" count="2312" uniqueCount="903">
  <si>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</si>
  <si>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</si>
  <si>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</si>
  <si>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</si>
  <si>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</si>
  <si>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</si>
  <si>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</si>
  <si>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</si>
  <si>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</si>
  <si>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</si>
  <si>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</si>
  <si>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</si>
  <si>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</si>
  <si>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</si>
  <si>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</si>
  <si>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</si>
  <si>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</si>
  <si>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</si>
  <si>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</si>
  <si>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</si>
  <si>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</si>
  <si>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</si>
  <si>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</si>
  <si>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</si>
  <si>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</si>
  <si>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</si>
  <si>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</si>
  <si>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</si>
  <si>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</si>
  <si>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</si>
  <si>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</si>
  <si>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</si>
  <si>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</si>
  <si>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</si>
  <si>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</si>
  <si>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</si>
  <si>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</si>
  <si>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</si>
  <si>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</si>
  <si>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</si>
  <si>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</si>
  <si>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</si>
  <si>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</si>
  <si>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</si>
  <si>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</si>
  <si>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</si>
  <si>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</si>
  <si>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</si>
  <si>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</si>
  <si>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</si>
  <si>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</si>
  <si>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</si>
  <si>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</si>
  <si>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</si>
  <si>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</si>
  <si>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</si>
  <si>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</si>
  <si>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</si>
  <si>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</si>
  <si>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</si>
  <si>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</si>
  <si>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</si>
  <si>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</si>
  <si>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</si>
  <si>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</si>
  <si>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</si>
  <si>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</si>
  <si>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</si>
  <si>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</si>
  <si>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</si>
  <si>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</si>
  <si>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</si>
  <si>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</si>
  <si>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</si>
  <si>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</si>
  <si>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</si>
  <si>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</si>
  <si>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</si>
  <si>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</si>
  <si>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</si>
  <si>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</si>
  <si>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</si>
  <si>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</si>
  <si>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</si>
  <si>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</si>
  <si>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</si>
  <si>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</si>
  <si>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</si>
  <si>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</si>
  <si>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</si>
  <si>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</si>
  <si>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</si>
  <si>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</si>
  <si>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</si>
  <si>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</si>
  <si>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</si>
  <si>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</si>
  <si>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</si>
  <si>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</si>
  <si>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</si>
  <si>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</si>
  <si>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</si>
  <si>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</si>
  <si>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</si>
  <si>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</si>
  <si>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</si>
  <si>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</si>
  <si>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</si>
  <si>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</si>
  <si>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</si>
  <si>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</si>
  <si>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</si>
  <si>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</si>
  <si>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</si>
  <si>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</si>
  <si>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</si>
  <si>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</si>
  <si>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</si>
  <si>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</si>
  <si>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</si>
  <si>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</si>
  <si>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</si>
  <si>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</si>
  <si>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</si>
  <si>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</si>
  <si>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</si>
  <si>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</si>
  <si>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</si>
  <si>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</si>
  <si>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</si>
  <si>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</si>
  <si>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</si>
  <si>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</si>
  <si>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</si>
  <si>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</si>
  <si>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</si>
  <si>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</si>
  <si>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</si>
  <si>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</si>
  <si>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</si>
  <si>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</si>
  <si>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</si>
  <si>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</si>
  <si>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</si>
  <si>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</si>
  <si>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</si>
  <si>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</si>
  <si>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</si>
  <si>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</si>
  <si>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</si>
  <si>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</si>
  <si>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</si>
  <si>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</si>
  <si>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</si>
  <si>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</si>
  <si>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</si>
  <si>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</si>
  <si>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</si>
  <si>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</si>
  <si>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</si>
  <si>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</si>
  <si>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</si>
  <si>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</si>
  <si>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</si>
  <si>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</si>
  <si>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</si>
  <si>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</si>
  <si>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</si>
  <si>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</si>
  <si>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</si>
  <si>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</si>
  <si>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</si>
  <si>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</si>
  <si>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</si>
  <si>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</si>
  <si>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</si>
  <si>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</si>
  <si>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</si>
  <si>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</si>
  <si>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</si>
  <si>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</si>
  <si>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</si>
  <si>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</si>
  <si>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</si>
  <si>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</si>
  <si>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</si>
  <si>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</si>
  <si>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</si>
  <si>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</si>
  <si>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</si>
  <si>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</si>
  <si>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</si>
  <si>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</si>
  <si>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</si>
  <si>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</si>
  <si>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</si>
  <si>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</si>
  <si>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</si>
  <si>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</si>
  <si>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</si>
  <si>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</si>
  <si>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</si>
  <si>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</si>
  <si>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</si>
  <si>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</si>
  <si>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</si>
  <si>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</si>
  <si>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</si>
  <si>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</si>
  <si>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</si>
  <si>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</si>
  <si>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</si>
  <si>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</si>
  <si>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</si>
  <si>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</si>
  <si>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</si>
  <si>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</si>
  <si>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</si>
  <si>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</si>
  <si>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</si>
  <si>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</si>
  <si>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</si>
  <si>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</si>
  <si>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</si>
  <si>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</si>
  <si>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</si>
  <si>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</si>
  <si>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</si>
  <si>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</si>
  <si>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</si>
  <si>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</si>
  <si>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</si>
  <si>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</si>
  <si>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</si>
  <si>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</si>
  <si>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</si>
  <si>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</si>
  <si>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</si>
  <si>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</si>
  <si>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</si>
  <si>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</si>
  <si>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</si>
  <si>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</si>
  <si>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</si>
  <si>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</si>
  <si>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</si>
  <si>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</si>
  <si>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</si>
  <si>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</si>
  <si>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</si>
  <si>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</si>
  <si>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</si>
  <si>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</si>
  <si>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</si>
  <si>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</si>
  <si>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</si>
  <si>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</si>
  <si>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</si>
  <si>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</si>
  <si>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</si>
  <si>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</si>
  <si>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</si>
  <si>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</si>
  <si>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</si>
  <si>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</si>
  <si>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</si>
  <si>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</si>
  <si>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</si>
  <si>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</si>
  <si>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</si>
  <si>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</si>
  <si>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</si>
  <si>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</si>
  <si>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</si>
  <si>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</si>
  <si>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</si>
  <si>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</si>
  <si>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</si>
  <si>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</si>
  <si>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</si>
  <si>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</si>
  <si>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</si>
  <si>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</si>
  <si>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</si>
  <si>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</si>
  <si>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</si>
  <si>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</si>
  <si>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</si>
  <si>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</si>
  <si>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</si>
  <si>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</si>
  <si>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</si>
  <si>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</si>
  <si>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</si>
  <si>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</si>
  <si>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</si>
  <si>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</si>
  <si>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</si>
  <si>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</si>
  <si>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</si>
  <si>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</si>
  <si>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</si>
  <si>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</si>
  <si>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</si>
  <si>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</si>
  <si>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</si>
  <si>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</si>
  <si>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</si>
  <si>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</si>
  <si>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</si>
  <si>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</si>
  <si>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</si>
  <si>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</si>
  <si>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</si>
  <si>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</si>
  <si>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</si>
  <si>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</si>
  <si>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</si>
  <si>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</si>
  <si>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</si>
  <si>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</si>
  <si>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</si>
  <si>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</si>
  <si>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</si>
  <si>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</si>
  <si>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</si>
  <si>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</si>
  <si>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</si>
  <si>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</si>
  <si>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</si>
  <si>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</si>
  <si>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</si>
  <si>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</si>
  <si>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</si>
  <si>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</si>
  <si>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</si>
  <si>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</si>
  <si>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</si>
  <si>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</si>
  <si>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</si>
  <si>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</si>
  <si>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</si>
  <si>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</si>
  <si>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</si>
  <si>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</si>
  <si>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</si>
  <si>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</si>
  <si>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</si>
  <si>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</si>
  <si>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</si>
  <si>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</si>
  <si>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</si>
  <si>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</si>
  <si>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</si>
  <si>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</si>
  <si>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</si>
  <si>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</si>
  <si>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</si>
  <si>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</si>
  <si>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</si>
  <si>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</si>
  <si>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</si>
  <si>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</si>
  <si>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</si>
  <si>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</si>
  <si>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</si>
  <si>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</si>
  <si>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</si>
  <si>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</si>
  <si>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</si>
  <si>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</si>
  <si>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</si>
  <si>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</si>
  <si>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</si>
  <si>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</si>
  <si>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</si>
  <si>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</si>
  <si>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</si>
  <si>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</si>
  <si>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</si>
  <si>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</si>
  <si>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</si>
  <si>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</si>
  <si>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</si>
  <si>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</si>
  <si>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</si>
  <si>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</si>
  <si>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</si>
  <si>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</si>
  <si>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</si>
  <si>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</si>
  <si>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</si>
  <si>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</si>
  <si>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</si>
  <si>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</si>
  <si>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</si>
  <si>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</si>
  <si>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</si>
  <si>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</si>
  <si>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</si>
  <si>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</si>
  <si>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</si>
  <si>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</si>
  <si>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</si>
  <si>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</si>
  <si>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</si>
  <si>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</si>
  <si>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</si>
  <si>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</si>
  <si>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</si>
  <si>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</si>
  <si>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</si>
  <si>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</si>
  <si>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</si>
  <si>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</si>
  <si>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</si>
  <si>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</si>
  <si>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</si>
  <si>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</si>
  <si>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</si>
  <si>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</si>
  <si>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</si>
  <si>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</si>
  <si>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</si>
  <si>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</si>
  <si>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</si>
  <si>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</si>
  <si>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</si>
  <si>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</si>
  <si>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</si>
  <si>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</si>
  <si>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</si>
  <si>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</si>
  <si>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</si>
  <si>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</si>
  <si>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</si>
  <si>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</si>
  <si>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</si>
  <si>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</si>
  <si>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</si>
  <si>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</si>
  <si>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</si>
  <si>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</si>
  <si>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</si>
  <si>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</si>
  <si>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</si>
  <si>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</si>
  <si>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</si>
  <si>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</si>
  <si>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</si>
  <si>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</si>
  <si>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</si>
  <si>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</si>
  <si>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</si>
  <si>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</si>
  <si>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</si>
  <si>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</si>
  <si>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</si>
  <si>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</si>
  <si>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</si>
  <si>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</si>
  <si>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</si>
  <si>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</si>
  <si>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</si>
  <si>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</si>
  <si>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</si>
  <si>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</si>
  <si>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</si>
  <si>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</si>
  <si>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</si>
  <si>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</si>
  <si>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</si>
  <si>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</si>
  <si>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</si>
  <si>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</si>
  <si>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</si>
  <si>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</si>
  <si>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</si>
  <si>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</si>
  <si>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</si>
  <si>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</si>
  <si>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</si>
  <si>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</si>
  <si>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</si>
  <si>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</si>
  <si>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</si>
  <si>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</si>
  <si>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</si>
  <si>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</si>
  <si>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</si>
  <si>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</si>
  <si>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</si>
  <si>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</si>
  <si>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</si>
  <si>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</si>
  <si>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</si>
  <si>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</si>
  <si>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</si>
  <si>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</si>
  <si>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</si>
  <si>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</si>
  <si>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</si>
  <si>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</si>
  <si>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</si>
  <si>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</si>
  <si>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</si>
  <si>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</si>
  <si>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</si>
  <si>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</si>
  <si>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</si>
  <si>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</si>
  <si>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</si>
  <si>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</si>
  <si>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</si>
  <si>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</si>
  <si>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</si>
  <si>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</si>
  <si>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</si>
  <si>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</si>
  <si>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</si>
  <si>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</si>
  <si>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</si>
  <si>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</si>
  <si>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</si>
  <si>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</si>
  <si>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</si>
  <si>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</si>
  <si>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</si>
  <si>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</si>
  <si>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</si>
  <si>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</si>
  <si>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</si>
  <si>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</si>
  <si>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</si>
  <si>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</si>
  <si>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</si>
  <si>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</si>
  <si>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</si>
  <si>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</si>
  <si>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</si>
  <si>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</si>
  <si>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</si>
  <si>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</si>
  <si>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</si>
  <si>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</si>
  <si>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</si>
  <si>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</si>
  <si>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</si>
  <si>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</si>
  <si>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</si>
  <si>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</si>
  <si>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</si>
  <si>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</si>
  <si>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</si>
  <si>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</si>
  <si>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</si>
  <si>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</si>
  <si>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</si>
  <si>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</si>
  <si>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</si>
  <si>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</si>
  <si>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</si>
  <si>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</si>
  <si>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</si>
  <si>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</si>
  <si>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</si>
  <si>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</si>
  <si>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</si>
  <si>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</si>
  <si>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</si>
  <si>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</si>
  <si>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</si>
  <si>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</si>
  <si>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</si>
  <si>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</si>
  <si>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</si>
  <si>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</si>
  <si>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</si>
  <si>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</si>
  <si>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</si>
  <si>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</si>
  <si>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</si>
  <si>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</si>
  <si>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</si>
  <si>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</si>
  <si>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</si>
  <si>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</si>
  <si>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</si>
  <si>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</si>
  <si>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</si>
  <si>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</si>
  <si>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</si>
  <si>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</si>
  <si>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</si>
  <si>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</si>
  <si>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</si>
  <si>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</si>
  <si>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</si>
  <si>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</si>
  <si>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</si>
  <si>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</si>
  <si>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</si>
  <si>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</si>
  <si>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</si>
  <si>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</si>
  <si>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</si>
  <si>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</si>
  <si>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</si>
  <si>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</si>
  <si>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</si>
  <si>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</si>
  <si>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</si>
  <si>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</si>
  <si>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</si>
  <si>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</si>
  <si>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</si>
  <si>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</si>
  <si>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</si>
  <si>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</si>
  <si>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</si>
  <si>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</si>
  <si>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</si>
  <si>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</si>
  <si>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</si>
  <si>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</si>
  <si>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</si>
  <si>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</si>
  <si>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</si>
  <si>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</si>
  <si>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</si>
  <si>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</si>
  <si>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</si>
  <si>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</si>
  <si>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</si>
  <si>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</si>
  <si>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</si>
  <si>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</si>
  <si>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</si>
  <si>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</si>
  <si>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</si>
  <si>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</si>
  <si>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</si>
  <si>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</si>
  <si>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</si>
  <si>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</si>
  <si>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</si>
  <si>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</si>
  <si>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</si>
  <si>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</si>
  <si>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</si>
  <si>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</si>
  <si>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</si>
  <si>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</si>
  <si>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</si>
  <si>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</si>
  <si>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</si>
  <si>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</si>
  <si>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</si>
  <si>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</si>
  <si>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</si>
  <si>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</si>
  <si>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</si>
  <si>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</si>
  <si>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</si>
  <si>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</si>
  <si>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</si>
  <si>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</si>
  <si>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</si>
  <si>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</si>
  <si>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</si>
  <si>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</si>
  <si>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</si>
  <si>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</si>
  <si>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</si>
  <si>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</si>
  <si>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</si>
  <si>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</si>
  <si>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</si>
  <si>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</si>
  <si>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</si>
  <si>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</si>
  <si>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</si>
  <si>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</si>
  <si>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</si>
  <si>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</si>
  <si>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</si>
  <si>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</si>
  <si>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</si>
  <si>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</si>
  <si>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</si>
  <si>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</si>
  <si>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</si>
  <si>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</si>
  <si>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</si>
  <si>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</si>
  <si>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</si>
  <si>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</si>
  <si>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</si>
  <si>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</si>
  <si>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</si>
  <si>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</si>
  <si>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</si>
  <si>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</si>
  <si>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</si>
  <si>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</si>
  <si>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</si>
  <si>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</si>
  <si>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</si>
  <si>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</si>
  <si>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</si>
  <si>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</si>
  <si>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</si>
  <si>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</si>
  <si>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</si>
  <si>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</si>
  <si>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</si>
  <si>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</si>
  <si>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</si>
  <si>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</si>
  <si>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</si>
  <si>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</si>
  <si>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</si>
  <si>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</si>
  <si>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</si>
  <si>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</si>
  <si>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</si>
  <si>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</si>
  <si>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</si>
  <si>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</si>
  <si>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</si>
  <si>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</si>
  <si>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</si>
  <si>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</si>
  <si>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</si>
  <si>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</si>
  <si>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</si>
  <si>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</si>
  <si>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</si>
  <si>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</si>
  <si>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</si>
  <si>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</si>
  <si>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</si>
  <si>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</si>
  <si>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</si>
  <si>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</si>
  <si>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</si>
  <si>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</si>
  <si>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</si>
  <si>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</si>
  <si>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</si>
  <si>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</si>
  <si>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</si>
  <si>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</si>
  <si>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</si>
  <si>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</si>
  <si>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</si>
  <si>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</si>
  <si>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</si>
  <si>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</si>
  <si>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</si>
  <si>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</si>
  <si>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</si>
  <si>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</si>
  <si>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</si>
  <si>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</si>
  <si>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</si>
  <si>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</si>
  <si>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</si>
  <si>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</si>
  <si>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</si>
  <si>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</si>
  <si>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</si>
  <si>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</si>
  <si>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</si>
  <si>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</si>
  <si>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</si>
  <si>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</si>
  <si>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</si>
  <si>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</si>
  <si>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</si>
  <si>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</si>
  <si>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</si>
  <si>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</si>
  <si>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</si>
  <si>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</si>
  <si>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 xml:space="preserve"> - 2017년도 일반회계 및 기타특별회계 예산안, 기금운용계획안</t>
    <phoneticPr fontId="1" type="noConversion"/>
  </si>
  <si>
    <t>2017년도 일반 및 특별회계 세입·세출 예산안(전체예산총괄)</t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</si>
  <si>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</si>
  <si>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</si>
  <si>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7" type="noConversion"/>
  </si>
  <si>
    <t>상임위 예산안
조정액(나)</t>
    <phoneticPr fontId="27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</si>
  <si>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(다=가+나)</t>
    </r>
    <phoneticPr fontId="27" type="noConversion"/>
  </si>
  <si>
    <t>예결위 예산안
조정액(라)</t>
    <phoneticPr fontId="27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</si>
  <si>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(마=가+라)</t>
    </r>
    <phoneticPr fontId="27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</si>
  <si>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</si>
  <si>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</si>
  <si>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특별회계)</t>
  </si>
  <si>
    <t>(       특별회계)</t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</si>
  <si>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</si>
  <si>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</si>
  <si>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기금)</t>
    <phoneticPr fontId="1" type="noConversion"/>
  </si>
  <si>
    <t>2017년도 본예산 계속비 사업 조서</t>
    <phoneticPr fontId="27" type="noConversion"/>
  </si>
  <si>
    <t>(단위:천원)</t>
  </si>
  <si>
    <t>사  업  명</t>
  </si>
  <si>
    <t>예산과목
(통계목)</t>
    <phoneticPr fontId="27" type="noConversion"/>
  </si>
  <si>
    <t>총사업비</t>
  </si>
  <si>
    <t xml:space="preserve">   전전년도(2015) 이전</t>
    <phoneticPr fontId="27" type="noConversion"/>
  </si>
  <si>
    <t xml:space="preserve">            전년도(2016)</t>
    <phoneticPr fontId="27" type="noConversion"/>
  </si>
  <si>
    <t>2019 이후</t>
    <phoneticPr fontId="27" type="noConversion"/>
  </si>
  <si>
    <t>비   고</t>
  </si>
  <si>
    <t>예산액</t>
  </si>
  <si>
    <t>집 행 액</t>
  </si>
  <si>
    <t>집행잔액</t>
  </si>
  <si>
    <t>집행액</t>
    <phoneticPr fontId="27" type="noConversion"/>
  </si>
  <si>
    <t>문화관광국</t>
    <phoneticPr fontId="27" type="noConversion"/>
  </si>
  <si>
    <t>문화정책과</t>
    <phoneticPr fontId="27" type="noConversion"/>
  </si>
  <si>
    <t>문화관광국</t>
    <phoneticPr fontId="27" type="noConversion"/>
  </si>
  <si>
    <t>체육과</t>
    <phoneticPr fontId="27" type="noConversion"/>
  </si>
  <si>
    <t>상임위 변경사유
(심의 참고자료)</t>
    <phoneticPr fontId="1" type="noConversion"/>
  </si>
  <si>
    <t>비고
(상임위 부대의견)</t>
    <phoneticPr fontId="1" type="noConversion"/>
  </si>
  <si>
    <t>증감액</t>
    <phoneticPr fontId="1" type="noConversion"/>
  </si>
  <si>
    <t>본예산</t>
  </si>
  <si>
    <t>신규</t>
  </si>
  <si>
    <t>의회운영위원회</t>
    <phoneticPr fontId="1" type="noConversion"/>
  </si>
  <si>
    <t>의회사무처</t>
    <phoneticPr fontId="1" type="noConversion"/>
  </si>
  <si>
    <t>공보담당관</t>
    <phoneticPr fontId="1" type="noConversion"/>
  </si>
  <si>
    <t>도민소통 의정홍보(자체/직접)
- 홍보안내도우미 운영</t>
    <phoneticPr fontId="1" type="noConversion"/>
  </si>
  <si>
    <t>본예산</t>
    <phoneticPr fontId="1" type="noConversion"/>
  </si>
  <si>
    <t>의회도서관 운영(자체/직접)
- 의회도서관 운영관리</t>
    <phoneticPr fontId="1" type="noConversion"/>
  </si>
  <si>
    <t>의회도서관 운영(자체/직접)
- 의회도서관 도서 구입</t>
    <phoneticPr fontId="1" type="noConversion"/>
  </si>
  <si>
    <t>본예산</t>
    <phoneticPr fontId="1" type="noConversion"/>
  </si>
  <si>
    <t>영상 및 언론매체 홍보(자체/직접)
- 의정현안 시책홍보</t>
    <phoneticPr fontId="1" type="noConversion"/>
  </si>
  <si>
    <t>신규</t>
    <phoneticPr fontId="1" type="noConversion"/>
  </si>
  <si>
    <t>영상 및 언론매체 홍보(자체/직접)
- 지역송출 의정홍보</t>
    <phoneticPr fontId="1" type="noConversion"/>
  </si>
  <si>
    <t>공보담당관</t>
    <phoneticPr fontId="1" type="noConversion"/>
  </si>
  <si>
    <t>신규</t>
    <phoneticPr fontId="1" type="noConversion"/>
  </si>
  <si>
    <t>미디어홍보(자체/직접)
- 상임위 간행물 제작 및 발행</t>
    <phoneticPr fontId="1" type="noConversion"/>
  </si>
  <si>
    <t>총무담당관</t>
    <phoneticPr fontId="1" type="noConversion"/>
  </si>
  <si>
    <t>의회운영(자체/직접)
- 선진의회운영사례연구</t>
    <phoneticPr fontId="1" type="noConversion"/>
  </si>
  <si>
    <t>의회운영(자체/직접)
- 의회운영 및 예산 관련 비교연수</t>
    <phoneticPr fontId="1" type="noConversion"/>
  </si>
  <si>
    <t>총무담당관</t>
    <phoneticPr fontId="1" type="noConversion"/>
  </si>
  <si>
    <t>국내외 교류사업 추진(자체/직접)
- 의원 국외활동 수행여비</t>
    <phoneticPr fontId="1" type="noConversion"/>
  </si>
  <si>
    <t>국제외빈 방문행사 지원(자체/직접)
- 국제외빈 방문행사</t>
    <phoneticPr fontId="1" type="noConversion"/>
  </si>
  <si>
    <t>청사시설 유지관리(자체/직접)
-지하주차장 보수공사</t>
    <phoneticPr fontId="1" type="noConversion"/>
  </si>
  <si>
    <t>용역결과 후</t>
    <phoneticPr fontId="1" type="noConversion"/>
  </si>
  <si>
    <t>의정지원능력 강화(자체/직접)
- 소통과 나눔행사</t>
    <phoneticPr fontId="1" type="noConversion"/>
  </si>
  <si>
    <t>사회복지시설 지원(자체/직접)
- 사회복지시설 위문</t>
    <phoneticPr fontId="1" type="noConversion"/>
  </si>
  <si>
    <t>의정지원 기준경비(자체/직접)
- 국내여비</t>
    <phoneticPr fontId="1" type="noConversion"/>
  </si>
  <si>
    <t>의정지원 기준경비(자체/직접)
- 전국시도의장협의회분담금</t>
    <phoneticPr fontId="1" type="noConversion"/>
  </si>
  <si>
    <t>의원 의정역량 강화 지원(자체/직접)
- 의정활동지원인력</t>
    <phoneticPr fontId="1" type="noConversion"/>
  </si>
  <si>
    <t>의원 체육의 날 행사(자체/직접)
- 의원 체육의 날 행사</t>
    <phoneticPr fontId="1" type="noConversion"/>
  </si>
  <si>
    <t>부기변경:도민한마음체육대회</t>
    <phoneticPr fontId="1" type="noConversion"/>
  </si>
  <si>
    <t>의원 정책활동 지원(자체/직접)
- 각종 세미나 등 지원</t>
    <phoneticPr fontId="1" type="noConversion"/>
  </si>
  <si>
    <t>자산취득비
- 냉난방기</t>
    <phoneticPr fontId="1" type="noConversion"/>
  </si>
  <si>
    <t>청소년 의회교실 운영 지원(자체/직접)
- 청소년 의회교실 운영</t>
    <phoneticPr fontId="1" type="noConversion"/>
  </si>
  <si>
    <t>의정담당관</t>
    <phoneticPr fontId="1" type="noConversion"/>
  </si>
  <si>
    <t>행정사무감사 및 조사지원(자체/직접)
- 행정사무감사 및 조사 사무보조자 위촉수당</t>
    <phoneticPr fontId="1" type="noConversion"/>
  </si>
  <si>
    <t>의정담당관</t>
    <phoneticPr fontId="1" type="noConversion"/>
  </si>
  <si>
    <t>행정사무감사 및 조사지원(자체/직접)
- 행정사무감사 및 조사 사무보조자 여비</t>
    <phoneticPr fontId="1" type="noConversion"/>
  </si>
  <si>
    <t>입법정책담당관</t>
    <phoneticPr fontId="1" type="noConversion"/>
  </si>
  <si>
    <t>입법정책위원회 운영(자체/직접)
- 국제입법정책심포지움</t>
    <phoneticPr fontId="1" type="noConversion"/>
  </si>
  <si>
    <t>입법정책위원회 운영(자체/직접)
- 입법정책 선진사례 해외연수</t>
    <phoneticPr fontId="1" type="noConversion"/>
  </si>
  <si>
    <t>입법정책담당관</t>
    <phoneticPr fontId="1" type="noConversion"/>
  </si>
  <si>
    <t>의원 입법활동 연구용역(자체/직접)
- 경기도의회 정책개발 연구용역</t>
    <phoneticPr fontId="1" type="noConversion"/>
  </si>
  <si>
    <t>예산정책담당관</t>
    <phoneticPr fontId="1" type="noConversion"/>
  </si>
  <si>
    <t>예산분석(자체/직접)
- 2018년 예산안 분석</t>
    <phoneticPr fontId="1" type="noConversion"/>
  </si>
  <si>
    <t>국제예산정책심포지움(자체/직접)
- 국제예산정책심포지움</t>
    <phoneticPr fontId="1" type="noConversion"/>
  </si>
  <si>
    <t>예산정책 선진사례 해외연수(자체/직접)
-예산정책 선진사례 해외연수</t>
    <phoneticPr fontId="1" type="noConversion"/>
  </si>
  <si>
    <t>예산정책 활동지원(자체/직접)
- 예산정책 연찬회 개최</t>
    <phoneticPr fontId="1" type="noConversion"/>
  </si>
  <si>
    <t>언론협력담당관</t>
    <phoneticPr fontId="1" type="noConversion"/>
  </si>
  <si>
    <t>대변인</t>
    <phoneticPr fontId="1" type="noConversion"/>
  </si>
  <si>
    <t>케이블TV를 이용한 홍보(자체/직접)
- 케이블TV를 이용한 홍보</t>
    <phoneticPr fontId="1" type="noConversion"/>
  </si>
  <si>
    <t>신문을 통한 홍보(자체/직접)
- 언론공익광고</t>
    <phoneticPr fontId="1" type="noConversion"/>
  </si>
  <si>
    <t>방송을 이용한 홍보(자체/직접)
- 방송을 이용한 홍보</t>
    <phoneticPr fontId="1" type="noConversion"/>
  </si>
  <si>
    <t>인터넷언론을 이용한 홍보(자체/직접)
- 인터넷 언론을 이용한 홍보</t>
    <phoneticPr fontId="1" type="noConversion"/>
  </si>
  <si>
    <t>여론수렴강화(자체/직접)
- 통신 구독료</t>
    <phoneticPr fontId="1" type="noConversion"/>
  </si>
  <si>
    <t>홍보미디어담당관</t>
    <phoneticPr fontId="1" type="noConversion"/>
  </si>
  <si>
    <t>모바일 전용 콘텐츠 제작(자체/직접)
- 모바일 전용 콘텐츠 제작</t>
    <phoneticPr fontId="1" type="noConversion"/>
  </si>
  <si>
    <t>경기도 온라인 여론조사(자체/직접)
- 경기도 온라인 여론조사 운영</t>
    <phoneticPr fontId="1" type="noConversion"/>
  </si>
  <si>
    <t>경기도 온라인 여론조사(자체/직접)
- 문자서비스 사용료</t>
    <phoneticPr fontId="1" type="noConversion"/>
  </si>
  <si>
    <t>G-Life 발행(자체/직접)
- G-Life 발행</t>
    <phoneticPr fontId="1" type="noConversion"/>
  </si>
  <si>
    <t>홍보미디어담당관</t>
    <phoneticPr fontId="1" type="noConversion"/>
  </si>
  <si>
    <t>경기도 뉴스포털 홈페이지 운영(자체/직접)
- 경기도 뉴스포털 홈페이지 운영</t>
    <phoneticPr fontId="1" type="noConversion"/>
  </si>
  <si>
    <t>경기도 해외홍보(자체/직접)
- 경기도 해외홍보</t>
    <phoneticPr fontId="1" type="noConversion"/>
  </si>
  <si>
    <t>홍보콘텐츠담당관</t>
    <phoneticPr fontId="1" type="noConversion"/>
  </si>
  <si>
    <t>도정정책홍보(자체/직접)
- 기획 홍보비</t>
    <phoneticPr fontId="1" type="noConversion"/>
  </si>
  <si>
    <t>경기도 브랜드 홍보(자체/직접)
- 생활개선 공공 캠페인</t>
    <phoneticPr fontId="1" type="noConversion"/>
  </si>
  <si>
    <t>경기도 브랜드 홍보(자체/직접)
- 홍보이벤트</t>
    <phoneticPr fontId="1" type="noConversion"/>
  </si>
  <si>
    <t>경기도 브랜드 개발(자체/직접)
- 경기도 브랜드 개발</t>
    <phoneticPr fontId="1" type="noConversion"/>
  </si>
  <si>
    <t>연정협력과</t>
    <phoneticPr fontId="1" type="noConversion"/>
  </si>
  <si>
    <t>대외협력과</t>
    <phoneticPr fontId="1" type="noConversion"/>
  </si>
  <si>
    <t>서울사무소</t>
    <phoneticPr fontId="1" type="noConversion"/>
  </si>
  <si>
    <t>연정협력국</t>
    <phoneticPr fontId="1" type="noConversion"/>
  </si>
  <si>
    <t>경기연정 효율적 지원체계 구축(자체/직접)
- 경기연정 토론회 및 워크숍 등</t>
    <phoneticPr fontId="1" type="noConversion"/>
  </si>
  <si>
    <t>대외협력 강화(자체/직접)
- 도정정책 협력추진</t>
    <phoneticPr fontId="1" type="noConversion"/>
  </si>
  <si>
    <t>대외협력 강화(자체/직접)
- 의회협력 국외업무 수행</t>
    <phoneticPr fontId="1" type="noConversion"/>
  </si>
  <si>
    <t>기본경비
-기관운영기본경비(사무관리비)</t>
    <phoneticPr fontId="1" type="noConversion"/>
  </si>
  <si>
    <t>기본경비
-기관운영기본경비(공공운영비)</t>
    <phoneticPr fontId="1" type="noConversion"/>
  </si>
  <si>
    <t>현안법률 체계적 대응체계 유지
- 도정협력 국외업무 수행</t>
    <phoneticPr fontId="1" type="noConversion"/>
  </si>
  <si>
    <t>본예산</t>
    <phoneticPr fontId="1" type="noConversion"/>
  </si>
  <si>
    <t>국내외 언론인 팸투어(자체/직접)
- 국내외 언론인 팸투어</t>
    <phoneticPr fontId="1" type="noConversion"/>
  </si>
  <si>
    <t>차량임차료</t>
    <phoneticPr fontId="1" type="noConversion"/>
  </si>
  <si>
    <t>차량임차에 따른 유류비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</si>
</sst>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</numFmts>
  <fonts count="4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8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41" fillId="0" borderId="0" applyFill="0" applyAlignment="0"/>
    <xf numFmtId="0" fontId="41" fillId="0" borderId="0" applyNumberFormat="0" applyBorder="0" applyProtection="0"/>
    <xf numFmtId="0" fontId="41" fillId="0" borderId="0" applyNumberFormat="0" applyBorder="0" applyProtection="0"/>
  </cellStyleXfs>
  <cellXfs count="24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176" fontId="2" fillId="7" borderId="8" xfId="1" applyNumberFormat="1" applyFont="1" applyFill="1" applyBorder="1" applyAlignment="1">
      <alignment horizontal="right" vertical="center"/>
    </xf>
    <xf numFmtId="176" fontId="2" fillId="7" borderId="9" xfId="1" applyNumberFormat="1" applyFont="1" applyFill="1" applyBorder="1" applyAlignment="1">
      <alignment horizontal="right" vertical="center"/>
    </xf>
    <xf numFmtId="176" fontId="2" fillId="7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8" fillId="6" borderId="13" xfId="0" applyFont="1" applyFill="1" applyBorder="1" applyAlignment="1">
      <alignment horizontal="centerContinuous" vertical="center"/>
    </xf>
    <xf numFmtId="0" fontId="18" fillId="6" borderId="4" xfId="0" applyFont="1" applyFill="1" applyBorder="1" applyAlignment="1">
      <alignment horizontal="centerContinuous" vertical="center"/>
    </xf>
    <xf numFmtId="0" fontId="18" fillId="6" borderId="11" xfId="0" applyFont="1" applyFill="1" applyBorder="1" applyAlignment="1">
      <alignment horizontal="centerContinuous" vertical="center"/>
    </xf>
    <xf numFmtId="176" fontId="2" fillId="6" borderId="4" xfId="1" applyNumberFormat="1" applyFont="1" applyFill="1" applyBorder="1" applyAlignment="1">
      <alignment horizontal="righ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8" xfId="0" applyFont="1" applyFill="1" applyBorder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2" fillId="0" borderId="2" xfId="0" applyNumberFormat="1" applyFont="1" applyBorder="1">
      <alignment vertical="center"/>
    </xf>
    <xf numFmtId="0" fontId="2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9" fillId="0" borderId="0" xfId="0" applyFont="1" applyAlignment="1">
      <alignment horizontal="centerContinuous" vertical="center"/>
    </xf>
    <xf numFmtId="0" fontId="17" fillId="0" borderId="0" xfId="0" applyFont="1" applyFill="1" applyBorder="1" applyAlignment="1">
      <alignment horizontal="left" vertical="center"/>
    </xf>
    <xf numFmtId="0" fontId="22" fillId="0" borderId="0" xfId="0" applyFo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8" fontId="22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2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4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5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2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2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3" borderId="1" xfId="0" applyFont="1" applyFill="1" applyBorder="1">
      <alignment vertical="center"/>
    </xf>
    <xf numFmtId="178" fontId="29" fillId="6" borderId="2" xfId="0" applyNumberFormat="1" applyFont="1" applyFill="1" applyBorder="1" applyAlignment="1">
      <alignment horizontal="center" vertical="center"/>
    </xf>
    <xf numFmtId="178" fontId="29" fillId="11" borderId="2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32" fillId="0" borderId="0" xfId="2" applyFill="1"/>
    <xf numFmtId="0" fontId="34" fillId="0" borderId="0" xfId="2" applyFont="1" applyAlignment="1">
      <alignment vertical="center"/>
    </xf>
    <xf numFmtId="0" fontId="35" fillId="0" borderId="0" xfId="2" applyFont="1" applyAlignment="1">
      <alignment vertical="center"/>
    </xf>
    <xf numFmtId="179" fontId="36" fillId="0" borderId="0" xfId="3" applyFont="1" applyFill="1"/>
    <xf numFmtId="0" fontId="36" fillId="0" borderId="0" xfId="2" applyFont="1" applyFill="1" applyAlignment="1">
      <alignment horizontal="right"/>
    </xf>
    <xf numFmtId="0" fontId="36" fillId="0" borderId="0" xfId="2" applyFont="1" applyFill="1"/>
    <xf numFmtId="0" fontId="37" fillId="14" borderId="31" xfId="2" applyFont="1" applyFill="1" applyBorder="1" applyAlignment="1">
      <alignment vertical="center"/>
    </xf>
    <xf numFmtId="0" fontId="37" fillId="14" borderId="32" xfId="2" applyFont="1" applyFill="1" applyBorder="1" applyAlignment="1">
      <alignment vertical="center"/>
    </xf>
    <xf numFmtId="0" fontId="37" fillId="14" borderId="33" xfId="2" applyFont="1" applyFill="1" applyBorder="1" applyAlignment="1">
      <alignment vertical="center"/>
    </xf>
    <xf numFmtId="0" fontId="32" fillId="0" borderId="0" xfId="2" applyFill="1" applyBorder="1"/>
    <xf numFmtId="0" fontId="37" fillId="14" borderId="37" xfId="2" applyFont="1" applyFill="1" applyBorder="1" applyAlignment="1">
      <alignment horizontal="center" vertical="center"/>
    </xf>
    <xf numFmtId="0" fontId="37" fillId="14" borderId="37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horizontal="center" vertical="center" wrapText="1" shrinkToFit="1"/>
    </xf>
    <xf numFmtId="0" fontId="36" fillId="0" borderId="29" xfId="2" applyFont="1" applyFill="1" applyBorder="1" applyAlignment="1">
      <alignment horizontal="left" vertical="center" shrinkToFit="1"/>
    </xf>
    <xf numFmtId="0" fontId="36" fillId="0" borderId="30" xfId="2" applyFont="1" applyFill="1" applyBorder="1" applyAlignment="1">
      <alignment horizontal="center" vertical="center" shrinkToFit="1"/>
    </xf>
    <xf numFmtId="180" fontId="36" fillId="0" borderId="30" xfId="4" applyNumberFormat="1" applyFont="1" applyFill="1" applyBorder="1" applyAlignment="1">
      <alignment horizontal="right" vertical="center" shrinkToFit="1"/>
    </xf>
    <xf numFmtId="180" fontId="36" fillId="0" borderId="34" xfId="4" applyNumberFormat="1" applyFont="1" applyFill="1" applyBorder="1" applyAlignment="1">
      <alignment horizontal="right" vertical="center" shrinkToFit="1"/>
    </xf>
    <xf numFmtId="0" fontId="36" fillId="0" borderId="35" xfId="2" quotePrefix="1" applyFont="1" applyFill="1" applyBorder="1" applyAlignment="1">
      <alignment vertical="center" shrinkToFit="1"/>
    </xf>
    <xf numFmtId="0" fontId="36" fillId="15" borderId="41" xfId="2" applyFont="1" applyFill="1" applyBorder="1" applyAlignment="1">
      <alignment horizontal="left" vertical="center" wrapText="1" shrinkToFit="1"/>
    </xf>
    <xf numFmtId="0" fontId="36" fillId="0" borderId="42" xfId="2" applyFont="1" applyFill="1" applyBorder="1" applyAlignment="1">
      <alignment horizontal="center" vertical="center" shrinkToFit="1"/>
    </xf>
    <xf numFmtId="180" fontId="36" fillId="0" borderId="42" xfId="4" applyNumberFormat="1" applyFont="1" applyFill="1" applyBorder="1" applyAlignment="1">
      <alignment horizontal="right" vertical="center" shrinkToFit="1"/>
    </xf>
    <xf numFmtId="180" fontId="36" fillId="0" borderId="43" xfId="4" applyNumberFormat="1" applyFont="1" applyFill="1" applyBorder="1" applyAlignment="1">
      <alignment horizontal="right" vertical="center" shrinkToFit="1"/>
    </xf>
    <xf numFmtId="0" fontId="36" fillId="0" borderId="40" xfId="2" applyFont="1" applyFill="1" applyBorder="1" applyAlignment="1">
      <alignment vertical="center" shrinkToFit="1"/>
    </xf>
    <xf numFmtId="0" fontId="36" fillId="0" borderId="44" xfId="2" applyFont="1" applyFill="1" applyBorder="1" applyAlignment="1">
      <alignment horizontal="center" vertical="center" shrinkToFit="1"/>
    </xf>
    <xf numFmtId="180" fontId="36" fillId="0" borderId="44" xfId="4" applyNumberFormat="1" applyFont="1" applyFill="1" applyBorder="1" applyAlignment="1">
      <alignment horizontal="right" vertical="center" shrinkToFit="1"/>
    </xf>
    <xf numFmtId="180" fontId="36" fillId="0" borderId="45" xfId="4" applyNumberFormat="1" applyFont="1" applyFill="1" applyBorder="1" applyAlignment="1">
      <alignment horizontal="right" vertical="center" shrinkToFit="1"/>
    </xf>
    <xf numFmtId="0" fontId="36" fillId="0" borderId="46" xfId="2" applyFont="1" applyFill="1" applyBorder="1" applyAlignment="1">
      <alignment horizontal="center" vertical="center" shrinkToFit="1"/>
    </xf>
    <xf numFmtId="180" fontId="36" fillId="0" borderId="46" xfId="4" applyNumberFormat="1" applyFont="1" applyFill="1" applyBorder="1" applyAlignment="1">
      <alignment horizontal="right" vertical="center" shrinkToFit="1"/>
    </xf>
    <xf numFmtId="180" fontId="36" fillId="0" borderId="47" xfId="4" applyNumberFormat="1" applyFont="1" applyFill="1" applyBorder="1" applyAlignment="1">
      <alignment horizontal="right" vertical="center" shrinkToFit="1"/>
    </xf>
    <xf numFmtId="0" fontId="36" fillId="15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horizontal="center" vertical="center" shrinkToFit="1"/>
    </xf>
    <xf numFmtId="0" fontId="36" fillId="0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shrinkToFit="1"/>
    </xf>
    <xf numFmtId="0" fontId="36" fillId="0" borderId="36" xfId="2" applyFont="1" applyFill="1" applyBorder="1" applyAlignment="1">
      <alignment horizontal="left" vertical="center" shrinkToFit="1"/>
    </xf>
    <xf numFmtId="0" fontId="36" fillId="0" borderId="48" xfId="2" applyFont="1" applyFill="1" applyBorder="1" applyAlignment="1">
      <alignment horizontal="center" vertical="center" shrinkToFit="1"/>
    </xf>
    <xf numFmtId="180" fontId="36" fillId="0" borderId="48" xfId="4" applyNumberFormat="1" applyFont="1" applyFill="1" applyBorder="1" applyAlignment="1">
      <alignment horizontal="right" vertical="center" shrinkToFit="1"/>
    </xf>
    <xf numFmtId="180" fontId="36" fillId="0" borderId="49" xfId="4" applyNumberFormat="1" applyFont="1" applyFill="1" applyBorder="1" applyAlignment="1">
      <alignment horizontal="right" vertical="center" shrinkToFit="1"/>
    </xf>
    <xf numFmtId="0" fontId="36" fillId="0" borderId="39" xfId="2" applyFont="1" applyFill="1" applyBorder="1" applyAlignment="1">
      <alignment vertical="center" shrinkToFit="1"/>
    </xf>
    <xf numFmtId="0" fontId="38" fillId="0" borderId="29" xfId="2" applyFont="1" applyFill="1" applyBorder="1" applyAlignment="1">
      <alignment horizontal="left" vertical="center"/>
    </xf>
    <xf numFmtId="0" fontId="38" fillId="0" borderId="30" xfId="2" applyFont="1" applyFill="1" applyBorder="1" applyAlignment="1">
      <alignment horizontal="center" vertical="center" shrinkToFit="1"/>
    </xf>
    <xf numFmtId="180" fontId="38" fillId="0" borderId="30" xfId="4" applyNumberFormat="1" applyFont="1" applyFill="1" applyBorder="1" applyAlignment="1">
      <alignment horizontal="right" vertical="center" shrinkToFit="1"/>
    </xf>
    <xf numFmtId="180" fontId="38" fillId="0" borderId="34" xfId="4" applyNumberFormat="1" applyFont="1" applyFill="1" applyBorder="1" applyAlignment="1">
      <alignment horizontal="right" vertical="center" shrinkToFit="1"/>
    </xf>
    <xf numFmtId="0" fontId="38" fillId="0" borderId="35" xfId="2" quotePrefix="1" applyFont="1" applyFill="1" applyBorder="1" applyAlignment="1">
      <alignment vertical="center" shrinkToFit="1"/>
    </xf>
    <xf numFmtId="0" fontId="39" fillId="0" borderId="50" xfId="2" applyFont="1" applyBorder="1" applyAlignment="1">
      <alignment vertical="center"/>
    </xf>
    <xf numFmtId="0" fontId="38" fillId="0" borderId="42" xfId="2" applyFont="1" applyFill="1" applyBorder="1" applyAlignment="1">
      <alignment horizontal="center" vertical="center" shrinkToFit="1"/>
    </xf>
    <xf numFmtId="180" fontId="38" fillId="0" borderId="42" xfId="4" applyNumberFormat="1" applyFont="1" applyFill="1" applyBorder="1" applyAlignment="1">
      <alignment horizontal="right" vertical="center" shrinkToFit="1"/>
    </xf>
    <xf numFmtId="180" fontId="38" fillId="0" borderId="43" xfId="4" applyNumberFormat="1" applyFont="1" applyFill="1" applyBorder="1" applyAlignment="1">
      <alignment horizontal="right" vertical="center" shrinkToFit="1"/>
    </xf>
    <xf numFmtId="0" fontId="38" fillId="0" borderId="40" xfId="2" applyFont="1" applyFill="1" applyBorder="1" applyAlignment="1">
      <alignment vertical="center" shrinkToFit="1"/>
    </xf>
    <xf numFmtId="0" fontId="40" fillId="0" borderId="41" xfId="2" applyFont="1" applyFill="1" applyBorder="1" applyAlignment="1">
      <alignment horizontal="left" vertical="center"/>
    </xf>
    <xf numFmtId="0" fontId="38" fillId="0" borderId="44" xfId="2" applyFont="1" applyFill="1" applyBorder="1" applyAlignment="1">
      <alignment horizontal="center" vertical="center" shrinkToFit="1"/>
    </xf>
    <xf numFmtId="180" fontId="38" fillId="0" borderId="44" xfId="4" applyNumberFormat="1" applyFont="1" applyFill="1" applyBorder="1" applyAlignment="1">
      <alignment horizontal="right" vertical="center" shrinkToFit="1"/>
    </xf>
    <xf numFmtId="180" fontId="38" fillId="0" borderId="45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left" vertical="center" shrinkToFit="1"/>
    </xf>
    <xf numFmtId="0" fontId="38" fillId="0" borderId="46" xfId="2" applyFont="1" applyFill="1" applyBorder="1" applyAlignment="1">
      <alignment horizontal="center" vertical="center" shrinkToFit="1"/>
    </xf>
    <xf numFmtId="180" fontId="38" fillId="0" borderId="46" xfId="4" applyNumberFormat="1" applyFont="1" applyFill="1" applyBorder="1" applyAlignment="1">
      <alignment horizontal="right" vertical="center" shrinkToFit="1"/>
    </xf>
    <xf numFmtId="180" fontId="38" fillId="0" borderId="47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center" vertical="center" shrinkToFit="1"/>
    </xf>
    <xf numFmtId="0" fontId="38" fillId="0" borderId="41" xfId="2" applyFont="1" applyFill="1" applyBorder="1" applyAlignment="1">
      <alignment shrinkToFit="1"/>
    </xf>
    <xf numFmtId="0" fontId="38" fillId="0" borderId="36" xfId="2" applyFont="1" applyFill="1" applyBorder="1" applyAlignment="1">
      <alignment horizontal="left" vertical="center" shrinkToFit="1"/>
    </xf>
    <xf numFmtId="0" fontId="38" fillId="0" borderId="48" xfId="2" applyFont="1" applyFill="1" applyBorder="1" applyAlignment="1">
      <alignment horizontal="center" vertical="center" shrinkToFit="1"/>
    </xf>
    <xf numFmtId="180" fontId="38" fillId="0" borderId="48" xfId="4" applyNumberFormat="1" applyFont="1" applyFill="1" applyBorder="1" applyAlignment="1">
      <alignment horizontal="right" vertical="center" shrinkToFit="1"/>
    </xf>
    <xf numFmtId="180" fontId="38" fillId="0" borderId="49" xfId="4" applyNumberFormat="1" applyFont="1" applyFill="1" applyBorder="1" applyAlignment="1">
      <alignment horizontal="right" vertical="center" shrinkToFit="1"/>
    </xf>
    <xf numFmtId="0" fontId="38" fillId="0" borderId="39" xfId="2" applyFont="1" applyFill="1" applyBorder="1" applyAlignment="1">
      <alignment vertical="center" shrinkToFit="1"/>
    </xf>
    <xf numFmtId="0" fontId="21" fillId="9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178" fontId="22" fillId="0" borderId="0" xfId="0" applyNumberFormat="1" applyFont="1" applyBorder="1">
      <alignment vertical="center"/>
    </xf>
    <xf numFmtId="178" fontId="28" fillId="6" borderId="2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shrinkToFit="1"/>
    </xf>
    <xf numFmtId="0" fontId="3" fillId="10" borderId="2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22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21" xfId="0" applyFont="1" applyFill="1" applyBorder="1" applyAlignment="1">
      <alignment horizontal="center" vertical="center"/>
    </xf>
    <xf numFmtId="0" fontId="21" fillId="9" borderId="23" xfId="0" applyFont="1" applyFill="1" applyBorder="1" applyAlignment="1">
      <alignment horizontal="center" vertical="center"/>
    </xf>
    <xf numFmtId="0" fontId="21" fillId="9" borderId="51" xfId="0" applyFont="1" applyFill="1" applyBorder="1" applyAlignment="1">
      <alignment horizontal="center" vertical="center"/>
    </xf>
    <xf numFmtId="0" fontId="21" fillId="9" borderId="53" xfId="0" applyFont="1" applyFill="1" applyBorder="1" applyAlignment="1">
      <alignment horizontal="center" vertical="center"/>
    </xf>
    <xf numFmtId="0" fontId="21" fillId="9" borderId="52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 wrapText="1"/>
    </xf>
    <xf numFmtId="0" fontId="13" fillId="8" borderId="2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42" fillId="8" borderId="2" xfId="0" applyFont="1" applyFill="1" applyBorder="1" applyAlignment="1">
      <alignment horizontal="center" vertical="center"/>
    </xf>
    <xf numFmtId="178" fontId="28" fillId="16" borderId="17" xfId="0" applyNumberFormat="1" applyFont="1" applyFill="1" applyBorder="1" applyAlignment="1">
      <alignment horizontal="center" vertical="center" wrapText="1"/>
    </xf>
    <xf numFmtId="178" fontId="28" fillId="16" borderId="27" xfId="0" applyNumberFormat="1" applyFont="1" applyFill="1" applyBorder="1" applyAlignment="1">
      <alignment horizontal="center" vertical="center" wrapText="1"/>
    </xf>
    <xf numFmtId="178" fontId="26" fillId="11" borderId="2" xfId="0" applyNumberFormat="1" applyFont="1" applyFill="1" applyBorder="1" applyAlignment="1">
      <alignment horizontal="center" vertical="center" wrapText="1"/>
    </xf>
    <xf numFmtId="178" fontId="26" fillId="11" borderId="2" xfId="0" applyNumberFormat="1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178" fontId="28" fillId="7" borderId="2" xfId="0" applyNumberFormat="1" applyFont="1" applyFill="1" applyBorder="1" applyAlignment="1">
      <alignment horizontal="center" vertical="center" wrapText="1"/>
    </xf>
    <xf numFmtId="178" fontId="28" fillId="7" borderId="2" xfId="0" applyNumberFormat="1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28" fillId="6" borderId="2" xfId="0" applyNumberFormat="1" applyFont="1" applyFill="1" applyBorder="1" applyAlignment="1">
      <alignment horizontal="center" vertical="center" wrapText="1"/>
    </xf>
    <xf numFmtId="178" fontId="29" fillId="6" borderId="2" xfId="0" applyNumberFormat="1" applyFont="1" applyFill="1" applyBorder="1" applyAlignment="1">
      <alignment horizontal="center" vertical="center"/>
    </xf>
    <xf numFmtId="178" fontId="26" fillId="6" borderId="2" xfId="0" applyNumberFormat="1" applyFont="1" applyFill="1" applyBorder="1" applyAlignment="1">
      <alignment horizontal="center" vertical="center" wrapText="1"/>
    </xf>
    <xf numFmtId="178" fontId="26" fillId="6" borderId="2" xfId="0" applyNumberFormat="1" applyFont="1" applyFill="1" applyBorder="1" applyAlignment="1">
      <alignment horizontal="center" vertical="center"/>
    </xf>
    <xf numFmtId="178" fontId="31" fillId="11" borderId="2" xfId="0" applyNumberFormat="1" applyFont="1" applyFill="1" applyBorder="1" applyAlignment="1">
      <alignment horizontal="center" vertical="center" wrapText="1"/>
    </xf>
    <xf numFmtId="178" fontId="31" fillId="11" borderId="2" xfId="0" applyNumberFormat="1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178" fontId="28" fillId="6" borderId="2" xfId="0" applyNumberFormat="1" applyFont="1" applyFill="1" applyBorder="1" applyAlignment="1">
      <alignment horizontal="center" vertical="center"/>
    </xf>
    <xf numFmtId="0" fontId="33" fillId="0" borderId="0" xfId="2" applyFont="1" applyFill="1" applyAlignment="1">
      <alignment horizontal="center" vertical="center"/>
    </xf>
    <xf numFmtId="0" fontId="37" fillId="14" borderId="29" xfId="2" applyFont="1" applyFill="1" applyBorder="1" applyAlignment="1">
      <alignment horizontal="center" vertical="center"/>
    </xf>
    <xf numFmtId="0" fontId="37" fillId="14" borderId="36" xfId="2" applyFont="1" applyFill="1" applyBorder="1" applyAlignment="1">
      <alignment horizontal="center" vertical="center"/>
    </xf>
    <xf numFmtId="0" fontId="37" fillId="14" borderId="30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vertical="center"/>
    </xf>
    <xf numFmtId="0" fontId="37" fillId="14" borderId="30" xfId="2" applyFont="1" applyFill="1" applyBorder="1" applyAlignment="1">
      <alignment horizontal="center" vertical="center"/>
    </xf>
    <xf numFmtId="0" fontId="37" fillId="14" borderId="31" xfId="2" applyFont="1" applyFill="1" applyBorder="1" applyAlignment="1">
      <alignment horizontal="center" vertical="center"/>
    </xf>
    <xf numFmtId="0" fontId="37" fillId="14" borderId="32" xfId="2" applyFont="1" applyFill="1" applyBorder="1" applyAlignment="1">
      <alignment horizontal="center" vertical="center"/>
    </xf>
    <xf numFmtId="0" fontId="37" fillId="14" borderId="33" xfId="2" applyFont="1" applyFill="1" applyBorder="1" applyAlignment="1">
      <alignment horizontal="center" vertical="center"/>
    </xf>
    <xf numFmtId="0" fontId="37" fillId="14" borderId="34" xfId="2" applyFont="1" applyFill="1" applyBorder="1" applyAlignment="1">
      <alignment horizontal="center" vertical="center"/>
    </xf>
    <xf numFmtId="0" fontId="37" fillId="14" borderId="38" xfId="2" applyFont="1" applyFill="1" applyBorder="1" applyAlignment="1">
      <alignment vertical="center"/>
    </xf>
    <xf numFmtId="0" fontId="37" fillId="14" borderId="35" xfId="2" applyFont="1" applyFill="1" applyBorder="1" applyAlignment="1">
      <alignment horizontal="center" vertical="center"/>
    </xf>
    <xf numFmtId="0" fontId="37" fillId="14" borderId="39" xfId="2" applyFont="1" applyFill="1" applyBorder="1" applyAlignment="1">
      <alignment vertical="center"/>
    </xf>
    <xf numFmtId="176" fontId="2" fillId="7" borderId="4" xfId="1" applyNumberFormat="1" applyFont="1" applyFill="1" applyBorder="1" applyAlignment="1">
      <alignment horizontal="right" vertical="center"/>
    </xf>
  </cellXfs>
  <cellStyles count="9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표준" xfId="0" builtinId="0"/>
    <cellStyle name="표준 2" xfId="2"/>
    <cellStyle name="표준 2 2" xfId="6"/>
  </cellStyles>
  <dxfs count="0"/>
  <tableStyles count="0" defaultTableStyle="TableStyleMedium2" defaultPivotStyle="PivotStyleLight16"/>
  <colors>
    <mruColors>
      <color rgb="FFFFFF66"/>
      <color rgb="FFCCFFFF"/>
      <color rgb="FF9999FF"/>
      <color rgb="FF0000CC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577</v>
      </c>
      <c r="B10" s="3" t="s">
        <v>9</v>
      </c>
      <c r="C10" s="3" t="s">
        <v>32</v>
      </c>
      <c r="D10" s="1"/>
      <c r="E10" s="3" t="s">
        <v>32</v>
      </c>
      <c r="F10" s="3" t="s">
        <v>577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578</v>
      </c>
      <c r="B11" s="3" t="s">
        <v>9</v>
      </c>
      <c r="C11" s="3" t="s">
        <v>32</v>
      </c>
      <c r="D11" s="1"/>
      <c r="E11" s="3" t="s">
        <v>32</v>
      </c>
      <c r="F11" s="3" t="s">
        <v>578</v>
      </c>
      <c r="G11" s="3" t="s">
        <v>9</v>
      </c>
      <c r="H11" s="3" t="s">
        <v>35</v>
      </c>
      <c r="I11" s="3" t="s">
        <v>36</v>
      </c>
    </row>
    <row r="12" spans="1:9" x14ac:dyDescent="0.3">
      <c r="A12" s="114" t="s">
        <v>574</v>
      </c>
      <c r="B12" s="3" t="s">
        <v>9</v>
      </c>
      <c r="C12" s="3" t="s">
        <v>576</v>
      </c>
      <c r="D12" s="1"/>
      <c r="E12" s="3" t="s">
        <v>576</v>
      </c>
      <c r="F12" s="3" t="s">
        <v>574</v>
      </c>
      <c r="G12" s="3" t="s">
        <v>9</v>
      </c>
      <c r="H12" s="3" t="s">
        <v>37</v>
      </c>
      <c r="I12" s="3" t="s">
        <v>38</v>
      </c>
    </row>
    <row r="13" spans="1:9" x14ac:dyDescent="0.3">
      <c r="A13" s="114" t="s">
        <v>575</v>
      </c>
      <c r="B13" s="3" t="s">
        <v>9</v>
      </c>
      <c r="C13" s="3" t="s">
        <v>576</v>
      </c>
      <c r="D13" s="1"/>
      <c r="E13" s="3" t="s">
        <v>576</v>
      </c>
      <c r="F13" s="3" t="s">
        <v>575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576</v>
      </c>
      <c r="D14" s="1"/>
      <c r="E14" s="3" t="s">
        <v>576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617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618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619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620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621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622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623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624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625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626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627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628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629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630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631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632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633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634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635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636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637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638</v>
      </c>
    </row>
    <row r="37" spans="1:9" x14ac:dyDescent="0.3">
      <c r="A37" s="114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639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640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641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642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643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644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645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646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647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648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649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650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651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652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653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654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655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656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657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658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659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660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661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662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663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664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665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666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667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668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669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670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671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672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673</v>
      </c>
    </row>
    <row r="72" spans="1:9" x14ac:dyDescent="0.3">
      <c r="A72" s="114" t="s">
        <v>579</v>
      </c>
      <c r="B72" s="3" t="s">
        <v>158</v>
      </c>
      <c r="C72" s="3" t="s">
        <v>176</v>
      </c>
      <c r="D72" s="1"/>
      <c r="E72" s="3" t="s">
        <v>176</v>
      </c>
      <c r="F72" s="3" t="s">
        <v>579</v>
      </c>
      <c r="G72" s="3" t="s">
        <v>158</v>
      </c>
      <c r="H72" s="3" t="s">
        <v>200</v>
      </c>
      <c r="I72" s="3" t="s">
        <v>674</v>
      </c>
    </row>
    <row r="73" spans="1:9" x14ac:dyDescent="0.3">
      <c r="A73" s="114" t="s">
        <v>580</v>
      </c>
      <c r="B73" s="3" t="s">
        <v>158</v>
      </c>
      <c r="C73" s="3" t="s">
        <v>176</v>
      </c>
      <c r="D73" s="1"/>
      <c r="E73" s="3" t="s">
        <v>176</v>
      </c>
      <c r="F73" s="3" t="s">
        <v>580</v>
      </c>
      <c r="G73" s="3" t="s">
        <v>158</v>
      </c>
      <c r="H73" s="3" t="s">
        <v>202</v>
      </c>
      <c r="I73" s="3" t="s">
        <v>675</v>
      </c>
    </row>
    <row r="74" spans="1:9" x14ac:dyDescent="0.3">
      <c r="A74" s="114" t="s">
        <v>581</v>
      </c>
      <c r="B74" s="3" t="s">
        <v>158</v>
      </c>
      <c r="C74" s="3" t="s">
        <v>176</v>
      </c>
      <c r="D74" s="1"/>
      <c r="E74" s="3" t="s">
        <v>176</v>
      </c>
      <c r="F74" s="3" t="s">
        <v>581</v>
      </c>
      <c r="G74" s="3" t="s">
        <v>158</v>
      </c>
      <c r="H74" s="3" t="s">
        <v>204</v>
      </c>
      <c r="I74" s="3" t="s">
        <v>676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677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678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679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680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681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682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683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684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685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686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687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688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689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690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691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692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693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694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695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696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697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698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699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700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701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702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703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704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114" t="s">
        <v>582</v>
      </c>
      <c r="B111" s="3" t="s">
        <v>158</v>
      </c>
      <c r="C111" s="3" t="s">
        <v>273</v>
      </c>
      <c r="D111" s="1"/>
      <c r="E111" s="3" t="s">
        <v>273</v>
      </c>
      <c r="F111" s="3" t="s">
        <v>582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114" t="s">
        <v>583</v>
      </c>
      <c r="B112" s="3" t="s">
        <v>158</v>
      </c>
      <c r="C112" s="3" t="s">
        <v>273</v>
      </c>
      <c r="D112" s="1"/>
      <c r="E112" s="3" t="s">
        <v>273</v>
      </c>
      <c r="F112" s="3" t="s">
        <v>583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114" t="s">
        <v>584</v>
      </c>
      <c r="B113" s="3" t="s">
        <v>158</v>
      </c>
      <c r="C113" s="3" t="s">
        <v>273</v>
      </c>
      <c r="D113" s="1"/>
      <c r="E113" s="3" t="s">
        <v>273</v>
      </c>
      <c r="F113" s="3" t="s">
        <v>584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114" t="s">
        <v>585</v>
      </c>
      <c r="B121" s="3" t="s">
        <v>276</v>
      </c>
      <c r="C121" s="3" t="s">
        <v>277</v>
      </c>
      <c r="D121" s="1"/>
      <c r="E121" s="3" t="s">
        <v>277</v>
      </c>
      <c r="F121" s="3" t="s">
        <v>585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705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706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707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708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709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710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711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712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713</v>
      </c>
    </row>
    <row r="132" spans="1:9" x14ac:dyDescent="0.3">
      <c r="A132" s="114" t="s">
        <v>586</v>
      </c>
      <c r="B132" s="3" t="s">
        <v>292</v>
      </c>
      <c r="C132" s="3" t="s">
        <v>308</v>
      </c>
      <c r="D132" s="1"/>
      <c r="E132" s="3" t="s">
        <v>308</v>
      </c>
      <c r="F132" s="3" t="s">
        <v>586</v>
      </c>
      <c r="G132" s="3" t="s">
        <v>292</v>
      </c>
      <c r="H132" s="3" t="s">
        <v>323</v>
      </c>
      <c r="I132" s="3" t="s">
        <v>714</v>
      </c>
    </row>
    <row r="133" spans="1:9" x14ac:dyDescent="0.3">
      <c r="A133" s="114" t="s">
        <v>587</v>
      </c>
      <c r="B133" s="3" t="s">
        <v>292</v>
      </c>
      <c r="C133" s="3" t="s">
        <v>308</v>
      </c>
      <c r="D133" s="1"/>
      <c r="E133" s="3" t="s">
        <v>308</v>
      </c>
      <c r="F133" s="3" t="s">
        <v>587</v>
      </c>
      <c r="G133" s="3" t="s">
        <v>292</v>
      </c>
      <c r="H133" s="3" t="s">
        <v>325</v>
      </c>
      <c r="I133" s="3" t="s">
        <v>715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716</v>
      </c>
    </row>
    <row r="135" spans="1:9" x14ac:dyDescent="0.3">
      <c r="A135" s="114" t="s">
        <v>588</v>
      </c>
      <c r="B135" s="3" t="s">
        <v>292</v>
      </c>
      <c r="C135" s="3" t="s">
        <v>308</v>
      </c>
      <c r="D135" s="1"/>
      <c r="E135" s="3" t="s">
        <v>308</v>
      </c>
      <c r="F135" s="3" t="s">
        <v>588</v>
      </c>
      <c r="G135" s="3" t="s">
        <v>292</v>
      </c>
      <c r="H135" s="3" t="s">
        <v>328</v>
      </c>
      <c r="I135" s="3" t="s">
        <v>717</v>
      </c>
    </row>
    <row r="136" spans="1:9" x14ac:dyDescent="0.3">
      <c r="A136" s="114" t="s">
        <v>589</v>
      </c>
      <c r="B136" s="3" t="s">
        <v>292</v>
      </c>
      <c r="C136" s="3" t="s">
        <v>318</v>
      </c>
      <c r="D136" s="1"/>
      <c r="E136" s="3" t="s">
        <v>318</v>
      </c>
      <c r="F136" s="3" t="s">
        <v>589</v>
      </c>
      <c r="G136" s="3" t="s">
        <v>292</v>
      </c>
      <c r="H136" s="3" t="s">
        <v>330</v>
      </c>
      <c r="I136" s="3" t="s">
        <v>718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719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720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721</v>
      </c>
    </row>
    <row r="140" spans="1:9" x14ac:dyDescent="0.3">
      <c r="A140" s="114" t="s">
        <v>590</v>
      </c>
      <c r="B140" s="3" t="s">
        <v>292</v>
      </c>
      <c r="C140" s="3" t="s">
        <v>318</v>
      </c>
      <c r="D140" s="1"/>
      <c r="E140" s="3" t="s">
        <v>318</v>
      </c>
      <c r="F140" s="3" t="s">
        <v>590</v>
      </c>
      <c r="G140" s="3" t="s">
        <v>292</v>
      </c>
      <c r="H140" s="3" t="s">
        <v>339</v>
      </c>
      <c r="I140" s="3" t="s">
        <v>722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723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724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725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726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727</v>
      </c>
    </row>
    <row r="146" spans="1:9" x14ac:dyDescent="0.3">
      <c r="A146" s="3" t="s">
        <v>591</v>
      </c>
      <c r="B146" s="3" t="s">
        <v>337</v>
      </c>
      <c r="C146" s="3" t="s">
        <v>338</v>
      </c>
      <c r="D146" s="1"/>
      <c r="E146" s="3" t="s">
        <v>338</v>
      </c>
      <c r="F146" s="3" t="s">
        <v>591</v>
      </c>
      <c r="G146" s="3" t="s">
        <v>337</v>
      </c>
      <c r="H146" s="3" t="s">
        <v>351</v>
      </c>
      <c r="I146" s="3" t="s">
        <v>728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729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730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731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732</v>
      </c>
    </row>
    <row r="151" spans="1:9" x14ac:dyDescent="0.3">
      <c r="A151" s="114" t="s">
        <v>592</v>
      </c>
      <c r="B151" s="3" t="s">
        <v>337</v>
      </c>
      <c r="C151" s="3" t="s">
        <v>338</v>
      </c>
      <c r="D151" s="1"/>
      <c r="E151" s="3" t="s">
        <v>338</v>
      </c>
      <c r="F151" s="3" t="s">
        <v>592</v>
      </c>
      <c r="G151" s="3" t="s">
        <v>337</v>
      </c>
      <c r="H151" s="3" t="s">
        <v>363</v>
      </c>
      <c r="I151" s="3" t="s">
        <v>733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734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735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736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737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738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739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740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741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742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743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744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745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746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747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748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749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750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751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752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753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754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755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756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757</v>
      </c>
    </row>
    <row r="176" spans="1:9" x14ac:dyDescent="0.3">
      <c r="A176" s="3" t="s">
        <v>593</v>
      </c>
      <c r="B176" s="3" t="s">
        <v>367</v>
      </c>
      <c r="C176" s="3" t="s">
        <v>395</v>
      </c>
      <c r="D176" s="1"/>
      <c r="E176" s="3" t="s">
        <v>395</v>
      </c>
      <c r="F176" s="3" t="s">
        <v>593</v>
      </c>
      <c r="G176" s="3" t="s">
        <v>367</v>
      </c>
      <c r="H176" s="3" t="s">
        <v>419</v>
      </c>
      <c r="I176" s="3" t="s">
        <v>758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759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760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761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762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763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764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765</v>
      </c>
    </row>
    <row r="184" spans="1:9" x14ac:dyDescent="0.3">
      <c r="A184" s="3" t="s">
        <v>594</v>
      </c>
      <c r="B184" s="3" t="s">
        <v>405</v>
      </c>
      <c r="C184" s="3" t="s">
        <v>406</v>
      </c>
      <c r="D184" s="1"/>
      <c r="E184" s="3" t="s">
        <v>406</v>
      </c>
      <c r="F184" s="3" t="s">
        <v>594</v>
      </c>
      <c r="G184" s="3" t="s">
        <v>405</v>
      </c>
      <c r="H184" s="3" t="s">
        <v>435</v>
      </c>
      <c r="I184" s="3" t="s">
        <v>766</v>
      </c>
    </row>
    <row r="185" spans="1:9" x14ac:dyDescent="0.3">
      <c r="A185" s="114" t="s">
        <v>595</v>
      </c>
      <c r="B185" s="3" t="s">
        <v>405</v>
      </c>
      <c r="C185" s="3" t="s">
        <v>406</v>
      </c>
      <c r="D185" s="1"/>
      <c r="E185" s="3" t="s">
        <v>406</v>
      </c>
      <c r="F185" s="3" t="s">
        <v>595</v>
      </c>
      <c r="G185" s="3" t="s">
        <v>405</v>
      </c>
      <c r="H185" s="3" t="s">
        <v>437</v>
      </c>
      <c r="I185" s="3" t="s">
        <v>767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768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769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770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771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772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773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774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775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776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777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778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779</v>
      </c>
    </row>
    <row r="198" spans="1:9" x14ac:dyDescent="0.3">
      <c r="A198" s="114" t="s">
        <v>596</v>
      </c>
      <c r="B198" s="3" t="s">
        <v>405</v>
      </c>
      <c r="C198" s="3" t="s">
        <v>445</v>
      </c>
      <c r="D198" s="1"/>
      <c r="E198" s="3" t="s">
        <v>445</v>
      </c>
      <c r="F198" s="3" t="s">
        <v>596</v>
      </c>
      <c r="G198" s="3" t="s">
        <v>405</v>
      </c>
      <c r="H198" s="3" t="s">
        <v>462</v>
      </c>
      <c r="I198" s="3" t="s">
        <v>780</v>
      </c>
    </row>
    <row r="199" spans="1:9" x14ac:dyDescent="0.3">
      <c r="A199" s="114" t="s">
        <v>597</v>
      </c>
      <c r="B199" s="3" t="s">
        <v>405</v>
      </c>
      <c r="C199" s="3" t="s">
        <v>445</v>
      </c>
      <c r="D199" s="1"/>
      <c r="E199" s="3" t="s">
        <v>445</v>
      </c>
      <c r="F199" s="3" t="s">
        <v>597</v>
      </c>
      <c r="G199" s="3" t="s">
        <v>405</v>
      </c>
      <c r="H199" s="3" t="s">
        <v>464</v>
      </c>
      <c r="I199" s="3" t="s">
        <v>781</v>
      </c>
    </row>
    <row r="200" spans="1:9" x14ac:dyDescent="0.3">
      <c r="A200" s="114" t="s">
        <v>598</v>
      </c>
      <c r="B200" s="3" t="s">
        <v>405</v>
      </c>
      <c r="C200" s="3" t="s">
        <v>445</v>
      </c>
      <c r="D200" s="1"/>
      <c r="E200" s="3" t="s">
        <v>445</v>
      </c>
      <c r="F200" s="3" t="s">
        <v>598</v>
      </c>
      <c r="G200" s="3" t="s">
        <v>405</v>
      </c>
      <c r="H200" s="3" t="s">
        <v>467</v>
      </c>
      <c r="I200" s="3" t="s">
        <v>782</v>
      </c>
    </row>
    <row r="201" spans="1:9" x14ac:dyDescent="0.3">
      <c r="A201" s="114" t="s">
        <v>599</v>
      </c>
      <c r="B201" s="3" t="s">
        <v>405</v>
      </c>
      <c r="C201" s="3" t="s">
        <v>445</v>
      </c>
      <c r="D201" s="1"/>
      <c r="E201" s="3" t="s">
        <v>445</v>
      </c>
      <c r="F201" s="3" t="s">
        <v>599</v>
      </c>
      <c r="G201" s="3" t="s">
        <v>405</v>
      </c>
      <c r="H201" s="3" t="s">
        <v>469</v>
      </c>
      <c r="I201" s="3" t="s">
        <v>783</v>
      </c>
    </row>
    <row r="202" spans="1:9" x14ac:dyDescent="0.3">
      <c r="A202" s="114" t="s">
        <v>600</v>
      </c>
      <c r="B202" s="3" t="s">
        <v>447</v>
      </c>
      <c r="C202" s="3" t="s">
        <v>448</v>
      </c>
      <c r="D202" s="1"/>
      <c r="E202" s="3" t="s">
        <v>448</v>
      </c>
      <c r="F202" s="3" t="s">
        <v>600</v>
      </c>
      <c r="G202" s="3" t="s">
        <v>447</v>
      </c>
      <c r="H202" s="3" t="s">
        <v>471</v>
      </c>
      <c r="I202" s="3" t="s">
        <v>784</v>
      </c>
    </row>
    <row r="203" spans="1:9" x14ac:dyDescent="0.3">
      <c r="A203" s="114" t="s">
        <v>601</v>
      </c>
      <c r="B203" s="3" t="s">
        <v>447</v>
      </c>
      <c r="C203" s="3" t="s">
        <v>448</v>
      </c>
      <c r="D203" s="1"/>
      <c r="E203" s="3" t="s">
        <v>448</v>
      </c>
      <c r="F203" s="3" t="s">
        <v>601</v>
      </c>
      <c r="G203" s="3" t="s">
        <v>447</v>
      </c>
      <c r="H203" s="3" t="s">
        <v>604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605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606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607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608</v>
      </c>
      <c r="I207" s="3" t="s">
        <v>124</v>
      </c>
    </row>
    <row r="208" spans="1:9" x14ac:dyDescent="0.3">
      <c r="A208" s="114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609</v>
      </c>
      <c r="I208" s="3" t="s">
        <v>127</v>
      </c>
    </row>
    <row r="209" spans="1:9" x14ac:dyDescent="0.3">
      <c r="A209" s="114" t="s">
        <v>602</v>
      </c>
      <c r="B209" s="3" t="s">
        <v>447</v>
      </c>
      <c r="C209" s="3" t="s">
        <v>353</v>
      </c>
      <c r="D209" s="1"/>
      <c r="E209" s="3" t="s">
        <v>353</v>
      </c>
      <c r="F209" s="3" t="s">
        <v>602</v>
      </c>
      <c r="G209" s="3" t="s">
        <v>447</v>
      </c>
      <c r="H209" s="3" t="s">
        <v>610</v>
      </c>
      <c r="I209" s="3" t="s">
        <v>130</v>
      </c>
    </row>
    <row r="210" spans="1:9" x14ac:dyDescent="0.3">
      <c r="A210" s="114" t="s">
        <v>603</v>
      </c>
      <c r="B210" s="3" t="s">
        <v>447</v>
      </c>
      <c r="C210" s="3" t="s">
        <v>353</v>
      </c>
      <c r="D210" s="1"/>
      <c r="E210" s="3" t="s">
        <v>353</v>
      </c>
      <c r="F210" s="3" t="s">
        <v>603</v>
      </c>
      <c r="G210" s="3" t="s">
        <v>447</v>
      </c>
      <c r="H210" s="3" t="s">
        <v>611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612</v>
      </c>
      <c r="I211" s="3" t="s">
        <v>136</v>
      </c>
    </row>
    <row r="212" spans="1:9" x14ac:dyDescent="0.3">
      <c r="A212" s="114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613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614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615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616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571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571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E14" sqref="E14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472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785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473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99" t="s">
        <v>572</v>
      </c>
      <c r="B1" s="99"/>
      <c r="C1" s="99"/>
      <c r="D1" s="99"/>
      <c r="E1" s="99"/>
      <c r="F1" s="99"/>
      <c r="H1" s="101" t="s">
        <v>573</v>
      </c>
      <c r="I1" s="100"/>
      <c r="J1" s="101" t="s">
        <v>568</v>
      </c>
      <c r="K1" s="91">
        <f>IFERROR(INDEX('17년일출'!AB6:AB59,MATCH("*예비비*",'17년일출'!F6:F59,0)),0)</f>
        <v>0</v>
      </c>
      <c r="L1" s="101" t="s">
        <v>569</v>
      </c>
      <c r="M1" s="91">
        <f>I1+K1</f>
        <v>0</v>
      </c>
    </row>
    <row r="2" spans="1:13" ht="24.95" customHeight="1" x14ac:dyDescent="0.3">
      <c r="M2" s="20" t="s">
        <v>565</v>
      </c>
    </row>
    <row r="3" spans="1:13" ht="24.95" customHeight="1" x14ac:dyDescent="0.3">
      <c r="A3" s="188" t="s">
        <v>551</v>
      </c>
      <c r="B3" s="92" t="s">
        <v>564</v>
      </c>
      <c r="C3" s="93"/>
      <c r="D3" s="93"/>
      <c r="E3" s="93"/>
      <c r="F3" s="93"/>
      <c r="H3" s="188" t="s">
        <v>551</v>
      </c>
      <c r="I3" s="92" t="s">
        <v>566</v>
      </c>
      <c r="J3" s="93"/>
      <c r="K3" s="93"/>
      <c r="L3" s="93"/>
      <c r="M3" s="93"/>
    </row>
    <row r="4" spans="1:13" ht="24.95" customHeight="1" x14ac:dyDescent="0.3">
      <c r="A4" s="188"/>
      <c r="B4" s="94" t="s">
        <v>552</v>
      </c>
      <c r="C4" s="94" t="s">
        <v>553</v>
      </c>
      <c r="D4" s="94" t="s">
        <v>554</v>
      </c>
      <c r="E4" s="94" t="s">
        <v>553</v>
      </c>
      <c r="F4" s="94" t="s">
        <v>555</v>
      </c>
      <c r="H4" s="188"/>
      <c r="I4" s="94" t="s">
        <v>552</v>
      </c>
      <c r="J4" s="94" t="s">
        <v>553</v>
      </c>
      <c r="K4" s="94" t="s">
        <v>554</v>
      </c>
      <c r="L4" s="94" t="s">
        <v>553</v>
      </c>
      <c r="M4" s="94" t="s">
        <v>555</v>
      </c>
    </row>
    <row r="5" spans="1:13" ht="24.95" customHeight="1" x14ac:dyDescent="0.3">
      <c r="A5" s="95" t="s">
        <v>556</v>
      </c>
      <c r="B5" s="96">
        <f>SUM(B6:B13)/2</f>
        <v>0</v>
      </c>
      <c r="C5" s="95" t="str">
        <f>IF(B5=SUM('17년일입'!H6:I6),"OK","@@")</f>
        <v>OK</v>
      </c>
      <c r="D5" s="96">
        <f>SUM(D6:D13)/2</f>
        <v>0</v>
      </c>
      <c r="E5" s="95" t="str">
        <f>IF(D5=SUM('17년일출'!H6:I6),"OK","@@")</f>
        <v>@@</v>
      </c>
      <c r="F5" s="96"/>
      <c r="H5" s="95" t="s">
        <v>556</v>
      </c>
      <c r="I5" s="96">
        <f>SUM(I6:I13)/2</f>
        <v>0</v>
      </c>
      <c r="J5" s="95" t="str">
        <f>IF(I5=SUM('17년일입'!K6:L6),"OK","@@")</f>
        <v>OK</v>
      </c>
      <c r="K5" s="96">
        <f>SUM(K6:K13)/2</f>
        <v>0</v>
      </c>
      <c r="L5" s="95" t="str">
        <f>IF(K5=SUM('17년일출'!K6:L6),"OK","@@")</f>
        <v>OK</v>
      </c>
      <c r="M5" s="96"/>
    </row>
    <row r="6" spans="1:13" ht="24.95" customHeight="1" x14ac:dyDescent="0.3">
      <c r="A6" s="97" t="s">
        <v>557</v>
      </c>
      <c r="B6" s="98">
        <f>SUM(B7:B8)</f>
        <v>0</v>
      </c>
      <c r="C6" s="97" t="str">
        <f>IF(B6='17년일입'!W6,"OK","@@")</f>
        <v>OK</v>
      </c>
      <c r="D6" s="98">
        <f>SUM(D7:D8)</f>
        <v>0</v>
      </c>
      <c r="E6" s="97" t="str">
        <f>IF(D6='17년일출'!W6,"OK","@@")</f>
        <v>OK</v>
      </c>
      <c r="F6" s="98"/>
      <c r="H6" s="97" t="s">
        <v>557</v>
      </c>
      <c r="I6" s="98">
        <f>SUM(I7:I8)</f>
        <v>0</v>
      </c>
      <c r="J6" s="97" t="str">
        <f>IF(I6='17년일입'!AB6,"OK","@@")</f>
        <v>OK</v>
      </c>
      <c r="K6" s="98">
        <f>SUM(K7:K8)</f>
        <v>0</v>
      </c>
      <c r="L6" s="97" t="str">
        <f>IF(K6='17년일출'!AB6,"OK","@@")</f>
        <v>OK</v>
      </c>
      <c r="M6" s="98"/>
    </row>
    <row r="7" spans="1:13" ht="24.95" customHeight="1" x14ac:dyDescent="0.3">
      <c r="A7" s="89" t="s">
        <v>558</v>
      </c>
      <c r="B7" s="90">
        <f>SUMIFS('17년일입'!W6:W100,'17년일입'!U6:U100,"도비")</f>
        <v>0</v>
      </c>
      <c r="C7" s="89"/>
      <c r="D7" s="90">
        <f>SUMIFS('17년일출'!$W$6:$W$59,'17년일출'!$U$6:$U$59,"도비")</f>
        <v>0</v>
      </c>
      <c r="E7" s="89"/>
      <c r="F7" s="90"/>
      <c r="H7" s="89" t="s">
        <v>558</v>
      </c>
      <c r="I7" s="90">
        <f>SUMIFS('17년일입'!AB6:AB100,'17년일입'!Z6:Z100,"국비")</f>
        <v>0</v>
      </c>
      <c r="J7" s="89"/>
      <c r="K7" s="90">
        <f>SUMIFS('17년일출'!$AB$6:$AB$59,'17년일출'!$Z$6:$Z$59,"도비")</f>
        <v>0</v>
      </c>
      <c r="L7" s="89"/>
      <c r="M7" s="90"/>
    </row>
    <row r="8" spans="1:13" ht="24.95" customHeight="1" x14ac:dyDescent="0.3">
      <c r="A8" s="89" t="s">
        <v>559</v>
      </c>
      <c r="B8" s="90">
        <f>SUMIFS('17년일입'!W6:W100,'17년일입'!U6:U100,"국비")+SUMIFS('17년일입'!W6:W100,'17년일입'!U6:U100,"지특")+SUMIFS('17년일입'!W6:W100,'17년일입'!U6:U100,"기금")+SUMIFS('17년일입'!W6:W100,'17년일입'!U6:U100,"특교")</f>
        <v>0</v>
      </c>
      <c r="C8" s="89"/>
      <c r="D8" s="90">
        <f>SUMIFS('17년일출'!$W$6:$W$59,'17년일출'!$U$6:$U$59,"국비")+SUMIFS('17년일출'!$W$6:$W$59,'17년일출'!$U$6:$U$59,"지특")+SUMIFS('17년일출'!$W$6:$W$59,'17년일출'!$U$6:$U$59,"기금")+SUMIFS('17년일출'!$W$6:$W$59,'17년일출'!$U$6:$U$59,"특교")</f>
        <v>0</v>
      </c>
      <c r="E8" s="89"/>
      <c r="F8" s="90"/>
      <c r="H8" s="89" t="s">
        <v>559</v>
      </c>
      <c r="I8" s="90">
        <f>SUMIFS('17년일입'!AB6:AB100,'17년일입'!Z6:Z100,"국비")+SUMIFS('17년일입'!AB6:AB100,'17년일입'!Z6:Z100,"지특")+SUMIFS('17년일입'!AB6:AB100,'17년일입'!Z6:Z100,"기금")+SUMIFS('17년일입'!AB6:AB100,'17년일입'!Z6:Z100,"특교")</f>
        <v>0</v>
      </c>
      <c r="J8" s="89"/>
      <c r="K8" s="90">
        <f>SUMIFS('17년일출'!$AB$6:$AB$59,'17년일출'!$Z$6:$Z$59,"국비")+SUMIFS('17년일출'!$AB$6:$AB$59,'17년일출'!$Z$6:$Z$59,"지특")+SUMIFS('17년일출'!$AB$6:$AB$59,'17년일출'!$Z$6:$Z$59,"기금")+SUMIFS('17년일출'!$AB$6:$AB$59,'17년일출'!$Z$6:$Z$59,"특교")</f>
        <v>0</v>
      </c>
      <c r="L8" s="89"/>
      <c r="M8" s="90"/>
    </row>
    <row r="9" spans="1:13" ht="24.95" customHeight="1" x14ac:dyDescent="0.3">
      <c r="A9" s="97" t="s">
        <v>560</v>
      </c>
      <c r="B9" s="98">
        <f>SUM(B10:B13)</f>
        <v>0</v>
      </c>
      <c r="C9" s="97" t="str">
        <f>IF(B9='17년일입'!V6,"OK","@@")</f>
        <v>OK</v>
      </c>
      <c r="D9" s="98">
        <f>SUM(D10:D13)</f>
        <v>0</v>
      </c>
      <c r="E9" s="97" t="str">
        <f>IF(D9='17년일출'!V6,"OK","@@")</f>
        <v>@@</v>
      </c>
      <c r="F9" s="98">
        <f>SUM(F10:F13)</f>
        <v>0</v>
      </c>
      <c r="H9" s="97" t="s">
        <v>560</v>
      </c>
      <c r="I9" s="98">
        <f>SUM(I10:I13)</f>
        <v>0</v>
      </c>
      <c r="J9" s="97" t="str">
        <f>IF(I9='17년일입'!V6,"OK","@@")</f>
        <v>OK</v>
      </c>
      <c r="K9" s="98">
        <f>SUM(K10:K13)</f>
        <v>0</v>
      </c>
      <c r="L9" s="97" t="str">
        <f>IF(K9='17년일출'!AA6,"OK","@@")</f>
        <v>OK</v>
      </c>
      <c r="M9" s="98">
        <f>SUM(M10:M13)</f>
        <v>0</v>
      </c>
    </row>
    <row r="10" spans="1:13" ht="24.95" customHeight="1" x14ac:dyDescent="0.3">
      <c r="A10" s="89" t="s">
        <v>561</v>
      </c>
      <c r="B10" s="90">
        <f>SUMIFS('17년일입'!$W$6:$W$100,'17년일입'!$U$6:$U$100,검증!A10)</f>
        <v>0</v>
      </c>
      <c r="C10" s="89"/>
      <c r="D10" s="90">
        <f>SUMIFS('17년일출'!$W$6:$W$59,'17년일출'!$U$6:$U$59,검증!A10)</f>
        <v>0</v>
      </c>
      <c r="E10" s="89"/>
      <c r="F10" s="90">
        <f>D10-B10</f>
        <v>0</v>
      </c>
      <c r="H10" s="89" t="s">
        <v>561</v>
      </c>
      <c r="I10" s="90">
        <f>SUMIFS('17년일입'!$AB$6:$AB$100,'17년일입'!$Z$6:$Z$100,검증!H10)</f>
        <v>0</v>
      </c>
      <c r="J10" s="89"/>
      <c r="K10" s="90">
        <f>SUMIFS('17년일출'!$AB$6:$AB$59,'17년일출'!$Z$6:$Z$59,검증!H10)</f>
        <v>0</v>
      </c>
      <c r="L10" s="89"/>
      <c r="M10" s="90">
        <f>K10-I10</f>
        <v>0</v>
      </c>
    </row>
    <row r="11" spans="1:13" ht="24.95" customHeight="1" x14ac:dyDescent="0.3">
      <c r="A11" s="89" t="s">
        <v>567</v>
      </c>
      <c r="B11" s="90">
        <f>SUMIFS('17년일입'!$W$6:$W$100,'17년일입'!$U$6:$U$100,검증!A11)</f>
        <v>0</v>
      </c>
      <c r="C11" s="89"/>
      <c r="D11" s="90">
        <f>SUMIFS('17년일출'!$W$6:$W$59,'17년일출'!$U$6:$U$59,검증!A11)</f>
        <v>0</v>
      </c>
      <c r="E11" s="89"/>
      <c r="F11" s="90">
        <f t="shared" ref="F11:F13" si="0">D11-B11</f>
        <v>0</v>
      </c>
      <c r="H11" s="89" t="s">
        <v>567</v>
      </c>
      <c r="I11" s="90">
        <f>SUMIFS('17년일입'!$AB$6:$AB$100,'17년일입'!$Z$6:$Z$100,검증!H11)</f>
        <v>0</v>
      </c>
      <c r="J11" s="89"/>
      <c r="K11" s="90">
        <f>SUMIFS('17년일출'!$AB$6:$AB$59,'17년일출'!$Z$6:$Z$59,검증!H11)</f>
        <v>0</v>
      </c>
      <c r="L11" s="89"/>
      <c r="M11" s="90">
        <f t="shared" ref="M11:M13" si="1">K11-I11</f>
        <v>0</v>
      </c>
    </row>
    <row r="12" spans="1:13" ht="24.95" customHeight="1" x14ac:dyDescent="0.3">
      <c r="A12" s="89" t="s">
        <v>562</v>
      </c>
      <c r="B12" s="90">
        <f>SUMIFS('17년일입'!$W$6:$W$100,'17년일입'!$U$6:$U$100,검증!A12)</f>
        <v>0</v>
      </c>
      <c r="C12" s="89"/>
      <c r="D12" s="90">
        <f>SUMIFS('17년일출'!$W$6:$W$59,'17년일출'!$U$6:$U$59,검증!A12)</f>
        <v>0</v>
      </c>
      <c r="E12" s="89"/>
      <c r="F12" s="90">
        <f t="shared" si="0"/>
        <v>0</v>
      </c>
      <c r="H12" s="89" t="s">
        <v>562</v>
      </c>
      <c r="I12" s="90">
        <f>SUMIFS('17년일입'!$AB$6:$AB$100,'17년일입'!$Z$6:$Z$100,검증!H12)</f>
        <v>0</v>
      </c>
      <c r="J12" s="89"/>
      <c r="K12" s="90">
        <f>SUMIFS('17년일출'!$AB$6:$AB$59,'17년일출'!$Z$6:$Z$59,검증!H12)</f>
        <v>0</v>
      </c>
      <c r="L12" s="89"/>
      <c r="M12" s="90">
        <f t="shared" si="1"/>
        <v>0</v>
      </c>
    </row>
    <row r="13" spans="1:13" ht="24.95" customHeight="1" x14ac:dyDescent="0.3">
      <c r="A13" s="89" t="s">
        <v>563</v>
      </c>
      <c r="B13" s="90">
        <f>SUMIFS('17년일입'!$W$6:$W$100,'17년일입'!$U$6:$U$100,검증!A13)</f>
        <v>0</v>
      </c>
      <c r="C13" s="89"/>
      <c r="D13" s="90">
        <f>SUMIFS('17년일출'!$W$6:$W$59,'17년일출'!$U$6:$U$59,검증!A13)</f>
        <v>0</v>
      </c>
      <c r="E13" s="89"/>
      <c r="F13" s="90">
        <f t="shared" si="0"/>
        <v>0</v>
      </c>
      <c r="H13" s="89" t="s">
        <v>563</v>
      </c>
      <c r="I13" s="90">
        <f>SUMIFS('17년일입'!$AB$6:$AB$100,'17년일입'!$Z$6:$Z$100,검증!H13)</f>
        <v>0</v>
      </c>
      <c r="J13" s="89"/>
      <c r="K13" s="90">
        <f>SUMIFS('17년일출'!$AB$6:$AB$59,'17년일출'!$Z$6:$Z$59,검증!H13)</f>
        <v>0</v>
      </c>
      <c r="L13" s="89"/>
      <c r="M13" s="9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workbookViewId="0"/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5" customWidth="1"/>
    <col min="11" max="15" width="15.625" customWidth="1"/>
  </cols>
  <sheetData>
    <row r="1" spans="1:15" ht="30" customHeight="1" x14ac:dyDescent="0.3">
      <c r="A1" s="75" t="s">
        <v>786</v>
      </c>
      <c r="B1" s="7"/>
      <c r="C1" s="7"/>
      <c r="D1" s="7"/>
      <c r="E1" s="7"/>
      <c r="F1" s="7"/>
      <c r="G1" s="7"/>
      <c r="H1" s="7"/>
      <c r="I1" s="7"/>
      <c r="J1" s="84"/>
    </row>
    <row r="2" spans="1:15" ht="9.9499999999999993" customHeight="1" x14ac:dyDescent="0.3"/>
    <row r="3" spans="1:15" ht="20.100000000000001" customHeight="1" x14ac:dyDescent="0.3">
      <c r="A3" s="64" t="s">
        <v>507</v>
      </c>
      <c r="C3" s="102" t="s">
        <v>508</v>
      </c>
      <c r="D3" s="68">
        <f>SUM(C7:D7)</f>
        <v>0</v>
      </c>
      <c r="F3" s="102" t="s">
        <v>509</v>
      </c>
      <c r="G3" s="68">
        <f>SUM(F7:G7)</f>
        <v>0</v>
      </c>
      <c r="H3" s="185"/>
    </row>
    <row r="4" spans="1:15" ht="15" customHeight="1" thickBot="1" x14ac:dyDescent="0.35">
      <c r="C4" s="77"/>
      <c r="D4" s="77"/>
      <c r="E4" s="77"/>
      <c r="F4" s="79" t="s">
        <v>539</v>
      </c>
      <c r="G4" s="77"/>
      <c r="H4" s="77"/>
      <c r="I4" s="20" t="s">
        <v>510</v>
      </c>
      <c r="J4" s="85"/>
    </row>
    <row r="5" spans="1:15" ht="18" customHeight="1" x14ac:dyDescent="0.3">
      <c r="A5" s="189" t="s">
        <v>511</v>
      </c>
      <c r="B5" s="191" t="s">
        <v>512</v>
      </c>
      <c r="C5" s="195" t="s">
        <v>513</v>
      </c>
      <c r="D5" s="196"/>
      <c r="E5" s="197"/>
      <c r="F5" s="195" t="s">
        <v>514</v>
      </c>
      <c r="G5" s="196"/>
      <c r="H5" s="197"/>
      <c r="I5" s="193" t="s">
        <v>515</v>
      </c>
      <c r="J5" s="80"/>
      <c r="K5" s="76" t="s">
        <v>546</v>
      </c>
      <c r="L5" s="87"/>
      <c r="M5" s="87"/>
      <c r="N5" s="87"/>
      <c r="O5" s="87"/>
    </row>
    <row r="6" spans="1:15" ht="18" customHeight="1" x14ac:dyDescent="0.3">
      <c r="A6" s="190"/>
      <c r="B6" s="192"/>
      <c r="C6" s="181" t="s">
        <v>526</v>
      </c>
      <c r="D6" s="181" t="s">
        <v>527</v>
      </c>
      <c r="E6" s="181" t="s">
        <v>820</v>
      </c>
      <c r="F6" s="181" t="s">
        <v>526</v>
      </c>
      <c r="G6" s="181" t="s">
        <v>527</v>
      </c>
      <c r="H6" s="181" t="s">
        <v>820</v>
      </c>
      <c r="I6" s="194"/>
      <c r="J6" s="80"/>
      <c r="K6" s="105" t="s">
        <v>511</v>
      </c>
      <c r="L6" s="105" t="s">
        <v>543</v>
      </c>
      <c r="M6" s="105" t="s">
        <v>544</v>
      </c>
      <c r="N6" s="105" t="s">
        <v>545</v>
      </c>
      <c r="O6" s="105" t="s">
        <v>550</v>
      </c>
    </row>
    <row r="7" spans="1:15" ht="21.95" customHeight="1" x14ac:dyDescent="0.3">
      <c r="A7" s="107" t="s">
        <v>516</v>
      </c>
      <c r="B7" s="103">
        <f>SUM(B8:B17)</f>
        <v>0</v>
      </c>
      <c r="C7" s="103">
        <f t="shared" ref="C7:I7" si="0">SUM(C8:C17)</f>
        <v>0</v>
      </c>
      <c r="D7" s="103">
        <f t="shared" si="0"/>
        <v>0</v>
      </c>
      <c r="E7" s="103">
        <f t="shared" si="0"/>
        <v>0</v>
      </c>
      <c r="F7" s="103">
        <f t="shared" si="0"/>
        <v>0</v>
      </c>
      <c r="G7" s="103">
        <f t="shared" si="0"/>
        <v>0</v>
      </c>
      <c r="H7" s="103">
        <f t="shared" si="0"/>
        <v>0</v>
      </c>
      <c r="I7" s="108">
        <f t="shared" si="0"/>
        <v>0</v>
      </c>
      <c r="J7" s="86"/>
      <c r="K7" s="88" t="s">
        <v>548</v>
      </c>
      <c r="L7" s="106">
        <f>SUM(L8:L9)</f>
        <v>0</v>
      </c>
      <c r="M7" s="106">
        <f>SUM(M8:M9)</f>
        <v>0</v>
      </c>
      <c r="N7" s="104">
        <f>L7-M7</f>
        <v>0</v>
      </c>
      <c r="O7" s="106"/>
    </row>
    <row r="8" spans="1:15" ht="21.95" customHeight="1" x14ac:dyDescent="0.3">
      <c r="A8" s="70" t="s">
        <v>517</v>
      </c>
      <c r="B8" s="66">
        <f>B31</f>
        <v>0</v>
      </c>
      <c r="C8" s="66">
        <f>SUMIFS('17년일입'!K$6:K$100,'17년일입'!$A$6:$A$100,총괄표!$A8)+SUMIFS('17년특입'!K$6:K$39,'17년특입'!$A$6:$A$39,총괄표!$A8)</f>
        <v>0</v>
      </c>
      <c r="D8" s="66">
        <f>SUMIFS('17년일입'!L$6:L$100,'17년일입'!$A$6:$A$100,총괄표!$A8)+SUMIFS('17년특입'!L$6:L$39,'17년특입'!$A$6:$A$39,총괄표!$A8)</f>
        <v>0</v>
      </c>
      <c r="E8" s="66">
        <f>D8-C8</f>
        <v>0</v>
      </c>
      <c r="F8" s="66">
        <f>SUMIFS('17년일출'!K$6:K$59,'17년일출'!$A$6:$A$59,총괄표!$A8)+SUMIFS('17년특출'!K$6:K$39,'17년특출'!$A$6:$A$39,총괄표!$A8)</f>
        <v>0</v>
      </c>
      <c r="G8" s="66">
        <f>SUMIFS('17년일출'!L$6:L$59,'17년일출'!$A$6:$A$59,총괄표!$A8)+SUMIFS('17년특출'!L$6:L$39,'17년특출'!$A$6:$A$39,총괄표!$A8)</f>
        <v>0</v>
      </c>
      <c r="H8" s="66">
        <f>G8-F8</f>
        <v>0</v>
      </c>
      <c r="I8" s="71">
        <f>B8+F8+G8</f>
        <v>0</v>
      </c>
      <c r="J8" s="86"/>
      <c r="K8" s="67" t="s">
        <v>529</v>
      </c>
      <c r="L8" s="68">
        <f>SUM(C24:D24)</f>
        <v>0</v>
      </c>
      <c r="M8" s="68">
        <f>SUM(F24:G24)</f>
        <v>0</v>
      </c>
      <c r="N8" s="68">
        <f>L8-M8</f>
        <v>0</v>
      </c>
      <c r="O8" s="198" t="s">
        <v>549</v>
      </c>
    </row>
    <row r="9" spans="1:15" ht="21.95" customHeight="1" x14ac:dyDescent="0.3">
      <c r="A9" s="70" t="s">
        <v>518</v>
      </c>
      <c r="B9" s="66">
        <f t="shared" ref="B9:B17" si="1">B32</f>
        <v>0</v>
      </c>
      <c r="C9" s="66">
        <f>SUMIFS('17년일입'!K$6:K$100,'17년일입'!$A$6:$A$100,총괄표!$A9)+SUMIFS('17년특입'!K$6:K$39,'17년특입'!$A$6:$A$39,총괄표!$A9)</f>
        <v>0</v>
      </c>
      <c r="D9" s="66">
        <f>SUMIFS('17년일입'!L$6:L$100,'17년일입'!$A$6:$A$100,총괄표!$A9)+SUMIFS('17년특입'!L$6:L$39,'17년특입'!$A$6:$A$39,총괄표!$A9)</f>
        <v>0</v>
      </c>
      <c r="E9" s="66">
        <f t="shared" ref="E9:E17" si="2">D9-C9</f>
        <v>0</v>
      </c>
      <c r="F9" s="66">
        <f>SUMIFS('17년일출'!K$6:K$59,'17년일출'!$A$6:$A$59,총괄표!$A9)+SUMIFS('17년특출'!K$6:K$39,'17년특출'!$A$6:$A$39,총괄표!$A9)</f>
        <v>0</v>
      </c>
      <c r="G9" s="66">
        <f>SUMIFS('17년일출'!L$6:L$59,'17년일출'!$A$6:$A$59,총괄표!$A9)+SUMIFS('17년특출'!L$6:L$39,'17년특출'!$A$6:$A$39,총괄표!$A9)</f>
        <v>0</v>
      </c>
      <c r="H9" s="66">
        <f t="shared" ref="H9:H17" si="3">G9-F9</f>
        <v>0</v>
      </c>
      <c r="I9" s="71">
        <f t="shared" ref="I9:I17" si="4">B9+F9+G9</f>
        <v>0</v>
      </c>
      <c r="J9" s="86"/>
      <c r="K9" s="67" t="s">
        <v>547</v>
      </c>
      <c r="L9" s="68">
        <f>SUM(C25:D25)</f>
        <v>0</v>
      </c>
      <c r="M9" s="68">
        <f>SUM(F25:G25)</f>
        <v>0</v>
      </c>
      <c r="N9" s="68">
        <f>L9-M9</f>
        <v>0</v>
      </c>
      <c r="O9" s="199"/>
    </row>
    <row r="10" spans="1:15" ht="21.95" customHeight="1" x14ac:dyDescent="0.3">
      <c r="A10" s="70" t="s">
        <v>519</v>
      </c>
      <c r="B10" s="66">
        <f t="shared" si="1"/>
        <v>0</v>
      </c>
      <c r="C10" s="66">
        <f>SUMIFS('17년일입'!K$6:K$100,'17년일입'!$A$6:$A$100,총괄표!$A10)+SUMIFS('17년특입'!K$6:K$39,'17년특입'!$A$6:$A$39,총괄표!$A10)</f>
        <v>0</v>
      </c>
      <c r="D10" s="66">
        <f>SUMIFS('17년일입'!L$6:L$100,'17년일입'!$A$6:$A$100,총괄표!$A10)+SUMIFS('17년특입'!L$6:L$39,'17년특입'!$A$6:$A$39,총괄표!$A10)</f>
        <v>0</v>
      </c>
      <c r="E10" s="66">
        <f t="shared" si="2"/>
        <v>0</v>
      </c>
      <c r="F10" s="66">
        <f>SUMIFS('17년일출'!K$6:K$59,'17년일출'!$A$6:$A$59,총괄표!$A10)+SUMIFS('17년특출'!K$6:K$39,'17년특출'!$A$6:$A$39,총괄표!$A10)</f>
        <v>0</v>
      </c>
      <c r="G10" s="66">
        <f>SUMIFS('17년일출'!L$6:L$59,'17년일출'!$A$6:$A$59,총괄표!$A10)+SUMIFS('17년특출'!L$6:L$39,'17년특출'!$A$6:$A$39,총괄표!$A10)</f>
        <v>0</v>
      </c>
      <c r="H10" s="66">
        <f t="shared" si="3"/>
        <v>0</v>
      </c>
      <c r="I10" s="71">
        <f t="shared" si="4"/>
        <v>0</v>
      </c>
      <c r="J10" s="86"/>
    </row>
    <row r="11" spans="1:15" ht="21.95" customHeight="1" x14ac:dyDescent="0.3">
      <c r="A11" s="70" t="s">
        <v>520</v>
      </c>
      <c r="B11" s="66">
        <f t="shared" si="1"/>
        <v>0</v>
      </c>
      <c r="C11" s="66">
        <f>SUMIFS('17년일입'!K$6:K$100,'17년일입'!$A$6:$A$100,총괄표!$A11)+SUMIFS('17년특입'!K$6:K$39,'17년특입'!$A$6:$A$39,총괄표!$A11)</f>
        <v>0</v>
      </c>
      <c r="D11" s="66">
        <f>SUMIFS('17년일입'!L$6:L$100,'17년일입'!$A$6:$A$100,총괄표!$A11)+SUMIFS('17년특입'!L$6:L$39,'17년특입'!$A$6:$A$39,총괄표!$A11)</f>
        <v>0</v>
      </c>
      <c r="E11" s="66">
        <f t="shared" si="2"/>
        <v>0</v>
      </c>
      <c r="F11" s="66">
        <f>SUMIFS('17년일출'!K$6:K$59,'17년일출'!$A$6:$A$59,총괄표!$A11)+SUMIFS('17년특출'!K$6:K$39,'17년특출'!$A$6:$A$39,총괄표!$A11)</f>
        <v>0</v>
      </c>
      <c r="G11" s="66">
        <f>SUMIFS('17년일출'!L$6:L$59,'17년일출'!$A$6:$A$59,총괄표!$A11)+SUMIFS('17년특출'!L$6:L$39,'17년특출'!$A$6:$A$39,총괄표!$A11)</f>
        <v>0</v>
      </c>
      <c r="H11" s="66">
        <f t="shared" si="3"/>
        <v>0</v>
      </c>
      <c r="I11" s="71">
        <f t="shared" si="4"/>
        <v>0</v>
      </c>
      <c r="J11" s="86"/>
    </row>
    <row r="12" spans="1:15" ht="21.95" customHeight="1" x14ac:dyDescent="0.3">
      <c r="A12" s="70" t="s">
        <v>521</v>
      </c>
      <c r="B12" s="66">
        <f t="shared" si="1"/>
        <v>0</v>
      </c>
      <c r="C12" s="66">
        <f>SUMIFS('17년일입'!K$6:K$100,'17년일입'!$A$6:$A$100,총괄표!$A12)+SUMIFS('17년특입'!K$6:K$39,'17년특입'!$A$6:$A$39,총괄표!$A12)</f>
        <v>0</v>
      </c>
      <c r="D12" s="66">
        <f>SUMIFS('17년일입'!L$6:L$100,'17년일입'!$A$6:$A$100,총괄표!$A12)+SUMIFS('17년특입'!L$6:L$39,'17년특입'!$A$6:$A$39,총괄표!$A12)</f>
        <v>0</v>
      </c>
      <c r="E12" s="66">
        <f t="shared" si="2"/>
        <v>0</v>
      </c>
      <c r="F12" s="66">
        <f>SUMIFS('17년일출'!K$6:K$59,'17년일출'!$A$6:$A$59,총괄표!$A12)+SUMIFS('17년특출'!K$6:K$39,'17년특출'!$A$6:$A$39,총괄표!$A12)</f>
        <v>0</v>
      </c>
      <c r="G12" s="66">
        <f>SUMIFS('17년일출'!L$6:L$59,'17년일출'!$A$6:$A$59,총괄표!$A12)+SUMIFS('17년특출'!L$6:L$39,'17년특출'!$A$6:$A$39,총괄표!$A12)</f>
        <v>0</v>
      </c>
      <c r="H12" s="66">
        <f t="shared" si="3"/>
        <v>0</v>
      </c>
      <c r="I12" s="71">
        <f t="shared" si="4"/>
        <v>0</v>
      </c>
      <c r="J12" s="86"/>
    </row>
    <row r="13" spans="1:15" ht="21.95" customHeight="1" x14ac:dyDescent="0.3">
      <c r="A13" s="70" t="s">
        <v>522</v>
      </c>
      <c r="B13" s="66">
        <f t="shared" si="1"/>
        <v>0</v>
      </c>
      <c r="C13" s="66">
        <f>SUMIFS('17년일입'!K$6:K$100,'17년일입'!$A$6:$A$100,총괄표!$A13)+SUMIFS('17년특입'!K$6:K$39,'17년특입'!$A$6:$A$39,총괄표!$A13)</f>
        <v>0</v>
      </c>
      <c r="D13" s="66">
        <f>SUMIFS('17년일입'!L$6:L$100,'17년일입'!$A$6:$A$100,총괄표!$A13)+SUMIFS('17년특입'!L$6:L$39,'17년특입'!$A$6:$A$39,총괄표!$A13)</f>
        <v>0</v>
      </c>
      <c r="E13" s="66">
        <f t="shared" si="2"/>
        <v>0</v>
      </c>
      <c r="F13" s="66">
        <f>SUMIFS('17년일출'!K$6:K$59,'17년일출'!$A$6:$A$59,총괄표!$A13)+SUMIFS('17년특출'!K$6:K$39,'17년특출'!$A$6:$A$39,총괄표!$A13)</f>
        <v>0</v>
      </c>
      <c r="G13" s="66">
        <f>SUMIFS('17년일출'!L$6:L$59,'17년일출'!$A$6:$A$59,총괄표!$A13)+SUMIFS('17년특출'!L$6:L$39,'17년특출'!$A$6:$A$39,총괄표!$A13)</f>
        <v>0</v>
      </c>
      <c r="H13" s="66">
        <f t="shared" si="3"/>
        <v>0</v>
      </c>
      <c r="I13" s="71">
        <f t="shared" si="4"/>
        <v>0</v>
      </c>
      <c r="J13" s="86"/>
    </row>
    <row r="14" spans="1:15" ht="21.95" customHeight="1" x14ac:dyDescent="0.3">
      <c r="A14" s="70" t="s">
        <v>523</v>
      </c>
      <c r="B14" s="66">
        <f t="shared" si="1"/>
        <v>0</v>
      </c>
      <c r="C14" s="66">
        <f>SUMIFS('17년일입'!K$6:K$100,'17년일입'!$A$6:$A$100,총괄표!$A14)+SUMIFS('17년특입'!K$6:K$39,'17년특입'!$A$6:$A$39,총괄표!$A14)</f>
        <v>0</v>
      </c>
      <c r="D14" s="66">
        <f>SUMIFS('17년일입'!L$6:L$100,'17년일입'!$A$6:$A$100,총괄표!$A14)+SUMIFS('17년특입'!L$6:L$39,'17년특입'!$A$6:$A$39,총괄표!$A14)</f>
        <v>0</v>
      </c>
      <c r="E14" s="66">
        <f t="shared" si="2"/>
        <v>0</v>
      </c>
      <c r="F14" s="66">
        <f>SUMIFS('17년일출'!K$6:K$59,'17년일출'!$A$6:$A$59,총괄표!$A14)+SUMIFS('17년특출'!K$6:K$39,'17년특출'!$A$6:$A$39,총괄표!$A14)</f>
        <v>0</v>
      </c>
      <c r="G14" s="66">
        <f>SUMIFS('17년일출'!L$6:L$59,'17년일출'!$A$6:$A$59,총괄표!$A14)+SUMIFS('17년특출'!L$6:L$39,'17년특출'!$A$6:$A$39,총괄표!$A14)</f>
        <v>0</v>
      </c>
      <c r="H14" s="66">
        <f t="shared" si="3"/>
        <v>0</v>
      </c>
      <c r="I14" s="71">
        <f t="shared" si="4"/>
        <v>0</v>
      </c>
      <c r="J14" s="86"/>
    </row>
    <row r="15" spans="1:15" ht="21.95" customHeight="1" x14ac:dyDescent="0.3">
      <c r="A15" s="70" t="s">
        <v>524</v>
      </c>
      <c r="B15" s="66">
        <f t="shared" si="1"/>
        <v>0</v>
      </c>
      <c r="C15" s="66">
        <f>SUMIFS('17년일입'!K$6:K$100,'17년일입'!$A$6:$A$100,총괄표!$A15)+SUMIFS('17년특입'!K$6:K$39,'17년특입'!$A$6:$A$39,총괄표!$A15)</f>
        <v>0</v>
      </c>
      <c r="D15" s="66">
        <f>SUMIFS('17년일입'!L$6:L$100,'17년일입'!$A$6:$A$100,총괄표!$A15)+SUMIFS('17년특입'!L$6:L$39,'17년특입'!$A$6:$A$39,총괄표!$A15)</f>
        <v>0</v>
      </c>
      <c r="E15" s="66">
        <f t="shared" si="2"/>
        <v>0</v>
      </c>
      <c r="F15" s="66">
        <f>SUMIFS('17년일출'!K$6:K$59,'17년일출'!$A$6:$A$59,총괄표!$A15)+SUMIFS('17년특출'!K$6:K$39,'17년특출'!$A$6:$A$39,총괄표!$A15)</f>
        <v>0</v>
      </c>
      <c r="G15" s="66">
        <f>SUMIFS('17년일출'!L$6:L$59,'17년일출'!$A$6:$A$59,총괄표!$A15)+SUMIFS('17년특출'!L$6:L$39,'17년특출'!$A$6:$A$39,총괄표!$A15)</f>
        <v>0</v>
      </c>
      <c r="H15" s="66">
        <f t="shared" si="3"/>
        <v>0</v>
      </c>
      <c r="I15" s="71">
        <f t="shared" si="4"/>
        <v>0</v>
      </c>
      <c r="J15" s="86"/>
    </row>
    <row r="16" spans="1:15" ht="21.95" customHeight="1" x14ac:dyDescent="0.3">
      <c r="A16" s="109" t="s">
        <v>570</v>
      </c>
      <c r="B16" s="66">
        <f t="shared" si="1"/>
        <v>0</v>
      </c>
      <c r="C16" s="66">
        <f>SUMIFS('17년일입'!K$6:K$100,'17년일입'!$A$6:$A$100,총괄표!$A16)+SUMIFS('17년특입'!K$6:K$39,'17년특입'!$A$6:$A$39,총괄표!$A16)</f>
        <v>0</v>
      </c>
      <c r="D16" s="66">
        <f>SUMIFS('17년일입'!L$6:L$100,'17년일입'!$A$6:$A$100,총괄표!$A16)+SUMIFS('17년특입'!L$6:L$39,'17년특입'!$A$6:$A$39,총괄표!$A16)</f>
        <v>0</v>
      </c>
      <c r="E16" s="66">
        <f t="shared" si="2"/>
        <v>0</v>
      </c>
      <c r="F16" s="66">
        <f>SUMIFS('17년일출'!K$6:K$59,'17년일출'!$A$6:$A$59,총괄표!$A16)+SUMIFS('17년특출'!K$6:K$39,'17년특출'!$A$6:$A$39,총괄표!$A16)</f>
        <v>0</v>
      </c>
      <c r="G16" s="66">
        <f>SUMIFS('17년일출'!L$6:L$59,'17년일출'!$A$6:$A$59,총괄표!$A16)+SUMIFS('17년특출'!L$6:L$39,'17년특출'!$A$6:$A$39,총괄표!$A16)</f>
        <v>0</v>
      </c>
      <c r="H16" s="66">
        <f t="shared" si="3"/>
        <v>0</v>
      </c>
      <c r="I16" s="71">
        <f t="shared" ref="I16" si="5">B16+F16+G16</f>
        <v>0</v>
      </c>
      <c r="J16" s="86"/>
    </row>
    <row r="17" spans="1:13" ht="21.95" customHeight="1" thickBot="1" x14ac:dyDescent="0.35">
      <c r="A17" s="72" t="s">
        <v>525</v>
      </c>
      <c r="B17" s="73">
        <f t="shared" si="1"/>
        <v>0</v>
      </c>
      <c r="C17" s="73">
        <f>SUMIFS('17년일입'!K$6:K$100,'17년일입'!$A$6:$A$100,총괄표!$A17)+SUMIFS('17년특입'!K$6:K$39,'17년특입'!$A$6:$A$39,총괄표!$A17)</f>
        <v>0</v>
      </c>
      <c r="D17" s="73">
        <f>SUMIFS('17년일입'!L$6:L$100,'17년일입'!$A$6:$A$100,총괄표!$A17)+SUMIFS('17년특입'!L$6:L$39,'17년특입'!$A$6:$A$39,총괄표!$A17)</f>
        <v>0</v>
      </c>
      <c r="E17" s="73">
        <f t="shared" si="2"/>
        <v>0</v>
      </c>
      <c r="F17" s="73">
        <f>SUMIFS('17년일출'!K$6:K$59,'17년일출'!$A$6:$A$59,총괄표!$A17)+SUMIFS('17년특출'!K$6:K$39,'17년특출'!$A$6:$A$39,총괄표!$A17)</f>
        <v>0</v>
      </c>
      <c r="G17" s="73">
        <f>SUMIFS('17년일출'!L$6:L$59,'17년일출'!$A$6:$A$59,총괄표!$A17)+SUMIFS('17년특출'!L$6:L$39,'17년특출'!$A$6:$A$39,총괄표!$A17)</f>
        <v>0</v>
      </c>
      <c r="H17" s="73">
        <f t="shared" si="3"/>
        <v>0</v>
      </c>
      <c r="I17" s="74">
        <f t="shared" si="4"/>
        <v>0</v>
      </c>
      <c r="J17" s="86"/>
    </row>
    <row r="19" spans="1:13" ht="20.100000000000001" customHeight="1" x14ac:dyDescent="0.3">
      <c r="A19" s="64" t="s">
        <v>528</v>
      </c>
    </row>
    <row r="20" spans="1:13" ht="15" customHeight="1" thickBot="1" x14ac:dyDescent="0.35">
      <c r="I20" s="20" t="s">
        <v>510</v>
      </c>
      <c r="J20" s="85"/>
    </row>
    <row r="21" spans="1:13" ht="18" customHeight="1" x14ac:dyDescent="0.3">
      <c r="A21" s="189" t="s">
        <v>511</v>
      </c>
      <c r="B21" s="191" t="s">
        <v>512</v>
      </c>
      <c r="C21" s="195" t="s">
        <v>513</v>
      </c>
      <c r="D21" s="196"/>
      <c r="E21" s="197"/>
      <c r="F21" s="195" t="s">
        <v>514</v>
      </c>
      <c r="G21" s="196"/>
      <c r="H21" s="197"/>
      <c r="I21" s="193" t="s">
        <v>515</v>
      </c>
      <c r="J21" s="80"/>
      <c r="K21" s="82" t="s">
        <v>540</v>
      </c>
      <c r="L21" s="83"/>
      <c r="M21" s="77"/>
    </row>
    <row r="22" spans="1:13" ht="18" customHeight="1" x14ac:dyDescent="0.3">
      <c r="A22" s="190"/>
      <c r="B22" s="192"/>
      <c r="C22" s="181" t="s">
        <v>526</v>
      </c>
      <c r="D22" s="181" t="s">
        <v>527</v>
      </c>
      <c r="E22" s="181" t="s">
        <v>820</v>
      </c>
      <c r="F22" s="181" t="s">
        <v>526</v>
      </c>
      <c r="G22" s="181" t="s">
        <v>527</v>
      </c>
      <c r="H22" s="181" t="s">
        <v>820</v>
      </c>
      <c r="I22" s="194"/>
      <c r="J22" s="80"/>
      <c r="K22" s="78" t="s">
        <v>541</v>
      </c>
      <c r="L22" s="82" t="s">
        <v>542</v>
      </c>
      <c r="M22" s="77"/>
    </row>
    <row r="23" spans="1:13" ht="21.95" customHeight="1" x14ac:dyDescent="0.3">
      <c r="A23" s="107" t="s">
        <v>548</v>
      </c>
      <c r="B23" s="103">
        <f>SUM(B24:B25)</f>
        <v>0</v>
      </c>
      <c r="C23" s="103">
        <f t="shared" ref="C23:I23" si="6">SUM(C24:C25)</f>
        <v>0</v>
      </c>
      <c r="D23" s="103">
        <f t="shared" si="6"/>
        <v>0</v>
      </c>
      <c r="E23" s="103">
        <f t="shared" si="6"/>
        <v>0</v>
      </c>
      <c r="F23" s="103">
        <f t="shared" si="6"/>
        <v>0</v>
      </c>
      <c r="G23" s="103">
        <f t="shared" si="6"/>
        <v>0</v>
      </c>
      <c r="H23" s="103">
        <f t="shared" si="6"/>
        <v>0</v>
      </c>
      <c r="I23" s="108">
        <f t="shared" si="6"/>
        <v>0</v>
      </c>
      <c r="J23" s="86"/>
      <c r="K23" s="81">
        <f>SUM(K24:K25)</f>
        <v>0</v>
      </c>
      <c r="L23" s="81">
        <f>I23-K23</f>
        <v>0</v>
      </c>
      <c r="M23" s="77"/>
    </row>
    <row r="24" spans="1:13" ht="21.95" customHeight="1" x14ac:dyDescent="0.3">
      <c r="A24" s="70" t="s">
        <v>529</v>
      </c>
      <c r="B24" s="66">
        <f>D30</f>
        <v>0</v>
      </c>
      <c r="C24" s="66">
        <f>'17년일입'!K6</f>
        <v>0</v>
      </c>
      <c r="D24" s="66">
        <f>'17년일입'!L6</f>
        <v>0</v>
      </c>
      <c r="E24" s="66">
        <f t="shared" ref="E24:E25" si="7">D24-C24</f>
        <v>0</v>
      </c>
      <c r="F24" s="66">
        <f>'17년일출'!K6</f>
        <v>0</v>
      </c>
      <c r="G24" s="66">
        <f>'17년일출'!L6</f>
        <v>0</v>
      </c>
      <c r="H24" s="66">
        <f t="shared" ref="H24:H25" si="8">G24-F24</f>
        <v>0</v>
      </c>
      <c r="I24" s="71">
        <f>B24+F24+G24</f>
        <v>0</v>
      </c>
      <c r="J24" s="86"/>
      <c r="K24" s="81">
        <f>B24+C24+D24</f>
        <v>0</v>
      </c>
      <c r="L24" s="81">
        <f t="shared" ref="L24:L25" si="9">I24-K24</f>
        <v>0</v>
      </c>
      <c r="M24" s="77"/>
    </row>
    <row r="25" spans="1:13" ht="21.95" customHeight="1" thickBot="1" x14ac:dyDescent="0.35">
      <c r="A25" s="72" t="s">
        <v>530</v>
      </c>
      <c r="B25" s="73">
        <f>F30+G30</f>
        <v>0</v>
      </c>
      <c r="C25" s="73">
        <f>'17년특입'!K6</f>
        <v>0</v>
      </c>
      <c r="D25" s="73">
        <f>'17년특입'!L6</f>
        <v>0</v>
      </c>
      <c r="E25" s="73">
        <f t="shared" si="7"/>
        <v>0</v>
      </c>
      <c r="F25" s="73">
        <f>'17년특출'!K6</f>
        <v>0</v>
      </c>
      <c r="G25" s="73">
        <f>'17년특출'!L6</f>
        <v>0</v>
      </c>
      <c r="H25" s="73">
        <f t="shared" si="8"/>
        <v>0</v>
      </c>
      <c r="I25" s="74">
        <f t="shared" ref="I25" si="10">B25+F25+G25</f>
        <v>0</v>
      </c>
      <c r="J25" s="86"/>
      <c r="K25" s="81">
        <f>B25+C25+D25</f>
        <v>0</v>
      </c>
      <c r="L25" s="81">
        <f t="shared" si="9"/>
        <v>0</v>
      </c>
      <c r="M25" s="77"/>
    </row>
    <row r="28" spans="1:13" ht="20.100000000000001" customHeight="1" x14ac:dyDescent="0.3">
      <c r="A28" s="76" t="s">
        <v>531</v>
      </c>
    </row>
    <row r="29" spans="1:13" ht="20.100000000000001" customHeight="1" x14ac:dyDescent="0.3">
      <c r="A29" s="105" t="s">
        <v>532</v>
      </c>
      <c r="B29" s="105" t="s">
        <v>535</v>
      </c>
      <c r="C29" s="105" t="s">
        <v>537</v>
      </c>
      <c r="D29" s="105" t="s">
        <v>529</v>
      </c>
      <c r="E29" s="105" t="s">
        <v>533</v>
      </c>
      <c r="F29" s="105" t="s">
        <v>534</v>
      </c>
    </row>
    <row r="30" spans="1:13" ht="20.100000000000001" customHeight="1" x14ac:dyDescent="0.3">
      <c r="A30" s="88" t="s">
        <v>536</v>
      </c>
      <c r="B30" s="103">
        <f>SUM(B31:B40)</f>
        <v>0</v>
      </c>
      <c r="C30" s="103">
        <f>SUM(C31:C40)</f>
        <v>0</v>
      </c>
      <c r="D30" s="103">
        <f t="shared" ref="D30" si="11">SUM(D31:D40)</f>
        <v>0</v>
      </c>
      <c r="E30" s="103">
        <f t="shared" ref="E30:F30" si="12">SUM(E31:E40)</f>
        <v>0</v>
      </c>
      <c r="F30" s="103">
        <f t="shared" si="12"/>
        <v>0</v>
      </c>
    </row>
    <row r="31" spans="1:13" ht="20.100000000000001" customHeight="1" x14ac:dyDescent="0.3">
      <c r="A31" s="69" t="s">
        <v>517</v>
      </c>
      <c r="B31" s="68">
        <f t="shared" ref="B31:B40" si="13">SUM(D31:G31)</f>
        <v>0</v>
      </c>
      <c r="C31" s="68">
        <f t="shared" ref="C31:C40" si="14">D31+F31</f>
        <v>0</v>
      </c>
      <c r="D31" s="68"/>
      <c r="E31" s="68"/>
      <c r="F31" s="68"/>
    </row>
    <row r="32" spans="1:13" ht="20.100000000000001" customHeight="1" x14ac:dyDescent="0.3">
      <c r="A32" s="69" t="s">
        <v>518</v>
      </c>
      <c r="B32" s="68">
        <f t="shared" si="13"/>
        <v>0</v>
      </c>
      <c r="C32" s="68">
        <f t="shared" si="14"/>
        <v>0</v>
      </c>
      <c r="D32" s="68"/>
      <c r="E32" s="68"/>
      <c r="F32" s="68"/>
    </row>
    <row r="33" spans="1:6" ht="20.100000000000001" customHeight="1" x14ac:dyDescent="0.3">
      <c r="A33" s="69" t="s">
        <v>519</v>
      </c>
      <c r="B33" s="68">
        <f t="shared" si="13"/>
        <v>0</v>
      </c>
      <c r="C33" s="68">
        <f t="shared" si="14"/>
        <v>0</v>
      </c>
      <c r="D33" s="68"/>
      <c r="E33" s="68"/>
      <c r="F33" s="68"/>
    </row>
    <row r="34" spans="1:6" ht="20.100000000000001" customHeight="1" x14ac:dyDescent="0.3">
      <c r="A34" s="69" t="s">
        <v>520</v>
      </c>
      <c r="B34" s="68">
        <f t="shared" si="13"/>
        <v>0</v>
      </c>
      <c r="C34" s="68">
        <f t="shared" si="14"/>
        <v>0</v>
      </c>
      <c r="D34" s="68"/>
      <c r="E34" s="68"/>
      <c r="F34" s="68"/>
    </row>
    <row r="35" spans="1:6" ht="20.100000000000001" customHeight="1" x14ac:dyDescent="0.3">
      <c r="A35" s="69" t="s">
        <v>521</v>
      </c>
      <c r="B35" s="68">
        <f t="shared" si="13"/>
        <v>0</v>
      </c>
      <c r="C35" s="68">
        <f t="shared" si="14"/>
        <v>0</v>
      </c>
      <c r="D35" s="68"/>
      <c r="E35" s="68"/>
      <c r="F35" s="68"/>
    </row>
    <row r="36" spans="1:6" ht="20.100000000000001" customHeight="1" x14ac:dyDescent="0.3">
      <c r="A36" s="69" t="s">
        <v>522</v>
      </c>
      <c r="B36" s="68">
        <f t="shared" si="13"/>
        <v>0</v>
      </c>
      <c r="C36" s="68">
        <f t="shared" si="14"/>
        <v>0</v>
      </c>
      <c r="D36" s="68"/>
      <c r="E36" s="68"/>
      <c r="F36" s="68"/>
    </row>
    <row r="37" spans="1:6" ht="20.100000000000001" customHeight="1" x14ac:dyDescent="0.3">
      <c r="A37" s="69" t="s">
        <v>523</v>
      </c>
      <c r="B37" s="68">
        <f t="shared" si="13"/>
        <v>0</v>
      </c>
      <c r="C37" s="68">
        <f t="shared" si="14"/>
        <v>0</v>
      </c>
      <c r="D37" s="68"/>
      <c r="E37" s="68"/>
      <c r="F37" s="68"/>
    </row>
    <row r="38" spans="1:6" ht="20.100000000000001" customHeight="1" x14ac:dyDescent="0.3">
      <c r="A38" s="69" t="s">
        <v>524</v>
      </c>
      <c r="B38" s="68">
        <f t="shared" si="13"/>
        <v>0</v>
      </c>
      <c r="C38" s="68">
        <f t="shared" si="14"/>
        <v>0</v>
      </c>
      <c r="D38" s="68"/>
      <c r="E38" s="68"/>
      <c r="F38" s="68"/>
    </row>
    <row r="39" spans="1:6" ht="20.100000000000001" customHeight="1" x14ac:dyDescent="0.3">
      <c r="A39" s="69" t="s">
        <v>570</v>
      </c>
      <c r="B39" s="68">
        <f t="shared" ref="B39" si="15">SUM(D39:G39)</f>
        <v>0</v>
      </c>
      <c r="C39" s="68">
        <f t="shared" ref="C39" si="16">D39+F39</f>
        <v>0</v>
      </c>
      <c r="D39" s="68"/>
      <c r="E39" s="68"/>
      <c r="F39" s="68"/>
    </row>
    <row r="40" spans="1:6" ht="20.100000000000001" customHeight="1" x14ac:dyDescent="0.3">
      <c r="A40" s="69" t="s">
        <v>525</v>
      </c>
      <c r="B40" s="68">
        <f t="shared" si="13"/>
        <v>0</v>
      </c>
      <c r="C40" s="68">
        <f t="shared" si="14"/>
        <v>0</v>
      </c>
      <c r="D40" s="68"/>
      <c r="E40" s="68"/>
      <c r="F40" s="68"/>
    </row>
    <row r="42" spans="1:6" ht="20.100000000000001" customHeight="1" x14ac:dyDescent="0.3">
      <c r="A42" s="110" t="s">
        <v>538</v>
      </c>
      <c r="B42" s="68"/>
      <c r="C42" s="68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100"/>
  <sheetViews>
    <sheetView zoomScale="70" zoomScaleNormal="70" workbookViewId="0">
      <pane xSplit="4" ySplit="6" topLeftCell="E10" activePane="bottomRight" state="frozen"/>
      <selection pane="topRight" activeCell="E1" sqref="E1"/>
      <selection pane="bottomLeft" activeCell="A7" sqref="A7"/>
      <selection pane="bottomRight" activeCell="E7" sqref="E7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21" style="1" customWidth="1"/>
    <col min="16" max="16" width="26.7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8.375" style="1" hidden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2" width="5.625" style="1" hidden="1" customWidth="1"/>
    <col min="43" max="43" width="9.5" style="1" hidden="1" customWidth="1"/>
    <col min="44" max="16384" width="9" style="1"/>
  </cols>
  <sheetData>
    <row r="1" spans="1:43" ht="35.1" customHeight="1" x14ac:dyDescent="0.3">
      <c r="A1" s="16" t="s">
        <v>787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506</v>
      </c>
      <c r="V2" s="51" t="s">
        <v>503</v>
      </c>
      <c r="AA2" s="51" t="s">
        <v>503</v>
      </c>
    </row>
    <row r="3" spans="1:43" ht="20.25" customHeight="1" x14ac:dyDescent="0.3">
      <c r="H3" s="45">
        <f>COUNTA(H7:H100)</f>
        <v>0</v>
      </c>
      <c r="I3" s="45">
        <f>COUNTA(I7:I100)</f>
        <v>0</v>
      </c>
      <c r="K3" s="45">
        <f>COUNTA(K7:K100)</f>
        <v>0</v>
      </c>
      <c r="L3" s="45">
        <f>COUNTA(L7:L100)</f>
        <v>0</v>
      </c>
      <c r="Q3" s="20" t="s">
        <v>485</v>
      </c>
      <c r="V3" s="58" t="str">
        <f>IF(V6='17년일출'!V6,"OK","@@")</f>
        <v>@@</v>
      </c>
      <c r="W3" s="59"/>
      <c r="X3" s="58" t="str">
        <f>IF(COUNTIF(X6:X100,"검토")&gt;0,"@@","OK")</f>
        <v>OK</v>
      </c>
      <c r="AA3" s="58" t="str">
        <f>IF(AA6='17년일출'!AA6,"OK","@@")</f>
        <v>OK</v>
      </c>
      <c r="AC3" s="58" t="str">
        <f>IF(COUNTIF(AC6:AC100,"검토")&gt;0,"@@","OK")</f>
        <v>OK</v>
      </c>
    </row>
    <row r="4" spans="1:43" s="18" customFormat="1" ht="30" customHeight="1" x14ac:dyDescent="0.3">
      <c r="A4" s="212" t="s">
        <v>475</v>
      </c>
      <c r="B4" s="219" t="s">
        <v>476</v>
      </c>
      <c r="C4" s="218" t="s">
        <v>477</v>
      </c>
      <c r="D4" s="217" t="s">
        <v>484</v>
      </c>
      <c r="E4" s="216" t="s">
        <v>478</v>
      </c>
      <c r="F4" s="215" t="s">
        <v>479</v>
      </c>
      <c r="G4" s="213" t="s">
        <v>789</v>
      </c>
      <c r="H4" s="220" t="s">
        <v>790</v>
      </c>
      <c r="I4" s="221"/>
      <c r="J4" s="222" t="s">
        <v>791</v>
      </c>
      <c r="K4" s="224" t="s">
        <v>792</v>
      </c>
      <c r="L4" s="225"/>
      <c r="M4" s="210" t="s">
        <v>793</v>
      </c>
      <c r="N4" s="202" t="s">
        <v>483</v>
      </c>
      <c r="O4" s="208" t="s">
        <v>818</v>
      </c>
      <c r="P4" s="208" t="s">
        <v>819</v>
      </c>
      <c r="Q4" s="201" t="s">
        <v>482</v>
      </c>
      <c r="S4" s="203" t="s">
        <v>486</v>
      </c>
      <c r="T4" s="184"/>
      <c r="U4" s="204" t="s">
        <v>487</v>
      </c>
      <c r="V4" s="204" t="s">
        <v>488</v>
      </c>
      <c r="W4" s="204"/>
      <c r="X4" s="204"/>
      <c r="Z4" s="205" t="s">
        <v>487</v>
      </c>
      <c r="AA4" s="200" t="s">
        <v>492</v>
      </c>
      <c r="AB4" s="200"/>
      <c r="AC4" s="200"/>
      <c r="AE4" s="205" t="s">
        <v>493</v>
      </c>
      <c r="AG4" s="206" t="s">
        <v>494</v>
      </c>
      <c r="AI4" s="206" t="s">
        <v>495</v>
      </c>
      <c r="AK4" s="207" t="s">
        <v>496</v>
      </c>
      <c r="AL4" s="207"/>
      <c r="AM4" s="207"/>
      <c r="AO4" s="200" t="s">
        <v>499</v>
      </c>
      <c r="AP4" s="200"/>
      <c r="AQ4" s="200"/>
    </row>
    <row r="5" spans="1:43" s="18" customFormat="1" ht="18" customHeight="1" x14ac:dyDescent="0.3">
      <c r="A5" s="212"/>
      <c r="B5" s="219"/>
      <c r="C5" s="218"/>
      <c r="D5" s="215"/>
      <c r="E5" s="216"/>
      <c r="F5" s="215"/>
      <c r="G5" s="214"/>
      <c r="H5" s="115" t="s">
        <v>480</v>
      </c>
      <c r="I5" s="115" t="s">
        <v>481</v>
      </c>
      <c r="J5" s="223"/>
      <c r="K5" s="116" t="s">
        <v>480</v>
      </c>
      <c r="L5" s="116" t="s">
        <v>481</v>
      </c>
      <c r="M5" s="211"/>
      <c r="N5" s="202"/>
      <c r="O5" s="209"/>
      <c r="P5" s="209"/>
      <c r="Q5" s="201"/>
      <c r="S5" s="204"/>
      <c r="T5" s="184"/>
      <c r="U5" s="204"/>
      <c r="V5" s="182" t="s">
        <v>489</v>
      </c>
      <c r="W5" s="182" t="s">
        <v>490</v>
      </c>
      <c r="X5" s="62" t="s">
        <v>491</v>
      </c>
      <c r="Z5" s="205"/>
      <c r="AA5" s="62" t="s">
        <v>489</v>
      </c>
      <c r="AB5" s="62" t="s">
        <v>490</v>
      </c>
      <c r="AC5" s="62" t="s">
        <v>491</v>
      </c>
      <c r="AE5" s="205"/>
      <c r="AG5" s="205"/>
      <c r="AI5" s="205"/>
      <c r="AK5" s="62" t="s">
        <v>497</v>
      </c>
      <c r="AL5" s="62" t="s">
        <v>498</v>
      </c>
      <c r="AM5" s="62" t="s">
        <v>491</v>
      </c>
      <c r="AO5" s="62" t="s">
        <v>497</v>
      </c>
      <c r="AP5" s="62" t="s">
        <v>498</v>
      </c>
      <c r="AQ5" s="62" t="s">
        <v>491</v>
      </c>
    </row>
    <row r="6" spans="1:43" ht="50.1" customHeight="1" x14ac:dyDescent="0.3">
      <c r="A6" s="44" t="s">
        <v>500</v>
      </c>
      <c r="B6" s="21"/>
      <c r="C6" s="21"/>
      <c r="D6" s="21"/>
      <c r="E6" s="21"/>
      <c r="F6" s="21"/>
      <c r="G6" s="37">
        <f>SUBTOTAL(9,G7:G100)</f>
        <v>0</v>
      </c>
      <c r="H6" s="37">
        <f t="shared" ref="H6:M6" si="0">SUBTOTAL(9,H7:H100)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24"/>
      <c r="O6" s="24"/>
      <c r="P6" s="24"/>
      <c r="Q6" s="21"/>
      <c r="S6" s="24"/>
      <c r="U6" s="24"/>
      <c r="V6" s="37">
        <f>SUBTOTAL(9,V7:V100)</f>
        <v>0</v>
      </c>
      <c r="W6" s="37">
        <f>SUBTOTAL(9,W7:W100)</f>
        <v>0</v>
      </c>
      <c r="X6" s="63" t="str">
        <f t="shared" ref="X6" si="1">IF(SUM($H6:$I6)=SUM($V6:$W6),"OK","검토")</f>
        <v>OK</v>
      </c>
      <c r="Z6" s="24"/>
      <c r="AA6" s="37">
        <f>SUBTOTAL(9,AA7:AA100)</f>
        <v>0</v>
      </c>
      <c r="AB6" s="37">
        <f>SUBTOTAL(9,AB7:AB100)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SUBTOTAL(9,AK7:AK100)</f>
        <v>0</v>
      </c>
      <c r="AL6" s="37">
        <f>SUBTOTAL(9,AL7:AL100)</f>
        <v>0</v>
      </c>
      <c r="AM6" s="44" t="str">
        <f>IF(COUNTIF(AM7:AM100,"@@")&gt;0,"@@","OK")</f>
        <v>OK</v>
      </c>
      <c r="AO6" s="37">
        <f>SUBTOTAL(9,AO7:AO100)</f>
        <v>0</v>
      </c>
      <c r="AP6" s="37">
        <f>SUBTOTAL(9,AP7:AP100)</f>
        <v>0</v>
      </c>
      <c r="AQ6" s="44" t="str">
        <f>IF(COUNTIF(AQ7:AQ100,"@@")&gt;0,"@@","OK")</f>
        <v>OK</v>
      </c>
    </row>
    <row r="7" spans="1:43" ht="50.1" customHeight="1" x14ac:dyDescent="0.3">
      <c r="A7" s="31" t="str">
        <f>IFERROR(VLOOKUP($C7,구분표!$A$2:$C$313,2,FALSE),"")</f>
        <v/>
      </c>
      <c r="B7" s="22" t="str">
        <f>IFERROR(VLOOKUP($C7,구분표!$A$2:$C$313,3,FALSE),"")</f>
        <v/>
      </c>
      <c r="C7" s="29"/>
      <c r="D7" s="33" t="s">
        <v>821</v>
      </c>
      <c r="E7" s="34"/>
      <c r="F7" s="33"/>
      <c r="G7" s="40"/>
      <c r="H7" s="38"/>
      <c r="I7" s="41"/>
      <c r="J7" s="46">
        <f>SUM(G7:I7)</f>
        <v>0</v>
      </c>
      <c r="K7" s="38"/>
      <c r="L7" s="41"/>
      <c r="M7" s="48">
        <f>SUM(G7,K7,L7)</f>
        <v>0</v>
      </c>
      <c r="N7" s="25" t="str">
        <f>IF(AND((J7=0),(M7&gt;0)),"O",IF(AND((H7&lt;0),(J7-M7&lt;0)),"O","X"))</f>
        <v>X</v>
      </c>
      <c r="O7" s="60"/>
      <c r="P7" s="60"/>
      <c r="Q7" s="112"/>
      <c r="S7" s="25"/>
      <c r="U7" s="25"/>
      <c r="V7" s="38"/>
      <c r="W7" s="38"/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MATCH(1,(구분표!$E$2:$E$313='17년일입'!B7)*(구분표!$F$2:$F$313='17년일입'!C7)*(구분표!$G$2:$G$313='17년일입'!A7),0)))</f>
        <v/>
      </c>
      <c r="AI7" s="25"/>
      <c r="AK7" s="38">
        <f>IF(AE7="",0,SUMIFS('17년일출'!$V$6:$V$59,'17년일출'!$AE$6:$AE$59,'17년일입'!$AE7))</f>
        <v>0</v>
      </c>
      <c r="AL7" s="38" t="str">
        <f>IF(AE7="","",COUNTIFS('17년일출'!$AE$6:$AE$59,'17년일입'!AE7))</f>
        <v/>
      </c>
      <c r="AM7" s="25" t="str">
        <f>IF(V7=AK7,"OK","@@")</f>
        <v>OK</v>
      </c>
      <c r="AO7" s="38">
        <f>IF(AE7="",0,SUMIFS('17년일출'!$AA$6:$AA$59,'17년일출'!$AE$6:$AE$59,'17년일입'!$AE7))</f>
        <v>0</v>
      </c>
      <c r="AP7" s="38" t="str">
        <f>IF(AE7="","",COUNTIFS('17년일출'!$AE$6:$AE$59,AE7))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822</v>
      </c>
      <c r="E8" s="34"/>
      <c r="F8" s="33"/>
      <c r="G8" s="40"/>
      <c r="H8" s="38"/>
      <c r="I8" s="41"/>
      <c r="J8" s="46">
        <f t="shared" ref="J8:J71" si="3">SUM(G8:I8)</f>
        <v>0</v>
      </c>
      <c r="K8" s="38"/>
      <c r="L8" s="41"/>
      <c r="M8" s="48">
        <f t="shared" ref="M8:M71" si="4">SUM(G8,K8,L8)</f>
        <v>0</v>
      </c>
      <c r="N8" s="25" t="str">
        <f t="shared" ref="N8:N71" si="5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71" si="6">IF($U8&lt;&gt;"도비",IF($S8="국도비","직접입력",SUM($H8:$I8)),)</f>
        <v>0</v>
      </c>
      <c r="W8" s="38">
        <f t="shared" ref="W8:W71" si="7">IF($U8="도비",SUM($H8:$I8),IF($S8="국도비","직접입력",SUM($H8:$I8)-$V8))</f>
        <v>0</v>
      </c>
      <c r="X8" s="25" t="str">
        <f t="shared" ref="X8:X71" si="8">IF(SUM($H8:$I8)=SUM($V8:$W8),"OK","검토")</f>
        <v>OK</v>
      </c>
      <c r="Z8" s="25"/>
      <c r="AA8" s="38">
        <f t="shared" ref="AA8:AA71" si="9">IF($U8&lt;&gt;"도비",IF($S8="국도비","직접입력",SUM($K8:$L8)),)</f>
        <v>0</v>
      </c>
      <c r="AB8" s="38">
        <f t="shared" ref="AB8:AB71" si="10">IF($U8="도비",SUM(K8:L8),IF($S8="국도비","직접입력",SUM(K8:L8)-AA8))</f>
        <v>0</v>
      </c>
      <c r="AC8" s="25" t="str">
        <f t="shared" ref="AC8:AC71" si="11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MATCH(1,(구분표!$E$2:$E$313='17년일입'!B8)*(구분표!$F$2:$F$313='17년일입'!C8)*(구분표!$G$2:$G$313='17년일입'!A8),0)))</f>
        <v/>
      </c>
      <c r="AI8" s="25"/>
      <c r="AK8" s="38">
        <f>IF(AE8="",0,SUMIFS('17년일출'!$V$6:$V$59,'17년일출'!$AE$6:$AE$59,'17년일입'!$AE8))</f>
        <v>0</v>
      </c>
      <c r="AL8" s="38" t="str">
        <f>IF(AE8="","",COUNTIFS('17년일출'!$AE$6:$AE$59,'17년일입'!AE8))</f>
        <v/>
      </c>
      <c r="AM8" s="25" t="str">
        <f t="shared" ref="AM8:AM71" si="12">IF(V8=AK8,"OK","@@")</f>
        <v>OK</v>
      </c>
      <c r="AO8" s="38">
        <f>IF(AE8="",0,SUMIFS('17년일출'!$AA$6:$AA$59,'17년일출'!$AE$6:$AE$59,'17년일입'!$AE8))</f>
        <v>0</v>
      </c>
      <c r="AP8" s="38" t="str">
        <f>IF(AE8="","",COUNTIFS('17년일출'!$AE$6:$AE$59,AE8))</f>
        <v/>
      </c>
      <c r="AQ8" s="25" t="str">
        <f t="shared" ref="AQ8:AQ71" si="13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/>
      <c r="E9" s="34"/>
      <c r="F9" s="33"/>
      <c r="G9" s="40"/>
      <c r="H9" s="38"/>
      <c r="I9" s="41"/>
      <c r="J9" s="46">
        <f t="shared" si="3"/>
        <v>0</v>
      </c>
      <c r="K9" s="38"/>
      <c r="L9" s="41"/>
      <c r="M9" s="48">
        <f t="shared" si="4"/>
        <v>0</v>
      </c>
      <c r="N9" s="25" t="str">
        <f t="shared" si="5"/>
        <v>X</v>
      </c>
      <c r="O9" s="60"/>
      <c r="P9" s="60"/>
      <c r="Q9" s="112"/>
      <c r="S9" s="25"/>
      <c r="U9" s="25"/>
      <c r="V9" s="38">
        <f t="shared" si="6"/>
        <v>0</v>
      </c>
      <c r="W9" s="38">
        <f t="shared" si="7"/>
        <v>0</v>
      </c>
      <c r="X9" s="25" t="str">
        <f t="shared" si="8"/>
        <v>OK</v>
      </c>
      <c r="Z9" s="25"/>
      <c r="AA9" s="38">
        <f t="shared" si="9"/>
        <v>0</v>
      </c>
      <c r="AB9" s="38">
        <f t="shared" si="10"/>
        <v>0</v>
      </c>
      <c r="AC9" s="25" t="str">
        <f t="shared" si="11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MATCH(1,(구분표!$E$2:$E$313='17년일입'!B9)*(구분표!$F$2:$F$313='17년일입'!C9)*(구분표!$G$2:$G$313='17년일입'!A9),0)))</f>
        <v/>
      </c>
      <c r="AI9" s="25"/>
      <c r="AK9" s="38">
        <f>IF(AE9="",0,SUMIFS('17년일출'!$V$6:$V$59,'17년일출'!$AE$6:$AE$59,'17년일입'!$AE9))</f>
        <v>0</v>
      </c>
      <c r="AL9" s="38" t="str">
        <f>IF(AE9="","",COUNTIFS('17년일출'!$AE$6:$AE$59,'17년일입'!AE9))</f>
        <v/>
      </c>
      <c r="AM9" s="25" t="str">
        <f t="shared" si="12"/>
        <v>OK</v>
      </c>
      <c r="AO9" s="38">
        <f>IF(AE9="",0,SUMIFS('17년일출'!$AA$6:$AA$59,'17년일출'!$AE$6:$AE$59,'17년일입'!$AE9))</f>
        <v>0</v>
      </c>
      <c r="AP9" s="38" t="str">
        <f>IF(AE9="","",COUNTIFS('17년일출'!$AE$6:$AE$59,AE9))</f>
        <v/>
      </c>
      <c r="AQ9" s="25" t="str">
        <f t="shared" si="13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3"/>
        <v>0</v>
      </c>
      <c r="K10" s="38"/>
      <c r="L10" s="41"/>
      <c r="M10" s="48">
        <f t="shared" si="4"/>
        <v>0</v>
      </c>
      <c r="N10" s="25" t="str">
        <f t="shared" si="5"/>
        <v>X</v>
      </c>
      <c r="O10" s="60"/>
      <c r="P10" s="60"/>
      <c r="Q10" s="112"/>
      <c r="S10" s="25"/>
      <c r="U10" s="25"/>
      <c r="V10" s="38">
        <f t="shared" si="6"/>
        <v>0</v>
      </c>
      <c r="W10" s="38">
        <f t="shared" si="7"/>
        <v>0</v>
      </c>
      <c r="X10" s="25" t="str">
        <f t="shared" si="8"/>
        <v>OK</v>
      </c>
      <c r="Z10" s="25"/>
      <c r="AA10" s="38">
        <f t="shared" si="9"/>
        <v>0</v>
      </c>
      <c r="AB10" s="38">
        <f t="shared" si="10"/>
        <v>0</v>
      </c>
      <c r="AC10" s="25" t="str">
        <f t="shared" si="11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MATCH(1,(구분표!$E$2:$E$313='17년일입'!B10)*(구분표!$F$2:$F$313='17년일입'!C10)*(구분표!$G$2:$G$313='17년일입'!A10),0)))</f>
        <v/>
      </c>
      <c r="AI10" s="25"/>
      <c r="AK10" s="38">
        <f>IF(AE10="",0,SUMIFS('17년일출'!$V$6:$V$59,'17년일출'!$AE$6:$AE$59,'17년일입'!$AE10))</f>
        <v>0</v>
      </c>
      <c r="AL10" s="38" t="str">
        <f>IF(AE10="","",COUNTIFS('17년일출'!$AE$6:$AE$59,'17년일입'!AE10))</f>
        <v/>
      </c>
      <c r="AM10" s="25" t="str">
        <f t="shared" si="12"/>
        <v>OK</v>
      </c>
      <c r="AO10" s="38">
        <f>IF(AE10="",0,SUMIFS('17년일출'!$AA$6:$AA$59,'17년일출'!$AE$6:$AE$59,'17년일입'!$AE10))</f>
        <v>0</v>
      </c>
      <c r="AP10" s="38" t="str">
        <f>IF(AE10="","",COUNTIFS('17년일출'!$AE$6:$AE$59,AE10))</f>
        <v/>
      </c>
      <c r="AQ10" s="25" t="str">
        <f t="shared" si="13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3"/>
        <v>0</v>
      </c>
      <c r="K11" s="38"/>
      <c r="L11" s="41"/>
      <c r="M11" s="48">
        <f t="shared" si="4"/>
        <v>0</v>
      </c>
      <c r="N11" s="25" t="str">
        <f t="shared" si="5"/>
        <v>X</v>
      </c>
      <c r="O11" s="60"/>
      <c r="P11" s="60"/>
      <c r="Q11" s="112"/>
      <c r="S11" s="25"/>
      <c r="U11" s="25"/>
      <c r="V11" s="38">
        <f t="shared" si="6"/>
        <v>0</v>
      </c>
      <c r="W11" s="38">
        <f t="shared" si="7"/>
        <v>0</v>
      </c>
      <c r="X11" s="25" t="str">
        <f t="shared" si="8"/>
        <v>OK</v>
      </c>
      <c r="Z11" s="25"/>
      <c r="AA11" s="38">
        <f t="shared" si="9"/>
        <v>0</v>
      </c>
      <c r="AB11" s="38">
        <f t="shared" si="10"/>
        <v>0</v>
      </c>
      <c r="AC11" s="25" t="str">
        <f t="shared" si="11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MATCH(1,(구분표!$E$2:$E$313='17년일입'!B11)*(구분표!$F$2:$F$313='17년일입'!C11)*(구분표!$G$2:$G$313='17년일입'!A11),0)))</f>
        <v/>
      </c>
      <c r="AI11" s="25"/>
      <c r="AK11" s="38">
        <f>IF(AE11="",0,SUMIFS('17년일출'!$V$6:$V$59,'17년일출'!$AE$6:$AE$59,'17년일입'!$AE11))</f>
        <v>0</v>
      </c>
      <c r="AL11" s="38" t="str">
        <f>IF(AE11="","",COUNTIFS('17년일출'!$AE$6:$AE$59,'17년일입'!AE11))</f>
        <v/>
      </c>
      <c r="AM11" s="25" t="str">
        <f t="shared" si="12"/>
        <v>OK</v>
      </c>
      <c r="AO11" s="38">
        <f>IF(AE11="",0,SUMIFS('17년일출'!$AA$6:$AA$59,'17년일출'!$AE$6:$AE$59,'17년일입'!$AE11))</f>
        <v>0</v>
      </c>
      <c r="AP11" s="38" t="str">
        <f>IF(AE11="","",COUNTIFS('17년일출'!$AE$6:$AE$59,AE11))</f>
        <v/>
      </c>
      <c r="AQ11" s="25" t="str">
        <f t="shared" si="13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3"/>
        <v>0</v>
      </c>
      <c r="K12" s="38"/>
      <c r="L12" s="41"/>
      <c r="M12" s="48">
        <f t="shared" si="4"/>
        <v>0</v>
      </c>
      <c r="N12" s="25" t="str">
        <f t="shared" si="5"/>
        <v>X</v>
      </c>
      <c r="O12" s="60"/>
      <c r="P12" s="60"/>
      <c r="Q12" s="112"/>
      <c r="S12" s="25"/>
      <c r="U12" s="25"/>
      <c r="V12" s="38">
        <f t="shared" si="6"/>
        <v>0</v>
      </c>
      <c r="W12" s="38">
        <f t="shared" si="7"/>
        <v>0</v>
      </c>
      <c r="X12" s="25" t="str">
        <f t="shared" si="8"/>
        <v>OK</v>
      </c>
      <c r="Z12" s="25"/>
      <c r="AA12" s="38">
        <f t="shared" si="9"/>
        <v>0</v>
      </c>
      <c r="AB12" s="38">
        <f t="shared" si="10"/>
        <v>0</v>
      </c>
      <c r="AC12" s="25" t="str">
        <f t="shared" si="11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MATCH(1,(구분표!$E$2:$E$313='17년일입'!B12)*(구분표!$F$2:$F$313='17년일입'!C12)*(구분표!$G$2:$G$313='17년일입'!A12),0)))</f>
        <v/>
      </c>
      <c r="AI12" s="25"/>
      <c r="AK12" s="38">
        <f>IF(AE12="",0,SUMIFS('17년일출'!$V$6:$V$59,'17년일출'!$AE$6:$AE$59,'17년일입'!$AE12))</f>
        <v>0</v>
      </c>
      <c r="AL12" s="38" t="str">
        <f>IF(AE12="","",COUNTIFS('17년일출'!$AE$6:$AE$59,'17년일입'!AE12))</f>
        <v/>
      </c>
      <c r="AM12" s="25" t="str">
        <f t="shared" si="12"/>
        <v>OK</v>
      </c>
      <c r="AO12" s="38">
        <f>IF(AE12="",0,SUMIFS('17년일출'!$AA$6:$AA$59,'17년일출'!$AE$6:$AE$59,'17년일입'!$AE12))</f>
        <v>0</v>
      </c>
      <c r="AP12" s="38" t="str">
        <f>IF(AE12="","",COUNTIFS('17년일출'!$AE$6:$AE$59,AE12))</f>
        <v/>
      </c>
      <c r="AQ12" s="25" t="str">
        <f t="shared" si="13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3"/>
        <v>0</v>
      </c>
      <c r="K13" s="38"/>
      <c r="L13" s="41"/>
      <c r="M13" s="48">
        <f t="shared" si="4"/>
        <v>0</v>
      </c>
      <c r="N13" s="25" t="str">
        <f t="shared" si="5"/>
        <v>X</v>
      </c>
      <c r="O13" s="60"/>
      <c r="P13" s="60"/>
      <c r="Q13" s="112"/>
      <c r="S13" s="25"/>
      <c r="U13" s="25"/>
      <c r="V13" s="38">
        <f t="shared" si="6"/>
        <v>0</v>
      </c>
      <c r="W13" s="38">
        <f t="shared" si="7"/>
        <v>0</v>
      </c>
      <c r="X13" s="25" t="str">
        <f t="shared" si="8"/>
        <v>OK</v>
      </c>
      <c r="Z13" s="25"/>
      <c r="AA13" s="38">
        <f t="shared" si="9"/>
        <v>0</v>
      </c>
      <c r="AB13" s="38">
        <f t="shared" si="10"/>
        <v>0</v>
      </c>
      <c r="AC13" s="25" t="str">
        <f t="shared" si="11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MATCH(1,(구분표!$E$2:$E$313='17년일입'!B13)*(구분표!$F$2:$F$313='17년일입'!C13)*(구분표!$G$2:$G$313='17년일입'!A13),0)))</f>
        <v/>
      </c>
      <c r="AI13" s="25"/>
      <c r="AK13" s="38">
        <f>IF(AE13="",0,SUMIFS('17년일출'!$V$6:$V$59,'17년일출'!$AE$6:$AE$59,'17년일입'!$AE13))</f>
        <v>0</v>
      </c>
      <c r="AL13" s="38" t="str">
        <f>IF(AE13="","",COUNTIFS('17년일출'!$AE$6:$AE$59,'17년일입'!AE13))</f>
        <v/>
      </c>
      <c r="AM13" s="25" t="str">
        <f t="shared" si="12"/>
        <v>OK</v>
      </c>
      <c r="AO13" s="38">
        <f>IF(AE13="",0,SUMIFS('17년일출'!$AA$6:$AA$59,'17년일출'!$AE$6:$AE$59,'17년일입'!$AE13))</f>
        <v>0</v>
      </c>
      <c r="AP13" s="38" t="str">
        <f>IF(AE13="","",COUNTIFS('17년일출'!$AE$6:$AE$59,AE13))</f>
        <v/>
      </c>
      <c r="AQ13" s="25" t="str">
        <f t="shared" si="13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3"/>
        <v>0</v>
      </c>
      <c r="K14" s="38"/>
      <c r="L14" s="41"/>
      <c r="M14" s="48">
        <f t="shared" si="4"/>
        <v>0</v>
      </c>
      <c r="N14" s="25" t="str">
        <f t="shared" si="5"/>
        <v>X</v>
      </c>
      <c r="O14" s="60"/>
      <c r="P14" s="60"/>
      <c r="Q14" s="112"/>
      <c r="S14" s="25"/>
      <c r="U14" s="25"/>
      <c r="V14" s="38">
        <f t="shared" si="6"/>
        <v>0</v>
      </c>
      <c r="W14" s="38">
        <f t="shared" si="7"/>
        <v>0</v>
      </c>
      <c r="X14" s="25" t="str">
        <f t="shared" si="8"/>
        <v>OK</v>
      </c>
      <c r="Z14" s="25"/>
      <c r="AA14" s="38">
        <f t="shared" si="9"/>
        <v>0</v>
      </c>
      <c r="AB14" s="38">
        <f t="shared" si="10"/>
        <v>0</v>
      </c>
      <c r="AC14" s="25" t="str">
        <f t="shared" si="11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MATCH(1,(구분표!$E$2:$E$313='17년일입'!B14)*(구분표!$F$2:$F$313='17년일입'!C14)*(구분표!$G$2:$G$313='17년일입'!A14),0)))</f>
        <v/>
      </c>
      <c r="AI14" s="25"/>
      <c r="AK14" s="38">
        <f>IF(AE14="",0,SUMIFS('17년일출'!$V$6:$V$59,'17년일출'!$AE$6:$AE$59,'17년일입'!$AE14))</f>
        <v>0</v>
      </c>
      <c r="AL14" s="38" t="str">
        <f>IF(AE14="","",COUNTIFS('17년일출'!$AE$6:$AE$59,'17년일입'!AE14))</f>
        <v/>
      </c>
      <c r="AM14" s="25" t="str">
        <f t="shared" si="12"/>
        <v>OK</v>
      </c>
      <c r="AO14" s="38">
        <f>IF(AE14="",0,SUMIFS('17년일출'!$AA$6:$AA$59,'17년일출'!$AE$6:$AE$59,'17년일입'!$AE14))</f>
        <v>0</v>
      </c>
      <c r="AP14" s="38" t="str">
        <f>IF(AE14="","",COUNTIFS('17년일출'!$AE$6:$AE$59,AE14))</f>
        <v/>
      </c>
      <c r="AQ14" s="25" t="str">
        <f t="shared" si="13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3"/>
        <v>0</v>
      </c>
      <c r="K15" s="38"/>
      <c r="L15" s="41"/>
      <c r="M15" s="48">
        <f t="shared" si="4"/>
        <v>0</v>
      </c>
      <c r="N15" s="25" t="str">
        <f t="shared" si="5"/>
        <v>X</v>
      </c>
      <c r="O15" s="60"/>
      <c r="P15" s="60"/>
      <c r="Q15" s="112"/>
      <c r="S15" s="25"/>
      <c r="U15" s="25"/>
      <c r="V15" s="38">
        <f t="shared" si="6"/>
        <v>0</v>
      </c>
      <c r="W15" s="38">
        <f t="shared" si="7"/>
        <v>0</v>
      </c>
      <c r="X15" s="25" t="str">
        <f t="shared" si="8"/>
        <v>OK</v>
      </c>
      <c r="Z15" s="25"/>
      <c r="AA15" s="38">
        <f t="shared" si="9"/>
        <v>0</v>
      </c>
      <c r="AB15" s="38">
        <f t="shared" si="10"/>
        <v>0</v>
      </c>
      <c r="AC15" s="25" t="str">
        <f t="shared" si="11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MATCH(1,(구분표!$E$2:$E$313='17년일입'!B15)*(구분표!$F$2:$F$313='17년일입'!C15)*(구분표!$G$2:$G$313='17년일입'!A15),0)))</f>
        <v/>
      </c>
      <c r="AI15" s="25"/>
      <c r="AK15" s="38">
        <f>IF(AE15="",0,SUMIFS('17년일출'!$V$6:$V$59,'17년일출'!$AE$6:$AE$59,'17년일입'!$AE15))</f>
        <v>0</v>
      </c>
      <c r="AL15" s="38" t="str">
        <f>IF(AE15="","",COUNTIFS('17년일출'!$AE$6:$AE$59,'17년일입'!AE15))</f>
        <v/>
      </c>
      <c r="AM15" s="25" t="str">
        <f t="shared" si="12"/>
        <v>OK</v>
      </c>
      <c r="AO15" s="38">
        <f>IF(AE15="",0,SUMIFS('17년일출'!$AA$6:$AA$59,'17년일출'!$AE$6:$AE$59,'17년일입'!$AE15))</f>
        <v>0</v>
      </c>
      <c r="AP15" s="38" t="str">
        <f>IF(AE15="","",COUNTIFS('17년일출'!$AE$6:$AE$59,AE15))</f>
        <v/>
      </c>
      <c r="AQ15" s="25" t="str">
        <f t="shared" si="13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3"/>
        <v>0</v>
      </c>
      <c r="K16" s="38"/>
      <c r="L16" s="41"/>
      <c r="M16" s="48">
        <f t="shared" si="4"/>
        <v>0</v>
      </c>
      <c r="N16" s="25" t="str">
        <f t="shared" si="5"/>
        <v>X</v>
      </c>
      <c r="O16" s="60"/>
      <c r="P16" s="60"/>
      <c r="Q16" s="112"/>
      <c r="S16" s="25"/>
      <c r="U16" s="25"/>
      <c r="V16" s="38">
        <f t="shared" si="6"/>
        <v>0</v>
      </c>
      <c r="W16" s="38">
        <f t="shared" si="7"/>
        <v>0</v>
      </c>
      <c r="X16" s="25" t="str">
        <f t="shared" si="8"/>
        <v>OK</v>
      </c>
      <c r="Z16" s="25"/>
      <c r="AA16" s="38">
        <f t="shared" si="9"/>
        <v>0</v>
      </c>
      <c r="AB16" s="38">
        <f t="shared" si="10"/>
        <v>0</v>
      </c>
      <c r="AC16" s="25" t="str">
        <f t="shared" si="11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MATCH(1,(구분표!$E$2:$E$313='17년일입'!B16)*(구분표!$F$2:$F$313='17년일입'!C16)*(구분표!$G$2:$G$313='17년일입'!A16),0)))</f>
        <v/>
      </c>
      <c r="AI16" s="25"/>
      <c r="AK16" s="38">
        <f>IF(AE16="",0,SUMIFS('17년일출'!$V$6:$V$59,'17년일출'!$AE$6:$AE$59,'17년일입'!$AE16))</f>
        <v>0</v>
      </c>
      <c r="AL16" s="38" t="str">
        <f>IF(AE16="","",COUNTIFS('17년일출'!$AE$6:$AE$59,'17년일입'!AE16))</f>
        <v/>
      </c>
      <c r="AM16" s="25" t="str">
        <f t="shared" si="12"/>
        <v>OK</v>
      </c>
      <c r="AO16" s="38">
        <f>IF(AE16="",0,SUMIFS('17년일출'!$AA$6:$AA$59,'17년일출'!$AE$6:$AE$59,'17년일입'!$AE16))</f>
        <v>0</v>
      </c>
      <c r="AP16" s="38" t="str">
        <f>IF(AE16="","",COUNTIFS('17년일출'!$AE$6:$AE$59,AE16))</f>
        <v/>
      </c>
      <c r="AQ16" s="25" t="str">
        <f t="shared" si="13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3"/>
        <v>0</v>
      </c>
      <c r="K17" s="38"/>
      <c r="L17" s="41"/>
      <c r="M17" s="48">
        <f t="shared" si="4"/>
        <v>0</v>
      </c>
      <c r="N17" s="25" t="str">
        <f t="shared" si="5"/>
        <v>X</v>
      </c>
      <c r="O17" s="60"/>
      <c r="P17" s="60"/>
      <c r="Q17" s="112"/>
      <c r="S17" s="25"/>
      <c r="U17" s="25"/>
      <c r="V17" s="38">
        <f t="shared" si="6"/>
        <v>0</v>
      </c>
      <c r="W17" s="38">
        <f t="shared" si="7"/>
        <v>0</v>
      </c>
      <c r="X17" s="25" t="str">
        <f t="shared" si="8"/>
        <v>OK</v>
      </c>
      <c r="Z17" s="25"/>
      <c r="AA17" s="38">
        <f t="shared" si="9"/>
        <v>0</v>
      </c>
      <c r="AB17" s="38">
        <f t="shared" si="10"/>
        <v>0</v>
      </c>
      <c r="AC17" s="25" t="str">
        <f t="shared" si="11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MATCH(1,(구분표!$E$2:$E$313='17년일입'!B17)*(구분표!$F$2:$F$313='17년일입'!C17)*(구분표!$G$2:$G$313='17년일입'!A17),0)))</f>
        <v/>
      </c>
      <c r="AI17" s="25"/>
      <c r="AK17" s="38">
        <f>IF(AE17="",0,SUMIFS('17년일출'!$V$6:$V$59,'17년일출'!$AE$6:$AE$59,'17년일입'!$AE17))</f>
        <v>0</v>
      </c>
      <c r="AL17" s="38" t="str">
        <f>IF(AE17="","",COUNTIFS('17년일출'!$AE$6:$AE$59,'17년일입'!AE17))</f>
        <v/>
      </c>
      <c r="AM17" s="25" t="str">
        <f t="shared" si="12"/>
        <v>OK</v>
      </c>
      <c r="AO17" s="38">
        <f>IF(AE17="",0,SUMIFS('17년일출'!$AA$6:$AA$59,'17년일출'!$AE$6:$AE$59,'17년일입'!$AE17))</f>
        <v>0</v>
      </c>
      <c r="AP17" s="38" t="str">
        <f>IF(AE17="","",COUNTIFS('17년일출'!$AE$6:$AE$59,AE17))</f>
        <v/>
      </c>
      <c r="AQ17" s="25" t="str">
        <f t="shared" si="13"/>
        <v>OK</v>
      </c>
    </row>
    <row r="18" spans="1:43" ht="50.1" customHeight="1" x14ac:dyDescent="0.3">
      <c r="A18" s="31" t="str">
        <f>IFERROR(VLOOKUP($C18,구분표!$A$2:$C$313,2,FALSE),"")</f>
        <v/>
      </c>
      <c r="B18" s="22" t="str">
        <f>IFERROR(VLOOKUP($C18,구분표!$A$2:$C$313,3,FALSE),"")</f>
        <v/>
      </c>
      <c r="C18" s="29"/>
      <c r="D18" s="33"/>
      <c r="E18" s="34"/>
      <c r="F18" s="33"/>
      <c r="G18" s="40"/>
      <c r="H18" s="38"/>
      <c r="I18" s="41"/>
      <c r="J18" s="46">
        <f t="shared" si="3"/>
        <v>0</v>
      </c>
      <c r="K18" s="38"/>
      <c r="L18" s="41"/>
      <c r="M18" s="48">
        <f t="shared" si="4"/>
        <v>0</v>
      </c>
      <c r="N18" s="25" t="str">
        <f t="shared" si="5"/>
        <v>X</v>
      </c>
      <c r="O18" s="60"/>
      <c r="P18" s="60"/>
      <c r="Q18" s="112"/>
      <c r="S18" s="25"/>
      <c r="U18" s="25"/>
      <c r="V18" s="38">
        <f t="shared" si="6"/>
        <v>0</v>
      </c>
      <c r="W18" s="38">
        <f t="shared" si="7"/>
        <v>0</v>
      </c>
      <c r="X18" s="25" t="str">
        <f t="shared" si="8"/>
        <v>OK</v>
      </c>
      <c r="Z18" s="25"/>
      <c r="AA18" s="38">
        <f t="shared" si="9"/>
        <v>0</v>
      </c>
      <c r="AB18" s="38">
        <f t="shared" si="10"/>
        <v>0</v>
      </c>
      <c r="AC18" s="25" t="str">
        <f t="shared" si="11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MATCH(1,(구분표!$E$2:$E$313='17년일입'!B18)*(구분표!$F$2:$F$313='17년일입'!C18)*(구분표!$G$2:$G$313='17년일입'!A18),0)))</f>
        <v/>
      </c>
      <c r="AI18" s="25"/>
      <c r="AK18" s="38">
        <f>IF(AE18="",0,SUMIFS('17년일출'!$V$6:$V$59,'17년일출'!$AE$6:$AE$59,'17년일입'!$AE18))</f>
        <v>0</v>
      </c>
      <c r="AL18" s="38" t="str">
        <f>IF(AE18="","",COUNTIFS('17년일출'!$AE$6:$AE$59,'17년일입'!AE18))</f>
        <v/>
      </c>
      <c r="AM18" s="25" t="str">
        <f t="shared" si="12"/>
        <v>OK</v>
      </c>
      <c r="AO18" s="38">
        <f>IF(AE18="",0,SUMIFS('17년일출'!$AA$6:$AA$59,'17년일출'!$AE$6:$AE$59,'17년일입'!$AE18))</f>
        <v>0</v>
      </c>
      <c r="AP18" s="38" t="str">
        <f>IF(AE18="","",COUNTIFS('17년일출'!$AE$6:$AE$59,AE18))</f>
        <v/>
      </c>
      <c r="AQ18" s="25" t="str">
        <f t="shared" si="13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3"/>
        <v>0</v>
      </c>
      <c r="K19" s="38"/>
      <c r="L19" s="41"/>
      <c r="M19" s="48">
        <f t="shared" si="4"/>
        <v>0</v>
      </c>
      <c r="N19" s="25" t="str">
        <f t="shared" si="5"/>
        <v>X</v>
      </c>
      <c r="O19" s="60"/>
      <c r="P19" s="60"/>
      <c r="Q19" s="112"/>
      <c r="S19" s="25"/>
      <c r="U19" s="25"/>
      <c r="V19" s="38">
        <f t="shared" si="6"/>
        <v>0</v>
      </c>
      <c r="W19" s="38">
        <f t="shared" si="7"/>
        <v>0</v>
      </c>
      <c r="X19" s="25" t="str">
        <f t="shared" si="8"/>
        <v>OK</v>
      </c>
      <c r="Z19" s="25"/>
      <c r="AA19" s="38">
        <f t="shared" si="9"/>
        <v>0</v>
      </c>
      <c r="AB19" s="38">
        <f t="shared" si="10"/>
        <v>0</v>
      </c>
      <c r="AC19" s="25" t="str">
        <f t="shared" si="11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MATCH(1,(구분표!$E$2:$E$313='17년일입'!B19)*(구분표!$F$2:$F$313='17년일입'!C19)*(구분표!$G$2:$G$313='17년일입'!A19),0)))</f>
        <v/>
      </c>
      <c r="AI19" s="25"/>
      <c r="AK19" s="38">
        <f>IF(AE19="",0,SUMIFS('17년일출'!$V$6:$V$59,'17년일출'!$AE$6:$AE$59,'17년일입'!$AE19))</f>
        <v>0</v>
      </c>
      <c r="AL19" s="38" t="str">
        <f>IF(AE19="","",COUNTIFS('17년일출'!$AE$6:$AE$59,'17년일입'!AE19))</f>
        <v/>
      </c>
      <c r="AM19" s="25" t="str">
        <f t="shared" si="12"/>
        <v>OK</v>
      </c>
      <c r="AO19" s="38">
        <f>IF(AE19="",0,SUMIFS('17년일출'!$AA$6:$AA$59,'17년일출'!$AE$6:$AE$59,'17년일입'!$AE19))</f>
        <v>0</v>
      </c>
      <c r="AP19" s="38" t="str">
        <f>IF(AE19="","",COUNTIFS('17년일출'!$AE$6:$AE$59,AE19))</f>
        <v/>
      </c>
      <c r="AQ19" s="25" t="str">
        <f t="shared" si="13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3"/>
        <v>0</v>
      </c>
      <c r="K20" s="38"/>
      <c r="L20" s="41"/>
      <c r="M20" s="48">
        <f t="shared" si="4"/>
        <v>0</v>
      </c>
      <c r="N20" s="25" t="str">
        <f t="shared" si="5"/>
        <v>X</v>
      </c>
      <c r="O20" s="60"/>
      <c r="P20" s="60"/>
      <c r="Q20" s="112"/>
      <c r="S20" s="25"/>
      <c r="U20" s="25"/>
      <c r="V20" s="38">
        <f t="shared" si="6"/>
        <v>0</v>
      </c>
      <c r="W20" s="38">
        <f t="shared" si="7"/>
        <v>0</v>
      </c>
      <c r="X20" s="25" t="str">
        <f t="shared" si="8"/>
        <v>OK</v>
      </c>
      <c r="Z20" s="25"/>
      <c r="AA20" s="38">
        <f t="shared" si="9"/>
        <v>0</v>
      </c>
      <c r="AB20" s="38">
        <f t="shared" si="10"/>
        <v>0</v>
      </c>
      <c r="AC20" s="25" t="str">
        <f t="shared" si="11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MATCH(1,(구분표!$E$2:$E$313='17년일입'!B20)*(구분표!$F$2:$F$313='17년일입'!C20)*(구분표!$G$2:$G$313='17년일입'!A20),0)))</f>
        <v/>
      </c>
      <c r="AI20" s="25"/>
      <c r="AK20" s="38">
        <f>IF(AE20="",0,SUMIFS('17년일출'!$V$6:$V$59,'17년일출'!$AE$6:$AE$59,'17년일입'!$AE20))</f>
        <v>0</v>
      </c>
      <c r="AL20" s="38" t="str">
        <f>IF(AE20="","",COUNTIFS('17년일출'!$AE$6:$AE$59,'17년일입'!AE20))</f>
        <v/>
      </c>
      <c r="AM20" s="25" t="str">
        <f t="shared" si="12"/>
        <v>OK</v>
      </c>
      <c r="AO20" s="38">
        <f>IF(AE20="",0,SUMIFS('17년일출'!$AA$6:$AA$59,'17년일출'!$AE$6:$AE$59,'17년일입'!$AE20))</f>
        <v>0</v>
      </c>
      <c r="AP20" s="38" t="str">
        <f>IF(AE20="","",COUNTIFS('17년일출'!$AE$6:$AE$59,AE20))</f>
        <v/>
      </c>
      <c r="AQ20" s="25" t="str">
        <f t="shared" si="13"/>
        <v>OK</v>
      </c>
    </row>
    <row r="21" spans="1:43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3"/>
        <v>0</v>
      </c>
      <c r="K21" s="38"/>
      <c r="L21" s="41"/>
      <c r="M21" s="48">
        <f t="shared" si="4"/>
        <v>0</v>
      </c>
      <c r="N21" s="25" t="str">
        <f t="shared" si="5"/>
        <v>X</v>
      </c>
      <c r="O21" s="60"/>
      <c r="P21" s="60"/>
      <c r="Q21" s="112"/>
      <c r="S21" s="25"/>
      <c r="U21" s="25"/>
      <c r="V21" s="38">
        <f t="shared" si="6"/>
        <v>0</v>
      </c>
      <c r="W21" s="38">
        <f t="shared" si="7"/>
        <v>0</v>
      </c>
      <c r="X21" s="25" t="str">
        <f t="shared" si="8"/>
        <v>OK</v>
      </c>
      <c r="Z21" s="25"/>
      <c r="AA21" s="38">
        <f t="shared" si="9"/>
        <v>0</v>
      </c>
      <c r="AB21" s="38">
        <f t="shared" si="10"/>
        <v>0</v>
      </c>
      <c r="AC21" s="25" t="str">
        <f t="shared" si="11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MATCH(1,(구분표!$E$2:$E$313='17년일입'!B21)*(구분표!$F$2:$F$313='17년일입'!C21)*(구분표!$G$2:$G$313='17년일입'!A21),0)))</f>
        <v/>
      </c>
      <c r="AI21" s="25"/>
      <c r="AK21" s="38">
        <f>IF(AE21="",0,SUMIFS('17년일출'!$V$6:$V$59,'17년일출'!$AE$6:$AE$59,'17년일입'!$AE21))</f>
        <v>0</v>
      </c>
      <c r="AL21" s="38" t="str">
        <f>IF(AE21="","",COUNTIFS('17년일출'!$AE$6:$AE$59,'17년일입'!AE21))</f>
        <v/>
      </c>
      <c r="AM21" s="25" t="str">
        <f t="shared" si="12"/>
        <v>OK</v>
      </c>
      <c r="AO21" s="38">
        <f>IF(AE21="",0,SUMIFS('17년일출'!$AA$6:$AA$59,'17년일출'!$AE$6:$AE$59,'17년일입'!$AE21))</f>
        <v>0</v>
      </c>
      <c r="AP21" s="38" t="str">
        <f>IF(AE21="","",COUNTIFS('17년일출'!$AE$6:$AE$59,AE21))</f>
        <v/>
      </c>
      <c r="AQ21" s="25" t="str">
        <f t="shared" si="13"/>
        <v>OK</v>
      </c>
    </row>
    <row r="22" spans="1:43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3"/>
        <v>0</v>
      </c>
      <c r="K22" s="38"/>
      <c r="L22" s="41"/>
      <c r="M22" s="48">
        <f t="shared" si="4"/>
        <v>0</v>
      </c>
      <c r="N22" s="25" t="str">
        <f t="shared" si="5"/>
        <v>X</v>
      </c>
      <c r="O22" s="60"/>
      <c r="P22" s="60"/>
      <c r="Q22" s="112"/>
      <c r="S22" s="25"/>
      <c r="U22" s="25"/>
      <c r="V22" s="38">
        <f t="shared" si="6"/>
        <v>0</v>
      </c>
      <c r="W22" s="38">
        <f t="shared" si="7"/>
        <v>0</v>
      </c>
      <c r="X22" s="25" t="str">
        <f t="shared" si="8"/>
        <v>OK</v>
      </c>
      <c r="Z22" s="25"/>
      <c r="AA22" s="38">
        <f t="shared" si="9"/>
        <v>0</v>
      </c>
      <c r="AB22" s="38">
        <f t="shared" si="10"/>
        <v>0</v>
      </c>
      <c r="AC22" s="25" t="str">
        <f t="shared" si="11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MATCH(1,(구분표!$E$2:$E$313='17년일입'!B22)*(구분표!$F$2:$F$313='17년일입'!C22)*(구분표!$G$2:$G$313='17년일입'!A22),0)))</f>
        <v/>
      </c>
      <c r="AI22" s="25"/>
      <c r="AK22" s="38">
        <f>IF(AE22="",0,SUMIFS('17년일출'!$V$6:$V$59,'17년일출'!$AE$6:$AE$59,'17년일입'!$AE22))</f>
        <v>0</v>
      </c>
      <c r="AL22" s="38" t="str">
        <f>IF(AE22="","",COUNTIFS('17년일출'!$AE$6:$AE$59,'17년일입'!AE22))</f>
        <v/>
      </c>
      <c r="AM22" s="25" t="str">
        <f t="shared" si="12"/>
        <v>OK</v>
      </c>
      <c r="AO22" s="38">
        <f>IF(AE22="",0,SUMIFS('17년일출'!$AA$6:$AA$59,'17년일출'!$AE$6:$AE$59,'17년일입'!$AE22))</f>
        <v>0</v>
      </c>
      <c r="AP22" s="38" t="str">
        <f>IF(AE22="","",COUNTIFS('17년일출'!$AE$6:$AE$59,AE22))</f>
        <v/>
      </c>
      <c r="AQ22" s="25" t="str">
        <f t="shared" si="13"/>
        <v>OK</v>
      </c>
    </row>
    <row r="23" spans="1:43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3"/>
        <v>0</v>
      </c>
      <c r="K23" s="38"/>
      <c r="L23" s="41"/>
      <c r="M23" s="48">
        <f t="shared" si="4"/>
        <v>0</v>
      </c>
      <c r="N23" s="25" t="str">
        <f t="shared" si="5"/>
        <v>X</v>
      </c>
      <c r="O23" s="60"/>
      <c r="P23" s="60"/>
      <c r="Q23" s="112"/>
      <c r="S23" s="25"/>
      <c r="U23" s="25"/>
      <c r="V23" s="38">
        <f t="shared" si="6"/>
        <v>0</v>
      </c>
      <c r="W23" s="38">
        <f t="shared" si="7"/>
        <v>0</v>
      </c>
      <c r="X23" s="25" t="str">
        <f t="shared" si="8"/>
        <v>OK</v>
      </c>
      <c r="Z23" s="25"/>
      <c r="AA23" s="38">
        <f t="shared" si="9"/>
        <v>0</v>
      </c>
      <c r="AB23" s="38">
        <f t="shared" si="10"/>
        <v>0</v>
      </c>
      <c r="AC23" s="25" t="str">
        <f t="shared" si="11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MATCH(1,(구분표!$E$2:$E$313='17년일입'!B23)*(구분표!$F$2:$F$313='17년일입'!C23)*(구분표!$G$2:$G$313='17년일입'!A23),0)))</f>
        <v/>
      </c>
      <c r="AI23" s="25"/>
      <c r="AK23" s="38">
        <f>IF(AE23="",0,SUMIFS('17년일출'!$V$6:$V$59,'17년일출'!$AE$6:$AE$59,'17년일입'!$AE23))</f>
        <v>0</v>
      </c>
      <c r="AL23" s="38" t="str">
        <f>IF(AE23="","",COUNTIFS('17년일출'!$AE$6:$AE$59,'17년일입'!AE23))</f>
        <v/>
      </c>
      <c r="AM23" s="25" t="str">
        <f t="shared" si="12"/>
        <v>OK</v>
      </c>
      <c r="AO23" s="38">
        <f>IF(AE23="",0,SUMIFS('17년일출'!$AA$6:$AA$59,'17년일출'!$AE$6:$AE$59,'17년일입'!$AE23))</f>
        <v>0</v>
      </c>
      <c r="AP23" s="38" t="str">
        <f>IF(AE23="","",COUNTIFS('17년일출'!$AE$6:$AE$59,AE23))</f>
        <v/>
      </c>
      <c r="AQ23" s="25" t="str">
        <f t="shared" si="13"/>
        <v>OK</v>
      </c>
    </row>
    <row r="24" spans="1:43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3"/>
        <v>0</v>
      </c>
      <c r="K24" s="38"/>
      <c r="L24" s="41"/>
      <c r="M24" s="48">
        <f t="shared" si="4"/>
        <v>0</v>
      </c>
      <c r="N24" s="25" t="str">
        <f t="shared" si="5"/>
        <v>X</v>
      </c>
      <c r="O24" s="60"/>
      <c r="P24" s="60"/>
      <c r="Q24" s="112"/>
      <c r="S24" s="25"/>
      <c r="U24" s="25"/>
      <c r="V24" s="38">
        <f t="shared" si="6"/>
        <v>0</v>
      </c>
      <c r="W24" s="38">
        <f t="shared" si="7"/>
        <v>0</v>
      </c>
      <c r="X24" s="25" t="str">
        <f t="shared" si="8"/>
        <v>OK</v>
      </c>
      <c r="Z24" s="25"/>
      <c r="AA24" s="38">
        <f t="shared" si="9"/>
        <v>0</v>
      </c>
      <c r="AB24" s="38">
        <f t="shared" si="10"/>
        <v>0</v>
      </c>
      <c r="AC24" s="25" t="str">
        <f t="shared" si="11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MATCH(1,(구분표!$E$2:$E$313='17년일입'!B24)*(구분표!$F$2:$F$313='17년일입'!C24)*(구분표!$G$2:$G$313='17년일입'!A24),0)))</f>
        <v/>
      </c>
      <c r="AI24" s="25"/>
      <c r="AK24" s="38">
        <f>IF(AE24="",0,SUMIFS('17년일출'!$V$6:$V$59,'17년일출'!$AE$6:$AE$59,'17년일입'!$AE24))</f>
        <v>0</v>
      </c>
      <c r="AL24" s="38" t="str">
        <f>IF(AE24="","",COUNTIFS('17년일출'!$AE$6:$AE$59,'17년일입'!AE24))</f>
        <v/>
      </c>
      <c r="AM24" s="25" t="str">
        <f t="shared" si="12"/>
        <v>OK</v>
      </c>
      <c r="AO24" s="38">
        <f>IF(AE24="",0,SUMIFS('17년일출'!$AA$6:$AA$59,'17년일출'!$AE$6:$AE$59,'17년일입'!$AE24))</f>
        <v>0</v>
      </c>
      <c r="AP24" s="38" t="str">
        <f>IF(AE24="","",COUNTIFS('17년일출'!$AE$6:$AE$59,AE24))</f>
        <v/>
      </c>
      <c r="AQ24" s="25" t="str">
        <f t="shared" si="13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3"/>
        <v>0</v>
      </c>
      <c r="K25" s="38"/>
      <c r="L25" s="41"/>
      <c r="M25" s="48">
        <f t="shared" si="4"/>
        <v>0</v>
      </c>
      <c r="N25" s="25" t="str">
        <f t="shared" si="5"/>
        <v>X</v>
      </c>
      <c r="O25" s="60"/>
      <c r="P25" s="60"/>
      <c r="Q25" s="112"/>
      <c r="S25" s="25"/>
      <c r="U25" s="25"/>
      <c r="V25" s="38">
        <f t="shared" si="6"/>
        <v>0</v>
      </c>
      <c r="W25" s="38">
        <f t="shared" si="7"/>
        <v>0</v>
      </c>
      <c r="X25" s="25" t="str">
        <f t="shared" si="8"/>
        <v>OK</v>
      </c>
      <c r="Z25" s="25"/>
      <c r="AA25" s="38">
        <f t="shared" si="9"/>
        <v>0</v>
      </c>
      <c r="AB25" s="38">
        <f t="shared" si="10"/>
        <v>0</v>
      </c>
      <c r="AC25" s="25" t="str">
        <f t="shared" si="11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MATCH(1,(구분표!$E$2:$E$313='17년일입'!B25)*(구분표!$F$2:$F$313='17년일입'!C25)*(구분표!$G$2:$G$313='17년일입'!A25),0)))</f>
        <v/>
      </c>
      <c r="AI25" s="25"/>
      <c r="AK25" s="38">
        <f>IF(AE25="",0,SUMIFS('17년일출'!$V$6:$V$59,'17년일출'!$AE$6:$AE$59,'17년일입'!$AE25))</f>
        <v>0</v>
      </c>
      <c r="AL25" s="38" t="str">
        <f>IF(AE25="","",COUNTIFS('17년일출'!$AE$6:$AE$59,'17년일입'!AE25))</f>
        <v/>
      </c>
      <c r="AM25" s="25" t="str">
        <f t="shared" si="12"/>
        <v>OK</v>
      </c>
      <c r="AO25" s="38">
        <f>IF(AE25="",0,SUMIFS('17년일출'!$AA$6:$AA$59,'17년일출'!$AE$6:$AE$59,'17년일입'!$AE25))</f>
        <v>0</v>
      </c>
      <c r="AP25" s="38" t="str">
        <f>IF(AE25="","",COUNTIFS('17년일출'!$AE$6:$AE$59,AE25))</f>
        <v/>
      </c>
      <c r="AQ25" s="25" t="str">
        <f t="shared" si="13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3"/>
        <v>0</v>
      </c>
      <c r="K26" s="38"/>
      <c r="L26" s="41"/>
      <c r="M26" s="48">
        <f t="shared" si="4"/>
        <v>0</v>
      </c>
      <c r="N26" s="25" t="str">
        <f t="shared" si="5"/>
        <v>X</v>
      </c>
      <c r="O26" s="60"/>
      <c r="P26" s="60"/>
      <c r="Q26" s="112"/>
      <c r="S26" s="25"/>
      <c r="U26" s="25"/>
      <c r="V26" s="38">
        <f t="shared" si="6"/>
        <v>0</v>
      </c>
      <c r="W26" s="38">
        <f t="shared" si="7"/>
        <v>0</v>
      </c>
      <c r="X26" s="25" t="str">
        <f t="shared" si="8"/>
        <v>OK</v>
      </c>
      <c r="Z26" s="25"/>
      <c r="AA26" s="38">
        <f t="shared" si="9"/>
        <v>0</v>
      </c>
      <c r="AB26" s="38">
        <f t="shared" si="10"/>
        <v>0</v>
      </c>
      <c r="AC26" s="25" t="str">
        <f t="shared" si="11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MATCH(1,(구분표!$E$2:$E$313='17년일입'!B26)*(구분표!$F$2:$F$313='17년일입'!C26)*(구분표!$G$2:$G$313='17년일입'!A26),0)))</f>
        <v/>
      </c>
      <c r="AI26" s="25"/>
      <c r="AK26" s="38">
        <f>IF(AE26="",0,SUMIFS('17년일출'!$V$6:$V$59,'17년일출'!$AE$6:$AE$59,'17년일입'!$AE26))</f>
        <v>0</v>
      </c>
      <c r="AL26" s="38" t="str">
        <f>IF(AE26="","",COUNTIFS('17년일출'!$AE$6:$AE$59,'17년일입'!AE26))</f>
        <v/>
      </c>
      <c r="AM26" s="25" t="str">
        <f t="shared" si="12"/>
        <v>OK</v>
      </c>
      <c r="AO26" s="38">
        <f>IF(AE26="",0,SUMIFS('17년일출'!$AA$6:$AA$59,'17년일출'!$AE$6:$AE$59,'17년일입'!$AE26))</f>
        <v>0</v>
      </c>
      <c r="AP26" s="38" t="str">
        <f>IF(AE26="","",COUNTIFS('17년일출'!$AE$6:$AE$59,AE26))</f>
        <v/>
      </c>
      <c r="AQ26" s="25" t="str">
        <f t="shared" si="13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3"/>
        <v>0</v>
      </c>
      <c r="K27" s="38"/>
      <c r="L27" s="41"/>
      <c r="M27" s="48">
        <f t="shared" si="4"/>
        <v>0</v>
      </c>
      <c r="N27" s="25" t="str">
        <f t="shared" si="5"/>
        <v>X</v>
      </c>
      <c r="O27" s="60"/>
      <c r="P27" s="60"/>
      <c r="Q27" s="112"/>
      <c r="S27" s="25"/>
      <c r="U27" s="25"/>
      <c r="V27" s="38">
        <f t="shared" si="6"/>
        <v>0</v>
      </c>
      <c r="W27" s="38">
        <f t="shared" si="7"/>
        <v>0</v>
      </c>
      <c r="X27" s="25" t="str">
        <f t="shared" si="8"/>
        <v>OK</v>
      </c>
      <c r="Z27" s="25"/>
      <c r="AA27" s="38">
        <f t="shared" si="9"/>
        <v>0</v>
      </c>
      <c r="AB27" s="38">
        <f t="shared" si="10"/>
        <v>0</v>
      </c>
      <c r="AC27" s="25" t="str">
        <f t="shared" si="11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MATCH(1,(구분표!$E$2:$E$313='17년일입'!B27)*(구분표!$F$2:$F$313='17년일입'!C27)*(구분표!$G$2:$G$313='17년일입'!A27),0)))</f>
        <v/>
      </c>
      <c r="AI27" s="25"/>
      <c r="AK27" s="38">
        <f>IF(AE27="",0,SUMIFS('17년일출'!$V$6:$V$59,'17년일출'!$AE$6:$AE$59,'17년일입'!$AE27))</f>
        <v>0</v>
      </c>
      <c r="AL27" s="38" t="str">
        <f>IF(AE27="","",COUNTIFS('17년일출'!$AE$6:$AE$59,'17년일입'!AE27))</f>
        <v/>
      </c>
      <c r="AM27" s="25" t="str">
        <f t="shared" si="12"/>
        <v>OK</v>
      </c>
      <c r="AO27" s="38">
        <f>IF(AE27="",0,SUMIFS('17년일출'!$AA$6:$AA$59,'17년일출'!$AE$6:$AE$59,'17년일입'!$AE27))</f>
        <v>0</v>
      </c>
      <c r="AP27" s="38" t="str">
        <f>IF(AE27="","",COUNTIFS('17년일출'!$AE$6:$AE$59,AE27))</f>
        <v/>
      </c>
      <c r="AQ27" s="25" t="str">
        <f t="shared" si="13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3"/>
        <v>0</v>
      </c>
      <c r="K28" s="38"/>
      <c r="L28" s="41"/>
      <c r="M28" s="48">
        <f t="shared" si="4"/>
        <v>0</v>
      </c>
      <c r="N28" s="25" t="str">
        <f t="shared" si="5"/>
        <v>X</v>
      </c>
      <c r="O28" s="60"/>
      <c r="P28" s="60"/>
      <c r="Q28" s="112"/>
      <c r="S28" s="25"/>
      <c r="U28" s="25"/>
      <c r="V28" s="38">
        <f t="shared" si="6"/>
        <v>0</v>
      </c>
      <c r="W28" s="38">
        <f t="shared" si="7"/>
        <v>0</v>
      </c>
      <c r="X28" s="25" t="str">
        <f t="shared" si="8"/>
        <v>OK</v>
      </c>
      <c r="Z28" s="25"/>
      <c r="AA28" s="38">
        <f t="shared" si="9"/>
        <v>0</v>
      </c>
      <c r="AB28" s="38">
        <f t="shared" si="10"/>
        <v>0</v>
      </c>
      <c r="AC28" s="25" t="str">
        <f t="shared" si="11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MATCH(1,(구분표!$E$2:$E$313='17년일입'!B28)*(구분표!$F$2:$F$313='17년일입'!C28)*(구분표!$G$2:$G$313='17년일입'!A28),0)))</f>
        <v/>
      </c>
      <c r="AI28" s="25"/>
      <c r="AK28" s="38">
        <f>IF(AE28="",0,SUMIFS('17년일출'!$V$6:$V$59,'17년일출'!$AE$6:$AE$59,'17년일입'!$AE28))</f>
        <v>0</v>
      </c>
      <c r="AL28" s="38" t="str">
        <f>IF(AE28="","",COUNTIFS('17년일출'!$AE$6:$AE$59,'17년일입'!AE28))</f>
        <v/>
      </c>
      <c r="AM28" s="25" t="str">
        <f t="shared" si="12"/>
        <v>OK</v>
      </c>
      <c r="AO28" s="38">
        <f>IF(AE28="",0,SUMIFS('17년일출'!$AA$6:$AA$59,'17년일출'!$AE$6:$AE$59,'17년일입'!$AE28))</f>
        <v>0</v>
      </c>
      <c r="AP28" s="38" t="str">
        <f>IF(AE28="","",COUNTIFS('17년일출'!$AE$6:$AE$59,AE28))</f>
        <v/>
      </c>
      <c r="AQ28" s="25" t="str">
        <f t="shared" si="13"/>
        <v>OK</v>
      </c>
    </row>
    <row r="29" spans="1:43" ht="50.1" customHeight="1" x14ac:dyDescent="0.3">
      <c r="A29" s="31" t="str">
        <f>IFERROR(VLOOKUP($C29,구분표!$A$2:$C$313,2,FALSE),"")</f>
        <v/>
      </c>
      <c r="B29" s="22" t="str">
        <f>IFERROR(VLOOKUP($C29,구분표!$A$2:$C$313,3,FALSE),"")</f>
        <v/>
      </c>
      <c r="C29" s="29"/>
      <c r="D29" s="33"/>
      <c r="E29" s="34"/>
      <c r="F29" s="33"/>
      <c r="G29" s="40"/>
      <c r="H29" s="38"/>
      <c r="I29" s="41"/>
      <c r="J29" s="46">
        <f t="shared" si="3"/>
        <v>0</v>
      </c>
      <c r="K29" s="38"/>
      <c r="L29" s="41"/>
      <c r="M29" s="48">
        <f t="shared" si="4"/>
        <v>0</v>
      </c>
      <c r="N29" s="25" t="str">
        <f t="shared" si="5"/>
        <v>X</v>
      </c>
      <c r="O29" s="60"/>
      <c r="P29" s="60"/>
      <c r="Q29" s="112"/>
      <c r="S29" s="25"/>
      <c r="U29" s="25"/>
      <c r="V29" s="38">
        <f t="shared" si="6"/>
        <v>0</v>
      </c>
      <c r="W29" s="38">
        <f t="shared" si="7"/>
        <v>0</v>
      </c>
      <c r="X29" s="25" t="str">
        <f t="shared" si="8"/>
        <v>OK</v>
      </c>
      <c r="Z29" s="25"/>
      <c r="AA29" s="38">
        <f t="shared" si="9"/>
        <v>0</v>
      </c>
      <c r="AB29" s="38">
        <f t="shared" si="10"/>
        <v>0</v>
      </c>
      <c r="AC29" s="25" t="str">
        <f t="shared" si="11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MATCH(1,(구분표!$E$2:$E$313='17년일입'!B29)*(구분표!$F$2:$F$313='17년일입'!C29)*(구분표!$G$2:$G$313='17년일입'!A29),0)))</f>
        <v/>
      </c>
      <c r="AI29" s="25"/>
      <c r="AK29" s="38">
        <f>IF(AE29="",0,SUMIFS('17년일출'!$V$6:$V$59,'17년일출'!$AE$6:$AE$59,'17년일입'!$AE29))</f>
        <v>0</v>
      </c>
      <c r="AL29" s="38" t="str">
        <f>IF(AE29="","",COUNTIFS('17년일출'!$AE$6:$AE$59,'17년일입'!AE29))</f>
        <v/>
      </c>
      <c r="AM29" s="25" t="str">
        <f t="shared" si="12"/>
        <v>OK</v>
      </c>
      <c r="AO29" s="38">
        <f>IF(AE29="",0,SUMIFS('17년일출'!$AA$6:$AA$59,'17년일출'!$AE$6:$AE$59,'17년일입'!$AE29))</f>
        <v>0</v>
      </c>
      <c r="AP29" s="38" t="str">
        <f>IF(AE29="","",COUNTIFS('17년일출'!$AE$6:$AE$59,AE29))</f>
        <v/>
      </c>
      <c r="AQ29" s="25" t="str">
        <f t="shared" si="13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3"/>
        <v>0</v>
      </c>
      <c r="K30" s="38"/>
      <c r="L30" s="41"/>
      <c r="M30" s="48">
        <f t="shared" si="4"/>
        <v>0</v>
      </c>
      <c r="N30" s="25" t="str">
        <f t="shared" si="5"/>
        <v>X</v>
      </c>
      <c r="O30" s="60"/>
      <c r="P30" s="60"/>
      <c r="Q30" s="112"/>
      <c r="S30" s="25"/>
      <c r="U30" s="25"/>
      <c r="V30" s="38">
        <f t="shared" si="6"/>
        <v>0</v>
      </c>
      <c r="W30" s="38">
        <f t="shared" si="7"/>
        <v>0</v>
      </c>
      <c r="X30" s="25" t="str">
        <f t="shared" si="8"/>
        <v>OK</v>
      </c>
      <c r="Z30" s="25"/>
      <c r="AA30" s="38">
        <f t="shared" si="9"/>
        <v>0</v>
      </c>
      <c r="AB30" s="38">
        <f t="shared" si="10"/>
        <v>0</v>
      </c>
      <c r="AC30" s="25" t="str">
        <f t="shared" si="11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MATCH(1,(구분표!$E$2:$E$313='17년일입'!B30)*(구분표!$F$2:$F$313='17년일입'!C30)*(구분표!$G$2:$G$313='17년일입'!A30),0)))</f>
        <v/>
      </c>
      <c r="AI30" s="25"/>
      <c r="AK30" s="38">
        <f>IF(AE30="",0,SUMIFS('17년일출'!$V$6:$V$59,'17년일출'!$AE$6:$AE$59,'17년일입'!$AE30))</f>
        <v>0</v>
      </c>
      <c r="AL30" s="38" t="str">
        <f>IF(AE30="","",COUNTIFS('17년일출'!$AE$6:$AE$59,'17년일입'!AE30))</f>
        <v/>
      </c>
      <c r="AM30" s="25" t="str">
        <f t="shared" si="12"/>
        <v>OK</v>
      </c>
      <c r="AO30" s="38">
        <f>IF(AE30="",0,SUMIFS('17년일출'!$AA$6:$AA$59,'17년일출'!$AE$6:$AE$59,'17년일입'!$AE30))</f>
        <v>0</v>
      </c>
      <c r="AP30" s="38" t="str">
        <f>IF(AE30="","",COUNTIFS('17년일출'!$AE$6:$AE$59,AE30))</f>
        <v/>
      </c>
      <c r="AQ30" s="25" t="str">
        <f t="shared" si="13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3"/>
        <v>0</v>
      </c>
      <c r="K31" s="38"/>
      <c r="L31" s="41"/>
      <c r="M31" s="48">
        <f t="shared" si="4"/>
        <v>0</v>
      </c>
      <c r="N31" s="25" t="str">
        <f t="shared" si="5"/>
        <v>X</v>
      </c>
      <c r="O31" s="60"/>
      <c r="P31" s="60"/>
      <c r="Q31" s="112"/>
      <c r="S31" s="25"/>
      <c r="U31" s="25"/>
      <c r="V31" s="38">
        <f t="shared" si="6"/>
        <v>0</v>
      </c>
      <c r="W31" s="38">
        <f t="shared" si="7"/>
        <v>0</v>
      </c>
      <c r="X31" s="25" t="str">
        <f t="shared" si="8"/>
        <v>OK</v>
      </c>
      <c r="Z31" s="25"/>
      <c r="AA31" s="38">
        <f t="shared" si="9"/>
        <v>0</v>
      </c>
      <c r="AB31" s="38">
        <f t="shared" si="10"/>
        <v>0</v>
      </c>
      <c r="AC31" s="25" t="str">
        <f t="shared" si="11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MATCH(1,(구분표!$E$2:$E$313='17년일입'!B31)*(구분표!$F$2:$F$313='17년일입'!C31)*(구분표!$G$2:$G$313='17년일입'!A31),0)))</f>
        <v/>
      </c>
      <c r="AI31" s="25"/>
      <c r="AK31" s="38">
        <f>IF(AE31="",0,SUMIFS('17년일출'!$V$6:$V$59,'17년일출'!$AE$6:$AE$59,'17년일입'!$AE31))</f>
        <v>0</v>
      </c>
      <c r="AL31" s="38" t="str">
        <f>IF(AE31="","",COUNTIFS('17년일출'!$AE$6:$AE$59,'17년일입'!AE31))</f>
        <v/>
      </c>
      <c r="AM31" s="25" t="str">
        <f t="shared" si="12"/>
        <v>OK</v>
      </c>
      <c r="AO31" s="38">
        <f>IF(AE31="",0,SUMIFS('17년일출'!$AA$6:$AA$59,'17년일출'!$AE$6:$AE$59,'17년일입'!$AE31))</f>
        <v>0</v>
      </c>
      <c r="AP31" s="38" t="str">
        <f>IF(AE31="","",COUNTIFS('17년일출'!$AE$6:$AE$59,AE31))</f>
        <v/>
      </c>
      <c r="AQ31" s="25" t="str">
        <f t="shared" si="13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3"/>
        <v>0</v>
      </c>
      <c r="K32" s="38"/>
      <c r="L32" s="41"/>
      <c r="M32" s="48">
        <f t="shared" si="4"/>
        <v>0</v>
      </c>
      <c r="N32" s="25" t="str">
        <f t="shared" si="5"/>
        <v>X</v>
      </c>
      <c r="O32" s="60"/>
      <c r="P32" s="60"/>
      <c r="Q32" s="112"/>
      <c r="S32" s="25"/>
      <c r="U32" s="25"/>
      <c r="V32" s="38">
        <f t="shared" si="6"/>
        <v>0</v>
      </c>
      <c r="W32" s="38">
        <f t="shared" si="7"/>
        <v>0</v>
      </c>
      <c r="X32" s="25" t="str">
        <f t="shared" si="8"/>
        <v>OK</v>
      </c>
      <c r="Z32" s="25"/>
      <c r="AA32" s="38">
        <f t="shared" si="9"/>
        <v>0</v>
      </c>
      <c r="AB32" s="38">
        <f t="shared" si="10"/>
        <v>0</v>
      </c>
      <c r="AC32" s="25" t="str">
        <f t="shared" si="11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MATCH(1,(구분표!$E$2:$E$313='17년일입'!B32)*(구분표!$F$2:$F$313='17년일입'!C32)*(구분표!$G$2:$G$313='17년일입'!A32),0)))</f>
        <v/>
      </c>
      <c r="AI32" s="25"/>
      <c r="AK32" s="38">
        <f>IF(AE32="",0,SUMIFS('17년일출'!$V$6:$V$59,'17년일출'!$AE$6:$AE$59,'17년일입'!$AE32))</f>
        <v>0</v>
      </c>
      <c r="AL32" s="38" t="str">
        <f>IF(AE32="","",COUNTIFS('17년일출'!$AE$6:$AE$59,'17년일입'!AE32))</f>
        <v/>
      </c>
      <c r="AM32" s="25" t="str">
        <f t="shared" si="12"/>
        <v>OK</v>
      </c>
      <c r="AO32" s="38">
        <f>IF(AE32="",0,SUMIFS('17년일출'!$AA$6:$AA$59,'17년일출'!$AE$6:$AE$59,'17년일입'!$AE32))</f>
        <v>0</v>
      </c>
      <c r="AP32" s="38" t="str">
        <f>IF(AE32="","",COUNTIFS('17년일출'!$AE$6:$AE$59,AE32))</f>
        <v/>
      </c>
      <c r="AQ32" s="25" t="str">
        <f t="shared" si="13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3"/>
        <v>0</v>
      </c>
      <c r="K33" s="38"/>
      <c r="L33" s="41"/>
      <c r="M33" s="48">
        <f t="shared" si="4"/>
        <v>0</v>
      </c>
      <c r="N33" s="25" t="str">
        <f t="shared" si="5"/>
        <v>X</v>
      </c>
      <c r="O33" s="60"/>
      <c r="P33" s="60"/>
      <c r="Q33" s="112"/>
      <c r="S33" s="25"/>
      <c r="U33" s="25"/>
      <c r="V33" s="38">
        <f t="shared" si="6"/>
        <v>0</v>
      </c>
      <c r="W33" s="38">
        <f t="shared" si="7"/>
        <v>0</v>
      </c>
      <c r="X33" s="25" t="str">
        <f t="shared" si="8"/>
        <v>OK</v>
      </c>
      <c r="Z33" s="25"/>
      <c r="AA33" s="38">
        <f t="shared" si="9"/>
        <v>0</v>
      </c>
      <c r="AB33" s="38">
        <f t="shared" si="10"/>
        <v>0</v>
      </c>
      <c r="AC33" s="25" t="str">
        <f t="shared" si="11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MATCH(1,(구분표!$E$2:$E$313='17년일입'!B33)*(구분표!$F$2:$F$313='17년일입'!C33)*(구분표!$G$2:$G$313='17년일입'!A33),0)))</f>
        <v/>
      </c>
      <c r="AI33" s="25"/>
      <c r="AK33" s="38">
        <f>IF(AE33="",0,SUMIFS('17년일출'!$V$6:$V$59,'17년일출'!$AE$6:$AE$59,'17년일입'!$AE33))</f>
        <v>0</v>
      </c>
      <c r="AL33" s="38" t="str">
        <f>IF(AE33="","",COUNTIFS('17년일출'!$AE$6:$AE$59,'17년일입'!AE33))</f>
        <v/>
      </c>
      <c r="AM33" s="25" t="str">
        <f t="shared" si="12"/>
        <v>OK</v>
      </c>
      <c r="AO33" s="38">
        <f>IF(AE33="",0,SUMIFS('17년일출'!$AA$6:$AA$59,'17년일출'!$AE$6:$AE$59,'17년일입'!$AE33))</f>
        <v>0</v>
      </c>
      <c r="AP33" s="38" t="str">
        <f>IF(AE33="","",COUNTIFS('17년일출'!$AE$6:$AE$59,AE33))</f>
        <v/>
      </c>
      <c r="AQ33" s="25" t="str">
        <f t="shared" si="13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3"/>
        <v>0</v>
      </c>
      <c r="K34" s="38"/>
      <c r="L34" s="41"/>
      <c r="M34" s="48">
        <f t="shared" si="4"/>
        <v>0</v>
      </c>
      <c r="N34" s="25" t="str">
        <f t="shared" si="5"/>
        <v>X</v>
      </c>
      <c r="O34" s="60"/>
      <c r="P34" s="60"/>
      <c r="Q34" s="112"/>
      <c r="S34" s="25"/>
      <c r="U34" s="25"/>
      <c r="V34" s="38">
        <f t="shared" si="6"/>
        <v>0</v>
      </c>
      <c r="W34" s="38">
        <f t="shared" si="7"/>
        <v>0</v>
      </c>
      <c r="X34" s="25" t="str">
        <f t="shared" si="8"/>
        <v>OK</v>
      </c>
      <c r="Z34" s="25"/>
      <c r="AA34" s="38">
        <f t="shared" si="9"/>
        <v>0</v>
      </c>
      <c r="AB34" s="38">
        <f t="shared" si="10"/>
        <v>0</v>
      </c>
      <c r="AC34" s="25" t="str">
        <f t="shared" si="11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MATCH(1,(구분표!$E$2:$E$313='17년일입'!B34)*(구분표!$F$2:$F$313='17년일입'!C34)*(구분표!$G$2:$G$313='17년일입'!A34),0)))</f>
        <v/>
      </c>
      <c r="AI34" s="25"/>
      <c r="AK34" s="38">
        <f>IF(AE34="",0,SUMIFS('17년일출'!$V$6:$V$59,'17년일출'!$AE$6:$AE$59,'17년일입'!$AE34))</f>
        <v>0</v>
      </c>
      <c r="AL34" s="38" t="str">
        <f>IF(AE34="","",COUNTIFS('17년일출'!$AE$6:$AE$59,'17년일입'!AE34))</f>
        <v/>
      </c>
      <c r="AM34" s="25" t="str">
        <f t="shared" si="12"/>
        <v>OK</v>
      </c>
      <c r="AO34" s="38">
        <f>IF(AE34="",0,SUMIFS('17년일출'!$AA$6:$AA$59,'17년일출'!$AE$6:$AE$59,'17년일입'!$AE34))</f>
        <v>0</v>
      </c>
      <c r="AP34" s="38" t="str">
        <f>IF(AE34="","",COUNTIFS('17년일출'!$AE$6:$AE$59,AE34))</f>
        <v/>
      </c>
      <c r="AQ34" s="25" t="str">
        <f t="shared" si="13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3"/>
        <v>0</v>
      </c>
      <c r="K35" s="38"/>
      <c r="L35" s="41"/>
      <c r="M35" s="48">
        <f t="shared" si="4"/>
        <v>0</v>
      </c>
      <c r="N35" s="25" t="str">
        <f t="shared" si="5"/>
        <v>X</v>
      </c>
      <c r="O35" s="60"/>
      <c r="P35" s="60"/>
      <c r="Q35" s="112"/>
      <c r="S35" s="25"/>
      <c r="U35" s="25"/>
      <c r="V35" s="38">
        <f t="shared" si="6"/>
        <v>0</v>
      </c>
      <c r="W35" s="38">
        <f t="shared" si="7"/>
        <v>0</v>
      </c>
      <c r="X35" s="25" t="str">
        <f t="shared" si="8"/>
        <v>OK</v>
      </c>
      <c r="Z35" s="25"/>
      <c r="AA35" s="38">
        <f t="shared" si="9"/>
        <v>0</v>
      </c>
      <c r="AB35" s="38">
        <f t="shared" si="10"/>
        <v>0</v>
      </c>
      <c r="AC35" s="25" t="str">
        <f t="shared" si="11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MATCH(1,(구분표!$E$2:$E$313='17년일입'!B35)*(구분표!$F$2:$F$313='17년일입'!C35)*(구분표!$G$2:$G$313='17년일입'!A35),0)))</f>
        <v/>
      </c>
      <c r="AI35" s="25"/>
      <c r="AK35" s="38">
        <f>IF(AE35="",0,SUMIFS('17년일출'!$V$6:$V$59,'17년일출'!$AE$6:$AE$59,'17년일입'!$AE35))</f>
        <v>0</v>
      </c>
      <c r="AL35" s="38" t="str">
        <f>IF(AE35="","",COUNTIFS('17년일출'!$AE$6:$AE$59,'17년일입'!AE35))</f>
        <v/>
      </c>
      <c r="AM35" s="25" t="str">
        <f t="shared" si="12"/>
        <v>OK</v>
      </c>
      <c r="AO35" s="38">
        <f>IF(AE35="",0,SUMIFS('17년일출'!$AA$6:$AA$59,'17년일출'!$AE$6:$AE$59,'17년일입'!$AE35))</f>
        <v>0</v>
      </c>
      <c r="AP35" s="38" t="str">
        <f>IF(AE35="","",COUNTIFS('17년일출'!$AE$6:$AE$59,AE35))</f>
        <v/>
      </c>
      <c r="AQ35" s="25" t="str">
        <f t="shared" si="13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3"/>
        <v>0</v>
      </c>
      <c r="K36" s="38"/>
      <c r="L36" s="41"/>
      <c r="M36" s="48">
        <f t="shared" si="4"/>
        <v>0</v>
      </c>
      <c r="N36" s="25" t="str">
        <f t="shared" si="5"/>
        <v>X</v>
      </c>
      <c r="O36" s="60"/>
      <c r="P36" s="60"/>
      <c r="Q36" s="112"/>
      <c r="S36" s="25"/>
      <c r="U36" s="25"/>
      <c r="V36" s="38">
        <f t="shared" si="6"/>
        <v>0</v>
      </c>
      <c r="W36" s="38">
        <f t="shared" si="7"/>
        <v>0</v>
      </c>
      <c r="X36" s="25" t="str">
        <f t="shared" si="8"/>
        <v>OK</v>
      </c>
      <c r="Z36" s="25"/>
      <c r="AA36" s="38">
        <f t="shared" si="9"/>
        <v>0</v>
      </c>
      <c r="AB36" s="38">
        <f t="shared" si="10"/>
        <v>0</v>
      </c>
      <c r="AC36" s="25" t="str">
        <f t="shared" si="11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MATCH(1,(구분표!$E$2:$E$313='17년일입'!B36)*(구분표!$F$2:$F$313='17년일입'!C36)*(구분표!$G$2:$G$313='17년일입'!A36),0)))</f>
        <v/>
      </c>
      <c r="AI36" s="25"/>
      <c r="AK36" s="38">
        <f>IF(AE36="",0,SUMIFS('17년일출'!$V$6:$V$59,'17년일출'!$AE$6:$AE$59,'17년일입'!$AE36))</f>
        <v>0</v>
      </c>
      <c r="AL36" s="38" t="str">
        <f>IF(AE36="","",COUNTIFS('17년일출'!$AE$6:$AE$59,'17년일입'!AE36))</f>
        <v/>
      </c>
      <c r="AM36" s="25" t="str">
        <f t="shared" si="12"/>
        <v>OK</v>
      </c>
      <c r="AO36" s="38">
        <f>IF(AE36="",0,SUMIFS('17년일출'!$AA$6:$AA$59,'17년일출'!$AE$6:$AE$59,'17년일입'!$AE36))</f>
        <v>0</v>
      </c>
      <c r="AP36" s="38" t="str">
        <f>IF(AE36="","",COUNTIFS('17년일출'!$AE$6:$AE$59,AE36))</f>
        <v/>
      </c>
      <c r="AQ36" s="25" t="str">
        <f t="shared" si="13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3"/>
        <v>0</v>
      </c>
      <c r="K37" s="38"/>
      <c r="L37" s="41"/>
      <c r="M37" s="48">
        <f t="shared" si="4"/>
        <v>0</v>
      </c>
      <c r="N37" s="25" t="str">
        <f t="shared" si="5"/>
        <v>X</v>
      </c>
      <c r="O37" s="60"/>
      <c r="P37" s="60"/>
      <c r="Q37" s="112"/>
      <c r="S37" s="25"/>
      <c r="U37" s="25"/>
      <c r="V37" s="38">
        <f t="shared" si="6"/>
        <v>0</v>
      </c>
      <c r="W37" s="38">
        <f t="shared" si="7"/>
        <v>0</v>
      </c>
      <c r="X37" s="25" t="str">
        <f t="shared" si="8"/>
        <v>OK</v>
      </c>
      <c r="Z37" s="25"/>
      <c r="AA37" s="38">
        <f t="shared" si="9"/>
        <v>0</v>
      </c>
      <c r="AB37" s="38">
        <f t="shared" si="10"/>
        <v>0</v>
      </c>
      <c r="AC37" s="25" t="str">
        <f t="shared" si="11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MATCH(1,(구분표!$E$2:$E$313='17년일입'!B37)*(구분표!$F$2:$F$313='17년일입'!C37)*(구분표!$G$2:$G$313='17년일입'!A37),0)))</f>
        <v/>
      </c>
      <c r="AI37" s="25"/>
      <c r="AK37" s="38">
        <f>IF(AE37="",0,SUMIFS('17년일출'!$V$6:$V$59,'17년일출'!$AE$6:$AE$59,'17년일입'!$AE37))</f>
        <v>0</v>
      </c>
      <c r="AL37" s="38" t="str">
        <f>IF(AE37="","",COUNTIFS('17년일출'!$AE$6:$AE$59,'17년일입'!AE37))</f>
        <v/>
      </c>
      <c r="AM37" s="25" t="str">
        <f t="shared" si="12"/>
        <v>OK</v>
      </c>
      <c r="AO37" s="38">
        <f>IF(AE37="",0,SUMIFS('17년일출'!$AA$6:$AA$59,'17년일출'!$AE$6:$AE$59,'17년일입'!$AE37))</f>
        <v>0</v>
      </c>
      <c r="AP37" s="38" t="str">
        <f>IF(AE37="","",COUNTIFS('17년일출'!$AE$6:$AE$59,AE37))</f>
        <v/>
      </c>
      <c r="AQ37" s="25" t="str">
        <f t="shared" si="13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3"/>
        <v>0</v>
      </c>
      <c r="K38" s="38"/>
      <c r="L38" s="41"/>
      <c r="M38" s="48">
        <f t="shared" si="4"/>
        <v>0</v>
      </c>
      <c r="N38" s="25" t="str">
        <f t="shared" si="5"/>
        <v>X</v>
      </c>
      <c r="O38" s="60"/>
      <c r="P38" s="60"/>
      <c r="Q38" s="112"/>
      <c r="S38" s="25"/>
      <c r="U38" s="25"/>
      <c r="V38" s="38">
        <f t="shared" si="6"/>
        <v>0</v>
      </c>
      <c r="W38" s="38">
        <f t="shared" si="7"/>
        <v>0</v>
      </c>
      <c r="X38" s="25" t="str">
        <f t="shared" si="8"/>
        <v>OK</v>
      </c>
      <c r="Z38" s="25"/>
      <c r="AA38" s="38">
        <f t="shared" si="9"/>
        <v>0</v>
      </c>
      <c r="AB38" s="38">
        <f t="shared" si="10"/>
        <v>0</v>
      </c>
      <c r="AC38" s="25" t="str">
        <f t="shared" si="11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MATCH(1,(구분표!$E$2:$E$313='17년일입'!B38)*(구분표!$F$2:$F$313='17년일입'!C38)*(구분표!$G$2:$G$313='17년일입'!A38),0)))</f>
        <v/>
      </c>
      <c r="AI38" s="25"/>
      <c r="AK38" s="38">
        <f>IF(AE38="",0,SUMIFS('17년일출'!$V$6:$V$59,'17년일출'!$AE$6:$AE$59,'17년일입'!$AE38))</f>
        <v>0</v>
      </c>
      <c r="AL38" s="38" t="str">
        <f>IF(AE38="","",COUNTIFS('17년일출'!$AE$6:$AE$59,'17년일입'!AE38))</f>
        <v/>
      </c>
      <c r="AM38" s="25" t="str">
        <f t="shared" si="12"/>
        <v>OK</v>
      </c>
      <c r="AO38" s="38">
        <f>IF(AE38="",0,SUMIFS('17년일출'!$AA$6:$AA$59,'17년일출'!$AE$6:$AE$59,'17년일입'!$AE38))</f>
        <v>0</v>
      </c>
      <c r="AP38" s="38" t="str">
        <f>IF(AE38="","",COUNTIFS('17년일출'!$AE$6:$AE$59,AE38))</f>
        <v/>
      </c>
      <c r="AQ38" s="25" t="str">
        <f t="shared" si="13"/>
        <v>OK</v>
      </c>
    </row>
    <row r="39" spans="1:43" ht="50.1" customHeight="1" x14ac:dyDescent="0.3">
      <c r="A39" s="31" t="str">
        <f>IFERROR(VLOOKUP($C39,구분표!$A$2:$C$313,2,FALSE),"")</f>
        <v/>
      </c>
      <c r="B39" s="22" t="str">
        <f>IFERROR(VLOOKUP($C39,구분표!$A$2:$C$313,3,FALSE),"")</f>
        <v/>
      </c>
      <c r="C39" s="29"/>
      <c r="D39" s="33"/>
      <c r="E39" s="34"/>
      <c r="F39" s="33"/>
      <c r="G39" s="40"/>
      <c r="H39" s="38"/>
      <c r="I39" s="41"/>
      <c r="J39" s="46">
        <f t="shared" si="3"/>
        <v>0</v>
      </c>
      <c r="K39" s="38"/>
      <c r="L39" s="41"/>
      <c r="M39" s="48">
        <f t="shared" si="4"/>
        <v>0</v>
      </c>
      <c r="N39" s="25" t="str">
        <f t="shared" si="5"/>
        <v>X</v>
      </c>
      <c r="O39" s="60"/>
      <c r="P39" s="60"/>
      <c r="Q39" s="112"/>
      <c r="S39" s="25"/>
      <c r="U39" s="25"/>
      <c r="V39" s="38">
        <f t="shared" si="6"/>
        <v>0</v>
      </c>
      <c r="W39" s="38">
        <f t="shared" si="7"/>
        <v>0</v>
      </c>
      <c r="X39" s="25" t="str">
        <f t="shared" si="8"/>
        <v>OK</v>
      </c>
      <c r="Z39" s="25"/>
      <c r="AA39" s="38">
        <f t="shared" si="9"/>
        <v>0</v>
      </c>
      <c r="AB39" s="38">
        <f t="shared" si="10"/>
        <v>0</v>
      </c>
      <c r="AC39" s="25" t="str">
        <f t="shared" si="11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MATCH(1,(구분표!$E$2:$E$313='17년일입'!B39)*(구분표!$F$2:$F$313='17년일입'!C39)*(구분표!$G$2:$G$313='17년일입'!A39),0)))</f>
        <v/>
      </c>
      <c r="AI39" s="25"/>
      <c r="AK39" s="38">
        <f>IF(AE39="",0,SUMIFS('17년일출'!$V$6:$V$59,'17년일출'!$AE$6:$AE$59,'17년일입'!$AE39))</f>
        <v>0</v>
      </c>
      <c r="AL39" s="38" t="str">
        <f>IF(AE39="","",COUNTIFS('17년일출'!$AE$6:$AE$59,'17년일입'!AE39))</f>
        <v/>
      </c>
      <c r="AM39" s="25" t="str">
        <f t="shared" si="12"/>
        <v>OK</v>
      </c>
      <c r="AO39" s="38">
        <f>IF(AE39="",0,SUMIFS('17년일출'!$AA$6:$AA$59,'17년일출'!$AE$6:$AE$59,'17년일입'!$AE39))</f>
        <v>0</v>
      </c>
      <c r="AP39" s="38" t="str">
        <f>IF(AE39="","",COUNTIFS('17년일출'!$AE$6:$AE$59,AE39))</f>
        <v/>
      </c>
      <c r="AQ39" s="25" t="str">
        <f t="shared" si="13"/>
        <v>OK</v>
      </c>
    </row>
    <row r="40" spans="1:43" ht="50.1" customHeight="1" x14ac:dyDescent="0.3">
      <c r="A40" s="31" t="str">
        <f>IFERROR(VLOOKUP($C40,구분표!$A$2:$C$313,2,FALSE),"")</f>
        <v/>
      </c>
      <c r="B40" s="22" t="str">
        <f>IFERROR(VLOOKUP($C40,구분표!$A$2:$C$313,3,FALSE),"")</f>
        <v/>
      </c>
      <c r="C40" s="29"/>
      <c r="D40" s="33"/>
      <c r="E40" s="34"/>
      <c r="F40" s="33"/>
      <c r="G40" s="40"/>
      <c r="H40" s="38"/>
      <c r="I40" s="41"/>
      <c r="J40" s="46">
        <f t="shared" si="3"/>
        <v>0</v>
      </c>
      <c r="K40" s="38"/>
      <c r="L40" s="41"/>
      <c r="M40" s="48">
        <f t="shared" si="4"/>
        <v>0</v>
      </c>
      <c r="N40" s="25" t="str">
        <f t="shared" si="5"/>
        <v>X</v>
      </c>
      <c r="O40" s="60"/>
      <c r="P40" s="60"/>
      <c r="Q40" s="112"/>
      <c r="S40" s="25"/>
      <c r="U40" s="25"/>
      <c r="V40" s="38">
        <f t="shared" si="6"/>
        <v>0</v>
      </c>
      <c r="W40" s="38">
        <f t="shared" si="7"/>
        <v>0</v>
      </c>
      <c r="X40" s="25" t="str">
        <f t="shared" si="8"/>
        <v>OK</v>
      </c>
      <c r="Z40" s="25"/>
      <c r="AA40" s="38">
        <f t="shared" si="9"/>
        <v>0</v>
      </c>
      <c r="AB40" s="38">
        <f t="shared" si="10"/>
        <v>0</v>
      </c>
      <c r="AC40" s="25" t="str">
        <f t="shared" si="11"/>
        <v>OK</v>
      </c>
      <c r="AE40" s="25" t="str">
        <f>IF(AG40="","",IF(U40="도비","세입없음",CONCATENATE(AG40,"-",COUNTIF($AG$7:AG40,AG40))))</f>
        <v/>
      </c>
      <c r="AG40" s="25" t="str">
        <f t="array" ref="AG40">IF(C40="","",INDEX(구분표!$I$2:$I$313, MATCH(1,(구분표!$E$2:$E$313='17년일입'!B40)*(구분표!$F$2:$F$313='17년일입'!C40)*(구분표!$G$2:$G$313='17년일입'!A40),0)))</f>
        <v/>
      </c>
      <c r="AI40" s="25"/>
      <c r="AK40" s="38">
        <f>IF(AE40="",0,SUMIFS('17년일출'!$V$6:$V$59,'17년일출'!$AE$6:$AE$59,'17년일입'!$AE40))</f>
        <v>0</v>
      </c>
      <c r="AL40" s="38" t="str">
        <f>IF(AE40="","",COUNTIFS('17년일출'!$AE$6:$AE$59,'17년일입'!AE40))</f>
        <v/>
      </c>
      <c r="AM40" s="25" t="str">
        <f t="shared" si="12"/>
        <v>OK</v>
      </c>
      <c r="AO40" s="38">
        <f>IF(AE40="",0,SUMIFS('17년일출'!$AA$6:$AA$59,'17년일출'!$AE$6:$AE$59,'17년일입'!$AE40))</f>
        <v>0</v>
      </c>
      <c r="AP40" s="38" t="str">
        <f>IF(AE40="","",COUNTIFS('17년일출'!$AE$6:$AE$59,AE40))</f>
        <v/>
      </c>
      <c r="AQ40" s="25" t="str">
        <f t="shared" si="13"/>
        <v>OK</v>
      </c>
    </row>
    <row r="41" spans="1:43" ht="50.1" customHeight="1" x14ac:dyDescent="0.3">
      <c r="A41" s="31" t="str">
        <f>IFERROR(VLOOKUP($C41,구분표!$A$2:$C$313,2,FALSE),"")</f>
        <v/>
      </c>
      <c r="B41" s="22" t="str">
        <f>IFERROR(VLOOKUP($C41,구분표!$A$2:$C$313,3,FALSE),"")</f>
        <v/>
      </c>
      <c r="C41" s="29"/>
      <c r="D41" s="33"/>
      <c r="E41" s="34"/>
      <c r="F41" s="33"/>
      <c r="G41" s="40"/>
      <c r="H41" s="38"/>
      <c r="I41" s="41"/>
      <c r="J41" s="46">
        <f t="shared" si="3"/>
        <v>0</v>
      </c>
      <c r="K41" s="38"/>
      <c r="L41" s="41"/>
      <c r="M41" s="48">
        <f t="shared" si="4"/>
        <v>0</v>
      </c>
      <c r="N41" s="25" t="str">
        <f t="shared" si="5"/>
        <v>X</v>
      </c>
      <c r="O41" s="60"/>
      <c r="P41" s="60"/>
      <c r="Q41" s="112"/>
      <c r="S41" s="25"/>
      <c r="U41" s="25"/>
      <c r="V41" s="38">
        <f t="shared" si="6"/>
        <v>0</v>
      </c>
      <c r="W41" s="38">
        <f t="shared" si="7"/>
        <v>0</v>
      </c>
      <c r="X41" s="25" t="str">
        <f t="shared" si="8"/>
        <v>OK</v>
      </c>
      <c r="Z41" s="25"/>
      <c r="AA41" s="38">
        <f t="shared" si="9"/>
        <v>0</v>
      </c>
      <c r="AB41" s="38">
        <f t="shared" si="10"/>
        <v>0</v>
      </c>
      <c r="AC41" s="25" t="str">
        <f t="shared" si="11"/>
        <v>OK</v>
      </c>
      <c r="AE41" s="25" t="str">
        <f>IF(AG41="","",IF(U41="도비","세입없음",CONCATENATE(AG41,"-",COUNTIF($AG$7:AG41,AG41))))</f>
        <v/>
      </c>
      <c r="AG41" s="25" t="str">
        <f t="array" ref="AG41">IF(C41="","",INDEX(구분표!$I$2:$I$313, MATCH(1,(구분표!$E$2:$E$313='17년일입'!B41)*(구분표!$F$2:$F$313='17년일입'!C41)*(구분표!$G$2:$G$313='17년일입'!A41),0)))</f>
        <v/>
      </c>
      <c r="AI41" s="25"/>
      <c r="AK41" s="38">
        <f>IF(AE41="",0,SUMIFS('17년일출'!$V$6:$V$59,'17년일출'!$AE$6:$AE$59,'17년일입'!$AE41))</f>
        <v>0</v>
      </c>
      <c r="AL41" s="38" t="str">
        <f>IF(AE41="","",COUNTIFS('17년일출'!$AE$6:$AE$59,'17년일입'!AE41))</f>
        <v/>
      </c>
      <c r="AM41" s="25" t="str">
        <f t="shared" si="12"/>
        <v>OK</v>
      </c>
      <c r="AO41" s="38">
        <f>IF(AE41="",0,SUMIFS('17년일출'!$AA$6:$AA$59,'17년일출'!$AE$6:$AE$59,'17년일입'!$AE41))</f>
        <v>0</v>
      </c>
      <c r="AP41" s="38" t="str">
        <f>IF(AE41="","",COUNTIFS('17년일출'!$AE$6:$AE$59,AE41))</f>
        <v/>
      </c>
      <c r="AQ41" s="25" t="str">
        <f t="shared" si="13"/>
        <v>OK</v>
      </c>
    </row>
    <row r="42" spans="1:43" ht="50.1" customHeight="1" x14ac:dyDescent="0.3">
      <c r="A42" s="31" t="str">
        <f>IFERROR(VLOOKUP($C42,구분표!$A$2:$C$313,2,FALSE),"")</f>
        <v/>
      </c>
      <c r="B42" s="22" t="str">
        <f>IFERROR(VLOOKUP($C42,구분표!$A$2:$C$313,3,FALSE),"")</f>
        <v/>
      </c>
      <c r="C42" s="29"/>
      <c r="D42" s="33"/>
      <c r="E42" s="34"/>
      <c r="F42" s="33"/>
      <c r="G42" s="40"/>
      <c r="H42" s="38"/>
      <c r="I42" s="41"/>
      <c r="J42" s="46">
        <f t="shared" si="3"/>
        <v>0</v>
      </c>
      <c r="K42" s="38"/>
      <c r="L42" s="41"/>
      <c r="M42" s="48">
        <f t="shared" si="4"/>
        <v>0</v>
      </c>
      <c r="N42" s="25" t="str">
        <f t="shared" si="5"/>
        <v>X</v>
      </c>
      <c r="O42" s="60"/>
      <c r="P42" s="60"/>
      <c r="Q42" s="112"/>
      <c r="S42" s="25"/>
      <c r="U42" s="25"/>
      <c r="V42" s="38">
        <f t="shared" si="6"/>
        <v>0</v>
      </c>
      <c r="W42" s="38">
        <f t="shared" si="7"/>
        <v>0</v>
      </c>
      <c r="X42" s="25" t="str">
        <f t="shared" si="8"/>
        <v>OK</v>
      </c>
      <c r="Z42" s="25"/>
      <c r="AA42" s="38">
        <f t="shared" si="9"/>
        <v>0</v>
      </c>
      <c r="AB42" s="38">
        <f t="shared" si="10"/>
        <v>0</v>
      </c>
      <c r="AC42" s="25" t="str">
        <f t="shared" si="11"/>
        <v>OK</v>
      </c>
      <c r="AE42" s="25" t="str">
        <f>IF(AG42="","",IF(U42="도비","세입없음",CONCATENATE(AG42,"-",COUNTIF($AG$7:AG42,AG42))))</f>
        <v/>
      </c>
      <c r="AG42" s="25" t="str">
        <f t="array" ref="AG42">IF(C42="","",INDEX(구분표!$I$2:$I$313, MATCH(1,(구분표!$E$2:$E$313='17년일입'!B42)*(구분표!$F$2:$F$313='17년일입'!C42)*(구분표!$G$2:$G$313='17년일입'!A42),0)))</f>
        <v/>
      </c>
      <c r="AI42" s="25"/>
      <c r="AK42" s="38">
        <f>IF(AE42="",0,SUMIFS('17년일출'!$V$6:$V$59,'17년일출'!$AE$6:$AE$59,'17년일입'!$AE42))</f>
        <v>0</v>
      </c>
      <c r="AL42" s="38" t="str">
        <f>IF(AE42="","",COUNTIFS('17년일출'!$AE$6:$AE$59,'17년일입'!AE42))</f>
        <v/>
      </c>
      <c r="AM42" s="25" t="str">
        <f t="shared" si="12"/>
        <v>OK</v>
      </c>
      <c r="AO42" s="38">
        <f>IF(AE42="",0,SUMIFS('17년일출'!$AA$6:$AA$59,'17년일출'!$AE$6:$AE$59,'17년일입'!$AE42))</f>
        <v>0</v>
      </c>
      <c r="AP42" s="38" t="str">
        <f>IF(AE42="","",COUNTIFS('17년일출'!$AE$6:$AE$59,AE42))</f>
        <v/>
      </c>
      <c r="AQ42" s="25" t="str">
        <f t="shared" si="13"/>
        <v>OK</v>
      </c>
    </row>
    <row r="43" spans="1:43" ht="50.1" customHeight="1" x14ac:dyDescent="0.3">
      <c r="A43" s="31" t="str">
        <f>IFERROR(VLOOKUP($C43,구분표!$A$2:$C$313,2,FALSE),"")</f>
        <v/>
      </c>
      <c r="B43" s="22" t="str">
        <f>IFERROR(VLOOKUP($C43,구분표!$A$2:$C$313,3,FALSE),"")</f>
        <v/>
      </c>
      <c r="C43" s="29"/>
      <c r="D43" s="33"/>
      <c r="E43" s="34"/>
      <c r="F43" s="33"/>
      <c r="G43" s="40"/>
      <c r="H43" s="38"/>
      <c r="I43" s="41"/>
      <c r="J43" s="46">
        <f t="shared" si="3"/>
        <v>0</v>
      </c>
      <c r="K43" s="38"/>
      <c r="L43" s="41"/>
      <c r="M43" s="48">
        <f t="shared" si="4"/>
        <v>0</v>
      </c>
      <c r="N43" s="25" t="str">
        <f t="shared" si="5"/>
        <v>X</v>
      </c>
      <c r="O43" s="60"/>
      <c r="P43" s="60"/>
      <c r="Q43" s="112"/>
      <c r="S43" s="25"/>
      <c r="U43" s="25"/>
      <c r="V43" s="38">
        <f t="shared" si="6"/>
        <v>0</v>
      </c>
      <c r="W43" s="38">
        <f t="shared" si="7"/>
        <v>0</v>
      </c>
      <c r="X43" s="25" t="str">
        <f t="shared" si="8"/>
        <v>OK</v>
      </c>
      <c r="Z43" s="25"/>
      <c r="AA43" s="38">
        <f t="shared" si="9"/>
        <v>0</v>
      </c>
      <c r="AB43" s="38">
        <f t="shared" si="10"/>
        <v>0</v>
      </c>
      <c r="AC43" s="25" t="str">
        <f t="shared" si="11"/>
        <v>OK</v>
      </c>
      <c r="AE43" s="25" t="str">
        <f>IF(AG43="","",IF(U43="도비","세입없음",CONCATENATE(AG43,"-",COUNTIF($AG$7:AG43,AG43))))</f>
        <v/>
      </c>
      <c r="AG43" s="25" t="str">
        <f t="array" ref="AG43">IF(C43="","",INDEX(구분표!$I$2:$I$313, MATCH(1,(구분표!$E$2:$E$313='17년일입'!B43)*(구분표!$F$2:$F$313='17년일입'!C43)*(구분표!$G$2:$G$313='17년일입'!A43),0)))</f>
        <v/>
      </c>
      <c r="AI43" s="25"/>
      <c r="AK43" s="38">
        <f>IF(AE43="",0,SUMIFS('17년일출'!$V$6:$V$59,'17년일출'!$AE$6:$AE$59,'17년일입'!$AE43))</f>
        <v>0</v>
      </c>
      <c r="AL43" s="38" t="str">
        <f>IF(AE43="","",COUNTIFS('17년일출'!$AE$6:$AE$59,'17년일입'!AE43))</f>
        <v/>
      </c>
      <c r="AM43" s="25" t="str">
        <f t="shared" si="12"/>
        <v>OK</v>
      </c>
      <c r="AO43" s="38">
        <f>IF(AE43="",0,SUMIFS('17년일출'!$AA$6:$AA$59,'17년일출'!$AE$6:$AE$59,'17년일입'!$AE43))</f>
        <v>0</v>
      </c>
      <c r="AP43" s="38" t="str">
        <f>IF(AE43="","",COUNTIFS('17년일출'!$AE$6:$AE$59,AE43))</f>
        <v/>
      </c>
      <c r="AQ43" s="25" t="str">
        <f t="shared" si="13"/>
        <v>OK</v>
      </c>
    </row>
    <row r="44" spans="1:43" ht="50.1" customHeight="1" x14ac:dyDescent="0.3">
      <c r="A44" s="31" t="str">
        <f>IFERROR(VLOOKUP($C44,구분표!$A$2:$C$313,2,FALSE),"")</f>
        <v/>
      </c>
      <c r="B44" s="22" t="str">
        <f>IFERROR(VLOOKUP($C44,구분표!$A$2:$C$313,3,FALSE),"")</f>
        <v/>
      </c>
      <c r="C44" s="29"/>
      <c r="D44" s="33"/>
      <c r="E44" s="34"/>
      <c r="F44" s="33"/>
      <c r="G44" s="40"/>
      <c r="H44" s="38"/>
      <c r="I44" s="41"/>
      <c r="J44" s="46">
        <f t="shared" si="3"/>
        <v>0</v>
      </c>
      <c r="K44" s="38"/>
      <c r="L44" s="41"/>
      <c r="M44" s="48">
        <f t="shared" si="4"/>
        <v>0</v>
      </c>
      <c r="N44" s="25" t="str">
        <f t="shared" si="5"/>
        <v>X</v>
      </c>
      <c r="O44" s="60"/>
      <c r="P44" s="60"/>
      <c r="Q44" s="112"/>
      <c r="S44" s="25"/>
      <c r="U44" s="25"/>
      <c r="V44" s="38">
        <f t="shared" si="6"/>
        <v>0</v>
      </c>
      <c r="W44" s="38">
        <f t="shared" si="7"/>
        <v>0</v>
      </c>
      <c r="X44" s="25" t="str">
        <f t="shared" si="8"/>
        <v>OK</v>
      </c>
      <c r="Z44" s="25"/>
      <c r="AA44" s="38">
        <f t="shared" si="9"/>
        <v>0</v>
      </c>
      <c r="AB44" s="38">
        <f t="shared" si="10"/>
        <v>0</v>
      </c>
      <c r="AC44" s="25" t="str">
        <f t="shared" si="11"/>
        <v>OK</v>
      </c>
      <c r="AE44" s="25" t="str">
        <f>IF(AG44="","",IF(U44="도비","세입없음",CONCATENATE(AG44,"-",COUNTIF($AG$7:AG44,AG44))))</f>
        <v/>
      </c>
      <c r="AG44" s="25" t="str">
        <f t="array" ref="AG44">IF(C44="","",INDEX(구분표!$I$2:$I$313, MATCH(1,(구분표!$E$2:$E$313='17년일입'!B44)*(구분표!$F$2:$F$313='17년일입'!C44)*(구분표!$G$2:$G$313='17년일입'!A44),0)))</f>
        <v/>
      </c>
      <c r="AI44" s="25"/>
      <c r="AK44" s="38">
        <f>IF(AE44="",0,SUMIFS('17년일출'!$V$6:$V$59,'17년일출'!$AE$6:$AE$59,'17년일입'!$AE44))</f>
        <v>0</v>
      </c>
      <c r="AL44" s="38" t="str">
        <f>IF(AE44="","",COUNTIFS('17년일출'!$AE$6:$AE$59,'17년일입'!AE44))</f>
        <v/>
      </c>
      <c r="AM44" s="25" t="str">
        <f t="shared" si="12"/>
        <v>OK</v>
      </c>
      <c r="AO44" s="38">
        <f>IF(AE44="",0,SUMIFS('17년일출'!$AA$6:$AA$59,'17년일출'!$AE$6:$AE$59,'17년일입'!$AE44))</f>
        <v>0</v>
      </c>
      <c r="AP44" s="38" t="str">
        <f>IF(AE44="","",COUNTIFS('17년일출'!$AE$6:$AE$59,AE44))</f>
        <v/>
      </c>
      <c r="AQ44" s="25" t="str">
        <f t="shared" si="13"/>
        <v>OK</v>
      </c>
    </row>
    <row r="45" spans="1:43" ht="50.1" customHeight="1" x14ac:dyDescent="0.3">
      <c r="A45" s="31" t="str">
        <f>IFERROR(VLOOKUP($C45,구분표!$A$2:$C$313,2,FALSE),"")</f>
        <v/>
      </c>
      <c r="B45" s="22" t="str">
        <f>IFERROR(VLOOKUP($C45,구분표!$A$2:$C$313,3,FALSE),"")</f>
        <v/>
      </c>
      <c r="C45" s="29"/>
      <c r="D45" s="33"/>
      <c r="E45" s="34"/>
      <c r="F45" s="33"/>
      <c r="G45" s="40"/>
      <c r="H45" s="38"/>
      <c r="I45" s="41"/>
      <c r="J45" s="46">
        <f t="shared" si="3"/>
        <v>0</v>
      </c>
      <c r="K45" s="38"/>
      <c r="L45" s="41"/>
      <c r="M45" s="48">
        <f t="shared" si="4"/>
        <v>0</v>
      </c>
      <c r="N45" s="25" t="str">
        <f t="shared" si="5"/>
        <v>X</v>
      </c>
      <c r="O45" s="60"/>
      <c r="P45" s="60"/>
      <c r="Q45" s="112"/>
      <c r="S45" s="25"/>
      <c r="U45" s="25"/>
      <c r="V45" s="38">
        <f t="shared" si="6"/>
        <v>0</v>
      </c>
      <c r="W45" s="38">
        <f t="shared" si="7"/>
        <v>0</v>
      </c>
      <c r="X45" s="25" t="str">
        <f t="shared" si="8"/>
        <v>OK</v>
      </c>
      <c r="Z45" s="25"/>
      <c r="AA45" s="38">
        <f t="shared" si="9"/>
        <v>0</v>
      </c>
      <c r="AB45" s="38">
        <f t="shared" si="10"/>
        <v>0</v>
      </c>
      <c r="AC45" s="25" t="str">
        <f t="shared" si="11"/>
        <v>OK</v>
      </c>
      <c r="AE45" s="25" t="str">
        <f>IF(AG45="","",IF(U45="도비","세입없음",CONCATENATE(AG45,"-",COUNTIF($AG$7:AG45,AG45))))</f>
        <v/>
      </c>
      <c r="AG45" s="25" t="str">
        <f t="array" ref="AG45">IF(C45="","",INDEX(구분표!$I$2:$I$313, MATCH(1,(구분표!$E$2:$E$313='17년일입'!B45)*(구분표!$F$2:$F$313='17년일입'!C45)*(구분표!$G$2:$G$313='17년일입'!A45),0)))</f>
        <v/>
      </c>
      <c r="AI45" s="25"/>
      <c r="AK45" s="38">
        <f>IF(AE45="",0,SUMIFS('17년일출'!$V$6:$V$59,'17년일출'!$AE$6:$AE$59,'17년일입'!$AE45))</f>
        <v>0</v>
      </c>
      <c r="AL45" s="38" t="str">
        <f>IF(AE45="","",COUNTIFS('17년일출'!$AE$6:$AE$59,'17년일입'!AE45))</f>
        <v/>
      </c>
      <c r="AM45" s="25" t="str">
        <f t="shared" si="12"/>
        <v>OK</v>
      </c>
      <c r="AO45" s="38">
        <f>IF(AE45="",0,SUMIFS('17년일출'!$AA$6:$AA$59,'17년일출'!$AE$6:$AE$59,'17년일입'!$AE45))</f>
        <v>0</v>
      </c>
      <c r="AP45" s="38" t="str">
        <f>IF(AE45="","",COUNTIFS('17년일출'!$AE$6:$AE$59,AE45))</f>
        <v/>
      </c>
      <c r="AQ45" s="25" t="str">
        <f t="shared" si="13"/>
        <v>OK</v>
      </c>
    </row>
    <row r="46" spans="1:43" ht="50.1" customHeight="1" x14ac:dyDescent="0.3">
      <c r="A46" s="31" t="str">
        <f>IFERROR(VLOOKUP($C46,구분표!$A$2:$C$313,2,FALSE),"")</f>
        <v/>
      </c>
      <c r="B46" s="22" t="str">
        <f>IFERROR(VLOOKUP($C46,구분표!$A$2:$C$313,3,FALSE),"")</f>
        <v/>
      </c>
      <c r="C46" s="29"/>
      <c r="D46" s="33"/>
      <c r="E46" s="34"/>
      <c r="F46" s="33"/>
      <c r="G46" s="40"/>
      <c r="H46" s="38"/>
      <c r="I46" s="41"/>
      <c r="J46" s="46">
        <f t="shared" si="3"/>
        <v>0</v>
      </c>
      <c r="K46" s="38"/>
      <c r="L46" s="41"/>
      <c r="M46" s="48">
        <f t="shared" si="4"/>
        <v>0</v>
      </c>
      <c r="N46" s="25" t="str">
        <f t="shared" si="5"/>
        <v>X</v>
      </c>
      <c r="O46" s="60"/>
      <c r="P46" s="60"/>
      <c r="Q46" s="112"/>
      <c r="S46" s="25"/>
      <c r="U46" s="25"/>
      <c r="V46" s="38">
        <f t="shared" si="6"/>
        <v>0</v>
      </c>
      <c r="W46" s="38">
        <f t="shared" si="7"/>
        <v>0</v>
      </c>
      <c r="X46" s="25" t="str">
        <f t="shared" si="8"/>
        <v>OK</v>
      </c>
      <c r="Z46" s="25"/>
      <c r="AA46" s="38">
        <f t="shared" si="9"/>
        <v>0</v>
      </c>
      <c r="AB46" s="38">
        <f t="shared" si="10"/>
        <v>0</v>
      </c>
      <c r="AC46" s="25" t="str">
        <f t="shared" si="11"/>
        <v>OK</v>
      </c>
      <c r="AE46" s="25" t="str">
        <f>IF(AG46="","",IF(U46="도비","세입없음",CONCATENATE(AG46,"-",COUNTIF($AG$7:AG46,AG46))))</f>
        <v/>
      </c>
      <c r="AG46" s="25" t="str">
        <f t="array" ref="AG46">IF(C46="","",INDEX(구분표!$I$2:$I$313, MATCH(1,(구분표!$E$2:$E$313='17년일입'!B46)*(구분표!$F$2:$F$313='17년일입'!C46)*(구분표!$G$2:$G$313='17년일입'!A46),0)))</f>
        <v/>
      </c>
      <c r="AI46" s="25"/>
      <c r="AK46" s="38">
        <f>IF(AE46="",0,SUMIFS('17년일출'!$V$6:$V$59,'17년일출'!$AE$6:$AE$59,'17년일입'!$AE46))</f>
        <v>0</v>
      </c>
      <c r="AL46" s="38" t="str">
        <f>IF(AE46="","",COUNTIFS('17년일출'!$AE$6:$AE$59,'17년일입'!AE46))</f>
        <v/>
      </c>
      <c r="AM46" s="25" t="str">
        <f t="shared" si="12"/>
        <v>OK</v>
      </c>
      <c r="AO46" s="38">
        <f>IF(AE46="",0,SUMIFS('17년일출'!$AA$6:$AA$59,'17년일출'!$AE$6:$AE$59,'17년일입'!$AE46))</f>
        <v>0</v>
      </c>
      <c r="AP46" s="38" t="str">
        <f>IF(AE46="","",COUNTIFS('17년일출'!$AE$6:$AE$59,AE46))</f>
        <v/>
      </c>
      <c r="AQ46" s="25" t="str">
        <f t="shared" si="13"/>
        <v>OK</v>
      </c>
    </row>
    <row r="47" spans="1:43" ht="50.1" customHeight="1" x14ac:dyDescent="0.3">
      <c r="A47" s="31" t="str">
        <f>IFERROR(VLOOKUP($C47,구분표!$A$2:$C$313,2,FALSE),"")</f>
        <v/>
      </c>
      <c r="B47" s="22" t="str">
        <f>IFERROR(VLOOKUP($C47,구분표!$A$2:$C$313,3,FALSE),"")</f>
        <v/>
      </c>
      <c r="C47" s="29"/>
      <c r="D47" s="33"/>
      <c r="E47" s="34"/>
      <c r="F47" s="33"/>
      <c r="G47" s="40"/>
      <c r="H47" s="38"/>
      <c r="I47" s="41"/>
      <c r="J47" s="46">
        <f t="shared" si="3"/>
        <v>0</v>
      </c>
      <c r="K47" s="38"/>
      <c r="L47" s="41"/>
      <c r="M47" s="48">
        <f t="shared" si="4"/>
        <v>0</v>
      </c>
      <c r="N47" s="25" t="str">
        <f t="shared" si="5"/>
        <v>X</v>
      </c>
      <c r="O47" s="60"/>
      <c r="P47" s="60"/>
      <c r="Q47" s="112"/>
      <c r="S47" s="25"/>
      <c r="U47" s="25"/>
      <c r="V47" s="38">
        <f t="shared" si="6"/>
        <v>0</v>
      </c>
      <c r="W47" s="38">
        <f t="shared" si="7"/>
        <v>0</v>
      </c>
      <c r="X47" s="25" t="str">
        <f t="shared" si="8"/>
        <v>OK</v>
      </c>
      <c r="Z47" s="25"/>
      <c r="AA47" s="38">
        <f t="shared" si="9"/>
        <v>0</v>
      </c>
      <c r="AB47" s="38">
        <f t="shared" si="10"/>
        <v>0</v>
      </c>
      <c r="AC47" s="25" t="str">
        <f t="shared" si="11"/>
        <v>OK</v>
      </c>
      <c r="AE47" s="25" t="str">
        <f>IF(AG47="","",IF(U47="도비","세입없음",CONCATENATE(AG47,"-",COUNTIF($AG$7:AG47,AG47))))</f>
        <v/>
      </c>
      <c r="AG47" s="25" t="str">
        <f t="array" ref="AG47">IF(C47="","",INDEX(구분표!$I$2:$I$313, MATCH(1,(구분표!$E$2:$E$313='17년일입'!B47)*(구분표!$F$2:$F$313='17년일입'!C47)*(구분표!$G$2:$G$313='17년일입'!A47),0)))</f>
        <v/>
      </c>
      <c r="AI47" s="25"/>
      <c r="AK47" s="38">
        <f>IF(AE47="",0,SUMIFS('17년일출'!$V$6:$V$59,'17년일출'!$AE$6:$AE$59,'17년일입'!$AE47))</f>
        <v>0</v>
      </c>
      <c r="AL47" s="38" t="str">
        <f>IF(AE47="","",COUNTIFS('17년일출'!$AE$6:$AE$59,'17년일입'!AE47))</f>
        <v/>
      </c>
      <c r="AM47" s="25" t="str">
        <f t="shared" si="12"/>
        <v>OK</v>
      </c>
      <c r="AO47" s="38">
        <f>IF(AE47="",0,SUMIFS('17년일출'!$AA$6:$AA$59,'17년일출'!$AE$6:$AE$59,'17년일입'!$AE47))</f>
        <v>0</v>
      </c>
      <c r="AP47" s="38" t="str">
        <f>IF(AE47="","",COUNTIFS('17년일출'!$AE$6:$AE$59,AE47))</f>
        <v/>
      </c>
      <c r="AQ47" s="25" t="str">
        <f t="shared" si="13"/>
        <v>OK</v>
      </c>
    </row>
    <row r="48" spans="1:43" ht="50.1" customHeight="1" x14ac:dyDescent="0.3">
      <c r="A48" s="31" t="str">
        <f>IFERROR(VLOOKUP($C48,구분표!$A$2:$C$313,2,FALSE),"")</f>
        <v/>
      </c>
      <c r="B48" s="22" t="str">
        <f>IFERROR(VLOOKUP($C48,구분표!$A$2:$C$313,3,FALSE),"")</f>
        <v/>
      </c>
      <c r="C48" s="29"/>
      <c r="D48" s="33"/>
      <c r="E48" s="34"/>
      <c r="F48" s="33"/>
      <c r="G48" s="40"/>
      <c r="H48" s="38"/>
      <c r="I48" s="41"/>
      <c r="J48" s="46">
        <f t="shared" si="3"/>
        <v>0</v>
      </c>
      <c r="K48" s="38"/>
      <c r="L48" s="41"/>
      <c r="M48" s="48">
        <f t="shared" si="4"/>
        <v>0</v>
      </c>
      <c r="N48" s="25" t="str">
        <f t="shared" si="5"/>
        <v>X</v>
      </c>
      <c r="O48" s="60"/>
      <c r="P48" s="60"/>
      <c r="Q48" s="112"/>
      <c r="S48" s="25"/>
      <c r="U48" s="25"/>
      <c r="V48" s="38">
        <f t="shared" si="6"/>
        <v>0</v>
      </c>
      <c r="W48" s="38">
        <f t="shared" si="7"/>
        <v>0</v>
      </c>
      <c r="X48" s="25" t="str">
        <f t="shared" si="8"/>
        <v>OK</v>
      </c>
      <c r="Z48" s="25"/>
      <c r="AA48" s="38">
        <f t="shared" si="9"/>
        <v>0</v>
      </c>
      <c r="AB48" s="38">
        <f t="shared" si="10"/>
        <v>0</v>
      </c>
      <c r="AC48" s="25" t="str">
        <f t="shared" si="11"/>
        <v>OK</v>
      </c>
      <c r="AE48" s="25" t="str">
        <f>IF(AG48="","",IF(U48="도비","세입없음",CONCATENATE(AG48,"-",COUNTIF($AG$7:AG48,AG48))))</f>
        <v/>
      </c>
      <c r="AG48" s="25" t="str">
        <f t="array" ref="AG48">IF(C48="","",INDEX(구분표!$I$2:$I$313, MATCH(1,(구분표!$E$2:$E$313='17년일입'!B48)*(구분표!$F$2:$F$313='17년일입'!C48)*(구분표!$G$2:$G$313='17년일입'!A48),0)))</f>
        <v/>
      </c>
      <c r="AI48" s="25"/>
      <c r="AK48" s="38">
        <f>IF(AE48="",0,SUMIFS('17년일출'!$V$6:$V$59,'17년일출'!$AE$6:$AE$59,'17년일입'!$AE48))</f>
        <v>0</v>
      </c>
      <c r="AL48" s="38" t="str">
        <f>IF(AE48="","",COUNTIFS('17년일출'!$AE$6:$AE$59,'17년일입'!AE48))</f>
        <v/>
      </c>
      <c r="AM48" s="25" t="str">
        <f t="shared" si="12"/>
        <v>OK</v>
      </c>
      <c r="AO48" s="38">
        <f>IF(AE48="",0,SUMIFS('17년일출'!$AA$6:$AA$59,'17년일출'!$AE$6:$AE$59,'17년일입'!$AE48))</f>
        <v>0</v>
      </c>
      <c r="AP48" s="38" t="str">
        <f>IF(AE48="","",COUNTIFS('17년일출'!$AE$6:$AE$59,AE48))</f>
        <v/>
      </c>
      <c r="AQ48" s="25" t="str">
        <f t="shared" si="13"/>
        <v>OK</v>
      </c>
    </row>
    <row r="49" spans="1:43" ht="50.1" customHeight="1" x14ac:dyDescent="0.3">
      <c r="A49" s="31" t="str">
        <f>IFERROR(VLOOKUP($C49,구분표!$A$2:$C$313,2,FALSE),"")</f>
        <v/>
      </c>
      <c r="B49" s="22" t="str">
        <f>IFERROR(VLOOKUP($C49,구분표!$A$2:$C$313,3,FALSE),"")</f>
        <v/>
      </c>
      <c r="C49" s="29"/>
      <c r="D49" s="33"/>
      <c r="E49" s="34"/>
      <c r="F49" s="33"/>
      <c r="G49" s="40"/>
      <c r="H49" s="38"/>
      <c r="I49" s="41"/>
      <c r="J49" s="46">
        <f t="shared" si="3"/>
        <v>0</v>
      </c>
      <c r="K49" s="38"/>
      <c r="L49" s="41"/>
      <c r="M49" s="48">
        <f t="shared" si="4"/>
        <v>0</v>
      </c>
      <c r="N49" s="25" t="str">
        <f t="shared" si="5"/>
        <v>X</v>
      </c>
      <c r="O49" s="60"/>
      <c r="P49" s="60"/>
      <c r="Q49" s="112"/>
      <c r="S49" s="25"/>
      <c r="U49" s="25"/>
      <c r="V49" s="38">
        <f t="shared" si="6"/>
        <v>0</v>
      </c>
      <c r="W49" s="38">
        <f t="shared" si="7"/>
        <v>0</v>
      </c>
      <c r="X49" s="25" t="str">
        <f t="shared" si="8"/>
        <v>OK</v>
      </c>
      <c r="Z49" s="25"/>
      <c r="AA49" s="38">
        <f t="shared" si="9"/>
        <v>0</v>
      </c>
      <c r="AB49" s="38">
        <f t="shared" si="10"/>
        <v>0</v>
      </c>
      <c r="AC49" s="25" t="str">
        <f t="shared" si="11"/>
        <v>OK</v>
      </c>
      <c r="AE49" s="25" t="str">
        <f>IF(AG49="","",IF(U49="도비","세입없음",CONCATENATE(AG49,"-",COUNTIF($AG$7:AG49,AG49))))</f>
        <v/>
      </c>
      <c r="AG49" s="25" t="str">
        <f t="array" ref="AG49">IF(C49="","",INDEX(구분표!$I$2:$I$313, MATCH(1,(구분표!$E$2:$E$313='17년일입'!B49)*(구분표!$F$2:$F$313='17년일입'!C49)*(구분표!$G$2:$G$313='17년일입'!A49),0)))</f>
        <v/>
      </c>
      <c r="AI49" s="25"/>
      <c r="AK49" s="38">
        <f>IF(AE49="",0,SUMIFS('17년일출'!$V$6:$V$59,'17년일출'!$AE$6:$AE$59,'17년일입'!$AE49))</f>
        <v>0</v>
      </c>
      <c r="AL49" s="38" t="str">
        <f>IF(AE49="","",COUNTIFS('17년일출'!$AE$6:$AE$59,'17년일입'!AE49))</f>
        <v/>
      </c>
      <c r="AM49" s="25" t="str">
        <f t="shared" si="12"/>
        <v>OK</v>
      </c>
      <c r="AO49" s="38">
        <f>IF(AE49="",0,SUMIFS('17년일출'!$AA$6:$AA$59,'17년일출'!$AE$6:$AE$59,'17년일입'!$AE49))</f>
        <v>0</v>
      </c>
      <c r="AP49" s="38" t="str">
        <f>IF(AE49="","",COUNTIFS('17년일출'!$AE$6:$AE$59,AE49))</f>
        <v/>
      </c>
      <c r="AQ49" s="25" t="str">
        <f t="shared" si="13"/>
        <v>OK</v>
      </c>
    </row>
    <row r="50" spans="1:43" ht="50.1" customHeight="1" x14ac:dyDescent="0.3">
      <c r="A50" s="31" t="str">
        <f>IFERROR(VLOOKUP($C50,구분표!$A$2:$C$313,2,FALSE),"")</f>
        <v/>
      </c>
      <c r="B50" s="22" t="str">
        <f>IFERROR(VLOOKUP($C50,구분표!$A$2:$C$313,3,FALSE),"")</f>
        <v/>
      </c>
      <c r="C50" s="29"/>
      <c r="D50" s="33"/>
      <c r="E50" s="34"/>
      <c r="F50" s="33"/>
      <c r="G50" s="40"/>
      <c r="H50" s="38"/>
      <c r="I50" s="41"/>
      <c r="J50" s="46">
        <f t="shared" si="3"/>
        <v>0</v>
      </c>
      <c r="K50" s="38"/>
      <c r="L50" s="41"/>
      <c r="M50" s="48">
        <f t="shared" si="4"/>
        <v>0</v>
      </c>
      <c r="N50" s="25" t="str">
        <f t="shared" si="5"/>
        <v>X</v>
      </c>
      <c r="O50" s="60"/>
      <c r="P50" s="60"/>
      <c r="Q50" s="27"/>
      <c r="S50" s="25"/>
      <c r="U50" s="25"/>
      <c r="V50" s="38">
        <f t="shared" si="6"/>
        <v>0</v>
      </c>
      <c r="W50" s="38">
        <f t="shared" si="7"/>
        <v>0</v>
      </c>
      <c r="X50" s="25" t="str">
        <f t="shared" si="8"/>
        <v>OK</v>
      </c>
      <c r="Z50" s="25"/>
      <c r="AA50" s="38">
        <f t="shared" si="9"/>
        <v>0</v>
      </c>
      <c r="AB50" s="38">
        <f t="shared" si="10"/>
        <v>0</v>
      </c>
      <c r="AC50" s="25" t="str">
        <f t="shared" si="11"/>
        <v>OK</v>
      </c>
      <c r="AE50" s="25" t="str">
        <f>IF(AG50="","",IF(U50="도비","세입없음",CONCATENATE(AG50,"-",COUNTIF($AG$7:AG50,AG50))))</f>
        <v/>
      </c>
      <c r="AG50" s="25" t="str">
        <f t="array" ref="AG50">IF(C50="","",INDEX(구분표!$I$2:$I$313, MATCH(1,(구분표!$E$2:$E$313='17년일입'!B50)*(구분표!$F$2:$F$313='17년일입'!C50)*(구분표!$G$2:$G$313='17년일입'!A50),0)))</f>
        <v/>
      </c>
      <c r="AI50" s="25"/>
      <c r="AK50" s="38">
        <f>IF(AE50="",0,SUMIFS('17년일출'!$V$6:$V$59,'17년일출'!$AE$6:$AE$59,'17년일입'!$AE50))</f>
        <v>0</v>
      </c>
      <c r="AL50" s="38" t="str">
        <f>IF(AE50="","",COUNTIFS('17년일출'!$AE$6:$AE$59,'17년일입'!AE50))</f>
        <v/>
      </c>
      <c r="AM50" s="25" t="str">
        <f t="shared" si="12"/>
        <v>OK</v>
      </c>
      <c r="AO50" s="38">
        <f>IF(AE50="",0,SUMIFS('17년일출'!$AA$6:$AA$59,'17년일출'!$AE$6:$AE$59,'17년일입'!$AE50))</f>
        <v>0</v>
      </c>
      <c r="AP50" s="38" t="str">
        <f>IF(AE50="","",COUNTIFS('17년일출'!$AE$6:$AE$59,AE50))</f>
        <v/>
      </c>
      <c r="AQ50" s="25" t="str">
        <f t="shared" si="13"/>
        <v>OK</v>
      </c>
    </row>
    <row r="51" spans="1:43" ht="50.1" customHeight="1" x14ac:dyDescent="0.3">
      <c r="A51" s="31" t="str">
        <f>IFERROR(VLOOKUP($C51,구분표!$A$2:$C$313,2,FALSE),"")</f>
        <v/>
      </c>
      <c r="B51" s="22" t="str">
        <f>IFERROR(VLOOKUP($C51,구분표!$A$2:$C$313,3,FALSE),"")</f>
        <v/>
      </c>
      <c r="C51" s="29"/>
      <c r="D51" s="33"/>
      <c r="E51" s="34"/>
      <c r="F51" s="33"/>
      <c r="G51" s="40"/>
      <c r="H51" s="38"/>
      <c r="I51" s="41"/>
      <c r="J51" s="46">
        <f t="shared" si="3"/>
        <v>0</v>
      </c>
      <c r="K51" s="38"/>
      <c r="L51" s="41"/>
      <c r="M51" s="48">
        <f t="shared" si="4"/>
        <v>0</v>
      </c>
      <c r="N51" s="25" t="str">
        <f t="shared" si="5"/>
        <v>X</v>
      </c>
      <c r="O51" s="60"/>
      <c r="P51" s="60"/>
      <c r="Q51" s="27"/>
      <c r="S51" s="25"/>
      <c r="U51" s="25"/>
      <c r="V51" s="38">
        <f t="shared" si="6"/>
        <v>0</v>
      </c>
      <c r="W51" s="38">
        <f t="shared" si="7"/>
        <v>0</v>
      </c>
      <c r="X51" s="25" t="str">
        <f t="shared" si="8"/>
        <v>OK</v>
      </c>
      <c r="Z51" s="25"/>
      <c r="AA51" s="38">
        <f t="shared" si="9"/>
        <v>0</v>
      </c>
      <c r="AB51" s="38">
        <f t="shared" si="10"/>
        <v>0</v>
      </c>
      <c r="AC51" s="25" t="str">
        <f t="shared" si="11"/>
        <v>OK</v>
      </c>
      <c r="AE51" s="25" t="str">
        <f>IF(AG51="","",IF(U51="도비","세입없음",CONCATENATE(AG51,"-",COUNTIF($AG$7:AG51,AG51))))</f>
        <v/>
      </c>
      <c r="AG51" s="25" t="str">
        <f t="array" ref="AG51">IF(C51="","",INDEX(구분표!$I$2:$I$313, MATCH(1,(구분표!$E$2:$E$313='17년일입'!B51)*(구분표!$F$2:$F$313='17년일입'!C51)*(구분표!$G$2:$G$313='17년일입'!A51),0)))</f>
        <v/>
      </c>
      <c r="AI51" s="25"/>
      <c r="AK51" s="38">
        <f>IF(AE51="",0,SUMIFS('17년일출'!$V$6:$V$59,'17년일출'!$AE$6:$AE$59,'17년일입'!$AE51))</f>
        <v>0</v>
      </c>
      <c r="AL51" s="38" t="str">
        <f>IF(AE51="","",COUNTIFS('17년일출'!$AE$6:$AE$59,'17년일입'!AE51))</f>
        <v/>
      </c>
      <c r="AM51" s="25" t="str">
        <f t="shared" si="12"/>
        <v>OK</v>
      </c>
      <c r="AO51" s="38">
        <f>IF(AE51="",0,SUMIFS('17년일출'!$AA$6:$AA$59,'17년일출'!$AE$6:$AE$59,'17년일입'!$AE51))</f>
        <v>0</v>
      </c>
      <c r="AP51" s="38" t="str">
        <f>IF(AE51="","",COUNTIFS('17년일출'!$AE$6:$AE$59,AE51))</f>
        <v/>
      </c>
      <c r="AQ51" s="25" t="str">
        <f t="shared" si="13"/>
        <v>OK</v>
      </c>
    </row>
    <row r="52" spans="1:43" ht="50.1" customHeight="1" x14ac:dyDescent="0.3">
      <c r="A52" s="31" t="str">
        <f>IFERROR(VLOOKUP($C52,구분표!$A$2:$C$313,2,FALSE),"")</f>
        <v/>
      </c>
      <c r="B52" s="22" t="str">
        <f>IFERROR(VLOOKUP($C52,구분표!$A$2:$C$313,3,FALSE),"")</f>
        <v/>
      </c>
      <c r="C52" s="29"/>
      <c r="D52" s="33"/>
      <c r="E52" s="34"/>
      <c r="F52" s="33"/>
      <c r="G52" s="40"/>
      <c r="H52" s="38"/>
      <c r="I52" s="41"/>
      <c r="J52" s="46">
        <f t="shared" si="3"/>
        <v>0</v>
      </c>
      <c r="K52" s="38"/>
      <c r="L52" s="41"/>
      <c r="M52" s="48">
        <f t="shared" si="4"/>
        <v>0</v>
      </c>
      <c r="N52" s="25" t="str">
        <f t="shared" si="5"/>
        <v>X</v>
      </c>
      <c r="O52" s="60"/>
      <c r="P52" s="60"/>
      <c r="Q52" s="27"/>
      <c r="S52" s="25"/>
      <c r="U52" s="25"/>
      <c r="V52" s="38">
        <f t="shared" si="6"/>
        <v>0</v>
      </c>
      <c r="W52" s="38">
        <f t="shared" si="7"/>
        <v>0</v>
      </c>
      <c r="X52" s="25" t="str">
        <f t="shared" si="8"/>
        <v>OK</v>
      </c>
      <c r="Z52" s="25"/>
      <c r="AA52" s="38">
        <f t="shared" si="9"/>
        <v>0</v>
      </c>
      <c r="AB52" s="38">
        <f t="shared" si="10"/>
        <v>0</v>
      </c>
      <c r="AC52" s="25" t="str">
        <f t="shared" si="11"/>
        <v>OK</v>
      </c>
      <c r="AE52" s="25" t="str">
        <f>IF(AG52="","",IF(U52="도비","세입없음",CONCATENATE(AG52,"-",COUNTIF($AG$7:AG52,AG52))))</f>
        <v/>
      </c>
      <c r="AG52" s="25" t="str">
        <f t="array" ref="AG52">IF(C52="","",INDEX(구분표!$I$2:$I$313, MATCH(1,(구분표!$E$2:$E$313='17년일입'!B52)*(구분표!$F$2:$F$313='17년일입'!C52)*(구분표!$G$2:$G$313='17년일입'!A52),0)))</f>
        <v/>
      </c>
      <c r="AI52" s="25"/>
      <c r="AK52" s="38">
        <f>IF(AE52="",0,SUMIFS('17년일출'!$V$6:$V$59,'17년일출'!$AE$6:$AE$59,'17년일입'!$AE52))</f>
        <v>0</v>
      </c>
      <c r="AL52" s="38" t="str">
        <f>IF(AE52="","",COUNTIFS('17년일출'!$AE$6:$AE$59,'17년일입'!AE52))</f>
        <v/>
      </c>
      <c r="AM52" s="25" t="str">
        <f t="shared" si="12"/>
        <v>OK</v>
      </c>
      <c r="AO52" s="38">
        <f>IF(AE52="",0,SUMIFS('17년일출'!$AA$6:$AA$59,'17년일출'!$AE$6:$AE$59,'17년일입'!$AE52))</f>
        <v>0</v>
      </c>
      <c r="AP52" s="38" t="str">
        <f>IF(AE52="","",COUNTIFS('17년일출'!$AE$6:$AE$59,AE52))</f>
        <v/>
      </c>
      <c r="AQ52" s="25" t="str">
        <f t="shared" si="13"/>
        <v>OK</v>
      </c>
    </row>
    <row r="53" spans="1:43" ht="50.1" customHeight="1" x14ac:dyDescent="0.3">
      <c r="A53" s="31" t="str">
        <f>IFERROR(VLOOKUP($C53,구분표!$A$2:$C$313,2,FALSE),"")</f>
        <v/>
      </c>
      <c r="B53" s="22" t="str">
        <f>IFERROR(VLOOKUP($C53,구분표!$A$2:$C$313,3,FALSE),"")</f>
        <v/>
      </c>
      <c r="C53" s="29"/>
      <c r="D53" s="33"/>
      <c r="E53" s="34"/>
      <c r="F53" s="33"/>
      <c r="G53" s="40"/>
      <c r="H53" s="38"/>
      <c r="I53" s="41"/>
      <c r="J53" s="46">
        <f t="shared" si="3"/>
        <v>0</v>
      </c>
      <c r="K53" s="38"/>
      <c r="L53" s="41"/>
      <c r="M53" s="48">
        <f t="shared" si="4"/>
        <v>0</v>
      </c>
      <c r="N53" s="25" t="str">
        <f t="shared" si="5"/>
        <v>X</v>
      </c>
      <c r="O53" s="60"/>
      <c r="P53" s="60"/>
      <c r="Q53" s="27"/>
      <c r="S53" s="25"/>
      <c r="U53" s="25"/>
      <c r="V53" s="38">
        <f t="shared" si="6"/>
        <v>0</v>
      </c>
      <c r="W53" s="38">
        <f t="shared" si="7"/>
        <v>0</v>
      </c>
      <c r="X53" s="25" t="str">
        <f t="shared" si="8"/>
        <v>OK</v>
      </c>
      <c r="Z53" s="25"/>
      <c r="AA53" s="38">
        <f t="shared" si="9"/>
        <v>0</v>
      </c>
      <c r="AB53" s="38">
        <f t="shared" si="10"/>
        <v>0</v>
      </c>
      <c r="AC53" s="25" t="str">
        <f t="shared" si="11"/>
        <v>OK</v>
      </c>
      <c r="AE53" s="25" t="str">
        <f>IF(AG53="","",IF(U53="도비","세입없음",CONCATENATE(AG53,"-",COUNTIF($AG$7:AG53,AG53))))</f>
        <v/>
      </c>
      <c r="AG53" s="25" t="str">
        <f t="array" ref="AG53">IF(C53="","",INDEX(구분표!$I$2:$I$313, MATCH(1,(구분표!$E$2:$E$313='17년일입'!B53)*(구분표!$F$2:$F$313='17년일입'!C53)*(구분표!$G$2:$G$313='17년일입'!A53),0)))</f>
        <v/>
      </c>
      <c r="AI53" s="25"/>
      <c r="AK53" s="38">
        <f>IF(AE53="",0,SUMIFS('17년일출'!$V$6:$V$59,'17년일출'!$AE$6:$AE$59,'17년일입'!$AE53))</f>
        <v>0</v>
      </c>
      <c r="AL53" s="38" t="str">
        <f>IF(AE53="","",COUNTIFS('17년일출'!$AE$6:$AE$59,'17년일입'!AE53))</f>
        <v/>
      </c>
      <c r="AM53" s="25" t="str">
        <f t="shared" si="12"/>
        <v>OK</v>
      </c>
      <c r="AO53" s="38">
        <f>IF(AE53="",0,SUMIFS('17년일출'!$AA$6:$AA$59,'17년일출'!$AE$6:$AE$59,'17년일입'!$AE53))</f>
        <v>0</v>
      </c>
      <c r="AP53" s="38" t="str">
        <f>IF(AE53="","",COUNTIFS('17년일출'!$AE$6:$AE$59,AE53))</f>
        <v/>
      </c>
      <c r="AQ53" s="25" t="str">
        <f t="shared" si="13"/>
        <v>OK</v>
      </c>
    </row>
    <row r="54" spans="1:43" ht="50.1" customHeight="1" x14ac:dyDescent="0.3">
      <c r="A54" s="31" t="str">
        <f>IFERROR(VLOOKUP($C54,구분표!$A$2:$C$313,2,FALSE),"")</f>
        <v/>
      </c>
      <c r="B54" s="22" t="str">
        <f>IFERROR(VLOOKUP($C54,구분표!$A$2:$C$313,3,FALSE),"")</f>
        <v/>
      </c>
      <c r="C54" s="29"/>
      <c r="D54" s="33"/>
      <c r="E54" s="34"/>
      <c r="F54" s="33"/>
      <c r="G54" s="40"/>
      <c r="H54" s="38"/>
      <c r="I54" s="41"/>
      <c r="J54" s="46">
        <f t="shared" si="3"/>
        <v>0</v>
      </c>
      <c r="K54" s="38"/>
      <c r="L54" s="41"/>
      <c r="M54" s="48">
        <f t="shared" si="4"/>
        <v>0</v>
      </c>
      <c r="N54" s="25" t="str">
        <f t="shared" si="5"/>
        <v>X</v>
      </c>
      <c r="O54" s="60"/>
      <c r="P54" s="60"/>
      <c r="Q54" s="27"/>
      <c r="S54" s="25"/>
      <c r="U54" s="25"/>
      <c r="V54" s="38">
        <f t="shared" si="6"/>
        <v>0</v>
      </c>
      <c r="W54" s="38">
        <f t="shared" si="7"/>
        <v>0</v>
      </c>
      <c r="X54" s="25" t="str">
        <f t="shared" si="8"/>
        <v>OK</v>
      </c>
      <c r="Z54" s="25"/>
      <c r="AA54" s="38">
        <f t="shared" si="9"/>
        <v>0</v>
      </c>
      <c r="AB54" s="38">
        <f t="shared" si="10"/>
        <v>0</v>
      </c>
      <c r="AC54" s="25" t="str">
        <f t="shared" si="11"/>
        <v>OK</v>
      </c>
      <c r="AE54" s="25" t="str">
        <f>IF(AG54="","",IF(U54="도비","세입없음",CONCATENATE(AG54,"-",COUNTIF($AG$7:AG54,AG54))))</f>
        <v/>
      </c>
      <c r="AG54" s="25" t="str">
        <f t="array" ref="AG54">IF(C54="","",INDEX(구분표!$I$2:$I$313, MATCH(1,(구분표!$E$2:$E$313='17년일입'!B54)*(구분표!$F$2:$F$313='17년일입'!C54)*(구분표!$G$2:$G$313='17년일입'!A54),0)))</f>
        <v/>
      </c>
      <c r="AI54" s="25"/>
      <c r="AK54" s="38">
        <f>IF(AE54="",0,SUMIFS('17년일출'!$V$6:$V$59,'17년일출'!$AE$6:$AE$59,'17년일입'!$AE54))</f>
        <v>0</v>
      </c>
      <c r="AL54" s="38" t="str">
        <f>IF(AE54="","",COUNTIFS('17년일출'!$AE$6:$AE$59,'17년일입'!AE54))</f>
        <v/>
      </c>
      <c r="AM54" s="25" t="str">
        <f t="shared" si="12"/>
        <v>OK</v>
      </c>
      <c r="AO54" s="38">
        <f>IF(AE54="",0,SUMIFS('17년일출'!$AA$6:$AA$59,'17년일출'!$AE$6:$AE$59,'17년일입'!$AE54))</f>
        <v>0</v>
      </c>
      <c r="AP54" s="38" t="str">
        <f>IF(AE54="","",COUNTIFS('17년일출'!$AE$6:$AE$59,AE54))</f>
        <v/>
      </c>
      <c r="AQ54" s="25" t="str">
        <f t="shared" si="13"/>
        <v>OK</v>
      </c>
    </row>
    <row r="55" spans="1:43" ht="50.1" customHeight="1" x14ac:dyDescent="0.3">
      <c r="A55" s="31" t="str">
        <f>IFERROR(VLOOKUP($C55,구분표!$A$2:$C$313,2,FALSE),"")</f>
        <v/>
      </c>
      <c r="B55" s="22" t="str">
        <f>IFERROR(VLOOKUP($C55,구분표!$A$2:$C$313,3,FALSE),"")</f>
        <v/>
      </c>
      <c r="C55" s="29"/>
      <c r="D55" s="33"/>
      <c r="E55" s="34"/>
      <c r="F55" s="33"/>
      <c r="G55" s="40"/>
      <c r="H55" s="38"/>
      <c r="I55" s="41"/>
      <c r="J55" s="46">
        <f t="shared" si="3"/>
        <v>0</v>
      </c>
      <c r="K55" s="38"/>
      <c r="L55" s="41"/>
      <c r="M55" s="48">
        <f t="shared" si="4"/>
        <v>0</v>
      </c>
      <c r="N55" s="25" t="str">
        <f t="shared" si="5"/>
        <v>X</v>
      </c>
      <c r="O55" s="60"/>
      <c r="P55" s="60"/>
      <c r="Q55" s="27"/>
      <c r="S55" s="25"/>
      <c r="U55" s="25"/>
      <c r="V55" s="38">
        <f t="shared" si="6"/>
        <v>0</v>
      </c>
      <c r="W55" s="38">
        <f t="shared" si="7"/>
        <v>0</v>
      </c>
      <c r="X55" s="25" t="str">
        <f t="shared" si="8"/>
        <v>OK</v>
      </c>
      <c r="Z55" s="25"/>
      <c r="AA55" s="38">
        <f t="shared" si="9"/>
        <v>0</v>
      </c>
      <c r="AB55" s="38">
        <f t="shared" si="10"/>
        <v>0</v>
      </c>
      <c r="AC55" s="25" t="str">
        <f t="shared" si="11"/>
        <v>OK</v>
      </c>
      <c r="AE55" s="25" t="str">
        <f>IF(AG55="","",IF(U55="도비","세입없음",CONCATENATE(AG55,"-",COUNTIF($AG$7:AG55,AG55))))</f>
        <v/>
      </c>
      <c r="AG55" s="25" t="str">
        <f t="array" ref="AG55">IF(C55="","",INDEX(구분표!$I$2:$I$313, MATCH(1,(구분표!$E$2:$E$313='17년일입'!B55)*(구분표!$F$2:$F$313='17년일입'!C55)*(구분표!$G$2:$G$313='17년일입'!A55),0)))</f>
        <v/>
      </c>
      <c r="AI55" s="25"/>
      <c r="AK55" s="38">
        <f>IF(AE55="",0,SUMIFS('17년일출'!$V$6:$V$59,'17년일출'!$AE$6:$AE$59,'17년일입'!$AE55))</f>
        <v>0</v>
      </c>
      <c r="AL55" s="38" t="str">
        <f>IF(AE55="","",COUNTIFS('17년일출'!$AE$6:$AE$59,'17년일입'!AE55))</f>
        <v/>
      </c>
      <c r="AM55" s="25" t="str">
        <f t="shared" si="12"/>
        <v>OK</v>
      </c>
      <c r="AO55" s="38">
        <f>IF(AE55="",0,SUMIFS('17년일출'!$AA$6:$AA$59,'17년일출'!$AE$6:$AE$59,'17년일입'!$AE55))</f>
        <v>0</v>
      </c>
      <c r="AP55" s="38" t="str">
        <f>IF(AE55="","",COUNTIFS('17년일출'!$AE$6:$AE$59,AE55))</f>
        <v/>
      </c>
      <c r="AQ55" s="25" t="str">
        <f t="shared" si="13"/>
        <v>OK</v>
      </c>
    </row>
    <row r="56" spans="1:43" ht="50.1" customHeight="1" x14ac:dyDescent="0.3">
      <c r="A56" s="31" t="str">
        <f>IFERROR(VLOOKUP($C56,구분표!$A$2:$C$313,2,FALSE),"")</f>
        <v/>
      </c>
      <c r="B56" s="22" t="str">
        <f>IFERROR(VLOOKUP($C56,구분표!$A$2:$C$313,3,FALSE),"")</f>
        <v/>
      </c>
      <c r="C56" s="29"/>
      <c r="D56" s="33"/>
      <c r="E56" s="34"/>
      <c r="F56" s="33"/>
      <c r="G56" s="40"/>
      <c r="H56" s="38"/>
      <c r="I56" s="41"/>
      <c r="J56" s="46">
        <f t="shared" si="3"/>
        <v>0</v>
      </c>
      <c r="K56" s="38"/>
      <c r="L56" s="41"/>
      <c r="M56" s="48">
        <f t="shared" si="4"/>
        <v>0</v>
      </c>
      <c r="N56" s="25" t="str">
        <f t="shared" si="5"/>
        <v>X</v>
      </c>
      <c r="O56" s="60"/>
      <c r="P56" s="60"/>
      <c r="Q56" s="27"/>
      <c r="S56" s="25"/>
      <c r="U56" s="25"/>
      <c r="V56" s="38">
        <f t="shared" si="6"/>
        <v>0</v>
      </c>
      <c r="W56" s="38">
        <f t="shared" si="7"/>
        <v>0</v>
      </c>
      <c r="X56" s="25" t="str">
        <f t="shared" si="8"/>
        <v>OK</v>
      </c>
      <c r="Z56" s="25"/>
      <c r="AA56" s="38">
        <f t="shared" si="9"/>
        <v>0</v>
      </c>
      <c r="AB56" s="38">
        <f t="shared" si="10"/>
        <v>0</v>
      </c>
      <c r="AC56" s="25" t="str">
        <f t="shared" si="11"/>
        <v>OK</v>
      </c>
      <c r="AE56" s="25" t="str">
        <f>IF(AG56="","",IF(U56="도비","세입없음",CONCATENATE(AG56,"-",COUNTIF($AG$7:AG56,AG56))))</f>
        <v/>
      </c>
      <c r="AG56" s="25" t="str">
        <f t="array" ref="AG56">IF(C56="","",INDEX(구분표!$I$2:$I$313, MATCH(1,(구분표!$E$2:$E$313='17년일입'!B56)*(구분표!$F$2:$F$313='17년일입'!C56)*(구분표!$G$2:$G$313='17년일입'!A56),0)))</f>
        <v/>
      </c>
      <c r="AI56" s="25"/>
      <c r="AK56" s="38">
        <f>IF(AE56="",0,SUMIFS('17년일출'!$V$6:$V$59,'17년일출'!$AE$6:$AE$59,'17년일입'!$AE56))</f>
        <v>0</v>
      </c>
      <c r="AL56" s="38" t="str">
        <f>IF(AE56="","",COUNTIFS('17년일출'!$AE$6:$AE$59,'17년일입'!AE56))</f>
        <v/>
      </c>
      <c r="AM56" s="25" t="str">
        <f t="shared" si="12"/>
        <v>OK</v>
      </c>
      <c r="AO56" s="38">
        <f>IF(AE56="",0,SUMIFS('17년일출'!$AA$6:$AA$59,'17년일출'!$AE$6:$AE$59,'17년일입'!$AE56))</f>
        <v>0</v>
      </c>
      <c r="AP56" s="38" t="str">
        <f>IF(AE56="","",COUNTIFS('17년일출'!$AE$6:$AE$59,AE56))</f>
        <v/>
      </c>
      <c r="AQ56" s="25" t="str">
        <f t="shared" si="13"/>
        <v>OK</v>
      </c>
    </row>
    <row r="57" spans="1:43" ht="50.1" customHeight="1" x14ac:dyDescent="0.3">
      <c r="A57" s="31" t="str">
        <f>IFERROR(VLOOKUP($C57,구분표!$A$2:$C$313,2,FALSE),"")</f>
        <v/>
      </c>
      <c r="B57" s="22" t="str">
        <f>IFERROR(VLOOKUP($C57,구분표!$A$2:$C$313,3,FALSE),"")</f>
        <v/>
      </c>
      <c r="C57" s="29"/>
      <c r="D57" s="33"/>
      <c r="E57" s="34"/>
      <c r="F57" s="33"/>
      <c r="G57" s="40"/>
      <c r="H57" s="38"/>
      <c r="I57" s="41"/>
      <c r="J57" s="46">
        <f t="shared" si="3"/>
        <v>0</v>
      </c>
      <c r="K57" s="38"/>
      <c r="L57" s="41"/>
      <c r="M57" s="48">
        <f t="shared" si="4"/>
        <v>0</v>
      </c>
      <c r="N57" s="25" t="str">
        <f t="shared" si="5"/>
        <v>X</v>
      </c>
      <c r="O57" s="60"/>
      <c r="P57" s="60"/>
      <c r="Q57" s="27"/>
      <c r="S57" s="25"/>
      <c r="U57" s="25"/>
      <c r="V57" s="38">
        <f t="shared" si="6"/>
        <v>0</v>
      </c>
      <c r="W57" s="38">
        <f t="shared" si="7"/>
        <v>0</v>
      </c>
      <c r="X57" s="25" t="str">
        <f t="shared" si="8"/>
        <v>OK</v>
      </c>
      <c r="Z57" s="25"/>
      <c r="AA57" s="38">
        <f t="shared" si="9"/>
        <v>0</v>
      </c>
      <c r="AB57" s="38">
        <f t="shared" si="10"/>
        <v>0</v>
      </c>
      <c r="AC57" s="25" t="str">
        <f t="shared" si="11"/>
        <v>OK</v>
      </c>
      <c r="AE57" s="25" t="str">
        <f>IF(AG57="","",IF(U57="도비","세입없음",CONCATENATE(AG57,"-",COUNTIF($AG$7:AG57,AG57))))</f>
        <v/>
      </c>
      <c r="AG57" s="25" t="str">
        <f t="array" ref="AG57">IF(C57="","",INDEX(구분표!$I$2:$I$313, MATCH(1,(구분표!$E$2:$E$313='17년일입'!B57)*(구분표!$F$2:$F$313='17년일입'!C57)*(구분표!$G$2:$G$313='17년일입'!A57),0)))</f>
        <v/>
      </c>
      <c r="AI57" s="25"/>
      <c r="AK57" s="38">
        <f>IF(AE57="",0,SUMIFS('17년일출'!$V$6:$V$59,'17년일출'!$AE$6:$AE$59,'17년일입'!$AE57))</f>
        <v>0</v>
      </c>
      <c r="AL57" s="38" t="str">
        <f>IF(AE57="","",COUNTIFS('17년일출'!$AE$6:$AE$59,'17년일입'!AE57))</f>
        <v/>
      </c>
      <c r="AM57" s="25" t="str">
        <f t="shared" si="12"/>
        <v>OK</v>
      </c>
      <c r="AO57" s="38">
        <f>IF(AE57="",0,SUMIFS('17년일출'!$AA$6:$AA$59,'17년일출'!$AE$6:$AE$59,'17년일입'!$AE57))</f>
        <v>0</v>
      </c>
      <c r="AP57" s="38" t="str">
        <f>IF(AE57="","",COUNTIFS('17년일출'!$AE$6:$AE$59,AE57))</f>
        <v/>
      </c>
      <c r="AQ57" s="25" t="str">
        <f t="shared" si="13"/>
        <v>OK</v>
      </c>
    </row>
    <row r="58" spans="1:43" ht="50.1" customHeight="1" x14ac:dyDescent="0.3">
      <c r="A58" s="31" t="str">
        <f>IFERROR(VLOOKUP($C58,구분표!$A$2:$C$313,2,FALSE),"")</f>
        <v/>
      </c>
      <c r="B58" s="22" t="str">
        <f>IFERROR(VLOOKUP($C58,구분표!$A$2:$C$313,3,FALSE),"")</f>
        <v/>
      </c>
      <c r="C58" s="29"/>
      <c r="D58" s="33"/>
      <c r="E58" s="34"/>
      <c r="F58" s="33"/>
      <c r="G58" s="40"/>
      <c r="H58" s="38"/>
      <c r="I58" s="41"/>
      <c r="J58" s="46">
        <f t="shared" si="3"/>
        <v>0</v>
      </c>
      <c r="K58" s="38"/>
      <c r="L58" s="41"/>
      <c r="M58" s="48">
        <f t="shared" si="4"/>
        <v>0</v>
      </c>
      <c r="N58" s="25" t="str">
        <f t="shared" si="5"/>
        <v>X</v>
      </c>
      <c r="O58" s="60"/>
      <c r="P58" s="60"/>
      <c r="Q58" s="27"/>
      <c r="S58" s="25"/>
      <c r="U58" s="25"/>
      <c r="V58" s="38">
        <f t="shared" si="6"/>
        <v>0</v>
      </c>
      <c r="W58" s="38">
        <f t="shared" si="7"/>
        <v>0</v>
      </c>
      <c r="X58" s="25" t="str">
        <f t="shared" si="8"/>
        <v>OK</v>
      </c>
      <c r="Z58" s="25"/>
      <c r="AA58" s="38">
        <f t="shared" si="9"/>
        <v>0</v>
      </c>
      <c r="AB58" s="38">
        <f t="shared" si="10"/>
        <v>0</v>
      </c>
      <c r="AC58" s="25" t="str">
        <f t="shared" si="11"/>
        <v>OK</v>
      </c>
      <c r="AE58" s="25" t="str">
        <f>IF(AG58="","",IF(U58="도비","세입없음",CONCATENATE(AG58,"-",COUNTIF($AG$7:AG58,AG58))))</f>
        <v/>
      </c>
      <c r="AG58" s="25" t="str">
        <f t="array" ref="AG58">IF(C58="","",INDEX(구분표!$I$2:$I$313, MATCH(1,(구분표!$E$2:$E$313='17년일입'!B58)*(구분표!$F$2:$F$313='17년일입'!C58)*(구분표!$G$2:$G$313='17년일입'!A58),0)))</f>
        <v/>
      </c>
      <c r="AI58" s="25"/>
      <c r="AK58" s="38">
        <f>IF(AE58="",0,SUMIFS('17년일출'!$V$6:$V$59,'17년일출'!$AE$6:$AE$59,'17년일입'!$AE58))</f>
        <v>0</v>
      </c>
      <c r="AL58" s="38" t="str">
        <f>IF(AE58="","",COUNTIFS('17년일출'!$AE$6:$AE$59,'17년일입'!AE58))</f>
        <v/>
      </c>
      <c r="AM58" s="25" t="str">
        <f t="shared" si="12"/>
        <v>OK</v>
      </c>
      <c r="AO58" s="38">
        <f>IF(AE58="",0,SUMIFS('17년일출'!$AA$6:$AA$59,'17년일출'!$AE$6:$AE$59,'17년일입'!$AE58))</f>
        <v>0</v>
      </c>
      <c r="AP58" s="38" t="str">
        <f>IF(AE58="","",COUNTIFS('17년일출'!$AE$6:$AE$59,AE58))</f>
        <v/>
      </c>
      <c r="AQ58" s="25" t="str">
        <f t="shared" si="13"/>
        <v>OK</v>
      </c>
    </row>
    <row r="59" spans="1:43" ht="50.1" customHeight="1" x14ac:dyDescent="0.3">
      <c r="A59" s="31" t="str">
        <f>IFERROR(VLOOKUP($C59,구분표!$A$2:$C$313,2,FALSE),"")</f>
        <v/>
      </c>
      <c r="B59" s="22" t="str">
        <f>IFERROR(VLOOKUP($C59,구분표!$A$2:$C$313,3,FALSE),"")</f>
        <v/>
      </c>
      <c r="C59" s="29"/>
      <c r="D59" s="33"/>
      <c r="E59" s="34"/>
      <c r="F59" s="33"/>
      <c r="G59" s="40"/>
      <c r="H59" s="38"/>
      <c r="I59" s="41"/>
      <c r="J59" s="46">
        <f t="shared" si="3"/>
        <v>0</v>
      </c>
      <c r="K59" s="38"/>
      <c r="L59" s="41"/>
      <c r="M59" s="48">
        <f t="shared" si="4"/>
        <v>0</v>
      </c>
      <c r="N59" s="25" t="str">
        <f t="shared" si="5"/>
        <v>X</v>
      </c>
      <c r="O59" s="60"/>
      <c r="P59" s="60"/>
      <c r="Q59" s="27"/>
      <c r="S59" s="25"/>
      <c r="U59" s="25"/>
      <c r="V59" s="38">
        <f t="shared" si="6"/>
        <v>0</v>
      </c>
      <c r="W59" s="38">
        <f t="shared" si="7"/>
        <v>0</v>
      </c>
      <c r="X59" s="25" t="str">
        <f t="shared" si="8"/>
        <v>OK</v>
      </c>
      <c r="Z59" s="25"/>
      <c r="AA59" s="38">
        <f t="shared" si="9"/>
        <v>0</v>
      </c>
      <c r="AB59" s="38">
        <f t="shared" si="10"/>
        <v>0</v>
      </c>
      <c r="AC59" s="25" t="str">
        <f t="shared" si="11"/>
        <v>OK</v>
      </c>
      <c r="AE59" s="25" t="str">
        <f>IF(AG59="","",IF(U59="도비","세입없음",CONCATENATE(AG59,"-",COUNTIF($AG$7:AG59,AG59))))</f>
        <v/>
      </c>
      <c r="AG59" s="25" t="str">
        <f t="array" ref="AG59">IF(C59="","",INDEX(구분표!$I$2:$I$313, MATCH(1,(구분표!$E$2:$E$313='17년일입'!B59)*(구분표!$F$2:$F$313='17년일입'!C59)*(구분표!$G$2:$G$313='17년일입'!A59),0)))</f>
        <v/>
      </c>
      <c r="AI59" s="25"/>
      <c r="AK59" s="38">
        <f>IF(AE59="",0,SUMIFS('17년일출'!$V$6:$V$59,'17년일출'!$AE$6:$AE$59,'17년일입'!$AE59))</f>
        <v>0</v>
      </c>
      <c r="AL59" s="38" t="str">
        <f>IF(AE59="","",COUNTIFS('17년일출'!$AE$6:$AE$59,'17년일입'!AE59))</f>
        <v/>
      </c>
      <c r="AM59" s="25" t="str">
        <f t="shared" si="12"/>
        <v>OK</v>
      </c>
      <c r="AO59" s="38">
        <f>IF(AE59="",0,SUMIFS('17년일출'!$AA$6:$AA$59,'17년일출'!$AE$6:$AE$59,'17년일입'!$AE59))</f>
        <v>0</v>
      </c>
      <c r="AP59" s="38" t="str">
        <f>IF(AE59="","",COUNTIFS('17년일출'!$AE$6:$AE$59,AE59))</f>
        <v/>
      </c>
      <c r="AQ59" s="25" t="str">
        <f t="shared" si="13"/>
        <v>OK</v>
      </c>
    </row>
    <row r="60" spans="1:43" ht="50.1" customHeight="1" x14ac:dyDescent="0.3">
      <c r="A60" s="31" t="str">
        <f>IFERROR(VLOOKUP($C60,구분표!$A$2:$C$313,2,FALSE),"")</f>
        <v/>
      </c>
      <c r="B60" s="22" t="str">
        <f>IFERROR(VLOOKUP($C60,구분표!$A$2:$C$313,3,FALSE),"")</f>
        <v/>
      </c>
      <c r="C60" s="29"/>
      <c r="D60" s="33"/>
      <c r="E60" s="34"/>
      <c r="F60" s="33"/>
      <c r="G60" s="40"/>
      <c r="H60" s="38"/>
      <c r="I60" s="41"/>
      <c r="J60" s="46">
        <f t="shared" si="3"/>
        <v>0</v>
      </c>
      <c r="K60" s="38"/>
      <c r="L60" s="41"/>
      <c r="M60" s="48">
        <f t="shared" si="4"/>
        <v>0</v>
      </c>
      <c r="N60" s="25" t="str">
        <f t="shared" si="5"/>
        <v>X</v>
      </c>
      <c r="O60" s="60"/>
      <c r="P60" s="60"/>
      <c r="Q60" s="27"/>
      <c r="S60" s="25"/>
      <c r="U60" s="25"/>
      <c r="V60" s="38">
        <f t="shared" si="6"/>
        <v>0</v>
      </c>
      <c r="W60" s="38">
        <f t="shared" si="7"/>
        <v>0</v>
      </c>
      <c r="X60" s="25" t="str">
        <f t="shared" si="8"/>
        <v>OK</v>
      </c>
      <c r="Z60" s="25"/>
      <c r="AA60" s="38">
        <f t="shared" si="9"/>
        <v>0</v>
      </c>
      <c r="AB60" s="38">
        <f t="shared" si="10"/>
        <v>0</v>
      </c>
      <c r="AC60" s="25" t="str">
        <f t="shared" si="11"/>
        <v>OK</v>
      </c>
      <c r="AE60" s="25" t="str">
        <f>IF(AG60="","",IF(U60="도비","세입없음",CONCATENATE(AG60,"-",COUNTIF($AG$7:AG60,AG60))))</f>
        <v/>
      </c>
      <c r="AG60" s="25" t="str">
        <f t="array" ref="AG60">IF(C60="","",INDEX(구분표!$I$2:$I$313, MATCH(1,(구분표!$E$2:$E$313='17년일입'!B60)*(구분표!$F$2:$F$313='17년일입'!C60)*(구분표!$G$2:$G$313='17년일입'!A60),0)))</f>
        <v/>
      </c>
      <c r="AI60" s="25"/>
      <c r="AK60" s="38">
        <f>IF(AE60="",0,SUMIFS('17년일출'!$V$6:$V$59,'17년일출'!$AE$6:$AE$59,'17년일입'!$AE60))</f>
        <v>0</v>
      </c>
      <c r="AL60" s="38" t="str">
        <f>IF(AE60="","",COUNTIFS('17년일출'!$AE$6:$AE$59,'17년일입'!AE60))</f>
        <v/>
      </c>
      <c r="AM60" s="25" t="str">
        <f t="shared" si="12"/>
        <v>OK</v>
      </c>
      <c r="AO60" s="38">
        <f>IF(AE60="",0,SUMIFS('17년일출'!$AA$6:$AA$59,'17년일출'!$AE$6:$AE$59,'17년일입'!$AE60))</f>
        <v>0</v>
      </c>
      <c r="AP60" s="38" t="str">
        <f>IF(AE60="","",COUNTIFS('17년일출'!$AE$6:$AE$59,AE60))</f>
        <v/>
      </c>
      <c r="AQ60" s="25" t="str">
        <f t="shared" si="13"/>
        <v>OK</v>
      </c>
    </row>
    <row r="61" spans="1:43" ht="50.1" customHeight="1" x14ac:dyDescent="0.3">
      <c r="A61" s="31" t="str">
        <f>IFERROR(VLOOKUP($C61,구분표!$A$2:$C$313,2,FALSE),"")</f>
        <v/>
      </c>
      <c r="B61" s="22" t="str">
        <f>IFERROR(VLOOKUP($C61,구분표!$A$2:$C$313,3,FALSE),"")</f>
        <v/>
      </c>
      <c r="C61" s="29"/>
      <c r="D61" s="33"/>
      <c r="E61" s="34"/>
      <c r="F61" s="33"/>
      <c r="G61" s="40"/>
      <c r="H61" s="38"/>
      <c r="I61" s="41"/>
      <c r="J61" s="46">
        <f t="shared" si="3"/>
        <v>0</v>
      </c>
      <c r="K61" s="38"/>
      <c r="L61" s="41"/>
      <c r="M61" s="48">
        <f t="shared" si="4"/>
        <v>0</v>
      </c>
      <c r="N61" s="25" t="str">
        <f t="shared" si="5"/>
        <v>X</v>
      </c>
      <c r="O61" s="60"/>
      <c r="P61" s="60"/>
      <c r="Q61" s="27"/>
      <c r="S61" s="25"/>
      <c r="U61" s="25"/>
      <c r="V61" s="38">
        <f t="shared" si="6"/>
        <v>0</v>
      </c>
      <c r="W61" s="38">
        <f t="shared" si="7"/>
        <v>0</v>
      </c>
      <c r="X61" s="25" t="str">
        <f t="shared" si="8"/>
        <v>OK</v>
      </c>
      <c r="Z61" s="25"/>
      <c r="AA61" s="38">
        <f t="shared" si="9"/>
        <v>0</v>
      </c>
      <c r="AB61" s="38">
        <f t="shared" si="10"/>
        <v>0</v>
      </c>
      <c r="AC61" s="25" t="str">
        <f t="shared" si="11"/>
        <v>OK</v>
      </c>
      <c r="AE61" s="25" t="str">
        <f>IF(AG61="","",IF(U61="도비","세입없음",CONCATENATE(AG61,"-",COUNTIF($AG$7:AG61,AG61))))</f>
        <v/>
      </c>
      <c r="AG61" s="25" t="str">
        <f t="array" ref="AG61">IF(C61="","",INDEX(구분표!$I$2:$I$313, MATCH(1,(구분표!$E$2:$E$313='17년일입'!B61)*(구분표!$F$2:$F$313='17년일입'!C61)*(구분표!$G$2:$G$313='17년일입'!A61),0)))</f>
        <v/>
      </c>
      <c r="AI61" s="25"/>
      <c r="AK61" s="38">
        <f>IF(AE61="",0,SUMIFS('17년일출'!$V$6:$V$59,'17년일출'!$AE$6:$AE$59,'17년일입'!$AE61))</f>
        <v>0</v>
      </c>
      <c r="AL61" s="38" t="str">
        <f>IF(AE61="","",COUNTIFS('17년일출'!$AE$6:$AE$59,'17년일입'!AE61))</f>
        <v/>
      </c>
      <c r="AM61" s="25" t="str">
        <f t="shared" si="12"/>
        <v>OK</v>
      </c>
      <c r="AO61" s="38">
        <f>IF(AE61="",0,SUMIFS('17년일출'!$AA$6:$AA$59,'17년일출'!$AE$6:$AE$59,'17년일입'!$AE61))</f>
        <v>0</v>
      </c>
      <c r="AP61" s="38" t="str">
        <f>IF(AE61="","",COUNTIFS('17년일출'!$AE$6:$AE$59,AE61))</f>
        <v/>
      </c>
      <c r="AQ61" s="25" t="str">
        <f t="shared" si="13"/>
        <v>OK</v>
      </c>
    </row>
    <row r="62" spans="1:43" ht="50.1" customHeight="1" x14ac:dyDescent="0.3">
      <c r="A62" s="31" t="str">
        <f>IFERROR(VLOOKUP($C62,구분표!$A$2:$C$313,2,FALSE),"")</f>
        <v/>
      </c>
      <c r="B62" s="22" t="str">
        <f>IFERROR(VLOOKUP($C62,구분표!$A$2:$C$313,3,FALSE),"")</f>
        <v/>
      </c>
      <c r="C62" s="29"/>
      <c r="D62" s="33"/>
      <c r="E62" s="34"/>
      <c r="F62" s="33"/>
      <c r="G62" s="40"/>
      <c r="H62" s="38"/>
      <c r="I62" s="41"/>
      <c r="J62" s="46">
        <f t="shared" si="3"/>
        <v>0</v>
      </c>
      <c r="K62" s="38"/>
      <c r="L62" s="41"/>
      <c r="M62" s="48">
        <f t="shared" si="4"/>
        <v>0</v>
      </c>
      <c r="N62" s="25" t="str">
        <f t="shared" si="5"/>
        <v>X</v>
      </c>
      <c r="O62" s="60"/>
      <c r="P62" s="60"/>
      <c r="Q62" s="27"/>
      <c r="S62" s="25"/>
      <c r="U62" s="25"/>
      <c r="V62" s="38">
        <f t="shared" si="6"/>
        <v>0</v>
      </c>
      <c r="W62" s="38">
        <f t="shared" si="7"/>
        <v>0</v>
      </c>
      <c r="X62" s="25" t="str">
        <f t="shared" si="8"/>
        <v>OK</v>
      </c>
      <c r="Z62" s="25"/>
      <c r="AA62" s="38">
        <f t="shared" si="9"/>
        <v>0</v>
      </c>
      <c r="AB62" s="38">
        <f t="shared" si="10"/>
        <v>0</v>
      </c>
      <c r="AC62" s="25" t="str">
        <f t="shared" si="11"/>
        <v>OK</v>
      </c>
      <c r="AE62" s="25" t="str">
        <f>IF(AG62="","",IF(U62="도비","세입없음",CONCATENATE(AG62,"-",COUNTIF($AG$7:AG62,AG62))))</f>
        <v/>
      </c>
      <c r="AG62" s="25" t="str">
        <f t="array" ref="AG62">IF(C62="","",INDEX(구분표!$I$2:$I$313, MATCH(1,(구분표!$E$2:$E$313='17년일입'!B62)*(구분표!$F$2:$F$313='17년일입'!C62)*(구분표!$G$2:$G$313='17년일입'!A62),0)))</f>
        <v/>
      </c>
      <c r="AI62" s="25"/>
      <c r="AK62" s="38">
        <f>IF(AE62="",0,SUMIFS('17년일출'!$V$6:$V$59,'17년일출'!$AE$6:$AE$59,'17년일입'!$AE62))</f>
        <v>0</v>
      </c>
      <c r="AL62" s="38" t="str">
        <f>IF(AE62="","",COUNTIFS('17년일출'!$AE$6:$AE$59,'17년일입'!AE62))</f>
        <v/>
      </c>
      <c r="AM62" s="25" t="str">
        <f t="shared" si="12"/>
        <v>OK</v>
      </c>
      <c r="AO62" s="38">
        <f>IF(AE62="",0,SUMIFS('17년일출'!$AA$6:$AA$59,'17년일출'!$AE$6:$AE$59,'17년일입'!$AE62))</f>
        <v>0</v>
      </c>
      <c r="AP62" s="38" t="str">
        <f>IF(AE62="","",COUNTIFS('17년일출'!$AE$6:$AE$59,AE62))</f>
        <v/>
      </c>
      <c r="AQ62" s="25" t="str">
        <f t="shared" si="13"/>
        <v>OK</v>
      </c>
    </row>
    <row r="63" spans="1:43" ht="50.1" customHeight="1" x14ac:dyDescent="0.3">
      <c r="A63" s="31" t="str">
        <f>IFERROR(VLOOKUP($C63,구분표!$A$2:$C$313,2,FALSE),"")</f>
        <v/>
      </c>
      <c r="B63" s="22" t="str">
        <f>IFERROR(VLOOKUP($C63,구분표!$A$2:$C$313,3,FALSE),"")</f>
        <v/>
      </c>
      <c r="C63" s="29"/>
      <c r="D63" s="33"/>
      <c r="E63" s="34"/>
      <c r="F63" s="33"/>
      <c r="G63" s="40"/>
      <c r="H63" s="38"/>
      <c r="I63" s="41"/>
      <c r="J63" s="46">
        <f t="shared" si="3"/>
        <v>0</v>
      </c>
      <c r="K63" s="38"/>
      <c r="L63" s="41"/>
      <c r="M63" s="48">
        <f t="shared" si="4"/>
        <v>0</v>
      </c>
      <c r="N63" s="25" t="str">
        <f t="shared" si="5"/>
        <v>X</v>
      </c>
      <c r="O63" s="60"/>
      <c r="P63" s="60"/>
      <c r="Q63" s="27"/>
      <c r="S63" s="25"/>
      <c r="U63" s="25"/>
      <c r="V63" s="38">
        <f t="shared" si="6"/>
        <v>0</v>
      </c>
      <c r="W63" s="38">
        <f t="shared" si="7"/>
        <v>0</v>
      </c>
      <c r="X63" s="25" t="str">
        <f t="shared" si="8"/>
        <v>OK</v>
      </c>
      <c r="Z63" s="25"/>
      <c r="AA63" s="38">
        <f t="shared" si="9"/>
        <v>0</v>
      </c>
      <c r="AB63" s="38">
        <f t="shared" si="10"/>
        <v>0</v>
      </c>
      <c r="AC63" s="25" t="str">
        <f t="shared" si="11"/>
        <v>OK</v>
      </c>
      <c r="AE63" s="25" t="str">
        <f>IF(AG63="","",IF(U63="도비","세입없음",CONCATENATE(AG63,"-",COUNTIF($AG$7:AG63,AG63))))</f>
        <v/>
      </c>
      <c r="AG63" s="25" t="str">
        <f t="array" ref="AG63">IF(C63="","",INDEX(구분표!$I$2:$I$313, MATCH(1,(구분표!$E$2:$E$313='17년일입'!B63)*(구분표!$F$2:$F$313='17년일입'!C63)*(구분표!$G$2:$G$313='17년일입'!A63),0)))</f>
        <v/>
      </c>
      <c r="AI63" s="25"/>
      <c r="AK63" s="38">
        <f>IF(AE63="",0,SUMIFS('17년일출'!$V$6:$V$59,'17년일출'!$AE$6:$AE$59,'17년일입'!$AE63))</f>
        <v>0</v>
      </c>
      <c r="AL63" s="38" t="str">
        <f>IF(AE63="","",COUNTIFS('17년일출'!$AE$6:$AE$59,'17년일입'!AE63))</f>
        <v/>
      </c>
      <c r="AM63" s="25" t="str">
        <f t="shared" si="12"/>
        <v>OK</v>
      </c>
      <c r="AO63" s="38">
        <f>IF(AE63="",0,SUMIFS('17년일출'!$AA$6:$AA$59,'17년일출'!$AE$6:$AE$59,'17년일입'!$AE63))</f>
        <v>0</v>
      </c>
      <c r="AP63" s="38" t="str">
        <f>IF(AE63="","",COUNTIFS('17년일출'!$AE$6:$AE$59,AE63))</f>
        <v/>
      </c>
      <c r="AQ63" s="25" t="str">
        <f t="shared" si="13"/>
        <v>OK</v>
      </c>
    </row>
    <row r="64" spans="1:43" ht="50.1" customHeight="1" x14ac:dyDescent="0.3">
      <c r="A64" s="31" t="str">
        <f>IFERROR(VLOOKUP($C64,구분표!$A$2:$C$313,2,FALSE),"")</f>
        <v/>
      </c>
      <c r="B64" s="22" t="str">
        <f>IFERROR(VLOOKUP($C64,구분표!$A$2:$C$313,3,FALSE),"")</f>
        <v/>
      </c>
      <c r="C64" s="29"/>
      <c r="D64" s="33"/>
      <c r="E64" s="34"/>
      <c r="F64" s="33"/>
      <c r="G64" s="40"/>
      <c r="H64" s="38"/>
      <c r="I64" s="41"/>
      <c r="J64" s="46">
        <f t="shared" si="3"/>
        <v>0</v>
      </c>
      <c r="K64" s="38"/>
      <c r="L64" s="41"/>
      <c r="M64" s="48">
        <f t="shared" si="4"/>
        <v>0</v>
      </c>
      <c r="N64" s="25" t="str">
        <f t="shared" si="5"/>
        <v>X</v>
      </c>
      <c r="O64" s="60"/>
      <c r="P64" s="60"/>
      <c r="Q64" s="27"/>
      <c r="S64" s="25"/>
      <c r="U64" s="25"/>
      <c r="V64" s="38">
        <f t="shared" si="6"/>
        <v>0</v>
      </c>
      <c r="W64" s="38">
        <f t="shared" si="7"/>
        <v>0</v>
      </c>
      <c r="X64" s="25" t="str">
        <f t="shared" si="8"/>
        <v>OK</v>
      </c>
      <c r="Z64" s="25"/>
      <c r="AA64" s="38">
        <f t="shared" si="9"/>
        <v>0</v>
      </c>
      <c r="AB64" s="38">
        <f t="shared" si="10"/>
        <v>0</v>
      </c>
      <c r="AC64" s="25" t="str">
        <f t="shared" si="11"/>
        <v>OK</v>
      </c>
      <c r="AE64" s="25" t="str">
        <f>IF(AG64="","",IF(U64="도비","세입없음",CONCATENATE(AG64,"-",COUNTIF($AG$7:AG64,AG64))))</f>
        <v/>
      </c>
      <c r="AG64" s="25" t="str">
        <f t="array" ref="AG64">IF(C64="","",INDEX(구분표!$I$2:$I$313, MATCH(1,(구분표!$E$2:$E$313='17년일입'!B64)*(구분표!$F$2:$F$313='17년일입'!C64)*(구분표!$G$2:$G$313='17년일입'!A64),0)))</f>
        <v/>
      </c>
      <c r="AI64" s="25"/>
      <c r="AK64" s="38">
        <f>IF(AE64="",0,SUMIFS('17년일출'!$V$6:$V$59,'17년일출'!$AE$6:$AE$59,'17년일입'!$AE64))</f>
        <v>0</v>
      </c>
      <c r="AL64" s="38" t="str">
        <f>IF(AE64="","",COUNTIFS('17년일출'!$AE$6:$AE$59,'17년일입'!AE64))</f>
        <v/>
      </c>
      <c r="AM64" s="25" t="str">
        <f t="shared" si="12"/>
        <v>OK</v>
      </c>
      <c r="AO64" s="38">
        <f>IF(AE64="",0,SUMIFS('17년일출'!$AA$6:$AA$59,'17년일출'!$AE$6:$AE$59,'17년일입'!$AE64))</f>
        <v>0</v>
      </c>
      <c r="AP64" s="38" t="str">
        <f>IF(AE64="","",COUNTIFS('17년일출'!$AE$6:$AE$59,AE64))</f>
        <v/>
      </c>
      <c r="AQ64" s="25" t="str">
        <f t="shared" si="13"/>
        <v>OK</v>
      </c>
    </row>
    <row r="65" spans="1:43" ht="50.1" customHeight="1" x14ac:dyDescent="0.3">
      <c r="A65" s="31" t="str">
        <f>IFERROR(VLOOKUP($C65,구분표!$A$2:$C$313,2,FALSE),"")</f>
        <v/>
      </c>
      <c r="B65" s="22" t="str">
        <f>IFERROR(VLOOKUP($C65,구분표!$A$2:$C$313,3,FALSE),"")</f>
        <v/>
      </c>
      <c r="C65" s="29"/>
      <c r="D65" s="33"/>
      <c r="E65" s="34"/>
      <c r="F65" s="33"/>
      <c r="G65" s="40"/>
      <c r="H65" s="38"/>
      <c r="I65" s="41"/>
      <c r="J65" s="46">
        <f t="shared" si="3"/>
        <v>0</v>
      </c>
      <c r="K65" s="38"/>
      <c r="L65" s="41"/>
      <c r="M65" s="48">
        <f t="shared" si="4"/>
        <v>0</v>
      </c>
      <c r="N65" s="25" t="str">
        <f t="shared" si="5"/>
        <v>X</v>
      </c>
      <c r="O65" s="60"/>
      <c r="P65" s="60"/>
      <c r="Q65" s="27"/>
      <c r="S65" s="25"/>
      <c r="U65" s="25"/>
      <c r="V65" s="38">
        <f t="shared" si="6"/>
        <v>0</v>
      </c>
      <c r="W65" s="38">
        <f t="shared" si="7"/>
        <v>0</v>
      </c>
      <c r="X65" s="25" t="str">
        <f t="shared" si="8"/>
        <v>OK</v>
      </c>
      <c r="Z65" s="25"/>
      <c r="AA65" s="38">
        <f t="shared" si="9"/>
        <v>0</v>
      </c>
      <c r="AB65" s="38">
        <f t="shared" si="10"/>
        <v>0</v>
      </c>
      <c r="AC65" s="25" t="str">
        <f t="shared" si="11"/>
        <v>OK</v>
      </c>
      <c r="AE65" s="25" t="str">
        <f>IF(AG65="","",IF(U65="도비","세입없음",CONCATENATE(AG65,"-",COUNTIF($AG$7:AG65,AG65))))</f>
        <v/>
      </c>
      <c r="AG65" s="25" t="str">
        <f t="array" ref="AG65">IF(C65="","",INDEX(구분표!$I$2:$I$313, MATCH(1,(구분표!$E$2:$E$313='17년일입'!B65)*(구분표!$F$2:$F$313='17년일입'!C65)*(구분표!$G$2:$G$313='17년일입'!A65),0)))</f>
        <v/>
      </c>
      <c r="AI65" s="25"/>
      <c r="AK65" s="38">
        <f>IF(AE65="",0,SUMIFS('17년일출'!$V$6:$V$59,'17년일출'!$AE$6:$AE$59,'17년일입'!$AE65))</f>
        <v>0</v>
      </c>
      <c r="AL65" s="38" t="str">
        <f>IF(AE65="","",COUNTIFS('17년일출'!$AE$6:$AE$59,'17년일입'!AE65))</f>
        <v/>
      </c>
      <c r="AM65" s="25" t="str">
        <f t="shared" si="12"/>
        <v>OK</v>
      </c>
      <c r="AO65" s="38">
        <f>IF(AE65="",0,SUMIFS('17년일출'!$AA$6:$AA$59,'17년일출'!$AE$6:$AE$59,'17년일입'!$AE65))</f>
        <v>0</v>
      </c>
      <c r="AP65" s="38" t="str">
        <f>IF(AE65="","",COUNTIFS('17년일출'!$AE$6:$AE$59,AE65))</f>
        <v/>
      </c>
      <c r="AQ65" s="25" t="str">
        <f t="shared" si="13"/>
        <v>OK</v>
      </c>
    </row>
    <row r="66" spans="1:43" ht="50.1" customHeight="1" x14ac:dyDescent="0.3">
      <c r="A66" s="31" t="str">
        <f>IFERROR(VLOOKUP($C66,구분표!$A$2:$C$313,2,FALSE),"")</f>
        <v/>
      </c>
      <c r="B66" s="22" t="str">
        <f>IFERROR(VLOOKUP($C66,구분표!$A$2:$C$313,3,FALSE),"")</f>
        <v/>
      </c>
      <c r="C66" s="29"/>
      <c r="D66" s="33"/>
      <c r="E66" s="34"/>
      <c r="F66" s="33"/>
      <c r="G66" s="40"/>
      <c r="H66" s="38"/>
      <c r="I66" s="41"/>
      <c r="J66" s="46">
        <f t="shared" si="3"/>
        <v>0</v>
      </c>
      <c r="K66" s="38"/>
      <c r="L66" s="41"/>
      <c r="M66" s="48">
        <f t="shared" si="4"/>
        <v>0</v>
      </c>
      <c r="N66" s="25" t="str">
        <f t="shared" si="5"/>
        <v>X</v>
      </c>
      <c r="O66" s="60"/>
      <c r="P66" s="60"/>
      <c r="Q66" s="27"/>
      <c r="S66" s="25"/>
      <c r="U66" s="25"/>
      <c r="V66" s="38">
        <f t="shared" si="6"/>
        <v>0</v>
      </c>
      <c r="W66" s="38">
        <f t="shared" si="7"/>
        <v>0</v>
      </c>
      <c r="X66" s="25" t="str">
        <f t="shared" si="8"/>
        <v>OK</v>
      </c>
      <c r="Z66" s="25"/>
      <c r="AA66" s="38">
        <f t="shared" si="9"/>
        <v>0</v>
      </c>
      <c r="AB66" s="38">
        <f t="shared" si="10"/>
        <v>0</v>
      </c>
      <c r="AC66" s="25" t="str">
        <f t="shared" si="11"/>
        <v>OK</v>
      </c>
      <c r="AE66" s="25" t="str">
        <f>IF(AG66="","",IF(U66="도비","세입없음",CONCATENATE(AG66,"-",COUNTIF($AG$7:AG66,AG66))))</f>
        <v/>
      </c>
      <c r="AG66" s="25" t="str">
        <f t="array" ref="AG66">IF(C66="","",INDEX(구분표!$I$2:$I$313, MATCH(1,(구분표!$E$2:$E$313='17년일입'!B66)*(구분표!$F$2:$F$313='17년일입'!C66)*(구분표!$G$2:$G$313='17년일입'!A66),0)))</f>
        <v/>
      </c>
      <c r="AI66" s="25"/>
      <c r="AK66" s="38">
        <f>IF(AE66="",0,SUMIFS('17년일출'!$V$6:$V$59,'17년일출'!$AE$6:$AE$59,'17년일입'!$AE66))</f>
        <v>0</v>
      </c>
      <c r="AL66" s="38" t="str">
        <f>IF(AE66="","",COUNTIFS('17년일출'!$AE$6:$AE$59,'17년일입'!AE66))</f>
        <v/>
      </c>
      <c r="AM66" s="25" t="str">
        <f t="shared" si="12"/>
        <v>OK</v>
      </c>
      <c r="AO66" s="38">
        <f>IF(AE66="",0,SUMIFS('17년일출'!$AA$6:$AA$59,'17년일출'!$AE$6:$AE$59,'17년일입'!$AE66))</f>
        <v>0</v>
      </c>
      <c r="AP66" s="38" t="str">
        <f>IF(AE66="","",COUNTIFS('17년일출'!$AE$6:$AE$59,AE66))</f>
        <v/>
      </c>
      <c r="AQ66" s="25" t="str">
        <f t="shared" si="13"/>
        <v>OK</v>
      </c>
    </row>
    <row r="67" spans="1:43" ht="50.1" customHeight="1" x14ac:dyDescent="0.3">
      <c r="A67" s="31" t="str">
        <f>IFERROR(VLOOKUP($C67,구분표!$A$2:$C$313,2,FALSE),"")</f>
        <v/>
      </c>
      <c r="B67" s="22" t="str">
        <f>IFERROR(VLOOKUP($C67,구분표!$A$2:$C$313,3,FALSE),"")</f>
        <v/>
      </c>
      <c r="C67" s="29"/>
      <c r="D67" s="33"/>
      <c r="E67" s="34"/>
      <c r="F67" s="33"/>
      <c r="G67" s="40"/>
      <c r="H67" s="38"/>
      <c r="I67" s="41"/>
      <c r="J67" s="46">
        <f t="shared" si="3"/>
        <v>0</v>
      </c>
      <c r="K67" s="38"/>
      <c r="L67" s="41"/>
      <c r="M67" s="48">
        <f t="shared" si="4"/>
        <v>0</v>
      </c>
      <c r="N67" s="25" t="str">
        <f t="shared" si="5"/>
        <v>X</v>
      </c>
      <c r="O67" s="60"/>
      <c r="P67" s="60"/>
      <c r="Q67" s="27"/>
      <c r="S67" s="25"/>
      <c r="U67" s="25"/>
      <c r="V67" s="38">
        <f t="shared" si="6"/>
        <v>0</v>
      </c>
      <c r="W67" s="38">
        <f t="shared" si="7"/>
        <v>0</v>
      </c>
      <c r="X67" s="25" t="str">
        <f t="shared" si="8"/>
        <v>OK</v>
      </c>
      <c r="Z67" s="25"/>
      <c r="AA67" s="38">
        <f t="shared" si="9"/>
        <v>0</v>
      </c>
      <c r="AB67" s="38">
        <f t="shared" si="10"/>
        <v>0</v>
      </c>
      <c r="AC67" s="25" t="str">
        <f t="shared" si="11"/>
        <v>OK</v>
      </c>
      <c r="AE67" s="25" t="str">
        <f>IF(AG67="","",IF(U67="도비","세입없음",CONCATENATE(AG67,"-",COUNTIF($AG$7:AG67,AG67))))</f>
        <v/>
      </c>
      <c r="AG67" s="25" t="str">
        <f t="array" ref="AG67">IF(C67="","",INDEX(구분표!$I$2:$I$313, MATCH(1,(구분표!$E$2:$E$313='17년일입'!B67)*(구분표!$F$2:$F$313='17년일입'!C67)*(구분표!$G$2:$G$313='17년일입'!A67),0)))</f>
        <v/>
      </c>
      <c r="AI67" s="25"/>
      <c r="AK67" s="38">
        <f>IF(AE67="",0,SUMIFS('17년일출'!$V$6:$V$59,'17년일출'!$AE$6:$AE$59,'17년일입'!$AE67))</f>
        <v>0</v>
      </c>
      <c r="AL67" s="38" t="str">
        <f>IF(AE67="","",COUNTIFS('17년일출'!$AE$6:$AE$59,'17년일입'!AE67))</f>
        <v/>
      </c>
      <c r="AM67" s="25" t="str">
        <f t="shared" si="12"/>
        <v>OK</v>
      </c>
      <c r="AO67" s="38">
        <f>IF(AE67="",0,SUMIFS('17년일출'!$AA$6:$AA$59,'17년일출'!$AE$6:$AE$59,'17년일입'!$AE67))</f>
        <v>0</v>
      </c>
      <c r="AP67" s="38" t="str">
        <f>IF(AE67="","",COUNTIFS('17년일출'!$AE$6:$AE$59,AE67))</f>
        <v/>
      </c>
      <c r="AQ67" s="25" t="str">
        <f t="shared" si="13"/>
        <v>OK</v>
      </c>
    </row>
    <row r="68" spans="1:43" ht="50.1" customHeight="1" x14ac:dyDescent="0.3">
      <c r="A68" s="31" t="str">
        <f>IFERROR(VLOOKUP($C68,구분표!$A$2:$C$313,2,FALSE),"")</f>
        <v/>
      </c>
      <c r="B68" s="22" t="str">
        <f>IFERROR(VLOOKUP($C68,구분표!$A$2:$C$313,3,FALSE),"")</f>
        <v/>
      </c>
      <c r="C68" s="29"/>
      <c r="D68" s="33"/>
      <c r="E68" s="34"/>
      <c r="F68" s="33"/>
      <c r="G68" s="40"/>
      <c r="H68" s="38"/>
      <c r="I68" s="41"/>
      <c r="J68" s="46">
        <f t="shared" si="3"/>
        <v>0</v>
      </c>
      <c r="K68" s="38"/>
      <c r="L68" s="41"/>
      <c r="M68" s="48">
        <f t="shared" si="4"/>
        <v>0</v>
      </c>
      <c r="N68" s="25" t="str">
        <f t="shared" si="5"/>
        <v>X</v>
      </c>
      <c r="O68" s="60"/>
      <c r="P68" s="60"/>
      <c r="Q68" s="27"/>
      <c r="S68" s="25"/>
      <c r="U68" s="25"/>
      <c r="V68" s="38">
        <f t="shared" si="6"/>
        <v>0</v>
      </c>
      <c r="W68" s="38">
        <f t="shared" si="7"/>
        <v>0</v>
      </c>
      <c r="X68" s="25" t="str">
        <f t="shared" si="8"/>
        <v>OK</v>
      </c>
      <c r="Z68" s="25"/>
      <c r="AA68" s="38">
        <f t="shared" si="9"/>
        <v>0</v>
      </c>
      <c r="AB68" s="38">
        <f t="shared" si="10"/>
        <v>0</v>
      </c>
      <c r="AC68" s="25" t="str">
        <f t="shared" si="11"/>
        <v>OK</v>
      </c>
      <c r="AE68" s="25" t="str">
        <f>IF(AG68="","",IF(U68="도비","세입없음",CONCATENATE(AG68,"-",COUNTIF($AG$7:AG68,AG68))))</f>
        <v/>
      </c>
      <c r="AG68" s="25" t="str">
        <f t="array" ref="AG68">IF(C68="","",INDEX(구분표!$I$2:$I$313, MATCH(1,(구분표!$E$2:$E$313='17년일입'!B68)*(구분표!$F$2:$F$313='17년일입'!C68)*(구분표!$G$2:$G$313='17년일입'!A68),0)))</f>
        <v/>
      </c>
      <c r="AI68" s="25"/>
      <c r="AK68" s="38">
        <f>IF(AE68="",0,SUMIFS('17년일출'!$V$6:$V$59,'17년일출'!$AE$6:$AE$59,'17년일입'!$AE68))</f>
        <v>0</v>
      </c>
      <c r="AL68" s="38" t="str">
        <f>IF(AE68="","",COUNTIFS('17년일출'!$AE$6:$AE$59,'17년일입'!AE68))</f>
        <v/>
      </c>
      <c r="AM68" s="25" t="str">
        <f t="shared" si="12"/>
        <v>OK</v>
      </c>
      <c r="AO68" s="38">
        <f>IF(AE68="",0,SUMIFS('17년일출'!$AA$6:$AA$59,'17년일출'!$AE$6:$AE$59,'17년일입'!$AE68))</f>
        <v>0</v>
      </c>
      <c r="AP68" s="38" t="str">
        <f>IF(AE68="","",COUNTIFS('17년일출'!$AE$6:$AE$59,AE68))</f>
        <v/>
      </c>
      <c r="AQ68" s="25" t="str">
        <f t="shared" si="13"/>
        <v>OK</v>
      </c>
    </row>
    <row r="69" spans="1:43" ht="50.1" customHeight="1" x14ac:dyDescent="0.3">
      <c r="A69" s="31" t="str">
        <f>IFERROR(VLOOKUP($C69,구분표!$A$2:$C$313,2,FALSE),"")</f>
        <v/>
      </c>
      <c r="B69" s="22" t="str">
        <f>IFERROR(VLOOKUP($C69,구분표!$A$2:$C$313,3,FALSE),"")</f>
        <v/>
      </c>
      <c r="C69" s="29"/>
      <c r="D69" s="33"/>
      <c r="E69" s="34"/>
      <c r="F69" s="33"/>
      <c r="G69" s="40"/>
      <c r="H69" s="38"/>
      <c r="I69" s="41"/>
      <c r="J69" s="46">
        <f t="shared" si="3"/>
        <v>0</v>
      </c>
      <c r="K69" s="38"/>
      <c r="L69" s="41"/>
      <c r="M69" s="48">
        <f t="shared" si="4"/>
        <v>0</v>
      </c>
      <c r="N69" s="25" t="str">
        <f t="shared" si="5"/>
        <v>X</v>
      </c>
      <c r="O69" s="60"/>
      <c r="P69" s="60"/>
      <c r="Q69" s="27"/>
      <c r="S69" s="25"/>
      <c r="U69" s="25"/>
      <c r="V69" s="38">
        <f t="shared" si="6"/>
        <v>0</v>
      </c>
      <c r="W69" s="38">
        <f t="shared" si="7"/>
        <v>0</v>
      </c>
      <c r="X69" s="25" t="str">
        <f t="shared" si="8"/>
        <v>OK</v>
      </c>
      <c r="Z69" s="25"/>
      <c r="AA69" s="38">
        <f t="shared" si="9"/>
        <v>0</v>
      </c>
      <c r="AB69" s="38">
        <f t="shared" si="10"/>
        <v>0</v>
      </c>
      <c r="AC69" s="25" t="str">
        <f t="shared" si="11"/>
        <v>OK</v>
      </c>
      <c r="AE69" s="25" t="str">
        <f>IF(AG69="","",IF(U69="도비","세입없음",CONCATENATE(AG69,"-",COUNTIF($AG$7:AG69,AG69))))</f>
        <v/>
      </c>
      <c r="AG69" s="25" t="str">
        <f t="array" ref="AG69">IF(C69="","",INDEX(구분표!$I$2:$I$313, MATCH(1,(구분표!$E$2:$E$313='17년일입'!B69)*(구분표!$F$2:$F$313='17년일입'!C69)*(구분표!$G$2:$G$313='17년일입'!A69),0)))</f>
        <v/>
      </c>
      <c r="AI69" s="25"/>
      <c r="AK69" s="38">
        <f>IF(AE69="",0,SUMIFS('17년일출'!$V$6:$V$59,'17년일출'!$AE$6:$AE$59,'17년일입'!$AE69))</f>
        <v>0</v>
      </c>
      <c r="AL69" s="38" t="str">
        <f>IF(AE69="","",COUNTIFS('17년일출'!$AE$6:$AE$59,'17년일입'!AE69))</f>
        <v/>
      </c>
      <c r="AM69" s="25" t="str">
        <f t="shared" si="12"/>
        <v>OK</v>
      </c>
      <c r="AO69" s="38">
        <f>IF(AE69="",0,SUMIFS('17년일출'!$AA$6:$AA$59,'17년일출'!$AE$6:$AE$59,'17년일입'!$AE69))</f>
        <v>0</v>
      </c>
      <c r="AP69" s="38" t="str">
        <f>IF(AE69="","",COUNTIFS('17년일출'!$AE$6:$AE$59,AE69))</f>
        <v/>
      </c>
      <c r="AQ69" s="25" t="str">
        <f t="shared" si="13"/>
        <v>OK</v>
      </c>
    </row>
    <row r="70" spans="1:43" ht="50.1" customHeight="1" x14ac:dyDescent="0.3">
      <c r="A70" s="31" t="str">
        <f>IFERROR(VLOOKUP($C70,구분표!$A$2:$C$313,2,FALSE),"")</f>
        <v/>
      </c>
      <c r="B70" s="22" t="str">
        <f>IFERROR(VLOOKUP($C70,구분표!$A$2:$C$313,3,FALSE),"")</f>
        <v/>
      </c>
      <c r="C70" s="29"/>
      <c r="D70" s="33"/>
      <c r="E70" s="34"/>
      <c r="F70" s="33"/>
      <c r="G70" s="40"/>
      <c r="H70" s="38"/>
      <c r="I70" s="41"/>
      <c r="J70" s="46">
        <f t="shared" si="3"/>
        <v>0</v>
      </c>
      <c r="K70" s="38"/>
      <c r="L70" s="41"/>
      <c r="M70" s="48">
        <f t="shared" si="4"/>
        <v>0</v>
      </c>
      <c r="N70" s="25" t="str">
        <f t="shared" si="5"/>
        <v>X</v>
      </c>
      <c r="O70" s="60"/>
      <c r="P70" s="60"/>
      <c r="Q70" s="27"/>
      <c r="S70" s="25"/>
      <c r="U70" s="25"/>
      <c r="V70" s="38">
        <f t="shared" si="6"/>
        <v>0</v>
      </c>
      <c r="W70" s="38">
        <f t="shared" si="7"/>
        <v>0</v>
      </c>
      <c r="X70" s="25" t="str">
        <f t="shared" si="8"/>
        <v>OK</v>
      </c>
      <c r="Z70" s="25"/>
      <c r="AA70" s="38">
        <f t="shared" si="9"/>
        <v>0</v>
      </c>
      <c r="AB70" s="38">
        <f t="shared" si="10"/>
        <v>0</v>
      </c>
      <c r="AC70" s="25" t="str">
        <f t="shared" si="11"/>
        <v>OK</v>
      </c>
      <c r="AE70" s="25" t="str">
        <f>IF(AG70="","",IF(U70="도비","세입없음",CONCATENATE(AG70,"-",COUNTIF($AG$7:AG70,AG70))))</f>
        <v/>
      </c>
      <c r="AG70" s="25" t="str">
        <f t="array" ref="AG70">IF(C70="","",INDEX(구분표!$I$2:$I$313, MATCH(1,(구분표!$E$2:$E$313='17년일입'!B70)*(구분표!$F$2:$F$313='17년일입'!C70)*(구분표!$G$2:$G$313='17년일입'!A70),0)))</f>
        <v/>
      </c>
      <c r="AI70" s="25"/>
      <c r="AK70" s="38">
        <f>IF(AE70="",0,SUMIFS('17년일출'!$V$6:$V$59,'17년일출'!$AE$6:$AE$59,'17년일입'!$AE70))</f>
        <v>0</v>
      </c>
      <c r="AL70" s="38" t="str">
        <f>IF(AE70="","",COUNTIFS('17년일출'!$AE$6:$AE$59,'17년일입'!AE70))</f>
        <v/>
      </c>
      <c r="AM70" s="25" t="str">
        <f t="shared" si="12"/>
        <v>OK</v>
      </c>
      <c r="AO70" s="38">
        <f>IF(AE70="",0,SUMIFS('17년일출'!$AA$6:$AA$59,'17년일출'!$AE$6:$AE$59,'17년일입'!$AE70))</f>
        <v>0</v>
      </c>
      <c r="AP70" s="38" t="str">
        <f>IF(AE70="","",COUNTIFS('17년일출'!$AE$6:$AE$59,AE70))</f>
        <v/>
      </c>
      <c r="AQ70" s="25" t="str">
        <f t="shared" si="13"/>
        <v>OK</v>
      </c>
    </row>
    <row r="71" spans="1:43" ht="50.1" customHeight="1" x14ac:dyDescent="0.3">
      <c r="A71" s="31" t="str">
        <f>IFERROR(VLOOKUP($C71,구분표!$A$2:$C$313,2,FALSE),"")</f>
        <v/>
      </c>
      <c r="B71" s="22" t="str">
        <f>IFERROR(VLOOKUP($C71,구분표!$A$2:$C$313,3,FALSE),"")</f>
        <v/>
      </c>
      <c r="C71" s="29"/>
      <c r="D71" s="33"/>
      <c r="E71" s="34"/>
      <c r="F71" s="33"/>
      <c r="G71" s="40"/>
      <c r="H71" s="38"/>
      <c r="I71" s="41"/>
      <c r="J71" s="46">
        <f t="shared" si="3"/>
        <v>0</v>
      </c>
      <c r="K71" s="38"/>
      <c r="L71" s="41"/>
      <c r="M71" s="48">
        <f t="shared" si="4"/>
        <v>0</v>
      </c>
      <c r="N71" s="25" t="str">
        <f t="shared" si="5"/>
        <v>X</v>
      </c>
      <c r="O71" s="60"/>
      <c r="P71" s="60"/>
      <c r="Q71" s="27"/>
      <c r="S71" s="25"/>
      <c r="U71" s="25"/>
      <c r="V71" s="38">
        <f t="shared" si="6"/>
        <v>0</v>
      </c>
      <c r="W71" s="38">
        <f t="shared" si="7"/>
        <v>0</v>
      </c>
      <c r="X71" s="25" t="str">
        <f t="shared" si="8"/>
        <v>OK</v>
      </c>
      <c r="Z71" s="25"/>
      <c r="AA71" s="38">
        <f t="shared" si="9"/>
        <v>0</v>
      </c>
      <c r="AB71" s="38">
        <f t="shared" si="10"/>
        <v>0</v>
      </c>
      <c r="AC71" s="25" t="str">
        <f t="shared" si="11"/>
        <v>OK</v>
      </c>
      <c r="AE71" s="25" t="str">
        <f>IF(AG71="","",IF(U71="도비","세입없음",CONCATENATE(AG71,"-",COUNTIF($AG$7:AG71,AG71))))</f>
        <v/>
      </c>
      <c r="AG71" s="25" t="str">
        <f t="array" ref="AG71">IF(C71="","",INDEX(구분표!$I$2:$I$313, MATCH(1,(구분표!$E$2:$E$313='17년일입'!B71)*(구분표!$F$2:$F$313='17년일입'!C71)*(구분표!$G$2:$G$313='17년일입'!A71),0)))</f>
        <v/>
      </c>
      <c r="AI71" s="25"/>
      <c r="AK71" s="38">
        <f>IF(AE71="",0,SUMIFS('17년일출'!$V$6:$V$59,'17년일출'!$AE$6:$AE$59,'17년일입'!$AE71))</f>
        <v>0</v>
      </c>
      <c r="AL71" s="38" t="str">
        <f>IF(AE71="","",COUNTIFS('17년일출'!$AE$6:$AE$59,'17년일입'!AE71))</f>
        <v/>
      </c>
      <c r="AM71" s="25" t="str">
        <f t="shared" si="12"/>
        <v>OK</v>
      </c>
      <c r="AO71" s="38">
        <f>IF(AE71="",0,SUMIFS('17년일출'!$AA$6:$AA$59,'17년일출'!$AE$6:$AE$59,'17년일입'!$AE71))</f>
        <v>0</v>
      </c>
      <c r="AP71" s="38" t="str">
        <f>IF(AE71="","",COUNTIFS('17년일출'!$AE$6:$AE$59,AE71))</f>
        <v/>
      </c>
      <c r="AQ71" s="25" t="str">
        <f t="shared" si="13"/>
        <v>OK</v>
      </c>
    </row>
    <row r="72" spans="1:43" ht="50.1" customHeight="1" x14ac:dyDescent="0.3">
      <c r="A72" s="31" t="str">
        <f>IFERROR(VLOOKUP($C72,구분표!$A$2:$C$313,2,FALSE),"")</f>
        <v/>
      </c>
      <c r="B72" s="22" t="str">
        <f>IFERROR(VLOOKUP($C72,구분표!$A$2:$C$313,3,FALSE),"")</f>
        <v/>
      </c>
      <c r="C72" s="29"/>
      <c r="D72" s="33"/>
      <c r="E72" s="34"/>
      <c r="F72" s="33"/>
      <c r="G72" s="40"/>
      <c r="H72" s="38"/>
      <c r="I72" s="41"/>
      <c r="J72" s="46">
        <f t="shared" ref="J72:J100" si="14">SUM(G72:I72)</f>
        <v>0</v>
      </c>
      <c r="K72" s="38"/>
      <c r="L72" s="41"/>
      <c r="M72" s="48">
        <f t="shared" ref="M72:M100" si="15">SUM(G72,K72,L72)</f>
        <v>0</v>
      </c>
      <c r="N72" s="25" t="str">
        <f t="shared" ref="N72:N100" si="16">IF(AND((J72=0),(M72&gt;0)),"O",IF(AND((H72&lt;0),(J72-M72&lt;0)),"O","X"))</f>
        <v>X</v>
      </c>
      <c r="O72" s="60"/>
      <c r="P72" s="60"/>
      <c r="Q72" s="27"/>
      <c r="S72" s="25"/>
      <c r="U72" s="25"/>
      <c r="V72" s="38">
        <f t="shared" ref="V72:V100" si="17">IF($U72&lt;&gt;"도비",IF($S72="국도비","직접입력",SUM($H72:$I72)),)</f>
        <v>0</v>
      </c>
      <c r="W72" s="38">
        <f t="shared" ref="W72:W100" si="18">IF($U72="도비",SUM($H72:$I72),IF($S72="국도비","직접입력",SUM($H72:$I72)-$V72))</f>
        <v>0</v>
      </c>
      <c r="X72" s="25" t="str">
        <f t="shared" ref="X72:X100" si="19">IF(SUM($H72:$I72)=SUM($V72:$W72),"OK","검토")</f>
        <v>OK</v>
      </c>
      <c r="Z72" s="25"/>
      <c r="AA72" s="38">
        <f t="shared" ref="AA72:AA100" si="20">IF($U72&lt;&gt;"도비",IF($S72="국도비","직접입력",SUM($K72:$L72)),)</f>
        <v>0</v>
      </c>
      <c r="AB72" s="38">
        <f t="shared" ref="AB72:AB100" si="21">IF($U72="도비",SUM(K72:L72),IF($S72="국도비","직접입력",SUM(K72:L72)-AA72))</f>
        <v>0</v>
      </c>
      <c r="AC72" s="25" t="str">
        <f t="shared" ref="AC72:AC100" si="22">IF(SUM(K72:L72)=SUM(AA72:AB72),"OK","검토")</f>
        <v>OK</v>
      </c>
      <c r="AE72" s="25" t="str">
        <f>IF(AG72="","",IF(U72="도비","세입없음",CONCATENATE(AG72,"-",COUNTIF($AG$7:AG72,AG72))))</f>
        <v/>
      </c>
      <c r="AG72" s="25" t="str">
        <f t="array" ref="AG72">IF(C72="","",INDEX(구분표!$I$2:$I$313, MATCH(1,(구분표!$E$2:$E$313='17년일입'!B72)*(구분표!$F$2:$F$313='17년일입'!C72)*(구분표!$G$2:$G$313='17년일입'!A72),0)))</f>
        <v/>
      </c>
      <c r="AI72" s="25"/>
      <c r="AK72" s="38">
        <f>IF(AE72="",0,SUMIFS('17년일출'!$V$6:$V$59,'17년일출'!$AE$6:$AE$59,'17년일입'!$AE72))</f>
        <v>0</v>
      </c>
      <c r="AL72" s="38" t="str">
        <f>IF(AE72="","",COUNTIFS('17년일출'!$AE$6:$AE$59,'17년일입'!AE72))</f>
        <v/>
      </c>
      <c r="AM72" s="25" t="str">
        <f t="shared" ref="AM72:AM100" si="23">IF(V72=AK72,"OK","@@")</f>
        <v>OK</v>
      </c>
      <c r="AO72" s="38">
        <f>IF(AE72="",0,SUMIFS('17년일출'!$AA$6:$AA$59,'17년일출'!$AE$6:$AE$59,'17년일입'!$AE72))</f>
        <v>0</v>
      </c>
      <c r="AP72" s="38" t="str">
        <f>IF(AE72="","",COUNTIFS('17년일출'!$AE$6:$AE$59,AE72))</f>
        <v/>
      </c>
      <c r="AQ72" s="25" t="str">
        <f t="shared" ref="AQ72:AQ100" si="24">IF(AA72=AO72,"OK","@@")</f>
        <v>OK</v>
      </c>
    </row>
    <row r="73" spans="1:43" ht="50.1" customHeight="1" x14ac:dyDescent="0.3">
      <c r="A73" s="31" t="str">
        <f>IFERROR(VLOOKUP($C73,구분표!$A$2:$C$313,2,FALSE),"")</f>
        <v/>
      </c>
      <c r="B73" s="22" t="str">
        <f>IFERROR(VLOOKUP($C73,구분표!$A$2:$C$313,3,FALSE),"")</f>
        <v/>
      </c>
      <c r="C73" s="29"/>
      <c r="D73" s="33"/>
      <c r="E73" s="34"/>
      <c r="F73" s="33"/>
      <c r="G73" s="40"/>
      <c r="H73" s="38"/>
      <c r="I73" s="41"/>
      <c r="J73" s="46">
        <f t="shared" si="14"/>
        <v>0</v>
      </c>
      <c r="K73" s="38"/>
      <c r="L73" s="41"/>
      <c r="M73" s="48">
        <f t="shared" si="15"/>
        <v>0</v>
      </c>
      <c r="N73" s="25" t="str">
        <f t="shared" si="16"/>
        <v>X</v>
      </c>
      <c r="O73" s="60"/>
      <c r="P73" s="60"/>
      <c r="Q73" s="27"/>
      <c r="S73" s="25"/>
      <c r="U73" s="25"/>
      <c r="V73" s="38">
        <f t="shared" si="17"/>
        <v>0</v>
      </c>
      <c r="W73" s="38">
        <f t="shared" si="18"/>
        <v>0</v>
      </c>
      <c r="X73" s="25" t="str">
        <f t="shared" si="19"/>
        <v>OK</v>
      </c>
      <c r="Z73" s="25"/>
      <c r="AA73" s="38">
        <f t="shared" si="20"/>
        <v>0</v>
      </c>
      <c r="AB73" s="38">
        <f t="shared" si="21"/>
        <v>0</v>
      </c>
      <c r="AC73" s="25" t="str">
        <f t="shared" si="22"/>
        <v>OK</v>
      </c>
      <c r="AE73" s="25" t="str">
        <f>IF(AG73="","",IF(U73="도비","세입없음",CONCATENATE(AG73,"-",COUNTIF($AG$7:AG73,AG73))))</f>
        <v/>
      </c>
      <c r="AG73" s="25" t="str">
        <f t="array" ref="AG73">IF(C73="","",INDEX(구분표!$I$2:$I$313, MATCH(1,(구분표!$E$2:$E$313='17년일입'!B73)*(구분표!$F$2:$F$313='17년일입'!C73)*(구분표!$G$2:$G$313='17년일입'!A73),0)))</f>
        <v/>
      </c>
      <c r="AI73" s="25"/>
      <c r="AK73" s="38">
        <f>IF(AE73="",0,SUMIFS('17년일출'!$V$6:$V$59,'17년일출'!$AE$6:$AE$59,'17년일입'!$AE73))</f>
        <v>0</v>
      </c>
      <c r="AL73" s="38" t="str">
        <f>IF(AE73="","",COUNTIFS('17년일출'!$AE$6:$AE$59,'17년일입'!AE73))</f>
        <v/>
      </c>
      <c r="AM73" s="25" t="str">
        <f t="shared" si="23"/>
        <v>OK</v>
      </c>
      <c r="AO73" s="38">
        <f>IF(AE73="",0,SUMIFS('17년일출'!$AA$6:$AA$59,'17년일출'!$AE$6:$AE$59,'17년일입'!$AE73))</f>
        <v>0</v>
      </c>
      <c r="AP73" s="38" t="str">
        <f>IF(AE73="","",COUNTIFS('17년일출'!$AE$6:$AE$59,AE73))</f>
        <v/>
      </c>
      <c r="AQ73" s="25" t="str">
        <f t="shared" si="24"/>
        <v>OK</v>
      </c>
    </row>
    <row r="74" spans="1:43" ht="50.1" customHeight="1" x14ac:dyDescent="0.3">
      <c r="A74" s="31" t="str">
        <f>IFERROR(VLOOKUP($C74,구분표!$A$2:$C$313,2,FALSE),"")</f>
        <v/>
      </c>
      <c r="B74" s="22" t="str">
        <f>IFERROR(VLOOKUP($C74,구분표!$A$2:$C$313,3,FALSE),"")</f>
        <v/>
      </c>
      <c r="C74" s="29"/>
      <c r="D74" s="33"/>
      <c r="E74" s="34"/>
      <c r="F74" s="33"/>
      <c r="G74" s="40"/>
      <c r="H74" s="38"/>
      <c r="I74" s="41"/>
      <c r="J74" s="46">
        <f t="shared" si="14"/>
        <v>0</v>
      </c>
      <c r="K74" s="38"/>
      <c r="L74" s="41"/>
      <c r="M74" s="48">
        <f t="shared" si="15"/>
        <v>0</v>
      </c>
      <c r="N74" s="25" t="str">
        <f t="shared" si="16"/>
        <v>X</v>
      </c>
      <c r="O74" s="60"/>
      <c r="P74" s="60"/>
      <c r="Q74" s="27"/>
      <c r="S74" s="25"/>
      <c r="U74" s="25"/>
      <c r="V74" s="38">
        <f t="shared" si="17"/>
        <v>0</v>
      </c>
      <c r="W74" s="38">
        <f t="shared" si="18"/>
        <v>0</v>
      </c>
      <c r="X74" s="25" t="str">
        <f t="shared" si="19"/>
        <v>OK</v>
      </c>
      <c r="Z74" s="25"/>
      <c r="AA74" s="38">
        <f t="shared" si="20"/>
        <v>0</v>
      </c>
      <c r="AB74" s="38">
        <f t="shared" si="21"/>
        <v>0</v>
      </c>
      <c r="AC74" s="25" t="str">
        <f t="shared" si="22"/>
        <v>OK</v>
      </c>
      <c r="AE74" s="25" t="str">
        <f>IF(AG74="","",IF(U74="도비","세입없음",CONCATENATE(AG74,"-",COUNTIF($AG$7:AG74,AG74))))</f>
        <v/>
      </c>
      <c r="AG74" s="25" t="str">
        <f t="array" ref="AG74">IF(C74="","",INDEX(구분표!$I$2:$I$313, MATCH(1,(구분표!$E$2:$E$313='17년일입'!B74)*(구분표!$F$2:$F$313='17년일입'!C74)*(구분표!$G$2:$G$313='17년일입'!A74),0)))</f>
        <v/>
      </c>
      <c r="AI74" s="25"/>
      <c r="AK74" s="38">
        <f>IF(AE74="",0,SUMIFS('17년일출'!$V$6:$V$59,'17년일출'!$AE$6:$AE$59,'17년일입'!$AE74))</f>
        <v>0</v>
      </c>
      <c r="AL74" s="38" t="str">
        <f>IF(AE74="","",COUNTIFS('17년일출'!$AE$6:$AE$59,'17년일입'!AE74))</f>
        <v/>
      </c>
      <c r="AM74" s="25" t="str">
        <f t="shared" si="23"/>
        <v>OK</v>
      </c>
      <c r="AO74" s="38">
        <f>IF(AE74="",0,SUMIFS('17년일출'!$AA$6:$AA$59,'17년일출'!$AE$6:$AE$59,'17년일입'!$AE74))</f>
        <v>0</v>
      </c>
      <c r="AP74" s="38" t="str">
        <f>IF(AE74="","",COUNTIFS('17년일출'!$AE$6:$AE$59,AE74))</f>
        <v/>
      </c>
      <c r="AQ74" s="25" t="str">
        <f t="shared" si="24"/>
        <v>OK</v>
      </c>
    </row>
    <row r="75" spans="1:43" ht="50.1" customHeight="1" x14ac:dyDescent="0.3">
      <c r="A75" s="31" t="str">
        <f>IFERROR(VLOOKUP($C75,구분표!$A$2:$C$313,2,FALSE),"")</f>
        <v/>
      </c>
      <c r="B75" s="22" t="str">
        <f>IFERROR(VLOOKUP($C75,구분표!$A$2:$C$313,3,FALSE),"")</f>
        <v/>
      </c>
      <c r="C75" s="29"/>
      <c r="D75" s="33"/>
      <c r="E75" s="34"/>
      <c r="F75" s="33"/>
      <c r="G75" s="40"/>
      <c r="H75" s="38"/>
      <c r="I75" s="41"/>
      <c r="J75" s="46">
        <f t="shared" si="14"/>
        <v>0</v>
      </c>
      <c r="K75" s="38"/>
      <c r="L75" s="41"/>
      <c r="M75" s="48">
        <f t="shared" si="15"/>
        <v>0</v>
      </c>
      <c r="N75" s="25" t="str">
        <f t="shared" si="16"/>
        <v>X</v>
      </c>
      <c r="O75" s="60"/>
      <c r="P75" s="60"/>
      <c r="Q75" s="27"/>
      <c r="S75" s="25"/>
      <c r="U75" s="25"/>
      <c r="V75" s="38">
        <f t="shared" si="17"/>
        <v>0</v>
      </c>
      <c r="W75" s="38">
        <f t="shared" si="18"/>
        <v>0</v>
      </c>
      <c r="X75" s="25" t="str">
        <f t="shared" si="19"/>
        <v>OK</v>
      </c>
      <c r="Z75" s="25"/>
      <c r="AA75" s="38">
        <f t="shared" si="20"/>
        <v>0</v>
      </c>
      <c r="AB75" s="38">
        <f t="shared" si="21"/>
        <v>0</v>
      </c>
      <c r="AC75" s="25" t="str">
        <f t="shared" si="22"/>
        <v>OK</v>
      </c>
      <c r="AE75" s="25" t="str">
        <f>IF(AG75="","",IF(U75="도비","세입없음",CONCATENATE(AG75,"-",COUNTIF($AG$7:AG75,AG75))))</f>
        <v/>
      </c>
      <c r="AG75" s="25" t="str">
        <f t="array" ref="AG75">IF(C75="","",INDEX(구분표!$I$2:$I$313, MATCH(1,(구분표!$E$2:$E$313='17년일입'!B75)*(구분표!$F$2:$F$313='17년일입'!C75)*(구분표!$G$2:$G$313='17년일입'!A75),0)))</f>
        <v/>
      </c>
      <c r="AI75" s="25"/>
      <c r="AK75" s="38">
        <f>IF(AE75="",0,SUMIFS('17년일출'!$V$6:$V$59,'17년일출'!$AE$6:$AE$59,'17년일입'!$AE75))</f>
        <v>0</v>
      </c>
      <c r="AL75" s="38" t="str">
        <f>IF(AE75="","",COUNTIFS('17년일출'!$AE$6:$AE$59,'17년일입'!AE75))</f>
        <v/>
      </c>
      <c r="AM75" s="25" t="str">
        <f t="shared" si="23"/>
        <v>OK</v>
      </c>
      <c r="AO75" s="38">
        <f>IF(AE75="",0,SUMIFS('17년일출'!$AA$6:$AA$59,'17년일출'!$AE$6:$AE$59,'17년일입'!$AE75))</f>
        <v>0</v>
      </c>
      <c r="AP75" s="38" t="str">
        <f>IF(AE75="","",COUNTIFS('17년일출'!$AE$6:$AE$59,AE75))</f>
        <v/>
      </c>
      <c r="AQ75" s="25" t="str">
        <f t="shared" si="24"/>
        <v>OK</v>
      </c>
    </row>
    <row r="76" spans="1:43" ht="50.1" customHeight="1" x14ac:dyDescent="0.3">
      <c r="A76" s="31" t="str">
        <f>IFERROR(VLOOKUP($C76,구분표!$A$2:$C$313,2,FALSE),"")</f>
        <v/>
      </c>
      <c r="B76" s="22" t="str">
        <f>IFERROR(VLOOKUP($C76,구분표!$A$2:$C$313,3,FALSE),"")</f>
        <v/>
      </c>
      <c r="C76" s="29"/>
      <c r="D76" s="33"/>
      <c r="E76" s="34"/>
      <c r="F76" s="33"/>
      <c r="G76" s="40"/>
      <c r="H76" s="38"/>
      <c r="I76" s="41"/>
      <c r="J76" s="46">
        <f t="shared" si="14"/>
        <v>0</v>
      </c>
      <c r="K76" s="38"/>
      <c r="L76" s="41"/>
      <c r="M76" s="48">
        <f t="shared" si="15"/>
        <v>0</v>
      </c>
      <c r="N76" s="25" t="str">
        <f t="shared" si="16"/>
        <v>X</v>
      </c>
      <c r="O76" s="60"/>
      <c r="P76" s="60"/>
      <c r="Q76" s="27"/>
      <c r="S76" s="25"/>
      <c r="U76" s="25"/>
      <c r="V76" s="38">
        <f t="shared" si="17"/>
        <v>0</v>
      </c>
      <c r="W76" s="38">
        <f t="shared" si="18"/>
        <v>0</v>
      </c>
      <c r="X76" s="25" t="str">
        <f t="shared" si="19"/>
        <v>OK</v>
      </c>
      <c r="Z76" s="25"/>
      <c r="AA76" s="38">
        <f t="shared" si="20"/>
        <v>0</v>
      </c>
      <c r="AB76" s="38">
        <f t="shared" si="21"/>
        <v>0</v>
      </c>
      <c r="AC76" s="25" t="str">
        <f t="shared" si="22"/>
        <v>OK</v>
      </c>
      <c r="AE76" s="25" t="str">
        <f>IF(AG76="","",IF(U76="도비","세입없음",CONCATENATE(AG76,"-",COUNTIF($AG$7:AG76,AG76))))</f>
        <v/>
      </c>
      <c r="AG76" s="25" t="str">
        <f t="array" ref="AG76">IF(C76="","",INDEX(구분표!$I$2:$I$313, MATCH(1,(구분표!$E$2:$E$313='17년일입'!B76)*(구분표!$F$2:$F$313='17년일입'!C76)*(구분표!$G$2:$G$313='17년일입'!A76),0)))</f>
        <v/>
      </c>
      <c r="AI76" s="25"/>
      <c r="AK76" s="38">
        <f>IF(AE76="",0,SUMIFS('17년일출'!$V$6:$V$59,'17년일출'!$AE$6:$AE$59,'17년일입'!$AE76))</f>
        <v>0</v>
      </c>
      <c r="AL76" s="38" t="str">
        <f>IF(AE76="","",COUNTIFS('17년일출'!$AE$6:$AE$59,'17년일입'!AE76))</f>
        <v/>
      </c>
      <c r="AM76" s="25" t="str">
        <f t="shared" si="23"/>
        <v>OK</v>
      </c>
      <c r="AO76" s="38">
        <f>IF(AE76="",0,SUMIFS('17년일출'!$AA$6:$AA$59,'17년일출'!$AE$6:$AE$59,'17년일입'!$AE76))</f>
        <v>0</v>
      </c>
      <c r="AP76" s="38" t="str">
        <f>IF(AE76="","",COUNTIFS('17년일출'!$AE$6:$AE$59,AE76))</f>
        <v/>
      </c>
      <c r="AQ76" s="25" t="str">
        <f t="shared" si="24"/>
        <v>OK</v>
      </c>
    </row>
    <row r="77" spans="1:43" ht="50.1" customHeight="1" x14ac:dyDescent="0.3">
      <c r="A77" s="31" t="str">
        <f>IFERROR(VLOOKUP($C77,구분표!$A$2:$C$313,2,FALSE),"")</f>
        <v/>
      </c>
      <c r="B77" s="22" t="str">
        <f>IFERROR(VLOOKUP($C77,구분표!$A$2:$C$313,3,FALSE),"")</f>
        <v/>
      </c>
      <c r="C77" s="29"/>
      <c r="D77" s="33"/>
      <c r="E77" s="34"/>
      <c r="F77" s="33"/>
      <c r="G77" s="40"/>
      <c r="H77" s="38"/>
      <c r="I77" s="41"/>
      <c r="J77" s="46">
        <f t="shared" si="14"/>
        <v>0</v>
      </c>
      <c r="K77" s="38"/>
      <c r="L77" s="41"/>
      <c r="M77" s="48">
        <f t="shared" si="15"/>
        <v>0</v>
      </c>
      <c r="N77" s="25" t="str">
        <f t="shared" si="16"/>
        <v>X</v>
      </c>
      <c r="O77" s="60"/>
      <c r="P77" s="60"/>
      <c r="Q77" s="27"/>
      <c r="S77" s="25"/>
      <c r="U77" s="25"/>
      <c r="V77" s="38">
        <f t="shared" si="17"/>
        <v>0</v>
      </c>
      <c r="W77" s="38">
        <f t="shared" si="18"/>
        <v>0</v>
      </c>
      <c r="X77" s="25" t="str">
        <f t="shared" si="19"/>
        <v>OK</v>
      </c>
      <c r="Z77" s="25"/>
      <c r="AA77" s="38">
        <f t="shared" si="20"/>
        <v>0</v>
      </c>
      <c r="AB77" s="38">
        <f t="shared" si="21"/>
        <v>0</v>
      </c>
      <c r="AC77" s="25" t="str">
        <f t="shared" si="22"/>
        <v>OK</v>
      </c>
      <c r="AE77" s="25" t="str">
        <f>IF(AG77="","",IF(U77="도비","세입없음",CONCATENATE(AG77,"-",COUNTIF($AG$7:AG77,AG77))))</f>
        <v/>
      </c>
      <c r="AG77" s="25" t="str">
        <f t="array" ref="AG77">IF(C77="","",INDEX(구분표!$I$2:$I$313, MATCH(1,(구분표!$E$2:$E$313='17년일입'!B77)*(구분표!$F$2:$F$313='17년일입'!C77)*(구분표!$G$2:$G$313='17년일입'!A77),0)))</f>
        <v/>
      </c>
      <c r="AI77" s="25"/>
      <c r="AK77" s="38">
        <f>IF(AE77="",0,SUMIFS('17년일출'!$V$6:$V$59,'17년일출'!$AE$6:$AE$59,'17년일입'!$AE77))</f>
        <v>0</v>
      </c>
      <c r="AL77" s="38" t="str">
        <f>IF(AE77="","",COUNTIFS('17년일출'!$AE$6:$AE$59,'17년일입'!AE77))</f>
        <v/>
      </c>
      <c r="AM77" s="25" t="str">
        <f t="shared" si="23"/>
        <v>OK</v>
      </c>
      <c r="AO77" s="38">
        <f>IF(AE77="",0,SUMIFS('17년일출'!$AA$6:$AA$59,'17년일출'!$AE$6:$AE$59,'17년일입'!$AE77))</f>
        <v>0</v>
      </c>
      <c r="AP77" s="38" t="str">
        <f>IF(AE77="","",COUNTIFS('17년일출'!$AE$6:$AE$59,AE77))</f>
        <v/>
      </c>
      <c r="AQ77" s="25" t="str">
        <f t="shared" si="24"/>
        <v>OK</v>
      </c>
    </row>
    <row r="78" spans="1:43" ht="50.1" customHeight="1" x14ac:dyDescent="0.3">
      <c r="A78" s="31" t="str">
        <f>IFERROR(VLOOKUP($C78,구분표!$A$2:$C$313,2,FALSE),"")</f>
        <v/>
      </c>
      <c r="B78" s="22" t="str">
        <f>IFERROR(VLOOKUP($C78,구분표!$A$2:$C$313,3,FALSE),"")</f>
        <v/>
      </c>
      <c r="C78" s="29"/>
      <c r="D78" s="33"/>
      <c r="E78" s="34"/>
      <c r="F78" s="33"/>
      <c r="G78" s="40"/>
      <c r="H78" s="38"/>
      <c r="I78" s="41"/>
      <c r="J78" s="46">
        <f t="shared" si="14"/>
        <v>0</v>
      </c>
      <c r="K78" s="38"/>
      <c r="L78" s="41"/>
      <c r="M78" s="48">
        <f t="shared" si="15"/>
        <v>0</v>
      </c>
      <c r="N78" s="25" t="str">
        <f t="shared" si="16"/>
        <v>X</v>
      </c>
      <c r="O78" s="60"/>
      <c r="P78" s="60"/>
      <c r="Q78" s="27"/>
      <c r="S78" s="25"/>
      <c r="U78" s="25"/>
      <c r="V78" s="38">
        <f t="shared" si="17"/>
        <v>0</v>
      </c>
      <c r="W78" s="38">
        <f t="shared" si="18"/>
        <v>0</v>
      </c>
      <c r="X78" s="25" t="str">
        <f t="shared" si="19"/>
        <v>OK</v>
      </c>
      <c r="Z78" s="25"/>
      <c r="AA78" s="38">
        <f t="shared" si="20"/>
        <v>0</v>
      </c>
      <c r="AB78" s="38">
        <f t="shared" si="21"/>
        <v>0</v>
      </c>
      <c r="AC78" s="25" t="str">
        <f t="shared" si="22"/>
        <v>OK</v>
      </c>
      <c r="AE78" s="25" t="str">
        <f>IF(AG78="","",IF(U78="도비","세입없음",CONCATENATE(AG78,"-",COUNTIF($AG$7:AG78,AG78))))</f>
        <v/>
      </c>
      <c r="AG78" s="25" t="str">
        <f t="array" ref="AG78">IF(C78="","",INDEX(구분표!$I$2:$I$313, MATCH(1,(구분표!$E$2:$E$313='17년일입'!B78)*(구분표!$F$2:$F$313='17년일입'!C78)*(구분표!$G$2:$G$313='17년일입'!A78),0)))</f>
        <v/>
      </c>
      <c r="AI78" s="25"/>
      <c r="AK78" s="38">
        <f>IF(AE78="",0,SUMIFS('17년일출'!$V$6:$V$59,'17년일출'!$AE$6:$AE$59,'17년일입'!$AE78))</f>
        <v>0</v>
      </c>
      <c r="AL78" s="38" t="str">
        <f>IF(AE78="","",COUNTIFS('17년일출'!$AE$6:$AE$59,'17년일입'!AE78))</f>
        <v/>
      </c>
      <c r="AM78" s="25" t="str">
        <f t="shared" si="23"/>
        <v>OK</v>
      </c>
      <c r="AO78" s="38">
        <f>IF(AE78="",0,SUMIFS('17년일출'!$AA$6:$AA$59,'17년일출'!$AE$6:$AE$59,'17년일입'!$AE78))</f>
        <v>0</v>
      </c>
      <c r="AP78" s="38" t="str">
        <f>IF(AE78="","",COUNTIFS('17년일출'!$AE$6:$AE$59,AE78))</f>
        <v/>
      </c>
      <c r="AQ78" s="25" t="str">
        <f t="shared" si="24"/>
        <v>OK</v>
      </c>
    </row>
    <row r="79" spans="1:43" ht="50.1" customHeight="1" x14ac:dyDescent="0.3">
      <c r="A79" s="31" t="str">
        <f>IFERROR(VLOOKUP($C79,구분표!$A$2:$C$313,2,FALSE),"")</f>
        <v/>
      </c>
      <c r="B79" s="22" t="str">
        <f>IFERROR(VLOOKUP($C79,구분표!$A$2:$C$313,3,FALSE),"")</f>
        <v/>
      </c>
      <c r="C79" s="29"/>
      <c r="D79" s="33"/>
      <c r="E79" s="34"/>
      <c r="F79" s="33"/>
      <c r="G79" s="40"/>
      <c r="H79" s="38"/>
      <c r="I79" s="41"/>
      <c r="J79" s="46">
        <f t="shared" si="14"/>
        <v>0</v>
      </c>
      <c r="K79" s="38"/>
      <c r="L79" s="41"/>
      <c r="M79" s="48">
        <f t="shared" si="15"/>
        <v>0</v>
      </c>
      <c r="N79" s="25" t="str">
        <f t="shared" si="16"/>
        <v>X</v>
      </c>
      <c r="O79" s="60"/>
      <c r="P79" s="60"/>
      <c r="Q79" s="27"/>
      <c r="S79" s="25"/>
      <c r="U79" s="25"/>
      <c r="V79" s="38">
        <f t="shared" si="17"/>
        <v>0</v>
      </c>
      <c r="W79" s="38">
        <f t="shared" si="18"/>
        <v>0</v>
      </c>
      <c r="X79" s="25" t="str">
        <f t="shared" si="19"/>
        <v>OK</v>
      </c>
      <c r="Z79" s="25"/>
      <c r="AA79" s="38">
        <f t="shared" si="20"/>
        <v>0</v>
      </c>
      <c r="AB79" s="38">
        <f t="shared" si="21"/>
        <v>0</v>
      </c>
      <c r="AC79" s="25" t="str">
        <f t="shared" si="22"/>
        <v>OK</v>
      </c>
      <c r="AE79" s="25" t="str">
        <f>IF(AG79="","",IF(U79="도비","세입없음",CONCATENATE(AG79,"-",COUNTIF($AG$7:AG79,AG79))))</f>
        <v/>
      </c>
      <c r="AG79" s="25" t="str">
        <f t="array" ref="AG79">IF(C79="","",INDEX(구분표!$I$2:$I$313, MATCH(1,(구분표!$E$2:$E$313='17년일입'!B79)*(구분표!$F$2:$F$313='17년일입'!C79)*(구분표!$G$2:$G$313='17년일입'!A79),0)))</f>
        <v/>
      </c>
      <c r="AI79" s="25"/>
      <c r="AK79" s="38">
        <f>IF(AE79="",0,SUMIFS('17년일출'!$V$6:$V$59,'17년일출'!$AE$6:$AE$59,'17년일입'!$AE79))</f>
        <v>0</v>
      </c>
      <c r="AL79" s="38" t="str">
        <f>IF(AE79="","",COUNTIFS('17년일출'!$AE$6:$AE$59,'17년일입'!AE79))</f>
        <v/>
      </c>
      <c r="AM79" s="25" t="str">
        <f t="shared" si="23"/>
        <v>OK</v>
      </c>
      <c r="AO79" s="38">
        <f>IF(AE79="",0,SUMIFS('17년일출'!$AA$6:$AA$59,'17년일출'!$AE$6:$AE$59,'17년일입'!$AE79))</f>
        <v>0</v>
      </c>
      <c r="AP79" s="38" t="str">
        <f>IF(AE79="","",COUNTIFS('17년일출'!$AE$6:$AE$59,AE79))</f>
        <v/>
      </c>
      <c r="AQ79" s="25" t="str">
        <f t="shared" si="24"/>
        <v>OK</v>
      </c>
    </row>
    <row r="80" spans="1:43" ht="50.1" customHeight="1" x14ac:dyDescent="0.3">
      <c r="A80" s="31" t="str">
        <f>IFERROR(VLOOKUP($C80,구분표!$A$2:$C$313,2,FALSE),"")</f>
        <v/>
      </c>
      <c r="B80" s="22" t="str">
        <f>IFERROR(VLOOKUP($C80,구분표!$A$2:$C$313,3,FALSE),"")</f>
        <v/>
      </c>
      <c r="C80" s="29"/>
      <c r="D80" s="33"/>
      <c r="E80" s="34"/>
      <c r="F80" s="33"/>
      <c r="G80" s="40"/>
      <c r="H80" s="38"/>
      <c r="I80" s="41"/>
      <c r="J80" s="46">
        <f t="shared" si="14"/>
        <v>0</v>
      </c>
      <c r="K80" s="38"/>
      <c r="L80" s="41"/>
      <c r="M80" s="48">
        <f t="shared" si="15"/>
        <v>0</v>
      </c>
      <c r="N80" s="25" t="str">
        <f t="shared" si="16"/>
        <v>X</v>
      </c>
      <c r="O80" s="60"/>
      <c r="P80" s="60"/>
      <c r="Q80" s="27"/>
      <c r="S80" s="25"/>
      <c r="U80" s="25"/>
      <c r="V80" s="38">
        <f t="shared" si="17"/>
        <v>0</v>
      </c>
      <c r="W80" s="38">
        <f t="shared" si="18"/>
        <v>0</v>
      </c>
      <c r="X80" s="25" t="str">
        <f t="shared" si="19"/>
        <v>OK</v>
      </c>
      <c r="Z80" s="25"/>
      <c r="AA80" s="38">
        <f t="shared" si="20"/>
        <v>0</v>
      </c>
      <c r="AB80" s="38">
        <f t="shared" si="21"/>
        <v>0</v>
      </c>
      <c r="AC80" s="25" t="str">
        <f t="shared" si="22"/>
        <v>OK</v>
      </c>
      <c r="AE80" s="25" t="str">
        <f>IF(AG80="","",IF(U80="도비","세입없음",CONCATENATE(AG80,"-",COUNTIF($AG$7:AG80,AG80))))</f>
        <v/>
      </c>
      <c r="AG80" s="25" t="str">
        <f t="array" ref="AG80">IF(C80="","",INDEX(구분표!$I$2:$I$313, MATCH(1,(구분표!$E$2:$E$313='17년일입'!B80)*(구분표!$F$2:$F$313='17년일입'!C80)*(구분표!$G$2:$G$313='17년일입'!A80),0)))</f>
        <v/>
      </c>
      <c r="AI80" s="25"/>
      <c r="AK80" s="38">
        <f>IF(AE80="",0,SUMIFS('17년일출'!$V$6:$V$59,'17년일출'!$AE$6:$AE$59,'17년일입'!$AE80))</f>
        <v>0</v>
      </c>
      <c r="AL80" s="38" t="str">
        <f>IF(AE80="","",COUNTIFS('17년일출'!$AE$6:$AE$59,'17년일입'!AE80))</f>
        <v/>
      </c>
      <c r="AM80" s="25" t="str">
        <f t="shared" si="23"/>
        <v>OK</v>
      </c>
      <c r="AO80" s="38">
        <f>IF(AE80="",0,SUMIFS('17년일출'!$AA$6:$AA$59,'17년일출'!$AE$6:$AE$59,'17년일입'!$AE80))</f>
        <v>0</v>
      </c>
      <c r="AP80" s="38" t="str">
        <f>IF(AE80="","",COUNTIFS('17년일출'!$AE$6:$AE$59,AE80))</f>
        <v/>
      </c>
      <c r="AQ80" s="25" t="str">
        <f t="shared" si="24"/>
        <v>OK</v>
      </c>
    </row>
    <row r="81" spans="1:43" ht="50.1" customHeight="1" x14ac:dyDescent="0.3">
      <c r="A81" s="31" t="str">
        <f>IFERROR(VLOOKUP($C81,구분표!$A$2:$C$313,2,FALSE),"")</f>
        <v/>
      </c>
      <c r="B81" s="22" t="str">
        <f>IFERROR(VLOOKUP($C81,구분표!$A$2:$C$313,3,FALSE),"")</f>
        <v/>
      </c>
      <c r="C81" s="29"/>
      <c r="D81" s="33"/>
      <c r="E81" s="34"/>
      <c r="F81" s="33"/>
      <c r="G81" s="40"/>
      <c r="H81" s="38"/>
      <c r="I81" s="41"/>
      <c r="J81" s="46">
        <f t="shared" si="14"/>
        <v>0</v>
      </c>
      <c r="K81" s="38"/>
      <c r="L81" s="41"/>
      <c r="M81" s="48">
        <f t="shared" si="15"/>
        <v>0</v>
      </c>
      <c r="N81" s="25" t="str">
        <f t="shared" si="16"/>
        <v>X</v>
      </c>
      <c r="O81" s="60"/>
      <c r="P81" s="60"/>
      <c r="Q81" s="27"/>
      <c r="S81" s="25"/>
      <c r="U81" s="25"/>
      <c r="V81" s="38">
        <f t="shared" si="17"/>
        <v>0</v>
      </c>
      <c r="W81" s="38">
        <f t="shared" si="18"/>
        <v>0</v>
      </c>
      <c r="X81" s="25" t="str">
        <f t="shared" si="19"/>
        <v>OK</v>
      </c>
      <c r="Z81" s="25"/>
      <c r="AA81" s="38">
        <f t="shared" si="20"/>
        <v>0</v>
      </c>
      <c r="AB81" s="38">
        <f t="shared" si="21"/>
        <v>0</v>
      </c>
      <c r="AC81" s="25" t="str">
        <f t="shared" si="22"/>
        <v>OK</v>
      </c>
      <c r="AE81" s="25" t="str">
        <f>IF(AG81="","",IF(U81="도비","세입없음",CONCATENATE(AG81,"-",COUNTIF($AG$7:AG81,AG81))))</f>
        <v/>
      </c>
      <c r="AG81" s="25" t="str">
        <f t="array" ref="AG81">IF(C81="","",INDEX(구분표!$I$2:$I$313, MATCH(1,(구분표!$E$2:$E$313='17년일입'!B81)*(구분표!$F$2:$F$313='17년일입'!C81)*(구분표!$G$2:$G$313='17년일입'!A81),0)))</f>
        <v/>
      </c>
      <c r="AI81" s="25"/>
      <c r="AK81" s="38">
        <f>IF(AE81="",0,SUMIFS('17년일출'!$V$6:$V$59,'17년일출'!$AE$6:$AE$59,'17년일입'!$AE81))</f>
        <v>0</v>
      </c>
      <c r="AL81" s="38" t="str">
        <f>IF(AE81="","",COUNTIFS('17년일출'!$AE$6:$AE$59,'17년일입'!AE81))</f>
        <v/>
      </c>
      <c r="AM81" s="25" t="str">
        <f t="shared" si="23"/>
        <v>OK</v>
      </c>
      <c r="AO81" s="38">
        <f>IF(AE81="",0,SUMIFS('17년일출'!$AA$6:$AA$59,'17년일출'!$AE$6:$AE$59,'17년일입'!$AE81))</f>
        <v>0</v>
      </c>
      <c r="AP81" s="38" t="str">
        <f>IF(AE81="","",COUNTIFS('17년일출'!$AE$6:$AE$59,AE81))</f>
        <v/>
      </c>
      <c r="AQ81" s="25" t="str">
        <f t="shared" si="24"/>
        <v>OK</v>
      </c>
    </row>
    <row r="82" spans="1:43" ht="50.1" customHeight="1" x14ac:dyDescent="0.3">
      <c r="A82" s="31" t="str">
        <f>IFERROR(VLOOKUP($C82,구분표!$A$2:$C$313,2,FALSE),"")</f>
        <v/>
      </c>
      <c r="B82" s="22" t="str">
        <f>IFERROR(VLOOKUP($C82,구분표!$A$2:$C$313,3,FALSE),"")</f>
        <v/>
      </c>
      <c r="C82" s="29"/>
      <c r="D82" s="33"/>
      <c r="E82" s="34"/>
      <c r="F82" s="33"/>
      <c r="G82" s="40"/>
      <c r="H82" s="38"/>
      <c r="I82" s="41"/>
      <c r="J82" s="46">
        <f t="shared" si="14"/>
        <v>0</v>
      </c>
      <c r="K82" s="38"/>
      <c r="L82" s="41"/>
      <c r="M82" s="48">
        <f t="shared" si="15"/>
        <v>0</v>
      </c>
      <c r="N82" s="25" t="str">
        <f t="shared" si="16"/>
        <v>X</v>
      </c>
      <c r="O82" s="60"/>
      <c r="P82" s="60"/>
      <c r="Q82" s="27"/>
      <c r="S82" s="25"/>
      <c r="U82" s="25"/>
      <c r="V82" s="38">
        <f t="shared" si="17"/>
        <v>0</v>
      </c>
      <c r="W82" s="38">
        <f t="shared" si="18"/>
        <v>0</v>
      </c>
      <c r="X82" s="25" t="str">
        <f t="shared" si="19"/>
        <v>OK</v>
      </c>
      <c r="Z82" s="25"/>
      <c r="AA82" s="38">
        <f t="shared" si="20"/>
        <v>0</v>
      </c>
      <c r="AB82" s="38">
        <f t="shared" si="21"/>
        <v>0</v>
      </c>
      <c r="AC82" s="25" t="str">
        <f t="shared" si="22"/>
        <v>OK</v>
      </c>
      <c r="AE82" s="25" t="str">
        <f>IF(AG82="","",IF(U82="도비","세입없음",CONCATENATE(AG82,"-",COUNTIF($AG$7:AG82,AG82))))</f>
        <v/>
      </c>
      <c r="AG82" s="25" t="str">
        <f t="array" ref="AG82">IF(C82="","",INDEX(구분표!$I$2:$I$313, MATCH(1,(구분표!$E$2:$E$313='17년일입'!B82)*(구분표!$F$2:$F$313='17년일입'!C82)*(구분표!$G$2:$G$313='17년일입'!A82),0)))</f>
        <v/>
      </c>
      <c r="AI82" s="25"/>
      <c r="AK82" s="38">
        <f>IF(AE82="",0,SUMIFS('17년일출'!$V$6:$V$59,'17년일출'!$AE$6:$AE$59,'17년일입'!$AE82))</f>
        <v>0</v>
      </c>
      <c r="AL82" s="38" t="str">
        <f>IF(AE82="","",COUNTIFS('17년일출'!$AE$6:$AE$59,'17년일입'!AE82))</f>
        <v/>
      </c>
      <c r="AM82" s="25" t="str">
        <f t="shared" si="23"/>
        <v>OK</v>
      </c>
      <c r="AO82" s="38">
        <f>IF(AE82="",0,SUMIFS('17년일출'!$AA$6:$AA$59,'17년일출'!$AE$6:$AE$59,'17년일입'!$AE82))</f>
        <v>0</v>
      </c>
      <c r="AP82" s="38" t="str">
        <f>IF(AE82="","",COUNTIFS('17년일출'!$AE$6:$AE$59,AE82))</f>
        <v/>
      </c>
      <c r="AQ82" s="25" t="str">
        <f t="shared" si="24"/>
        <v>OK</v>
      </c>
    </row>
    <row r="83" spans="1:43" ht="50.1" customHeight="1" x14ac:dyDescent="0.3">
      <c r="A83" s="31" t="str">
        <f>IFERROR(VLOOKUP($C83,구분표!$A$2:$C$313,2,FALSE),"")</f>
        <v/>
      </c>
      <c r="B83" s="22" t="str">
        <f>IFERROR(VLOOKUP($C83,구분표!$A$2:$C$313,3,FALSE),"")</f>
        <v/>
      </c>
      <c r="C83" s="29"/>
      <c r="D83" s="33"/>
      <c r="E83" s="34"/>
      <c r="F83" s="33"/>
      <c r="G83" s="40"/>
      <c r="H83" s="38"/>
      <c r="I83" s="41"/>
      <c r="J83" s="46">
        <f t="shared" si="14"/>
        <v>0</v>
      </c>
      <c r="K83" s="38"/>
      <c r="L83" s="41"/>
      <c r="M83" s="48">
        <f t="shared" si="15"/>
        <v>0</v>
      </c>
      <c r="N83" s="25" t="str">
        <f t="shared" si="16"/>
        <v>X</v>
      </c>
      <c r="O83" s="60"/>
      <c r="P83" s="60"/>
      <c r="Q83" s="27"/>
      <c r="S83" s="25"/>
      <c r="U83" s="25"/>
      <c r="V83" s="38">
        <f t="shared" si="17"/>
        <v>0</v>
      </c>
      <c r="W83" s="38">
        <f t="shared" si="18"/>
        <v>0</v>
      </c>
      <c r="X83" s="25" t="str">
        <f t="shared" si="19"/>
        <v>OK</v>
      </c>
      <c r="Z83" s="25"/>
      <c r="AA83" s="38">
        <f t="shared" si="20"/>
        <v>0</v>
      </c>
      <c r="AB83" s="38">
        <f t="shared" si="21"/>
        <v>0</v>
      </c>
      <c r="AC83" s="25" t="str">
        <f t="shared" si="22"/>
        <v>OK</v>
      </c>
      <c r="AE83" s="25" t="str">
        <f>IF(AG83="","",IF(U83="도비","세입없음",CONCATENATE(AG83,"-",COUNTIF($AG$7:AG83,AG83))))</f>
        <v/>
      </c>
      <c r="AG83" s="25" t="str">
        <f t="array" ref="AG83">IF(C83="","",INDEX(구분표!$I$2:$I$313, MATCH(1,(구분표!$E$2:$E$313='17년일입'!B83)*(구분표!$F$2:$F$313='17년일입'!C83)*(구분표!$G$2:$G$313='17년일입'!A83),0)))</f>
        <v/>
      </c>
      <c r="AI83" s="25"/>
      <c r="AK83" s="38">
        <f>IF(AE83="",0,SUMIFS('17년일출'!$V$6:$V$59,'17년일출'!$AE$6:$AE$59,'17년일입'!$AE83))</f>
        <v>0</v>
      </c>
      <c r="AL83" s="38" t="str">
        <f>IF(AE83="","",COUNTIFS('17년일출'!$AE$6:$AE$59,'17년일입'!AE83))</f>
        <v/>
      </c>
      <c r="AM83" s="25" t="str">
        <f t="shared" si="23"/>
        <v>OK</v>
      </c>
      <c r="AO83" s="38">
        <f>IF(AE83="",0,SUMIFS('17년일출'!$AA$6:$AA$59,'17년일출'!$AE$6:$AE$59,'17년일입'!$AE83))</f>
        <v>0</v>
      </c>
      <c r="AP83" s="38" t="str">
        <f>IF(AE83="","",COUNTIFS('17년일출'!$AE$6:$AE$59,AE83))</f>
        <v/>
      </c>
      <c r="AQ83" s="25" t="str">
        <f t="shared" si="24"/>
        <v>OK</v>
      </c>
    </row>
    <row r="84" spans="1:43" ht="50.1" customHeight="1" x14ac:dyDescent="0.3">
      <c r="A84" s="31" t="str">
        <f>IFERROR(VLOOKUP($C84,구분표!$A$2:$C$313,2,FALSE),"")</f>
        <v/>
      </c>
      <c r="B84" s="22" t="str">
        <f>IFERROR(VLOOKUP($C84,구분표!$A$2:$C$313,3,FALSE),"")</f>
        <v/>
      </c>
      <c r="C84" s="29"/>
      <c r="D84" s="33"/>
      <c r="E84" s="34"/>
      <c r="F84" s="33"/>
      <c r="G84" s="40"/>
      <c r="H84" s="38"/>
      <c r="I84" s="41"/>
      <c r="J84" s="46">
        <f t="shared" si="14"/>
        <v>0</v>
      </c>
      <c r="K84" s="38"/>
      <c r="L84" s="41"/>
      <c r="M84" s="48">
        <f t="shared" si="15"/>
        <v>0</v>
      </c>
      <c r="N84" s="25" t="str">
        <f t="shared" si="16"/>
        <v>X</v>
      </c>
      <c r="O84" s="60"/>
      <c r="P84" s="60"/>
      <c r="Q84" s="27"/>
      <c r="S84" s="25"/>
      <c r="U84" s="25"/>
      <c r="V84" s="38">
        <f t="shared" si="17"/>
        <v>0</v>
      </c>
      <c r="W84" s="38">
        <f t="shared" si="18"/>
        <v>0</v>
      </c>
      <c r="X84" s="25" t="str">
        <f t="shared" si="19"/>
        <v>OK</v>
      </c>
      <c r="Z84" s="25"/>
      <c r="AA84" s="38">
        <f t="shared" si="20"/>
        <v>0</v>
      </c>
      <c r="AB84" s="38">
        <f t="shared" si="21"/>
        <v>0</v>
      </c>
      <c r="AC84" s="25" t="str">
        <f t="shared" si="22"/>
        <v>OK</v>
      </c>
      <c r="AE84" s="25" t="str">
        <f>IF(AG84="","",IF(U84="도비","세입없음",CONCATENATE(AG84,"-",COUNTIF($AG$7:AG84,AG84))))</f>
        <v/>
      </c>
      <c r="AG84" s="25" t="str">
        <f t="array" ref="AG84">IF(C84="","",INDEX(구분표!$I$2:$I$313, MATCH(1,(구분표!$E$2:$E$313='17년일입'!B84)*(구분표!$F$2:$F$313='17년일입'!C84)*(구분표!$G$2:$G$313='17년일입'!A84),0)))</f>
        <v/>
      </c>
      <c r="AI84" s="25"/>
      <c r="AK84" s="38">
        <f>IF(AE84="",0,SUMIFS('17년일출'!$V$6:$V$59,'17년일출'!$AE$6:$AE$59,'17년일입'!$AE84))</f>
        <v>0</v>
      </c>
      <c r="AL84" s="38" t="str">
        <f>IF(AE84="","",COUNTIFS('17년일출'!$AE$6:$AE$59,'17년일입'!AE84))</f>
        <v/>
      </c>
      <c r="AM84" s="25" t="str">
        <f t="shared" si="23"/>
        <v>OK</v>
      </c>
      <c r="AO84" s="38">
        <f>IF(AE84="",0,SUMIFS('17년일출'!$AA$6:$AA$59,'17년일출'!$AE$6:$AE$59,'17년일입'!$AE84))</f>
        <v>0</v>
      </c>
      <c r="AP84" s="38" t="str">
        <f>IF(AE84="","",COUNTIFS('17년일출'!$AE$6:$AE$59,AE84))</f>
        <v/>
      </c>
      <c r="AQ84" s="25" t="str">
        <f t="shared" si="24"/>
        <v>OK</v>
      </c>
    </row>
    <row r="85" spans="1:43" ht="50.1" customHeight="1" x14ac:dyDescent="0.3">
      <c r="A85" s="31" t="str">
        <f>IFERROR(VLOOKUP($C85,구분표!$A$2:$C$313,2,FALSE),"")</f>
        <v/>
      </c>
      <c r="B85" s="22" t="str">
        <f>IFERROR(VLOOKUP($C85,구분표!$A$2:$C$313,3,FALSE),"")</f>
        <v/>
      </c>
      <c r="C85" s="29"/>
      <c r="D85" s="33"/>
      <c r="E85" s="34"/>
      <c r="F85" s="33"/>
      <c r="G85" s="40"/>
      <c r="H85" s="38"/>
      <c r="I85" s="41"/>
      <c r="J85" s="46">
        <f t="shared" si="14"/>
        <v>0</v>
      </c>
      <c r="K85" s="38"/>
      <c r="L85" s="41"/>
      <c r="M85" s="48">
        <f t="shared" si="15"/>
        <v>0</v>
      </c>
      <c r="N85" s="25" t="str">
        <f t="shared" si="16"/>
        <v>X</v>
      </c>
      <c r="O85" s="60"/>
      <c r="P85" s="60"/>
      <c r="Q85" s="27"/>
      <c r="S85" s="25"/>
      <c r="U85" s="25"/>
      <c r="V85" s="38">
        <f t="shared" si="17"/>
        <v>0</v>
      </c>
      <c r="W85" s="38">
        <f t="shared" si="18"/>
        <v>0</v>
      </c>
      <c r="X85" s="25" t="str">
        <f t="shared" si="19"/>
        <v>OK</v>
      </c>
      <c r="Z85" s="25"/>
      <c r="AA85" s="38">
        <f t="shared" si="20"/>
        <v>0</v>
      </c>
      <c r="AB85" s="38">
        <f t="shared" si="21"/>
        <v>0</v>
      </c>
      <c r="AC85" s="25" t="str">
        <f t="shared" si="22"/>
        <v>OK</v>
      </c>
      <c r="AE85" s="25" t="str">
        <f>IF(AG85="","",IF(U85="도비","세입없음",CONCATENATE(AG85,"-",COUNTIF($AG$7:AG85,AG85))))</f>
        <v/>
      </c>
      <c r="AG85" s="25" t="str">
        <f t="array" ref="AG85">IF(C85="","",INDEX(구분표!$I$2:$I$313, MATCH(1,(구분표!$E$2:$E$313='17년일입'!B85)*(구분표!$F$2:$F$313='17년일입'!C85)*(구분표!$G$2:$G$313='17년일입'!A85),0)))</f>
        <v/>
      </c>
      <c r="AI85" s="25"/>
      <c r="AK85" s="38">
        <f>IF(AE85="",0,SUMIFS('17년일출'!$V$6:$V$59,'17년일출'!$AE$6:$AE$59,'17년일입'!$AE85))</f>
        <v>0</v>
      </c>
      <c r="AL85" s="38" t="str">
        <f>IF(AE85="","",COUNTIFS('17년일출'!$AE$6:$AE$59,'17년일입'!AE85))</f>
        <v/>
      </c>
      <c r="AM85" s="25" t="str">
        <f t="shared" si="23"/>
        <v>OK</v>
      </c>
      <c r="AO85" s="38">
        <f>IF(AE85="",0,SUMIFS('17년일출'!$AA$6:$AA$59,'17년일출'!$AE$6:$AE$59,'17년일입'!$AE85))</f>
        <v>0</v>
      </c>
      <c r="AP85" s="38" t="str">
        <f>IF(AE85="","",COUNTIFS('17년일출'!$AE$6:$AE$59,AE85))</f>
        <v/>
      </c>
      <c r="AQ85" s="25" t="str">
        <f t="shared" si="24"/>
        <v>OK</v>
      </c>
    </row>
    <row r="86" spans="1:43" ht="50.1" customHeight="1" x14ac:dyDescent="0.3">
      <c r="A86" s="31" t="str">
        <f>IFERROR(VLOOKUP($C86,구분표!$A$2:$C$313,2,FALSE),"")</f>
        <v/>
      </c>
      <c r="B86" s="22" t="str">
        <f>IFERROR(VLOOKUP($C86,구분표!$A$2:$C$313,3,FALSE),"")</f>
        <v/>
      </c>
      <c r="C86" s="29"/>
      <c r="D86" s="33"/>
      <c r="E86" s="34"/>
      <c r="F86" s="33"/>
      <c r="G86" s="40"/>
      <c r="H86" s="38"/>
      <c r="I86" s="41"/>
      <c r="J86" s="46">
        <f t="shared" si="14"/>
        <v>0</v>
      </c>
      <c r="K86" s="38"/>
      <c r="L86" s="41"/>
      <c r="M86" s="48">
        <f t="shared" si="15"/>
        <v>0</v>
      </c>
      <c r="N86" s="25" t="str">
        <f t="shared" si="16"/>
        <v>X</v>
      </c>
      <c r="O86" s="60"/>
      <c r="P86" s="60"/>
      <c r="Q86" s="27"/>
      <c r="S86" s="25"/>
      <c r="U86" s="25"/>
      <c r="V86" s="38">
        <f t="shared" si="17"/>
        <v>0</v>
      </c>
      <c r="W86" s="38">
        <f t="shared" si="18"/>
        <v>0</v>
      </c>
      <c r="X86" s="25" t="str">
        <f t="shared" si="19"/>
        <v>OK</v>
      </c>
      <c r="Z86" s="25"/>
      <c r="AA86" s="38">
        <f t="shared" si="20"/>
        <v>0</v>
      </c>
      <c r="AB86" s="38">
        <f t="shared" si="21"/>
        <v>0</v>
      </c>
      <c r="AC86" s="25" t="str">
        <f t="shared" si="22"/>
        <v>OK</v>
      </c>
      <c r="AE86" s="25" t="str">
        <f>IF(AG86="","",IF(U86="도비","세입없음",CONCATENATE(AG86,"-",COUNTIF($AG$7:AG86,AG86))))</f>
        <v/>
      </c>
      <c r="AG86" s="25" t="str">
        <f t="array" ref="AG86">IF(C86="","",INDEX(구분표!$I$2:$I$313, MATCH(1,(구분표!$E$2:$E$313='17년일입'!B86)*(구분표!$F$2:$F$313='17년일입'!C86)*(구분표!$G$2:$G$313='17년일입'!A86),0)))</f>
        <v/>
      </c>
      <c r="AI86" s="25"/>
      <c r="AK86" s="38">
        <f>IF(AE86="",0,SUMIFS('17년일출'!$V$6:$V$59,'17년일출'!$AE$6:$AE$59,'17년일입'!$AE86))</f>
        <v>0</v>
      </c>
      <c r="AL86" s="38" t="str">
        <f>IF(AE86="","",COUNTIFS('17년일출'!$AE$6:$AE$59,'17년일입'!AE86))</f>
        <v/>
      </c>
      <c r="AM86" s="25" t="str">
        <f t="shared" si="23"/>
        <v>OK</v>
      </c>
      <c r="AO86" s="38">
        <f>IF(AE86="",0,SUMIFS('17년일출'!$AA$6:$AA$59,'17년일출'!$AE$6:$AE$59,'17년일입'!$AE86))</f>
        <v>0</v>
      </c>
      <c r="AP86" s="38" t="str">
        <f>IF(AE86="","",COUNTIFS('17년일출'!$AE$6:$AE$59,AE86))</f>
        <v/>
      </c>
      <c r="AQ86" s="25" t="str">
        <f t="shared" si="24"/>
        <v>OK</v>
      </c>
    </row>
    <row r="87" spans="1:43" ht="50.1" customHeight="1" x14ac:dyDescent="0.3">
      <c r="A87" s="31" t="str">
        <f>IFERROR(VLOOKUP($C87,구분표!$A$2:$C$313,2,FALSE),"")</f>
        <v/>
      </c>
      <c r="B87" s="22" t="str">
        <f>IFERROR(VLOOKUP($C87,구분표!$A$2:$C$313,3,FALSE),"")</f>
        <v/>
      </c>
      <c r="C87" s="29"/>
      <c r="D87" s="33"/>
      <c r="E87" s="34"/>
      <c r="F87" s="33"/>
      <c r="G87" s="40"/>
      <c r="H87" s="38"/>
      <c r="I87" s="41"/>
      <c r="J87" s="46">
        <f t="shared" si="14"/>
        <v>0</v>
      </c>
      <c r="K87" s="38"/>
      <c r="L87" s="41"/>
      <c r="M87" s="48">
        <f t="shared" si="15"/>
        <v>0</v>
      </c>
      <c r="N87" s="25" t="str">
        <f t="shared" si="16"/>
        <v>X</v>
      </c>
      <c r="O87" s="60"/>
      <c r="P87" s="60"/>
      <c r="Q87" s="27"/>
      <c r="S87" s="25"/>
      <c r="U87" s="25"/>
      <c r="V87" s="38">
        <f t="shared" si="17"/>
        <v>0</v>
      </c>
      <c r="W87" s="38">
        <f t="shared" si="18"/>
        <v>0</v>
      </c>
      <c r="X87" s="25" t="str">
        <f t="shared" si="19"/>
        <v>OK</v>
      </c>
      <c r="Z87" s="25"/>
      <c r="AA87" s="38">
        <f t="shared" si="20"/>
        <v>0</v>
      </c>
      <c r="AB87" s="38">
        <f t="shared" si="21"/>
        <v>0</v>
      </c>
      <c r="AC87" s="25" t="str">
        <f t="shared" si="22"/>
        <v>OK</v>
      </c>
      <c r="AE87" s="25" t="str">
        <f>IF(AG87="","",IF(U87="도비","세입없음",CONCATENATE(AG87,"-",COUNTIF($AG$7:AG87,AG87))))</f>
        <v/>
      </c>
      <c r="AG87" s="25" t="str">
        <f t="array" ref="AG87">IF(C87="","",INDEX(구분표!$I$2:$I$313, MATCH(1,(구분표!$E$2:$E$313='17년일입'!B87)*(구분표!$F$2:$F$313='17년일입'!C87)*(구분표!$G$2:$G$313='17년일입'!A87),0)))</f>
        <v/>
      </c>
      <c r="AI87" s="25"/>
      <c r="AK87" s="38">
        <f>IF(AE87="",0,SUMIFS('17년일출'!$V$6:$V$59,'17년일출'!$AE$6:$AE$59,'17년일입'!$AE87))</f>
        <v>0</v>
      </c>
      <c r="AL87" s="38" t="str">
        <f>IF(AE87="","",COUNTIFS('17년일출'!$AE$6:$AE$59,'17년일입'!AE87))</f>
        <v/>
      </c>
      <c r="AM87" s="25" t="str">
        <f t="shared" si="23"/>
        <v>OK</v>
      </c>
      <c r="AO87" s="38">
        <f>IF(AE87="",0,SUMIFS('17년일출'!$AA$6:$AA$59,'17년일출'!$AE$6:$AE$59,'17년일입'!$AE87))</f>
        <v>0</v>
      </c>
      <c r="AP87" s="38" t="str">
        <f>IF(AE87="","",COUNTIFS('17년일출'!$AE$6:$AE$59,AE87))</f>
        <v/>
      </c>
      <c r="AQ87" s="25" t="str">
        <f t="shared" si="24"/>
        <v>OK</v>
      </c>
    </row>
    <row r="88" spans="1:43" ht="50.1" customHeight="1" x14ac:dyDescent="0.3">
      <c r="A88" s="31" t="str">
        <f>IFERROR(VLOOKUP($C88,구분표!$A$2:$C$313,2,FALSE),"")</f>
        <v/>
      </c>
      <c r="B88" s="22" t="str">
        <f>IFERROR(VLOOKUP($C88,구분표!$A$2:$C$313,3,FALSE),"")</f>
        <v/>
      </c>
      <c r="C88" s="29"/>
      <c r="D88" s="33"/>
      <c r="E88" s="34"/>
      <c r="F88" s="33"/>
      <c r="G88" s="40"/>
      <c r="H88" s="38"/>
      <c r="I88" s="41"/>
      <c r="J88" s="46">
        <f t="shared" si="14"/>
        <v>0</v>
      </c>
      <c r="K88" s="38"/>
      <c r="L88" s="41"/>
      <c r="M88" s="48">
        <f t="shared" si="15"/>
        <v>0</v>
      </c>
      <c r="N88" s="25" t="str">
        <f t="shared" si="16"/>
        <v>X</v>
      </c>
      <c r="O88" s="60"/>
      <c r="P88" s="60"/>
      <c r="Q88" s="27"/>
      <c r="S88" s="25"/>
      <c r="U88" s="25"/>
      <c r="V88" s="38">
        <f t="shared" si="17"/>
        <v>0</v>
      </c>
      <c r="W88" s="38">
        <f t="shared" si="18"/>
        <v>0</v>
      </c>
      <c r="X88" s="25" t="str">
        <f t="shared" si="19"/>
        <v>OK</v>
      </c>
      <c r="Z88" s="25"/>
      <c r="AA88" s="38">
        <f t="shared" si="20"/>
        <v>0</v>
      </c>
      <c r="AB88" s="38">
        <f t="shared" si="21"/>
        <v>0</v>
      </c>
      <c r="AC88" s="25" t="str">
        <f t="shared" si="22"/>
        <v>OK</v>
      </c>
      <c r="AE88" s="25" t="str">
        <f>IF(AG88="","",IF(U88="도비","세입없음",CONCATENATE(AG88,"-",COUNTIF($AG$7:AG88,AG88))))</f>
        <v/>
      </c>
      <c r="AG88" s="25" t="str">
        <f t="array" ref="AG88">IF(C88="","",INDEX(구분표!$I$2:$I$313, MATCH(1,(구분표!$E$2:$E$313='17년일입'!B88)*(구분표!$F$2:$F$313='17년일입'!C88)*(구분표!$G$2:$G$313='17년일입'!A88),0)))</f>
        <v/>
      </c>
      <c r="AI88" s="25"/>
      <c r="AK88" s="38">
        <f>IF(AE88="",0,SUMIFS('17년일출'!$V$6:$V$59,'17년일출'!$AE$6:$AE$59,'17년일입'!$AE88))</f>
        <v>0</v>
      </c>
      <c r="AL88" s="38" t="str">
        <f>IF(AE88="","",COUNTIFS('17년일출'!$AE$6:$AE$59,'17년일입'!AE88))</f>
        <v/>
      </c>
      <c r="AM88" s="25" t="str">
        <f t="shared" si="23"/>
        <v>OK</v>
      </c>
      <c r="AO88" s="38">
        <f>IF(AE88="",0,SUMIFS('17년일출'!$AA$6:$AA$59,'17년일출'!$AE$6:$AE$59,'17년일입'!$AE88))</f>
        <v>0</v>
      </c>
      <c r="AP88" s="38" t="str">
        <f>IF(AE88="","",COUNTIFS('17년일출'!$AE$6:$AE$59,AE88))</f>
        <v/>
      </c>
      <c r="AQ88" s="25" t="str">
        <f t="shared" si="24"/>
        <v>OK</v>
      </c>
    </row>
    <row r="89" spans="1:43" ht="50.1" customHeight="1" x14ac:dyDescent="0.3">
      <c r="A89" s="31" t="str">
        <f>IFERROR(VLOOKUP($C89,구분표!$A$2:$C$313,2,FALSE),"")</f>
        <v/>
      </c>
      <c r="B89" s="22" t="str">
        <f>IFERROR(VLOOKUP($C89,구분표!$A$2:$C$313,3,FALSE),"")</f>
        <v/>
      </c>
      <c r="C89" s="29"/>
      <c r="D89" s="33"/>
      <c r="E89" s="34"/>
      <c r="F89" s="33"/>
      <c r="G89" s="40"/>
      <c r="H89" s="38"/>
      <c r="I89" s="41"/>
      <c r="J89" s="46">
        <f t="shared" si="14"/>
        <v>0</v>
      </c>
      <c r="K89" s="38"/>
      <c r="L89" s="41"/>
      <c r="M89" s="48">
        <f t="shared" si="15"/>
        <v>0</v>
      </c>
      <c r="N89" s="25" t="str">
        <f t="shared" si="16"/>
        <v>X</v>
      </c>
      <c r="O89" s="60"/>
      <c r="P89" s="60"/>
      <c r="Q89" s="27"/>
      <c r="S89" s="25"/>
      <c r="U89" s="25"/>
      <c r="V89" s="38">
        <f t="shared" si="17"/>
        <v>0</v>
      </c>
      <c r="W89" s="38">
        <f t="shared" si="18"/>
        <v>0</v>
      </c>
      <c r="X89" s="25" t="str">
        <f t="shared" si="19"/>
        <v>OK</v>
      </c>
      <c r="Z89" s="25"/>
      <c r="AA89" s="38">
        <f t="shared" si="20"/>
        <v>0</v>
      </c>
      <c r="AB89" s="38">
        <f t="shared" si="21"/>
        <v>0</v>
      </c>
      <c r="AC89" s="25" t="str">
        <f t="shared" si="22"/>
        <v>OK</v>
      </c>
      <c r="AE89" s="25" t="str">
        <f>IF(AG89="","",IF(U89="도비","세입없음",CONCATENATE(AG89,"-",COUNTIF($AG$7:AG89,AG89))))</f>
        <v/>
      </c>
      <c r="AG89" s="25" t="str">
        <f t="array" ref="AG89">IF(C89="","",INDEX(구분표!$I$2:$I$313, MATCH(1,(구분표!$E$2:$E$313='17년일입'!B89)*(구분표!$F$2:$F$313='17년일입'!C89)*(구분표!$G$2:$G$313='17년일입'!A89),0)))</f>
        <v/>
      </c>
      <c r="AI89" s="25"/>
      <c r="AK89" s="38">
        <f>IF(AE89="",0,SUMIFS('17년일출'!$V$6:$V$59,'17년일출'!$AE$6:$AE$59,'17년일입'!$AE89))</f>
        <v>0</v>
      </c>
      <c r="AL89" s="38" t="str">
        <f>IF(AE89="","",COUNTIFS('17년일출'!$AE$6:$AE$59,'17년일입'!AE89))</f>
        <v/>
      </c>
      <c r="AM89" s="25" t="str">
        <f t="shared" si="23"/>
        <v>OK</v>
      </c>
      <c r="AO89" s="38">
        <f>IF(AE89="",0,SUMIFS('17년일출'!$AA$6:$AA$59,'17년일출'!$AE$6:$AE$59,'17년일입'!$AE89))</f>
        <v>0</v>
      </c>
      <c r="AP89" s="38" t="str">
        <f>IF(AE89="","",COUNTIFS('17년일출'!$AE$6:$AE$59,AE89))</f>
        <v/>
      </c>
      <c r="AQ89" s="25" t="str">
        <f t="shared" si="24"/>
        <v>OK</v>
      </c>
    </row>
    <row r="90" spans="1:43" ht="50.1" customHeight="1" x14ac:dyDescent="0.3">
      <c r="A90" s="31" t="str">
        <f>IFERROR(VLOOKUP($C90,구분표!$A$2:$C$313,2,FALSE),"")</f>
        <v/>
      </c>
      <c r="B90" s="22" t="str">
        <f>IFERROR(VLOOKUP($C90,구분표!$A$2:$C$313,3,FALSE),"")</f>
        <v/>
      </c>
      <c r="C90" s="29"/>
      <c r="D90" s="33"/>
      <c r="E90" s="34"/>
      <c r="F90" s="33"/>
      <c r="G90" s="40"/>
      <c r="H90" s="38"/>
      <c r="I90" s="41"/>
      <c r="J90" s="46">
        <f t="shared" si="14"/>
        <v>0</v>
      </c>
      <c r="K90" s="38"/>
      <c r="L90" s="41"/>
      <c r="M90" s="48">
        <f t="shared" si="15"/>
        <v>0</v>
      </c>
      <c r="N90" s="25" t="str">
        <f t="shared" si="16"/>
        <v>X</v>
      </c>
      <c r="O90" s="60"/>
      <c r="P90" s="60"/>
      <c r="Q90" s="27"/>
      <c r="S90" s="25"/>
      <c r="U90" s="25"/>
      <c r="V90" s="38">
        <f t="shared" si="17"/>
        <v>0</v>
      </c>
      <c r="W90" s="38">
        <f t="shared" si="18"/>
        <v>0</v>
      </c>
      <c r="X90" s="25" t="str">
        <f t="shared" si="19"/>
        <v>OK</v>
      </c>
      <c r="Z90" s="25"/>
      <c r="AA90" s="38">
        <f t="shared" si="20"/>
        <v>0</v>
      </c>
      <c r="AB90" s="38">
        <f t="shared" si="21"/>
        <v>0</v>
      </c>
      <c r="AC90" s="25" t="str">
        <f t="shared" si="22"/>
        <v>OK</v>
      </c>
      <c r="AE90" s="25" t="str">
        <f>IF(AG90="","",IF(U90="도비","세입없음",CONCATENATE(AG90,"-",COUNTIF($AG$7:AG90,AG90))))</f>
        <v/>
      </c>
      <c r="AG90" s="25" t="str">
        <f t="array" ref="AG90">IF(C90="","",INDEX(구분표!$I$2:$I$313, MATCH(1,(구분표!$E$2:$E$313='17년일입'!B90)*(구분표!$F$2:$F$313='17년일입'!C90)*(구분표!$G$2:$G$313='17년일입'!A90),0)))</f>
        <v/>
      </c>
      <c r="AI90" s="25"/>
      <c r="AK90" s="38">
        <f>IF(AE90="",0,SUMIFS('17년일출'!$V$6:$V$59,'17년일출'!$AE$6:$AE$59,'17년일입'!$AE90))</f>
        <v>0</v>
      </c>
      <c r="AL90" s="38" t="str">
        <f>IF(AE90="","",COUNTIFS('17년일출'!$AE$6:$AE$59,'17년일입'!AE90))</f>
        <v/>
      </c>
      <c r="AM90" s="25" t="str">
        <f t="shared" si="23"/>
        <v>OK</v>
      </c>
      <c r="AO90" s="38">
        <f>IF(AE90="",0,SUMIFS('17년일출'!$AA$6:$AA$59,'17년일출'!$AE$6:$AE$59,'17년일입'!$AE90))</f>
        <v>0</v>
      </c>
      <c r="AP90" s="38" t="str">
        <f>IF(AE90="","",COUNTIFS('17년일출'!$AE$6:$AE$59,AE90))</f>
        <v/>
      </c>
      <c r="AQ90" s="25" t="str">
        <f t="shared" si="24"/>
        <v>OK</v>
      </c>
    </row>
    <row r="91" spans="1:43" ht="50.1" customHeight="1" x14ac:dyDescent="0.3">
      <c r="A91" s="31" t="str">
        <f>IFERROR(VLOOKUP($C91,구분표!$A$2:$C$313,2,FALSE),"")</f>
        <v/>
      </c>
      <c r="B91" s="22" t="str">
        <f>IFERROR(VLOOKUP($C91,구분표!$A$2:$C$313,3,FALSE),"")</f>
        <v/>
      </c>
      <c r="C91" s="29"/>
      <c r="D91" s="33"/>
      <c r="E91" s="34"/>
      <c r="F91" s="33"/>
      <c r="G91" s="40"/>
      <c r="H91" s="38"/>
      <c r="I91" s="41"/>
      <c r="J91" s="46">
        <f t="shared" si="14"/>
        <v>0</v>
      </c>
      <c r="K91" s="38"/>
      <c r="L91" s="41"/>
      <c r="M91" s="48">
        <f t="shared" si="15"/>
        <v>0</v>
      </c>
      <c r="N91" s="25" t="str">
        <f t="shared" si="16"/>
        <v>X</v>
      </c>
      <c r="O91" s="60"/>
      <c r="P91" s="60"/>
      <c r="Q91" s="27"/>
      <c r="S91" s="25"/>
      <c r="U91" s="25"/>
      <c r="V91" s="38">
        <f t="shared" si="17"/>
        <v>0</v>
      </c>
      <c r="W91" s="38">
        <f t="shared" si="18"/>
        <v>0</v>
      </c>
      <c r="X91" s="25" t="str">
        <f t="shared" si="19"/>
        <v>OK</v>
      </c>
      <c r="Z91" s="25"/>
      <c r="AA91" s="38">
        <f t="shared" si="20"/>
        <v>0</v>
      </c>
      <c r="AB91" s="38">
        <f t="shared" si="21"/>
        <v>0</v>
      </c>
      <c r="AC91" s="25" t="str">
        <f t="shared" si="22"/>
        <v>OK</v>
      </c>
      <c r="AE91" s="25" t="str">
        <f>IF(AG91="","",IF(U91="도비","세입없음",CONCATENATE(AG91,"-",COUNTIF($AG$7:AG91,AG91))))</f>
        <v/>
      </c>
      <c r="AG91" s="25" t="str">
        <f t="array" ref="AG91">IF(C91="","",INDEX(구분표!$I$2:$I$313, MATCH(1,(구분표!$E$2:$E$313='17년일입'!B91)*(구분표!$F$2:$F$313='17년일입'!C91)*(구분표!$G$2:$G$313='17년일입'!A91),0)))</f>
        <v/>
      </c>
      <c r="AI91" s="25"/>
      <c r="AK91" s="38">
        <f>IF(AE91="",0,SUMIFS('17년일출'!$V$6:$V$59,'17년일출'!$AE$6:$AE$59,'17년일입'!$AE91))</f>
        <v>0</v>
      </c>
      <c r="AL91" s="38" t="str">
        <f>IF(AE91="","",COUNTIFS('17년일출'!$AE$6:$AE$59,'17년일입'!AE91))</f>
        <v/>
      </c>
      <c r="AM91" s="25" t="str">
        <f t="shared" si="23"/>
        <v>OK</v>
      </c>
      <c r="AO91" s="38">
        <f>IF(AE91="",0,SUMIFS('17년일출'!$AA$6:$AA$59,'17년일출'!$AE$6:$AE$59,'17년일입'!$AE91))</f>
        <v>0</v>
      </c>
      <c r="AP91" s="38" t="str">
        <f>IF(AE91="","",COUNTIFS('17년일출'!$AE$6:$AE$59,AE91))</f>
        <v/>
      </c>
      <c r="AQ91" s="25" t="str">
        <f t="shared" si="24"/>
        <v>OK</v>
      </c>
    </row>
    <row r="92" spans="1:43" ht="50.1" customHeight="1" x14ac:dyDescent="0.3">
      <c r="A92" s="31" t="str">
        <f>IFERROR(VLOOKUP($C92,구분표!$A$2:$C$313,2,FALSE),"")</f>
        <v/>
      </c>
      <c r="B92" s="22" t="str">
        <f>IFERROR(VLOOKUP($C92,구분표!$A$2:$C$313,3,FALSE),"")</f>
        <v/>
      </c>
      <c r="C92" s="29"/>
      <c r="D92" s="33"/>
      <c r="E92" s="34"/>
      <c r="F92" s="33"/>
      <c r="G92" s="40"/>
      <c r="H92" s="38"/>
      <c r="I92" s="41"/>
      <c r="J92" s="46">
        <f t="shared" si="14"/>
        <v>0</v>
      </c>
      <c r="K92" s="38"/>
      <c r="L92" s="41"/>
      <c r="M92" s="48">
        <f t="shared" si="15"/>
        <v>0</v>
      </c>
      <c r="N92" s="25" t="str">
        <f t="shared" si="16"/>
        <v>X</v>
      </c>
      <c r="O92" s="60"/>
      <c r="P92" s="60"/>
      <c r="Q92" s="27"/>
      <c r="S92" s="25"/>
      <c r="U92" s="25"/>
      <c r="V92" s="38">
        <f t="shared" si="17"/>
        <v>0</v>
      </c>
      <c r="W92" s="38">
        <f t="shared" si="18"/>
        <v>0</v>
      </c>
      <c r="X92" s="25" t="str">
        <f t="shared" si="19"/>
        <v>OK</v>
      </c>
      <c r="Z92" s="25"/>
      <c r="AA92" s="38">
        <f t="shared" si="20"/>
        <v>0</v>
      </c>
      <c r="AB92" s="38">
        <f t="shared" si="21"/>
        <v>0</v>
      </c>
      <c r="AC92" s="25" t="str">
        <f t="shared" si="22"/>
        <v>OK</v>
      </c>
      <c r="AE92" s="25" t="str">
        <f>IF(AG92="","",IF(U92="도비","세입없음",CONCATENATE(AG92,"-",COUNTIF($AG$7:AG92,AG92))))</f>
        <v/>
      </c>
      <c r="AG92" s="25" t="str">
        <f t="array" ref="AG92">IF(C92="","",INDEX(구분표!$I$2:$I$313, MATCH(1,(구분표!$E$2:$E$313='17년일입'!B92)*(구분표!$F$2:$F$313='17년일입'!C92)*(구분표!$G$2:$G$313='17년일입'!A92),0)))</f>
        <v/>
      </c>
      <c r="AI92" s="25"/>
      <c r="AK92" s="38">
        <f>IF(AE92="",0,SUMIFS('17년일출'!$V$6:$V$59,'17년일출'!$AE$6:$AE$59,'17년일입'!$AE92))</f>
        <v>0</v>
      </c>
      <c r="AL92" s="38" t="str">
        <f>IF(AE92="","",COUNTIFS('17년일출'!$AE$6:$AE$59,'17년일입'!AE92))</f>
        <v/>
      </c>
      <c r="AM92" s="25" t="str">
        <f t="shared" si="23"/>
        <v>OK</v>
      </c>
      <c r="AO92" s="38">
        <f>IF(AE92="",0,SUMIFS('17년일출'!$AA$6:$AA$59,'17년일출'!$AE$6:$AE$59,'17년일입'!$AE92))</f>
        <v>0</v>
      </c>
      <c r="AP92" s="38" t="str">
        <f>IF(AE92="","",COUNTIFS('17년일출'!$AE$6:$AE$59,AE92))</f>
        <v/>
      </c>
      <c r="AQ92" s="25" t="str">
        <f t="shared" si="24"/>
        <v>OK</v>
      </c>
    </row>
    <row r="93" spans="1:43" ht="50.1" customHeight="1" x14ac:dyDescent="0.3">
      <c r="A93" s="31" t="str">
        <f>IFERROR(VLOOKUP($C93,구분표!$A$2:$C$313,2,FALSE),"")</f>
        <v/>
      </c>
      <c r="B93" s="22" t="str">
        <f>IFERROR(VLOOKUP($C93,구분표!$A$2:$C$313,3,FALSE),"")</f>
        <v/>
      </c>
      <c r="C93" s="29"/>
      <c r="D93" s="33"/>
      <c r="E93" s="34"/>
      <c r="F93" s="33"/>
      <c r="G93" s="40"/>
      <c r="H93" s="38"/>
      <c r="I93" s="41"/>
      <c r="J93" s="46">
        <f t="shared" si="14"/>
        <v>0</v>
      </c>
      <c r="K93" s="38"/>
      <c r="L93" s="41"/>
      <c r="M93" s="48">
        <f t="shared" si="15"/>
        <v>0</v>
      </c>
      <c r="N93" s="25" t="str">
        <f t="shared" si="16"/>
        <v>X</v>
      </c>
      <c r="O93" s="60"/>
      <c r="P93" s="60"/>
      <c r="Q93" s="27"/>
      <c r="S93" s="25"/>
      <c r="U93" s="25"/>
      <c r="V93" s="38">
        <f t="shared" si="17"/>
        <v>0</v>
      </c>
      <c r="W93" s="38">
        <f t="shared" si="18"/>
        <v>0</v>
      </c>
      <c r="X93" s="25" t="str">
        <f t="shared" si="19"/>
        <v>OK</v>
      </c>
      <c r="Z93" s="25"/>
      <c r="AA93" s="38">
        <f t="shared" si="20"/>
        <v>0</v>
      </c>
      <c r="AB93" s="38">
        <f t="shared" si="21"/>
        <v>0</v>
      </c>
      <c r="AC93" s="25" t="str">
        <f t="shared" si="22"/>
        <v>OK</v>
      </c>
      <c r="AE93" s="25" t="str">
        <f>IF(AG93="","",IF(U93="도비","세입없음",CONCATENATE(AG93,"-",COUNTIF($AG$7:AG93,AG93))))</f>
        <v/>
      </c>
      <c r="AG93" s="25" t="str">
        <f t="array" ref="AG93">IF(C93="","",INDEX(구분표!$I$2:$I$313, MATCH(1,(구분표!$E$2:$E$313='17년일입'!B93)*(구분표!$F$2:$F$313='17년일입'!C93)*(구분표!$G$2:$G$313='17년일입'!A93),0)))</f>
        <v/>
      </c>
      <c r="AI93" s="25"/>
      <c r="AK93" s="38">
        <f>IF(AE93="",0,SUMIFS('17년일출'!$V$6:$V$59,'17년일출'!$AE$6:$AE$59,'17년일입'!$AE93))</f>
        <v>0</v>
      </c>
      <c r="AL93" s="38" t="str">
        <f>IF(AE93="","",COUNTIFS('17년일출'!$AE$6:$AE$59,'17년일입'!AE93))</f>
        <v/>
      </c>
      <c r="AM93" s="25" t="str">
        <f t="shared" si="23"/>
        <v>OK</v>
      </c>
      <c r="AO93" s="38">
        <f>IF(AE93="",0,SUMIFS('17년일출'!$AA$6:$AA$59,'17년일출'!$AE$6:$AE$59,'17년일입'!$AE93))</f>
        <v>0</v>
      </c>
      <c r="AP93" s="38" t="str">
        <f>IF(AE93="","",COUNTIFS('17년일출'!$AE$6:$AE$59,AE93))</f>
        <v/>
      </c>
      <c r="AQ93" s="25" t="str">
        <f t="shared" si="24"/>
        <v>OK</v>
      </c>
    </row>
    <row r="94" spans="1:43" ht="50.1" customHeight="1" x14ac:dyDescent="0.3">
      <c r="A94" s="31" t="str">
        <f>IFERROR(VLOOKUP($C94,구분표!$A$2:$C$313,2,FALSE),"")</f>
        <v/>
      </c>
      <c r="B94" s="22" t="str">
        <f>IFERROR(VLOOKUP($C94,구분표!$A$2:$C$313,3,FALSE),"")</f>
        <v/>
      </c>
      <c r="C94" s="29"/>
      <c r="D94" s="33"/>
      <c r="E94" s="34"/>
      <c r="F94" s="33"/>
      <c r="G94" s="40"/>
      <c r="H94" s="38"/>
      <c r="I94" s="41"/>
      <c r="J94" s="46">
        <f t="shared" si="14"/>
        <v>0</v>
      </c>
      <c r="K94" s="38"/>
      <c r="L94" s="41"/>
      <c r="M94" s="48">
        <f t="shared" si="15"/>
        <v>0</v>
      </c>
      <c r="N94" s="25" t="str">
        <f t="shared" si="16"/>
        <v>X</v>
      </c>
      <c r="O94" s="60"/>
      <c r="P94" s="60"/>
      <c r="Q94" s="27"/>
      <c r="S94" s="25"/>
      <c r="U94" s="25"/>
      <c r="V94" s="38">
        <f t="shared" si="17"/>
        <v>0</v>
      </c>
      <c r="W94" s="38">
        <f t="shared" si="18"/>
        <v>0</v>
      </c>
      <c r="X94" s="25" t="str">
        <f t="shared" si="19"/>
        <v>OK</v>
      </c>
      <c r="Z94" s="25"/>
      <c r="AA94" s="38">
        <f t="shared" si="20"/>
        <v>0</v>
      </c>
      <c r="AB94" s="38">
        <f t="shared" si="21"/>
        <v>0</v>
      </c>
      <c r="AC94" s="25" t="str">
        <f t="shared" si="22"/>
        <v>OK</v>
      </c>
      <c r="AE94" s="25" t="str">
        <f>IF(AG94="","",IF(U94="도비","세입없음",CONCATENATE(AG94,"-",COUNTIF($AG$7:AG94,AG94))))</f>
        <v/>
      </c>
      <c r="AG94" s="25" t="str">
        <f t="array" ref="AG94">IF(C94="","",INDEX(구분표!$I$2:$I$313, MATCH(1,(구분표!$E$2:$E$313='17년일입'!B94)*(구분표!$F$2:$F$313='17년일입'!C94)*(구분표!$G$2:$G$313='17년일입'!A94),0)))</f>
        <v/>
      </c>
      <c r="AI94" s="25"/>
      <c r="AK94" s="38">
        <f>IF(AE94="",0,SUMIFS('17년일출'!$V$6:$V$59,'17년일출'!$AE$6:$AE$59,'17년일입'!$AE94))</f>
        <v>0</v>
      </c>
      <c r="AL94" s="38" t="str">
        <f>IF(AE94="","",COUNTIFS('17년일출'!$AE$6:$AE$59,'17년일입'!AE94))</f>
        <v/>
      </c>
      <c r="AM94" s="25" t="str">
        <f t="shared" si="23"/>
        <v>OK</v>
      </c>
      <c r="AO94" s="38">
        <f>IF(AE94="",0,SUMIFS('17년일출'!$AA$6:$AA$59,'17년일출'!$AE$6:$AE$59,'17년일입'!$AE94))</f>
        <v>0</v>
      </c>
      <c r="AP94" s="38" t="str">
        <f>IF(AE94="","",COUNTIFS('17년일출'!$AE$6:$AE$59,AE94))</f>
        <v/>
      </c>
      <c r="AQ94" s="25" t="str">
        <f t="shared" si="24"/>
        <v>OK</v>
      </c>
    </row>
    <row r="95" spans="1:43" ht="50.1" customHeight="1" x14ac:dyDescent="0.3">
      <c r="A95" s="31" t="str">
        <f>IFERROR(VLOOKUP($C95,구분표!$A$2:$C$313,2,FALSE),"")</f>
        <v/>
      </c>
      <c r="B95" s="22" t="str">
        <f>IFERROR(VLOOKUP($C95,구분표!$A$2:$C$313,3,FALSE),"")</f>
        <v/>
      </c>
      <c r="C95" s="29"/>
      <c r="D95" s="33"/>
      <c r="E95" s="34"/>
      <c r="F95" s="33"/>
      <c r="G95" s="40"/>
      <c r="H95" s="38"/>
      <c r="I95" s="41"/>
      <c r="J95" s="46">
        <f t="shared" si="14"/>
        <v>0</v>
      </c>
      <c r="K95" s="38"/>
      <c r="L95" s="41"/>
      <c r="M95" s="48">
        <f t="shared" si="15"/>
        <v>0</v>
      </c>
      <c r="N95" s="25" t="str">
        <f t="shared" si="16"/>
        <v>X</v>
      </c>
      <c r="O95" s="60"/>
      <c r="P95" s="60"/>
      <c r="Q95" s="27"/>
      <c r="S95" s="25"/>
      <c r="U95" s="25"/>
      <c r="V95" s="38">
        <f t="shared" si="17"/>
        <v>0</v>
      </c>
      <c r="W95" s="38">
        <f t="shared" si="18"/>
        <v>0</v>
      </c>
      <c r="X95" s="25" t="str">
        <f t="shared" si="19"/>
        <v>OK</v>
      </c>
      <c r="Z95" s="25"/>
      <c r="AA95" s="38">
        <f t="shared" si="20"/>
        <v>0</v>
      </c>
      <c r="AB95" s="38">
        <f t="shared" si="21"/>
        <v>0</v>
      </c>
      <c r="AC95" s="25" t="str">
        <f t="shared" si="22"/>
        <v>OK</v>
      </c>
      <c r="AE95" s="25" t="str">
        <f>IF(AG95="","",IF(U95="도비","세입없음",CONCATENATE(AG95,"-",COUNTIF($AG$7:AG95,AG95))))</f>
        <v/>
      </c>
      <c r="AG95" s="25" t="str">
        <f t="array" ref="AG95">IF(C95="","",INDEX(구분표!$I$2:$I$313, MATCH(1,(구분표!$E$2:$E$313='17년일입'!B95)*(구분표!$F$2:$F$313='17년일입'!C95)*(구분표!$G$2:$G$313='17년일입'!A95),0)))</f>
        <v/>
      </c>
      <c r="AI95" s="25"/>
      <c r="AK95" s="38">
        <f>IF(AE95="",0,SUMIFS('17년일출'!$V$6:$V$59,'17년일출'!$AE$6:$AE$59,'17년일입'!$AE95))</f>
        <v>0</v>
      </c>
      <c r="AL95" s="38" t="str">
        <f>IF(AE95="","",COUNTIFS('17년일출'!$AE$6:$AE$59,'17년일입'!AE95))</f>
        <v/>
      </c>
      <c r="AM95" s="25" t="str">
        <f t="shared" si="23"/>
        <v>OK</v>
      </c>
      <c r="AO95" s="38">
        <f>IF(AE95="",0,SUMIFS('17년일출'!$AA$6:$AA$59,'17년일출'!$AE$6:$AE$59,'17년일입'!$AE95))</f>
        <v>0</v>
      </c>
      <c r="AP95" s="38" t="str">
        <f>IF(AE95="","",COUNTIFS('17년일출'!$AE$6:$AE$59,AE95))</f>
        <v/>
      </c>
      <c r="AQ95" s="25" t="str">
        <f t="shared" si="24"/>
        <v>OK</v>
      </c>
    </row>
    <row r="96" spans="1:43" ht="50.1" customHeight="1" x14ac:dyDescent="0.3">
      <c r="A96" s="31" t="str">
        <f>IFERROR(VLOOKUP($C96,구분표!$A$2:$C$313,2,FALSE),"")</f>
        <v/>
      </c>
      <c r="B96" s="22" t="str">
        <f>IFERROR(VLOOKUP($C96,구분표!$A$2:$C$313,3,FALSE),"")</f>
        <v/>
      </c>
      <c r="C96" s="29"/>
      <c r="D96" s="33"/>
      <c r="E96" s="34"/>
      <c r="F96" s="33"/>
      <c r="G96" s="40"/>
      <c r="H96" s="38"/>
      <c r="I96" s="41"/>
      <c r="J96" s="46">
        <f t="shared" si="14"/>
        <v>0</v>
      </c>
      <c r="K96" s="38"/>
      <c r="L96" s="41"/>
      <c r="M96" s="48">
        <f t="shared" si="15"/>
        <v>0</v>
      </c>
      <c r="N96" s="25" t="str">
        <f t="shared" si="16"/>
        <v>X</v>
      </c>
      <c r="O96" s="60"/>
      <c r="P96" s="60"/>
      <c r="Q96" s="27"/>
      <c r="S96" s="25"/>
      <c r="U96" s="25"/>
      <c r="V96" s="38">
        <f t="shared" si="17"/>
        <v>0</v>
      </c>
      <c r="W96" s="38">
        <f t="shared" si="18"/>
        <v>0</v>
      </c>
      <c r="X96" s="25" t="str">
        <f t="shared" si="19"/>
        <v>OK</v>
      </c>
      <c r="Z96" s="25"/>
      <c r="AA96" s="38">
        <f t="shared" si="20"/>
        <v>0</v>
      </c>
      <c r="AB96" s="38">
        <f t="shared" si="21"/>
        <v>0</v>
      </c>
      <c r="AC96" s="25" t="str">
        <f t="shared" si="22"/>
        <v>OK</v>
      </c>
      <c r="AE96" s="25" t="str">
        <f>IF(AG96="","",IF(U96="도비","세입없음",CONCATENATE(AG96,"-",COUNTIF($AG$7:AG96,AG96))))</f>
        <v/>
      </c>
      <c r="AG96" s="25" t="str">
        <f t="array" ref="AG96">IF(C96="","",INDEX(구분표!$I$2:$I$313, MATCH(1,(구분표!$E$2:$E$313='17년일입'!B96)*(구분표!$F$2:$F$313='17년일입'!C96)*(구분표!$G$2:$G$313='17년일입'!A96),0)))</f>
        <v/>
      </c>
      <c r="AI96" s="25"/>
      <c r="AK96" s="38">
        <f>IF(AE96="",0,SUMIFS('17년일출'!$V$6:$V$59,'17년일출'!$AE$6:$AE$59,'17년일입'!$AE96))</f>
        <v>0</v>
      </c>
      <c r="AL96" s="38" t="str">
        <f>IF(AE96="","",COUNTIFS('17년일출'!$AE$6:$AE$59,'17년일입'!AE96))</f>
        <v/>
      </c>
      <c r="AM96" s="25" t="str">
        <f t="shared" si="23"/>
        <v>OK</v>
      </c>
      <c r="AO96" s="38">
        <f>IF(AE96="",0,SUMIFS('17년일출'!$AA$6:$AA$59,'17년일출'!$AE$6:$AE$59,'17년일입'!$AE96))</f>
        <v>0</v>
      </c>
      <c r="AP96" s="38" t="str">
        <f>IF(AE96="","",COUNTIFS('17년일출'!$AE$6:$AE$59,AE96))</f>
        <v/>
      </c>
      <c r="AQ96" s="25" t="str">
        <f t="shared" si="24"/>
        <v>OK</v>
      </c>
    </row>
    <row r="97" spans="1:43" ht="50.1" customHeight="1" x14ac:dyDescent="0.3">
      <c r="A97" s="31" t="str">
        <f>IFERROR(VLOOKUP($C97,구분표!$A$2:$C$313,2,FALSE),"")</f>
        <v/>
      </c>
      <c r="B97" s="22" t="str">
        <f>IFERROR(VLOOKUP($C97,구분표!$A$2:$C$313,3,FALSE),"")</f>
        <v/>
      </c>
      <c r="C97" s="29"/>
      <c r="D97" s="33"/>
      <c r="E97" s="34"/>
      <c r="F97" s="33"/>
      <c r="G97" s="40"/>
      <c r="H97" s="38"/>
      <c r="I97" s="41"/>
      <c r="J97" s="46">
        <f t="shared" si="14"/>
        <v>0</v>
      </c>
      <c r="K97" s="38"/>
      <c r="L97" s="41"/>
      <c r="M97" s="48">
        <f t="shared" si="15"/>
        <v>0</v>
      </c>
      <c r="N97" s="25" t="str">
        <f t="shared" si="16"/>
        <v>X</v>
      </c>
      <c r="O97" s="60"/>
      <c r="P97" s="60"/>
      <c r="Q97" s="27"/>
      <c r="S97" s="25"/>
      <c r="U97" s="25"/>
      <c r="V97" s="38">
        <f t="shared" si="17"/>
        <v>0</v>
      </c>
      <c r="W97" s="38">
        <f t="shared" si="18"/>
        <v>0</v>
      </c>
      <c r="X97" s="25" t="str">
        <f t="shared" si="19"/>
        <v>OK</v>
      </c>
      <c r="Z97" s="25"/>
      <c r="AA97" s="38">
        <f t="shared" si="20"/>
        <v>0</v>
      </c>
      <c r="AB97" s="38">
        <f t="shared" si="21"/>
        <v>0</v>
      </c>
      <c r="AC97" s="25" t="str">
        <f t="shared" si="22"/>
        <v>OK</v>
      </c>
      <c r="AE97" s="25" t="str">
        <f>IF(AG97="","",IF(U97="도비","세입없음",CONCATENATE(AG97,"-",COUNTIF($AG$7:AG97,AG97))))</f>
        <v/>
      </c>
      <c r="AG97" s="25" t="str">
        <f t="array" ref="AG97">IF(C97="","",INDEX(구분표!$I$2:$I$313, MATCH(1,(구분표!$E$2:$E$313='17년일입'!B97)*(구분표!$F$2:$F$313='17년일입'!C97)*(구분표!$G$2:$G$313='17년일입'!A97),0)))</f>
        <v/>
      </c>
      <c r="AI97" s="25"/>
      <c r="AK97" s="38">
        <f>IF(AE97="",0,SUMIFS('17년일출'!$V$6:$V$59,'17년일출'!$AE$6:$AE$59,'17년일입'!$AE97))</f>
        <v>0</v>
      </c>
      <c r="AL97" s="38" t="str">
        <f>IF(AE97="","",COUNTIFS('17년일출'!$AE$6:$AE$59,'17년일입'!AE97))</f>
        <v/>
      </c>
      <c r="AM97" s="25" t="str">
        <f t="shared" si="23"/>
        <v>OK</v>
      </c>
      <c r="AO97" s="38">
        <f>IF(AE97="",0,SUMIFS('17년일출'!$AA$6:$AA$59,'17년일출'!$AE$6:$AE$59,'17년일입'!$AE97))</f>
        <v>0</v>
      </c>
      <c r="AP97" s="38" t="str">
        <f>IF(AE97="","",COUNTIFS('17년일출'!$AE$6:$AE$59,AE97))</f>
        <v/>
      </c>
      <c r="AQ97" s="25" t="str">
        <f t="shared" si="24"/>
        <v>OK</v>
      </c>
    </row>
    <row r="98" spans="1:43" ht="50.1" customHeight="1" x14ac:dyDescent="0.3">
      <c r="A98" s="31" t="str">
        <f>IFERROR(VLOOKUP($C98,구분표!$A$2:$C$313,2,FALSE),"")</f>
        <v/>
      </c>
      <c r="B98" s="22" t="str">
        <f>IFERROR(VLOOKUP($C98,구분표!$A$2:$C$313,3,FALSE),"")</f>
        <v/>
      </c>
      <c r="C98" s="29"/>
      <c r="D98" s="33"/>
      <c r="E98" s="34"/>
      <c r="F98" s="33"/>
      <c r="G98" s="40"/>
      <c r="H98" s="38"/>
      <c r="I98" s="41"/>
      <c r="J98" s="46">
        <f t="shared" si="14"/>
        <v>0</v>
      </c>
      <c r="K98" s="38"/>
      <c r="L98" s="41"/>
      <c r="M98" s="48">
        <f t="shared" si="15"/>
        <v>0</v>
      </c>
      <c r="N98" s="25" t="str">
        <f t="shared" si="16"/>
        <v>X</v>
      </c>
      <c r="O98" s="60"/>
      <c r="P98" s="60"/>
      <c r="Q98" s="27"/>
      <c r="S98" s="25"/>
      <c r="U98" s="25"/>
      <c r="V98" s="38">
        <f t="shared" si="17"/>
        <v>0</v>
      </c>
      <c r="W98" s="38">
        <f t="shared" si="18"/>
        <v>0</v>
      </c>
      <c r="X98" s="25" t="str">
        <f t="shared" si="19"/>
        <v>OK</v>
      </c>
      <c r="Z98" s="25"/>
      <c r="AA98" s="38">
        <f t="shared" si="20"/>
        <v>0</v>
      </c>
      <c r="AB98" s="38">
        <f t="shared" si="21"/>
        <v>0</v>
      </c>
      <c r="AC98" s="25" t="str">
        <f t="shared" si="22"/>
        <v>OK</v>
      </c>
      <c r="AE98" s="25" t="str">
        <f>IF(AG98="","",IF(U98="도비","세입없음",CONCATENATE(AG98,"-",COUNTIF($AG$7:AG98,AG98))))</f>
        <v/>
      </c>
      <c r="AG98" s="25" t="str">
        <f t="array" ref="AG98">IF(C98="","",INDEX(구분표!$I$2:$I$313, MATCH(1,(구분표!$E$2:$E$313='17년일입'!B98)*(구분표!$F$2:$F$313='17년일입'!C98)*(구분표!$G$2:$G$313='17년일입'!A98),0)))</f>
        <v/>
      </c>
      <c r="AI98" s="25"/>
      <c r="AK98" s="38">
        <f>IF(AE98="",0,SUMIFS('17년일출'!$V$6:$V$59,'17년일출'!$AE$6:$AE$59,'17년일입'!$AE98))</f>
        <v>0</v>
      </c>
      <c r="AL98" s="38" t="str">
        <f>IF(AE98="","",COUNTIFS('17년일출'!$AE$6:$AE$59,'17년일입'!AE98))</f>
        <v/>
      </c>
      <c r="AM98" s="25" t="str">
        <f t="shared" si="23"/>
        <v>OK</v>
      </c>
      <c r="AO98" s="38">
        <f>IF(AE98="",0,SUMIFS('17년일출'!$AA$6:$AA$59,'17년일출'!$AE$6:$AE$59,'17년일입'!$AE98))</f>
        <v>0</v>
      </c>
      <c r="AP98" s="38" t="str">
        <f>IF(AE98="","",COUNTIFS('17년일출'!$AE$6:$AE$59,AE98))</f>
        <v/>
      </c>
      <c r="AQ98" s="25" t="str">
        <f t="shared" si="24"/>
        <v>OK</v>
      </c>
    </row>
    <row r="99" spans="1:43" ht="50.1" customHeight="1" x14ac:dyDescent="0.3">
      <c r="A99" s="31" t="str">
        <f>IFERROR(VLOOKUP($C99,구분표!$A$2:$C$313,2,FALSE),"")</f>
        <v/>
      </c>
      <c r="B99" s="22" t="str">
        <f>IFERROR(VLOOKUP($C99,구분표!$A$2:$C$313,3,FALSE),"")</f>
        <v/>
      </c>
      <c r="C99" s="29"/>
      <c r="D99" s="33"/>
      <c r="E99" s="34"/>
      <c r="F99" s="33"/>
      <c r="G99" s="40"/>
      <c r="H99" s="38"/>
      <c r="I99" s="41"/>
      <c r="J99" s="46">
        <f t="shared" si="14"/>
        <v>0</v>
      </c>
      <c r="K99" s="38"/>
      <c r="L99" s="41"/>
      <c r="M99" s="48">
        <f t="shared" si="15"/>
        <v>0</v>
      </c>
      <c r="N99" s="25" t="str">
        <f t="shared" si="16"/>
        <v>X</v>
      </c>
      <c r="O99" s="60"/>
      <c r="P99" s="60"/>
      <c r="Q99" s="27"/>
      <c r="S99" s="25"/>
      <c r="U99" s="25"/>
      <c r="V99" s="38">
        <f t="shared" si="17"/>
        <v>0</v>
      </c>
      <c r="W99" s="38">
        <f t="shared" si="18"/>
        <v>0</v>
      </c>
      <c r="X99" s="25" t="str">
        <f t="shared" si="19"/>
        <v>OK</v>
      </c>
      <c r="Z99" s="25"/>
      <c r="AA99" s="38">
        <f t="shared" si="20"/>
        <v>0</v>
      </c>
      <c r="AB99" s="38">
        <f t="shared" si="21"/>
        <v>0</v>
      </c>
      <c r="AC99" s="25" t="str">
        <f t="shared" si="22"/>
        <v>OK</v>
      </c>
      <c r="AE99" s="25" t="str">
        <f>IF(AG99="","",IF(U99="도비","세입없음",CONCATENATE(AG99,"-",COUNTIF($AG$7:AG99,AG99))))</f>
        <v/>
      </c>
      <c r="AG99" s="25" t="str">
        <f t="array" ref="AG99">IF(C99="","",INDEX(구분표!$I$2:$I$313, MATCH(1,(구분표!$E$2:$E$313='17년일입'!B99)*(구분표!$F$2:$F$313='17년일입'!C99)*(구분표!$G$2:$G$313='17년일입'!A99),0)))</f>
        <v/>
      </c>
      <c r="AI99" s="25"/>
      <c r="AK99" s="38">
        <f>IF(AE99="",0,SUMIFS('17년일출'!$V$6:$V$59,'17년일출'!$AE$6:$AE$59,'17년일입'!$AE99))</f>
        <v>0</v>
      </c>
      <c r="AL99" s="38" t="str">
        <f>IF(AE99="","",COUNTIFS('17년일출'!$AE$6:$AE$59,'17년일입'!AE99))</f>
        <v/>
      </c>
      <c r="AM99" s="25" t="str">
        <f t="shared" si="23"/>
        <v>OK</v>
      </c>
      <c r="AO99" s="38">
        <f>IF(AE99="",0,SUMIFS('17년일출'!$AA$6:$AA$59,'17년일출'!$AE$6:$AE$59,'17년일입'!$AE99))</f>
        <v>0</v>
      </c>
      <c r="AP99" s="38" t="str">
        <f>IF(AE99="","",COUNTIFS('17년일출'!$AE$6:$AE$59,AE99))</f>
        <v/>
      </c>
      <c r="AQ99" s="25" t="str">
        <f t="shared" si="24"/>
        <v>OK</v>
      </c>
    </row>
    <row r="100" spans="1:43" ht="50.1" customHeight="1" x14ac:dyDescent="0.3">
      <c r="A100" s="32" t="str">
        <f>IFERROR(VLOOKUP($C100,구분표!$A$2:$C$313,2,FALSE),"")</f>
        <v/>
      </c>
      <c r="B100" s="23" t="str">
        <f>IFERROR(VLOOKUP($C100,구분표!$A$2:$C$313,3,FALSE),"")</f>
        <v/>
      </c>
      <c r="C100" s="30"/>
      <c r="D100" s="35"/>
      <c r="E100" s="36"/>
      <c r="F100" s="35"/>
      <c r="G100" s="42"/>
      <c r="H100" s="39"/>
      <c r="I100" s="43"/>
      <c r="J100" s="50">
        <f t="shared" si="14"/>
        <v>0</v>
      </c>
      <c r="K100" s="39"/>
      <c r="L100" s="43"/>
      <c r="M100" s="49">
        <f t="shared" si="15"/>
        <v>0</v>
      </c>
      <c r="N100" s="26" t="str">
        <f t="shared" si="16"/>
        <v>X</v>
      </c>
      <c r="O100" s="61"/>
      <c r="P100" s="61"/>
      <c r="Q100" s="28"/>
      <c r="S100" s="26"/>
      <c r="U100" s="26"/>
      <c r="V100" s="38">
        <f t="shared" si="17"/>
        <v>0</v>
      </c>
      <c r="W100" s="38">
        <f t="shared" si="18"/>
        <v>0</v>
      </c>
      <c r="X100" s="26" t="str">
        <f t="shared" si="19"/>
        <v>OK</v>
      </c>
      <c r="Z100" s="26"/>
      <c r="AA100" s="38">
        <f t="shared" si="20"/>
        <v>0</v>
      </c>
      <c r="AB100" s="38">
        <f t="shared" si="21"/>
        <v>0</v>
      </c>
      <c r="AC100" s="26" t="str">
        <f t="shared" si="22"/>
        <v>OK</v>
      </c>
      <c r="AE100" s="26" t="str">
        <f>IF(AG100="","",IF(U100="도비","세입없음",CONCATENATE(AG100,"-",COUNTIF($AG$7:AG100,AG100))))</f>
        <v/>
      </c>
      <c r="AG100" s="26" t="str">
        <f t="array" ref="AG100">IF(C100="","",INDEX(구분표!$I$2:$I$313, MATCH(1,(구분표!$E$2:$E$313='17년일입'!B100)*(구분표!$F$2:$F$313='17년일입'!C100)*(구분표!$G$2:$G$313='17년일입'!A100),0)))</f>
        <v/>
      </c>
      <c r="AI100" s="26"/>
      <c r="AK100" s="39">
        <f>IF(AE100="",0,SUMIFS('17년일출'!$V$6:$V$59,'17년일출'!$AE$6:$AE$59,'17년일입'!$AE100))</f>
        <v>0</v>
      </c>
      <c r="AL100" s="39" t="str">
        <f>IF(AE100="","",COUNTIFS('17년일출'!$AE$6:$AE$59,'17년일입'!AE100))</f>
        <v/>
      </c>
      <c r="AM100" s="26" t="str">
        <f t="shared" si="23"/>
        <v>OK</v>
      </c>
      <c r="AO100" s="39">
        <f>IF(AE100="",0,SUMIFS('17년일출'!$AA$6:$AA$59,'17년일출'!$AE$6:$AE$59,'17년일입'!$AE100))</f>
        <v>0</v>
      </c>
      <c r="AP100" s="39" t="str">
        <f>IF(AE100="","",COUNTIFS('17년일출'!$AE$6:$AE$59,AE100))</f>
        <v/>
      </c>
      <c r="AQ100" s="26" t="str">
        <f t="shared" si="24"/>
        <v>OK</v>
      </c>
    </row>
  </sheetData>
  <autoFilter ref="A6:AQ6"/>
  <mergeCells count="25">
    <mergeCell ref="M4:M5"/>
    <mergeCell ref="A4:A5"/>
    <mergeCell ref="G4:G5"/>
    <mergeCell ref="F4:F5"/>
    <mergeCell ref="E4:E5"/>
    <mergeCell ref="D4:D5"/>
    <mergeCell ref="C4:C5"/>
    <mergeCell ref="B4:B5"/>
    <mergeCell ref="H4:I4"/>
    <mergeCell ref="J4:J5"/>
    <mergeCell ref="K4:L4"/>
    <mergeCell ref="AO4:AQ4"/>
    <mergeCell ref="Q4:Q5"/>
    <mergeCell ref="N4:N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P4:P5"/>
  </mergeCells>
  <phoneticPr fontId="1" type="noConversion"/>
  <dataValidations disablePrompts="1" count="3">
    <dataValidation type="list" allowBlank="1" showInputMessage="1" showErrorMessage="1" sqref="D7:D100">
      <formula1>"본예산,1회추경,2회추경,3회추경,신규"</formula1>
    </dataValidation>
    <dataValidation type="list" allowBlank="1" showInputMessage="1" showErrorMessage="1" sqref="S7:S100">
      <formula1>"도비,국도비"</formula1>
    </dataValidation>
    <dataValidation type="list" allowBlank="1" showInputMessage="1" showErrorMessage="1" sqref="U7:U100 Z7:Z10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L59"/>
  <sheetViews>
    <sheetView tabSelected="1"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O2" sqref="O2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5.875" style="1" bestFit="1" customWidth="1"/>
    <col min="16" max="16" width="17.5" style="1" bestFit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hidden="1" customWidth="1"/>
    <col min="39" max="16384" width="9" style="1"/>
  </cols>
  <sheetData>
    <row r="1" spans="1:38" ht="35.1" customHeight="1" x14ac:dyDescent="0.3">
      <c r="A1" s="16" t="s">
        <v>788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501</v>
      </c>
      <c r="V2" s="51" t="s">
        <v>503</v>
      </c>
      <c r="AA2" s="51" t="s">
        <v>503</v>
      </c>
    </row>
    <row r="3" spans="1:38" ht="20.25" customHeight="1" x14ac:dyDescent="0.3">
      <c r="H3" s="45">
        <f>COUNTA(H8:H59)</f>
        <v>18</v>
      </c>
      <c r="I3" s="45">
        <f>COUNTA(I8:I59)</f>
        <v>34</v>
      </c>
      <c r="K3" s="45">
        <f>COUNTA(K7:K59)-10</f>
        <v>-9</v>
      </c>
      <c r="L3" s="45">
        <f>COUNTA(L7:L59)-10</f>
        <v>-9</v>
      </c>
      <c r="Q3" s="20" t="s">
        <v>485</v>
      </c>
      <c r="V3" s="58" t="str">
        <f>IF(V6='17년일입'!V6,"OK","@@")</f>
        <v>@@</v>
      </c>
      <c r="W3" s="59"/>
      <c r="X3" s="58" t="str">
        <f>IF(COUNTIF(X6:X59,"검토")&gt;0,"@@","OK")</f>
        <v>@@</v>
      </c>
      <c r="AA3" s="58" t="str">
        <f>IF(AA6='17년일입'!AA6,"OK","@@")</f>
        <v>OK</v>
      </c>
      <c r="AC3" s="58" t="str">
        <f>IF(COUNTIF(AC6:AC59,"검토")&gt;0,"@@","OK")</f>
        <v>@@</v>
      </c>
    </row>
    <row r="4" spans="1:38" s="18" customFormat="1" ht="30" customHeight="1" x14ac:dyDescent="0.3">
      <c r="A4" s="212" t="s">
        <v>475</v>
      </c>
      <c r="B4" s="219" t="s">
        <v>476</v>
      </c>
      <c r="C4" s="218" t="s">
        <v>477</v>
      </c>
      <c r="D4" s="217" t="s">
        <v>484</v>
      </c>
      <c r="E4" s="216" t="s">
        <v>478</v>
      </c>
      <c r="F4" s="215" t="s">
        <v>479</v>
      </c>
      <c r="G4" s="213" t="s">
        <v>789</v>
      </c>
      <c r="H4" s="220" t="s">
        <v>790</v>
      </c>
      <c r="I4" s="221"/>
      <c r="J4" s="222" t="s">
        <v>791</v>
      </c>
      <c r="K4" s="224" t="s">
        <v>792</v>
      </c>
      <c r="L4" s="225"/>
      <c r="M4" s="210" t="s">
        <v>793</v>
      </c>
      <c r="N4" s="202" t="s">
        <v>483</v>
      </c>
      <c r="O4" s="208" t="s">
        <v>818</v>
      </c>
      <c r="P4" s="208" t="s">
        <v>819</v>
      </c>
      <c r="Q4" s="201" t="s">
        <v>482</v>
      </c>
      <c r="S4" s="203" t="s">
        <v>486</v>
      </c>
      <c r="U4" s="204" t="s">
        <v>487</v>
      </c>
      <c r="V4" s="204" t="s">
        <v>488</v>
      </c>
      <c r="W4" s="204"/>
      <c r="X4" s="204"/>
      <c r="Z4" s="205" t="s">
        <v>487</v>
      </c>
      <c r="AA4" s="200" t="s">
        <v>492</v>
      </c>
      <c r="AB4" s="200"/>
      <c r="AC4" s="200"/>
      <c r="AE4" s="204" t="s">
        <v>493</v>
      </c>
      <c r="AG4" s="226" t="s">
        <v>504</v>
      </c>
      <c r="AH4" s="228" t="s">
        <v>505</v>
      </c>
      <c r="AJ4" s="206" t="s">
        <v>494</v>
      </c>
      <c r="AL4" s="206" t="s">
        <v>495</v>
      </c>
    </row>
    <row r="5" spans="1:38" s="18" customFormat="1" ht="18" customHeight="1" x14ac:dyDescent="0.3">
      <c r="A5" s="212"/>
      <c r="B5" s="219"/>
      <c r="C5" s="218"/>
      <c r="D5" s="215"/>
      <c r="E5" s="216"/>
      <c r="F5" s="215"/>
      <c r="G5" s="214"/>
      <c r="H5" s="115" t="s">
        <v>480</v>
      </c>
      <c r="I5" s="115" t="s">
        <v>481</v>
      </c>
      <c r="J5" s="223"/>
      <c r="K5" s="116" t="s">
        <v>480</v>
      </c>
      <c r="L5" s="116" t="s">
        <v>481</v>
      </c>
      <c r="M5" s="211"/>
      <c r="N5" s="202"/>
      <c r="O5" s="209"/>
      <c r="P5" s="209"/>
      <c r="Q5" s="201"/>
      <c r="S5" s="204"/>
      <c r="U5" s="204"/>
      <c r="V5" s="182" t="s">
        <v>489</v>
      </c>
      <c r="W5" s="182" t="s">
        <v>490</v>
      </c>
      <c r="X5" s="62" t="s">
        <v>491</v>
      </c>
      <c r="Z5" s="205"/>
      <c r="AA5" s="62" t="s">
        <v>489</v>
      </c>
      <c r="AB5" s="62" t="s">
        <v>490</v>
      </c>
      <c r="AC5" s="62" t="s">
        <v>491</v>
      </c>
      <c r="AE5" s="204"/>
      <c r="AG5" s="227"/>
      <c r="AH5" s="229"/>
      <c r="AJ5" s="205"/>
      <c r="AL5" s="205"/>
    </row>
    <row r="6" spans="1:38" ht="50.1" customHeight="1" x14ac:dyDescent="0.3">
      <c r="A6" s="44" t="s">
        <v>500</v>
      </c>
      <c r="B6" s="21"/>
      <c r="C6" s="21"/>
      <c r="D6" s="21"/>
      <c r="E6" s="21"/>
      <c r="F6" s="21"/>
      <c r="G6" s="37">
        <f t="shared" ref="G6:M6" si="0">SUBTOTAL(9,G7:G59)/2</f>
        <v>16645588</v>
      </c>
      <c r="H6" s="37">
        <f t="shared" si="0"/>
        <v>-3169045</v>
      </c>
      <c r="I6" s="37">
        <f t="shared" si="0"/>
        <v>1768704</v>
      </c>
      <c r="J6" s="37">
        <f t="shared" si="0"/>
        <v>15245247</v>
      </c>
      <c r="K6" s="37">
        <f t="shared" si="0"/>
        <v>0</v>
      </c>
      <c r="L6" s="37">
        <f t="shared" si="0"/>
        <v>0</v>
      </c>
      <c r="M6" s="37">
        <f t="shared" si="0"/>
        <v>3742067</v>
      </c>
      <c r="N6" s="24"/>
      <c r="O6" s="24"/>
      <c r="P6" s="24"/>
      <c r="Q6" s="21"/>
      <c r="S6" s="24"/>
      <c r="U6" s="24"/>
      <c r="V6" s="37">
        <f>SUBTOTAL(9,V7:V59)</f>
        <v>-1387341</v>
      </c>
      <c r="W6" s="37">
        <f>SUBTOTAL(9,W7:W59)</f>
        <v>0</v>
      </c>
      <c r="X6" s="25" t="str">
        <f t="shared" ref="X6" si="1">IF(SUM($H6:$I6)=SUM($V6:$W6),"OK","검토")</f>
        <v>검토</v>
      </c>
      <c r="Z6" s="24"/>
      <c r="AA6" s="37">
        <f>SUBTOTAL(9,AA7:AA59)</f>
        <v>0</v>
      </c>
      <c r="AB6" s="37">
        <f>SUBTOTAL(9,AB7:AB59)</f>
        <v>0</v>
      </c>
      <c r="AC6" s="25" t="str">
        <f t="shared" ref="AC6" si="2">IF(SUM($H6:$I6)=SUM($V6:$W6),"OK","검토")</f>
        <v>검토</v>
      </c>
      <c r="AE6" s="24"/>
      <c r="AG6" s="22"/>
      <c r="AH6" s="27"/>
      <c r="AJ6" s="24"/>
      <c r="AL6" s="24"/>
    </row>
    <row r="7" spans="1:38" ht="50.1" customHeight="1" x14ac:dyDescent="0.3">
      <c r="A7" s="52" t="s">
        <v>502</v>
      </c>
      <c r="B7" s="53"/>
      <c r="C7" s="54"/>
      <c r="D7" s="53"/>
      <c r="E7" s="54"/>
      <c r="F7" s="53"/>
      <c r="G7" s="55">
        <f t="shared" ref="G7:M7" si="3">SUM(G8:G59)</f>
        <v>16645588</v>
      </c>
      <c r="H7" s="55">
        <f t="shared" si="3"/>
        <v>-3169045</v>
      </c>
      <c r="I7" s="55">
        <f t="shared" si="3"/>
        <v>1768704</v>
      </c>
      <c r="J7" s="55">
        <f t="shared" si="3"/>
        <v>15245247</v>
      </c>
      <c r="K7" s="55">
        <f t="shared" si="3"/>
        <v>0</v>
      </c>
      <c r="L7" s="55">
        <f t="shared" si="3"/>
        <v>0</v>
      </c>
      <c r="M7" s="55">
        <f t="shared" si="3"/>
        <v>3742067</v>
      </c>
      <c r="N7" s="56"/>
      <c r="O7" s="183"/>
      <c r="P7" s="183"/>
      <c r="Q7" s="57"/>
      <c r="S7" s="25"/>
      <c r="U7" s="25"/>
      <c r="V7" s="38"/>
      <c r="W7" s="38"/>
      <c r="X7" s="25"/>
      <c r="Z7" s="25"/>
      <c r="AA7" s="38"/>
      <c r="AB7" s="38"/>
      <c r="AC7" s="25"/>
      <c r="AE7" s="25"/>
      <c r="AG7" s="22"/>
      <c r="AH7" s="60"/>
      <c r="AJ7" s="25"/>
      <c r="AL7" s="25"/>
    </row>
    <row r="8" spans="1:38" ht="50.1" customHeight="1" x14ac:dyDescent="0.3">
      <c r="A8" s="31" t="s">
        <v>823</v>
      </c>
      <c r="B8" s="22" t="s">
        <v>824</v>
      </c>
      <c r="C8" s="29" t="s">
        <v>825</v>
      </c>
      <c r="D8" s="33" t="s">
        <v>821</v>
      </c>
      <c r="E8" s="34">
        <v>9</v>
      </c>
      <c r="F8" s="113" t="s">
        <v>826</v>
      </c>
      <c r="G8" s="40">
        <v>15820</v>
      </c>
      <c r="H8" s="38"/>
      <c r="I8" s="41">
        <v>4000</v>
      </c>
      <c r="J8" s="244">
        <f>G8+H8+I8</f>
        <v>19820</v>
      </c>
      <c r="K8" s="38"/>
      <c r="L8" s="41"/>
      <c r="M8" s="48">
        <f>G8+K8+L8</f>
        <v>15820</v>
      </c>
      <c r="N8" s="25" t="str">
        <f t="shared" ref="N8:N59" si="4">IF(AND((J8=0),(M8&gt;0)),"O",IF(AND((H8&lt;0),(J8-M8&lt;0)),"O","X"))</f>
        <v>X</v>
      </c>
      <c r="O8" s="60"/>
      <c r="P8" s="60"/>
      <c r="Q8" s="112"/>
      <c r="S8" s="25"/>
      <c r="U8" s="25"/>
      <c r="V8" s="38">
        <f>IF($U8&lt;&gt;"도비",IF($S8="국도비","직접입력",SUM($H8:$I8)),)</f>
        <v>4000</v>
      </c>
      <c r="W8" s="38">
        <f>IF($U8="도비",SUM($H8:$I8),IF($S8="국도비","직접입력",SUM($H8:$I8)-$V8))</f>
        <v>0</v>
      </c>
      <c r="X8" s="25" t="str">
        <f>IF(SUM($H8:$I8)=SUM($V8:$W8),"OK","검토")</f>
        <v>OK</v>
      </c>
      <c r="Z8" s="25"/>
      <c r="AA8" s="38">
        <f>IF($U8&lt;&gt;"도비",IF($S8="국도비","직접입력",SUM($K8:$L8)),)</f>
        <v>0</v>
      </c>
      <c r="AB8" s="38">
        <f>IF($U8="도비",SUM(K8:L8),IF($S8="국도비","직접입력",SUM(K8:L8)-AA8))</f>
        <v>0</v>
      </c>
      <c r="AC8" s="25" t="str">
        <f t="shared" ref="AC8" si="5">IF(SUM(K8:L8)=SUM(AA8:AB8),"OK","검토")</f>
        <v>OK</v>
      </c>
      <c r="AE8" s="25"/>
      <c r="AG8" s="22"/>
      <c r="AH8" s="60" t="str">
        <f t="shared" ref="AH8:AH59" si="6">IF(U8="","",IF(AND(U8="도비",AE8="세입없음"),"OK",IF(AND(U8&lt;&gt;"도비",AE8&lt;&gt;""),"OK","@@")))</f>
        <v/>
      </c>
      <c r="AJ8" s="25" t="str">
        <f t="array" ref="AJ8">IF(C8="","",INDEX(구분표!$I$2:$I$313, MATCH(1,(구분표!$E$2:$E$313='17년일출'!B8)*(구분표!$F$2:$F$313='17년일출'!C8)*(구분표!$G$2:$G$313='17년일출'!A8),0)))</f>
        <v>0101</v>
      </c>
      <c r="AL8" s="25"/>
    </row>
    <row r="9" spans="1:38" ht="50.1" customHeight="1" x14ac:dyDescent="0.3">
      <c r="A9" s="31" t="str">
        <f>IFERROR(VLOOKUP($C9,구분표!$A$2:$C$313,2,FALSE),"")</f>
        <v>의회운영위원회</v>
      </c>
      <c r="B9" s="22" t="str">
        <f>IFERROR(VLOOKUP($C9,구분표!$A$2:$C$313,3,FALSE),"")</f>
        <v>의회사무처</v>
      </c>
      <c r="C9" s="29" t="s">
        <v>825</v>
      </c>
      <c r="D9" s="33" t="s">
        <v>827</v>
      </c>
      <c r="E9" s="34">
        <v>9</v>
      </c>
      <c r="F9" s="113" t="s">
        <v>828</v>
      </c>
      <c r="G9" s="40">
        <v>20000</v>
      </c>
      <c r="H9" s="38"/>
      <c r="I9" s="41">
        <v>10000</v>
      </c>
      <c r="J9" s="244">
        <f t="shared" ref="J9:J59" si="7">G9+H9+I9</f>
        <v>30000</v>
      </c>
      <c r="K9" s="38"/>
      <c r="L9" s="41"/>
      <c r="M9" s="48">
        <f t="shared" ref="M9:M59" si="8">G9+K9+L9</f>
        <v>20000</v>
      </c>
      <c r="N9" s="25" t="str">
        <f t="shared" ref="N9:N45" si="9">IF(AND((J9=0),(M9&gt;0)),"O",IF(AND((H9&lt;0),(J9-M9&lt;0)),"O","X"))</f>
        <v>X</v>
      </c>
      <c r="O9" s="60"/>
      <c r="P9" s="60"/>
      <c r="Q9" s="112"/>
      <c r="S9" s="25"/>
      <c r="U9" s="25"/>
      <c r="V9" s="38">
        <f>IF($U9&lt;&gt;"도비",IF($S9="국도비","직접입력",SUM($H9:$I9)),)</f>
        <v>10000</v>
      </c>
      <c r="W9" s="38">
        <f>IF($U9="도비",SUM($H9:$I9),IF($S9="국도비","직접입력",SUM($H9:$I9)-$V9))</f>
        <v>0</v>
      </c>
      <c r="X9" s="25" t="str">
        <f>IF(SUM($H9:$I9)=SUM($V9:$W9),"OK","검토")</f>
        <v>OK</v>
      </c>
      <c r="Z9" s="25"/>
      <c r="AA9" s="38">
        <f>IF($U9&lt;&gt;"도비",IF($S9="국도비","직접입력",SUM($K9:$L9)),)</f>
        <v>0</v>
      </c>
      <c r="AB9" s="38">
        <f>IF($U9="도비",SUM(K9:L9),IF($S9="국도비","직접입력",SUM(K9:L9)-AA9))</f>
        <v>0</v>
      </c>
      <c r="AC9" s="25" t="str">
        <f t="shared" ref="AC9:AC59" si="10">IF(SUM(K9:L9)=SUM(AA9:AB9),"OK","검토")</f>
        <v>OK</v>
      </c>
      <c r="AE9" s="25" t="str">
        <f t="shared" ref="AE9:AE59" si="11">IF(U9="","",IF(U9="도비","세입없음","직접입력"))</f>
        <v/>
      </c>
      <c r="AG9" s="22" t="str">
        <f>IF(AE9="","",COUNTIF($AE$7:$AE$59,AE9))</f>
        <v/>
      </c>
      <c r="AH9" s="60" t="str">
        <f t="shared" ref="AH9:AH45" si="12">IF(U9="","",IF(AND(U9="도비",AE9="세입없음"),"OK",IF(AND(U9&lt;&gt;"도비",AE9&lt;&gt;""),"OK","@@")))</f>
        <v/>
      </c>
      <c r="AJ9" s="25" t="str">
        <f t="array" ref="AJ9">IF(C9="","",INDEX(구분표!$I$2:$I$313, MATCH(1,(구분표!$E$2:$E$313='17년일출'!B9)*(구분표!$F$2:$F$313='17년일출'!C9)*(구분표!$G$2:$G$313='17년일출'!A9),0)))</f>
        <v>0101</v>
      </c>
      <c r="AL9" s="25"/>
    </row>
    <row r="10" spans="1:38" ht="50.1" customHeight="1" x14ac:dyDescent="0.3">
      <c r="A10" s="31" t="str">
        <f>IFERROR(VLOOKUP($C10,구분표!$A$2:$C$313,2,FALSE),"")</f>
        <v>의회운영위원회</v>
      </c>
      <c r="B10" s="22" t="str">
        <f>IFERROR(VLOOKUP($C10,구분표!$A$2:$C$313,3,FALSE),"")</f>
        <v>의회사무처</v>
      </c>
      <c r="C10" s="29" t="s">
        <v>825</v>
      </c>
      <c r="D10" s="33" t="s">
        <v>827</v>
      </c>
      <c r="E10" s="34">
        <v>9</v>
      </c>
      <c r="F10" s="113" t="s">
        <v>829</v>
      </c>
      <c r="G10" s="40">
        <v>30000</v>
      </c>
      <c r="H10" s="38"/>
      <c r="I10" s="41">
        <v>20000</v>
      </c>
      <c r="J10" s="244">
        <f t="shared" si="7"/>
        <v>50000</v>
      </c>
      <c r="K10" s="38"/>
      <c r="L10" s="41"/>
      <c r="M10" s="48">
        <f t="shared" si="8"/>
        <v>30000</v>
      </c>
      <c r="N10" s="25" t="str">
        <f t="shared" ref="N10:N11" si="13">IF(AND((J10=0),(M10&gt;0)),"O",IF(AND((H10&lt;0),(J10-M10&lt;0)),"O","X"))</f>
        <v>X</v>
      </c>
      <c r="O10" s="60"/>
      <c r="P10" s="60"/>
      <c r="Q10" s="112"/>
      <c r="S10" s="25"/>
      <c r="U10" s="25"/>
      <c r="V10" s="38">
        <f t="shared" ref="V10:V19" si="14">IF($U10&lt;&gt;"도비",IF($S10="국도비","직접입력",SUM($H10:$I10)),)</f>
        <v>20000</v>
      </c>
      <c r="W10" s="38">
        <f t="shared" ref="W10:W19" si="15">IF($U10="도비",SUM($H10:$I10),IF($S10="국도비","직접입력",SUM($H10:$I10)-$V10))</f>
        <v>0</v>
      </c>
      <c r="X10" s="25" t="str">
        <f t="shared" ref="X10:X19" si="16">IF(SUM($H10:$I10)=SUM($V10:$W10),"OK","검토")</f>
        <v>OK</v>
      </c>
      <c r="Z10" s="25"/>
      <c r="AA10" s="38">
        <f t="shared" ref="AA10:AA19" si="17">IF($U10&lt;&gt;"도비",IF($S10="국도비","직접입력",SUM($K10:$L10)),)</f>
        <v>0</v>
      </c>
      <c r="AB10" s="38">
        <f t="shared" ref="AB10:AB11" si="18">IF($U10="도비",SUM(K10:L10),IF($S10="국도비","직접입력",SUM(K10:L10)-AA10))</f>
        <v>0</v>
      </c>
      <c r="AC10" s="25" t="str">
        <f t="shared" ref="AC10:AC11" si="19">IF(SUM(K10:L10)=SUM(AA10:AB10),"OK","검토")</f>
        <v>OK</v>
      </c>
      <c r="AE10" s="25" t="str">
        <f t="shared" ref="AE10:AE11" si="20">IF(U10="","",IF(U10="도비","세입없음","직접입력"))</f>
        <v/>
      </c>
      <c r="AG10" s="22" t="str">
        <f>IF(AE10="","",COUNTIF($AE$7:$AE$59,AE10))</f>
        <v/>
      </c>
      <c r="AH10" s="60" t="str">
        <f t="shared" ref="AH10:AH11" si="21">IF(U10="","",IF(AND(U10="도비",AE10="세입없음"),"OK",IF(AND(U10&lt;&gt;"도비",AE10&lt;&gt;""),"OK","@@")))</f>
        <v/>
      </c>
      <c r="AJ10" s="25" t="str">
        <f t="array" ref="AJ10">IF(C10="","",INDEX(구분표!$I$2:$I$313, MATCH(1,(구분표!$E$2:$E$313='17년일출'!B10)*(구분표!$F$2:$F$313='17년일출'!C10)*(구분표!$G$2:$G$313='17년일출'!A10),0)))</f>
        <v>0101</v>
      </c>
      <c r="AL10" s="25"/>
    </row>
    <row r="11" spans="1:38" ht="50.1" customHeight="1" x14ac:dyDescent="0.3">
      <c r="A11" s="31" t="str">
        <f>IFERROR(VLOOKUP($C11,구분표!$A$2:$C$313,2,FALSE),"")</f>
        <v>의회운영위원회</v>
      </c>
      <c r="B11" s="22" t="str">
        <f>IFERROR(VLOOKUP($C11,구분표!$A$2:$C$313,3,FALSE),"")</f>
        <v>의회사무처</v>
      </c>
      <c r="C11" s="29" t="s">
        <v>825</v>
      </c>
      <c r="D11" s="33" t="s">
        <v>830</v>
      </c>
      <c r="E11" s="34">
        <v>10</v>
      </c>
      <c r="F11" s="113" t="s">
        <v>831</v>
      </c>
      <c r="G11" s="40">
        <v>3138247</v>
      </c>
      <c r="H11" s="38">
        <v>-250000</v>
      </c>
      <c r="I11" s="41"/>
      <c r="J11" s="244">
        <f t="shared" si="7"/>
        <v>2888247</v>
      </c>
      <c r="K11" s="38"/>
      <c r="L11" s="41"/>
      <c r="M11" s="48">
        <f t="shared" si="8"/>
        <v>3138247</v>
      </c>
      <c r="N11" s="25" t="str">
        <f t="shared" si="13"/>
        <v>O</v>
      </c>
      <c r="O11" s="60"/>
      <c r="P11" s="60"/>
      <c r="Q11" s="112"/>
      <c r="S11" s="25"/>
      <c r="U11" s="25"/>
      <c r="V11" s="38">
        <f>IF($U11&lt;&gt;"도비",IF($S11="국도비","직접입력",SUM($H11:$I11)),)</f>
        <v>-250000</v>
      </c>
      <c r="W11" s="38">
        <f>IF($U11="도비",SUM($H11:$I11),IF($S11="국도비","직접입력",SUM($H11:$I11)-$V11))</f>
        <v>0</v>
      </c>
      <c r="X11" s="25" t="str">
        <f>IF(SUM($H11:$I11)=SUM($V11:$W11),"OK","검토")</f>
        <v>OK</v>
      </c>
      <c r="Z11" s="25"/>
      <c r="AA11" s="38">
        <f>IF($U11&lt;&gt;"도비",IF($S11="국도비","직접입력",SUM($K11:$L11)),)</f>
        <v>0</v>
      </c>
      <c r="AB11" s="38">
        <f t="shared" si="18"/>
        <v>0</v>
      </c>
      <c r="AC11" s="25" t="str">
        <f t="shared" si="19"/>
        <v>OK</v>
      </c>
      <c r="AE11" s="25" t="str">
        <f t="shared" si="20"/>
        <v/>
      </c>
      <c r="AG11" s="22" t="str">
        <f>IF(AE11="","",COUNTIF($AE$7:$AE$59,AE11))</f>
        <v/>
      </c>
      <c r="AH11" s="60" t="str">
        <f t="shared" si="21"/>
        <v/>
      </c>
      <c r="AJ11" s="25" t="str">
        <f t="array" ref="AJ11">IF(C11="","",INDEX(구분표!$I$2:$I$313, MATCH(1,(구분표!$E$2:$E$313='17년일출'!B11)*(구분표!$F$2:$F$313='17년일출'!C11)*(구분표!$G$2:$G$313='17년일출'!A11),0)))</f>
        <v>0101</v>
      </c>
      <c r="AL11" s="25"/>
    </row>
    <row r="12" spans="1:38" ht="50.1" customHeight="1" x14ac:dyDescent="0.3">
      <c r="A12" s="31" t="str">
        <f>IFERROR(VLOOKUP($C12,구분표!$A$2:$C$313,2,FALSE),"")</f>
        <v>의회운영위원회</v>
      </c>
      <c r="B12" s="22" t="str">
        <f>IFERROR(VLOOKUP($C12,구분표!$A$2:$C$313,3,FALSE),"")</f>
        <v>의회사무처</v>
      </c>
      <c r="C12" s="29" t="s">
        <v>825</v>
      </c>
      <c r="D12" s="33" t="s">
        <v>832</v>
      </c>
      <c r="E12" s="34"/>
      <c r="F12" s="113" t="s">
        <v>833</v>
      </c>
      <c r="G12" s="40"/>
      <c r="H12" s="38"/>
      <c r="I12" s="41">
        <v>20000</v>
      </c>
      <c r="J12" s="244">
        <f t="shared" si="7"/>
        <v>20000</v>
      </c>
      <c r="K12" s="38"/>
      <c r="L12" s="41"/>
      <c r="M12" s="48"/>
      <c r="N12" s="25"/>
      <c r="O12" s="60"/>
      <c r="P12" s="60"/>
      <c r="Q12" s="112"/>
      <c r="S12" s="25"/>
      <c r="U12" s="25"/>
      <c r="V12" s="38">
        <f t="shared" ref="V12:V18" si="22">IF($U12&lt;&gt;"도비",IF($S12="국도비","직접입력",SUM($H12:$I12)),)</f>
        <v>20000</v>
      </c>
      <c r="W12" s="38">
        <f t="shared" ref="W12:W18" si="23">IF($U12="도비",SUM($H12:$I12),IF($S12="국도비","직접입력",SUM($H12:$I12)-$V12))</f>
        <v>0</v>
      </c>
      <c r="X12" s="25" t="str">
        <f t="shared" ref="X12:X18" si="24">IF(SUM($H12:$I12)=SUM($V12:$W12),"OK","검토")</f>
        <v>OK</v>
      </c>
      <c r="Z12" s="25"/>
      <c r="AA12" s="38"/>
      <c r="AB12" s="38"/>
      <c r="AC12" s="25"/>
      <c r="AE12" s="25"/>
      <c r="AG12" s="22"/>
      <c r="AH12" s="60"/>
      <c r="AJ12" s="25" t="str">
        <f t="array" ref="AJ12">IF(C12="","",INDEX(구분표!$I$2:$I$313, MATCH(1,(구분표!$E$2:$E$313='17년일출'!B12)*(구분표!$F$2:$F$313='17년일출'!C12)*(구분표!$G$2:$G$313='17년일출'!A12),0)))</f>
        <v>0101</v>
      </c>
      <c r="AL12" s="25"/>
    </row>
    <row r="13" spans="1:38" ht="50.1" customHeight="1" x14ac:dyDescent="0.3">
      <c r="A13" s="31" t="str">
        <f>IFERROR(VLOOKUP($C13,구분표!$A$2:$C$313,2,FALSE),"")</f>
        <v>의회운영위원회</v>
      </c>
      <c r="B13" s="22" t="str">
        <f>IFERROR(VLOOKUP($C13,구분표!$A$2:$C$313,3,FALSE),"")</f>
        <v>의회사무처</v>
      </c>
      <c r="C13" s="29" t="s">
        <v>834</v>
      </c>
      <c r="D13" s="33" t="s">
        <v>835</v>
      </c>
      <c r="E13" s="34"/>
      <c r="F13" s="113" t="s">
        <v>836</v>
      </c>
      <c r="G13" s="40"/>
      <c r="H13" s="38"/>
      <c r="I13" s="41">
        <v>414000</v>
      </c>
      <c r="J13" s="244">
        <f t="shared" si="7"/>
        <v>414000</v>
      </c>
      <c r="K13" s="38"/>
      <c r="L13" s="41"/>
      <c r="M13" s="48"/>
      <c r="N13" s="25"/>
      <c r="O13" s="60"/>
      <c r="P13" s="60"/>
      <c r="Q13" s="112"/>
      <c r="S13" s="25"/>
      <c r="U13" s="25"/>
      <c r="V13" s="38">
        <f t="shared" si="22"/>
        <v>414000</v>
      </c>
      <c r="W13" s="38">
        <f t="shared" si="23"/>
        <v>0</v>
      </c>
      <c r="X13" s="25" t="str">
        <f t="shared" si="24"/>
        <v>OK</v>
      </c>
      <c r="Z13" s="25"/>
      <c r="AA13" s="38"/>
      <c r="AB13" s="38"/>
      <c r="AC13" s="25"/>
      <c r="AE13" s="25"/>
      <c r="AG13" s="22"/>
      <c r="AH13" s="60"/>
      <c r="AJ13" s="25" t="str">
        <f t="array" ref="AJ13">IF(C13="","",INDEX(구분표!$I$2:$I$313, MATCH(1,(구분표!$E$2:$E$313='17년일출'!B13)*(구분표!$F$2:$F$313='17년일출'!C13)*(구분표!$G$2:$G$313='17년일출'!A13),0)))</f>
        <v>0101</v>
      </c>
      <c r="AL13" s="25"/>
    </row>
    <row r="14" spans="1:38" ht="50.1" customHeight="1" x14ac:dyDescent="0.3">
      <c r="A14" s="31" t="str">
        <f>IFERROR(VLOOKUP($C14,구분표!$A$2:$C$313,2,FALSE),"")</f>
        <v>의회운영위원회</v>
      </c>
      <c r="B14" s="22" t="str">
        <f>IFERROR(VLOOKUP($C14,구분표!$A$2:$C$313,3,FALSE),"")</f>
        <v>의회사무처</v>
      </c>
      <c r="C14" s="29" t="s">
        <v>837</v>
      </c>
      <c r="D14" s="33" t="s">
        <v>827</v>
      </c>
      <c r="E14" s="34">
        <v>12</v>
      </c>
      <c r="F14" s="113" t="s">
        <v>838</v>
      </c>
      <c r="G14" s="40">
        <v>25000</v>
      </c>
      <c r="H14" s="38"/>
      <c r="I14" s="41">
        <v>35000</v>
      </c>
      <c r="J14" s="244">
        <f t="shared" si="7"/>
        <v>60000</v>
      </c>
      <c r="K14" s="38"/>
      <c r="L14" s="41"/>
      <c r="M14" s="48"/>
      <c r="N14" s="25"/>
      <c r="O14" s="60"/>
      <c r="P14" s="60"/>
      <c r="Q14" s="112"/>
      <c r="S14" s="25"/>
      <c r="U14" s="25"/>
      <c r="V14" s="38">
        <f t="shared" si="22"/>
        <v>35000</v>
      </c>
      <c r="W14" s="38">
        <f t="shared" si="23"/>
        <v>0</v>
      </c>
      <c r="X14" s="25" t="str">
        <f t="shared" si="24"/>
        <v>OK</v>
      </c>
      <c r="Z14" s="25"/>
      <c r="AA14" s="38"/>
      <c r="AB14" s="38"/>
      <c r="AC14" s="25"/>
      <c r="AE14" s="25"/>
      <c r="AG14" s="22"/>
      <c r="AH14" s="60"/>
      <c r="AJ14" s="25" t="str">
        <f t="array" ref="AJ14">IF(C14="","",INDEX(구분표!$I$2:$I$313, MATCH(1,(구분표!$E$2:$E$313='17년일출'!B14)*(구분표!$F$2:$F$313='17년일출'!C14)*(구분표!$G$2:$G$313='17년일출'!A14),0)))</f>
        <v>0102</v>
      </c>
      <c r="AL14" s="25"/>
    </row>
    <row r="15" spans="1:38" ht="50.1" customHeight="1" x14ac:dyDescent="0.3">
      <c r="A15" s="31" t="str">
        <f>IFERROR(VLOOKUP($C15,구분표!$A$2:$C$313,2,FALSE),"")</f>
        <v>의회운영위원회</v>
      </c>
      <c r="B15" s="22" t="str">
        <f>IFERROR(VLOOKUP($C15,구분표!$A$2:$C$313,3,FALSE),"")</f>
        <v>의회사무처</v>
      </c>
      <c r="C15" s="29" t="s">
        <v>837</v>
      </c>
      <c r="D15" s="33" t="s">
        <v>827</v>
      </c>
      <c r="E15" s="34">
        <v>12</v>
      </c>
      <c r="F15" s="113" t="s">
        <v>839</v>
      </c>
      <c r="G15" s="40">
        <v>25000</v>
      </c>
      <c r="H15" s="38"/>
      <c r="I15" s="41">
        <v>35000</v>
      </c>
      <c r="J15" s="244">
        <f t="shared" si="7"/>
        <v>60000</v>
      </c>
      <c r="K15" s="38"/>
      <c r="L15" s="41"/>
      <c r="M15" s="48"/>
      <c r="N15" s="25"/>
      <c r="O15" s="60"/>
      <c r="P15" s="60"/>
      <c r="Q15" s="112"/>
      <c r="S15" s="25"/>
      <c r="U15" s="25"/>
      <c r="V15" s="38">
        <f t="shared" si="22"/>
        <v>35000</v>
      </c>
      <c r="W15" s="38">
        <f t="shared" si="23"/>
        <v>0</v>
      </c>
      <c r="X15" s="25" t="str">
        <f t="shared" si="24"/>
        <v>OK</v>
      </c>
      <c r="Z15" s="25"/>
      <c r="AA15" s="38"/>
      <c r="AB15" s="38"/>
      <c r="AC15" s="25"/>
      <c r="AE15" s="25"/>
      <c r="AG15" s="22"/>
      <c r="AH15" s="60"/>
      <c r="AJ15" s="25" t="str">
        <f t="array" ref="AJ15">IF(C15="","",INDEX(구분표!$I$2:$I$313, MATCH(1,(구분표!$E$2:$E$313='17년일출'!B15)*(구분표!$F$2:$F$313='17년일출'!C15)*(구분표!$G$2:$G$313='17년일출'!A15),0)))</f>
        <v>0102</v>
      </c>
      <c r="AL15" s="25"/>
    </row>
    <row r="16" spans="1:38" ht="50.1" customHeight="1" x14ac:dyDescent="0.3">
      <c r="A16" s="31" t="str">
        <f>IFERROR(VLOOKUP($C16,구분표!$A$2:$C$313,2,FALSE),"")</f>
        <v>의회운영위원회</v>
      </c>
      <c r="B16" s="22" t="str">
        <f>IFERROR(VLOOKUP($C16,구분표!$A$2:$C$313,3,FALSE),"")</f>
        <v>의회사무처</v>
      </c>
      <c r="C16" s="29" t="s">
        <v>840</v>
      </c>
      <c r="D16" s="33" t="s">
        <v>827</v>
      </c>
      <c r="E16" s="34">
        <v>13</v>
      </c>
      <c r="F16" s="113" t="s">
        <v>841</v>
      </c>
      <c r="G16" s="40">
        <v>160000</v>
      </c>
      <c r="H16" s="38"/>
      <c r="I16" s="41">
        <v>112000</v>
      </c>
      <c r="J16" s="244">
        <f t="shared" si="7"/>
        <v>272000</v>
      </c>
      <c r="K16" s="38"/>
      <c r="L16" s="41"/>
      <c r="M16" s="48"/>
      <c r="N16" s="25"/>
      <c r="O16" s="60"/>
      <c r="P16" s="60"/>
      <c r="Q16" s="112"/>
      <c r="S16" s="25"/>
      <c r="U16" s="25"/>
      <c r="V16" s="38">
        <f t="shared" si="22"/>
        <v>112000</v>
      </c>
      <c r="W16" s="38">
        <f t="shared" si="23"/>
        <v>0</v>
      </c>
      <c r="X16" s="25" t="str">
        <f t="shared" si="24"/>
        <v>OK</v>
      </c>
      <c r="Z16" s="25"/>
      <c r="AA16" s="38"/>
      <c r="AB16" s="38"/>
      <c r="AC16" s="25"/>
      <c r="AE16" s="25"/>
      <c r="AG16" s="22"/>
      <c r="AH16" s="60"/>
      <c r="AJ16" s="25" t="str">
        <f t="array" ref="AJ16">IF(C16="","",INDEX(구분표!$I$2:$I$313, MATCH(1,(구분표!$E$2:$E$313='17년일출'!B16)*(구분표!$F$2:$F$313='17년일출'!C16)*(구분표!$G$2:$G$313='17년일출'!A16),0)))</f>
        <v>0102</v>
      </c>
      <c r="AL16" s="25"/>
    </row>
    <row r="17" spans="1:38" ht="50.1" customHeight="1" x14ac:dyDescent="0.3">
      <c r="A17" s="31" t="str">
        <f>IFERROR(VLOOKUP($C17,구분표!$A$2:$C$313,2,FALSE),"")</f>
        <v>의회운영위원회</v>
      </c>
      <c r="B17" s="22" t="str">
        <f>IFERROR(VLOOKUP($C17,구분표!$A$2:$C$313,3,FALSE),"")</f>
        <v>의회사무처</v>
      </c>
      <c r="C17" s="29" t="s">
        <v>837</v>
      </c>
      <c r="D17" s="33" t="s">
        <v>827</v>
      </c>
      <c r="E17" s="34">
        <v>13</v>
      </c>
      <c r="F17" s="113" t="s">
        <v>842</v>
      </c>
      <c r="G17" s="40">
        <v>3600</v>
      </c>
      <c r="H17" s="38"/>
      <c r="I17" s="41">
        <v>46400</v>
      </c>
      <c r="J17" s="244">
        <f t="shared" si="7"/>
        <v>50000</v>
      </c>
      <c r="K17" s="38"/>
      <c r="L17" s="41"/>
      <c r="M17" s="48"/>
      <c r="N17" s="25"/>
      <c r="O17" s="60"/>
      <c r="P17" s="60"/>
      <c r="Q17" s="112"/>
      <c r="S17" s="25"/>
      <c r="U17" s="25"/>
      <c r="V17" s="38">
        <f t="shared" si="22"/>
        <v>46400</v>
      </c>
      <c r="W17" s="38">
        <f t="shared" si="23"/>
        <v>0</v>
      </c>
      <c r="X17" s="25" t="str">
        <f t="shared" si="24"/>
        <v>OK</v>
      </c>
      <c r="Z17" s="25"/>
      <c r="AA17" s="38"/>
      <c r="AB17" s="38"/>
      <c r="AC17" s="25"/>
      <c r="AE17" s="25"/>
      <c r="AG17" s="22"/>
      <c r="AH17" s="60"/>
      <c r="AJ17" s="25" t="str">
        <f t="array" ref="AJ17">IF(C17="","",INDEX(구분표!$I$2:$I$313, MATCH(1,(구분표!$E$2:$E$313='17년일출'!B17)*(구분표!$F$2:$F$313='17년일출'!C17)*(구분표!$G$2:$G$313='17년일출'!A17),0)))</f>
        <v>0102</v>
      </c>
      <c r="AL17" s="25"/>
    </row>
    <row r="18" spans="1:38" ht="50.1" customHeight="1" x14ac:dyDescent="0.3">
      <c r="A18" s="31" t="str">
        <f>IFERROR(VLOOKUP($C18,구분표!$A$2:$C$313,2,FALSE),"")</f>
        <v>의회운영위원회</v>
      </c>
      <c r="B18" s="22" t="str">
        <f>IFERROR(VLOOKUP($C18,구분표!$A$2:$C$313,3,FALSE),"")</f>
        <v>의회사무처</v>
      </c>
      <c r="C18" s="29" t="s">
        <v>837</v>
      </c>
      <c r="D18" s="33" t="s">
        <v>827</v>
      </c>
      <c r="E18" s="34">
        <v>14</v>
      </c>
      <c r="F18" s="113" t="s">
        <v>843</v>
      </c>
      <c r="G18" s="40">
        <v>400000</v>
      </c>
      <c r="H18" s="38">
        <v>-400000</v>
      </c>
      <c r="I18" s="41"/>
      <c r="J18" s="244">
        <f t="shared" si="7"/>
        <v>0</v>
      </c>
      <c r="K18" s="38"/>
      <c r="L18" s="41"/>
      <c r="M18" s="48"/>
      <c r="N18" s="25"/>
      <c r="O18" s="60"/>
      <c r="P18" s="60" t="s">
        <v>844</v>
      </c>
      <c r="Q18" s="112"/>
      <c r="S18" s="25"/>
      <c r="U18" s="25"/>
      <c r="V18" s="38">
        <f t="shared" si="22"/>
        <v>-400000</v>
      </c>
      <c r="W18" s="38">
        <f t="shared" si="23"/>
        <v>0</v>
      </c>
      <c r="X18" s="25" t="str">
        <f t="shared" si="24"/>
        <v>OK</v>
      </c>
      <c r="Z18" s="25"/>
      <c r="AA18" s="38"/>
      <c r="AB18" s="38"/>
      <c r="AC18" s="25"/>
      <c r="AE18" s="25"/>
      <c r="AG18" s="22"/>
      <c r="AH18" s="60"/>
      <c r="AJ18" s="25" t="str">
        <f t="array" ref="AJ18">IF(C18="","",INDEX(구분표!$I$2:$I$313, MATCH(1,(구분표!$E$2:$E$313='17년일출'!B18)*(구분표!$F$2:$F$313='17년일출'!C18)*(구분표!$G$2:$G$313='17년일출'!A18),0)))</f>
        <v>0102</v>
      </c>
      <c r="AL18" s="25"/>
    </row>
    <row r="19" spans="1:38" ht="50.1" customHeight="1" x14ac:dyDescent="0.3">
      <c r="A19" s="31" t="str">
        <f>IFERROR(VLOOKUP($C19,구분표!$A$2:$C$313,2,FALSE),"")</f>
        <v>의회운영위원회</v>
      </c>
      <c r="B19" s="22" t="str">
        <f>IFERROR(VLOOKUP($C19,구분표!$A$2:$C$313,3,FALSE),"")</f>
        <v>의회사무처</v>
      </c>
      <c r="C19" s="29" t="s">
        <v>837</v>
      </c>
      <c r="D19" s="33" t="s">
        <v>827</v>
      </c>
      <c r="E19" s="34">
        <v>14</v>
      </c>
      <c r="F19" s="113" t="s">
        <v>845</v>
      </c>
      <c r="G19" s="40">
        <v>20000</v>
      </c>
      <c r="H19" s="38"/>
      <c r="I19" s="41">
        <v>30000</v>
      </c>
      <c r="J19" s="244">
        <f t="shared" si="7"/>
        <v>50000</v>
      </c>
      <c r="K19" s="38"/>
      <c r="L19" s="41"/>
      <c r="M19" s="48">
        <f t="shared" si="8"/>
        <v>20000</v>
      </c>
      <c r="N19" s="25" t="str">
        <f t="shared" ref="N19" si="25">IF(AND((J19=0),(M19&gt;0)),"O",IF(AND((H19&lt;0),(J19-M19&lt;0)),"O","X"))</f>
        <v>X</v>
      </c>
      <c r="O19" s="60"/>
      <c r="P19" s="60"/>
      <c r="Q19" s="112"/>
      <c r="S19" s="25"/>
      <c r="U19" s="25"/>
      <c r="V19" s="38">
        <f t="shared" si="14"/>
        <v>30000</v>
      </c>
      <c r="W19" s="38">
        <f t="shared" si="15"/>
        <v>0</v>
      </c>
      <c r="X19" s="25" t="str">
        <f t="shared" si="16"/>
        <v>OK</v>
      </c>
      <c r="Z19" s="25"/>
      <c r="AA19" s="38">
        <f t="shared" si="17"/>
        <v>0</v>
      </c>
      <c r="AB19" s="38">
        <f t="shared" ref="AB19" si="26">IF($U19="도비",SUM(K19:L19),IF($S19="국도비","직접입력",SUM(K19:L19)-AA19))</f>
        <v>0</v>
      </c>
      <c r="AC19" s="25" t="str">
        <f t="shared" ref="AC19" si="27">IF(SUM(K19:L19)=SUM(AA19:AB19),"OK","검토")</f>
        <v>OK</v>
      </c>
      <c r="AE19" s="25" t="str">
        <f t="shared" ref="AE19" si="28">IF(U19="","",IF(U19="도비","세입없음","직접입력"))</f>
        <v/>
      </c>
      <c r="AG19" s="22" t="str">
        <f>IF(AE19="","",COUNTIF($AE$7:$AE$59,AE19))</f>
        <v/>
      </c>
      <c r="AH19" s="60" t="str">
        <f t="shared" ref="AH19" si="29">IF(U19="","",IF(AND(U19="도비",AE19="세입없음"),"OK",IF(AND(U19&lt;&gt;"도비",AE19&lt;&gt;""),"OK","@@")))</f>
        <v/>
      </c>
      <c r="AJ19" s="25" t="str">
        <f t="array" ref="AJ19">IF(C19="","",INDEX(구분표!$I$2:$I$313, MATCH(1,(구분표!$E$2:$E$313='17년일출'!B19)*(구분표!$F$2:$F$313='17년일출'!C19)*(구분표!$G$2:$G$313='17년일출'!A19),0)))</f>
        <v>0102</v>
      </c>
      <c r="AL19" s="25"/>
    </row>
    <row r="20" spans="1:38" ht="50.1" customHeight="1" x14ac:dyDescent="0.3">
      <c r="A20" s="31" t="str">
        <f>IFERROR(VLOOKUP($C20,구분표!$A$2:$C$313,2,FALSE),"")</f>
        <v>의회운영위원회</v>
      </c>
      <c r="B20" s="22" t="str">
        <f>IFERROR(VLOOKUP($C20,구분표!$A$2:$C$313,3,FALSE),"")</f>
        <v>의회사무처</v>
      </c>
      <c r="C20" s="29" t="s">
        <v>840</v>
      </c>
      <c r="D20" s="33" t="s">
        <v>827</v>
      </c>
      <c r="E20" s="34">
        <v>14</v>
      </c>
      <c r="F20" s="113" t="s">
        <v>846</v>
      </c>
      <c r="G20" s="40">
        <v>62000</v>
      </c>
      <c r="H20" s="38"/>
      <c r="I20" s="41">
        <v>58000</v>
      </c>
      <c r="J20" s="244">
        <f t="shared" si="7"/>
        <v>120000</v>
      </c>
      <c r="K20" s="38"/>
      <c r="L20" s="41"/>
      <c r="M20" s="48">
        <f t="shared" si="8"/>
        <v>62000</v>
      </c>
      <c r="N20" s="25" t="str">
        <f t="shared" si="9"/>
        <v>X</v>
      </c>
      <c r="O20" s="60"/>
      <c r="P20" s="60"/>
      <c r="Q20" s="112"/>
      <c r="S20" s="25"/>
      <c r="U20" s="25"/>
      <c r="V20" s="38">
        <f>IF($U20&lt;&gt;"도비",IF($S20="국도비","직접입력",SUM($H20:$I20)),)</f>
        <v>58000</v>
      </c>
      <c r="W20" s="38">
        <f>IF($U20="도비",SUM($H20:$I20),IF($S20="국도비","직접입력",SUM($H20:$I20)-$V20))</f>
        <v>0</v>
      </c>
      <c r="X20" s="25" t="str">
        <f>IF(SUM($H20:$I20)=SUM($V20:$W20),"OK","검토")</f>
        <v>OK</v>
      </c>
      <c r="Z20" s="25"/>
      <c r="AA20" s="38">
        <f>IF($U20&lt;&gt;"도비",IF($S20="국도비","직접입력",SUM($K20:$L20)),)</f>
        <v>0</v>
      </c>
      <c r="AB20" s="38">
        <f>IF($U20="도비",SUM(K20:L20),IF($S20="국도비","직접입력",SUM(K20:L20)-AA20))</f>
        <v>0</v>
      </c>
      <c r="AC20" s="25" t="str">
        <f t="shared" si="10"/>
        <v>OK</v>
      </c>
      <c r="AE20" s="25" t="str">
        <f t="shared" si="11"/>
        <v/>
      </c>
      <c r="AG20" s="22" t="str">
        <f>IF(AE20="","",COUNTIF($AE$7:$AE$59,AE20))</f>
        <v/>
      </c>
      <c r="AH20" s="60" t="str">
        <f t="shared" si="12"/>
        <v/>
      </c>
      <c r="AJ20" s="25" t="str">
        <f t="array" ref="AJ20">IF(C20="","",INDEX(구분표!$I$2:$I$313, MATCH(1,(구분표!$E$2:$E$313='17년일출'!B20)*(구분표!$F$2:$F$313='17년일출'!C20)*(구분표!$G$2:$G$313='17년일출'!A20),0)))</f>
        <v>0102</v>
      </c>
      <c r="AL20" s="25"/>
    </row>
    <row r="21" spans="1:38" ht="50.1" customHeight="1" x14ac:dyDescent="0.3">
      <c r="A21" s="31" t="str">
        <f>IFERROR(VLOOKUP($C21,구분표!$A$2:$C$313,2,FALSE),"")</f>
        <v>의회운영위원회</v>
      </c>
      <c r="B21" s="22" t="str">
        <f>IFERROR(VLOOKUP($C21,구분표!$A$2:$C$313,3,FALSE),"")</f>
        <v>의회사무처</v>
      </c>
      <c r="C21" s="29" t="s">
        <v>840</v>
      </c>
      <c r="D21" s="33" t="s">
        <v>827</v>
      </c>
      <c r="E21" s="34">
        <v>15</v>
      </c>
      <c r="F21" s="113" t="s">
        <v>847</v>
      </c>
      <c r="G21" s="40">
        <v>158000</v>
      </c>
      <c r="H21" s="38"/>
      <c r="I21" s="41">
        <v>226048</v>
      </c>
      <c r="J21" s="244">
        <f t="shared" si="7"/>
        <v>384048</v>
      </c>
      <c r="K21" s="38"/>
      <c r="L21" s="41"/>
      <c r="M21" s="48"/>
      <c r="N21" s="25"/>
      <c r="O21" s="60"/>
      <c r="P21" s="60"/>
      <c r="Q21" s="112"/>
      <c r="S21" s="25"/>
      <c r="U21" s="25"/>
      <c r="V21" s="38">
        <f t="shared" ref="V21:V42" si="30">IF($U21&lt;&gt;"도비",IF($S21="국도비","직접입력",SUM($H21:$I21)),)</f>
        <v>226048</v>
      </c>
      <c r="W21" s="38">
        <f t="shared" ref="W21:W42" si="31">IF($U21="도비",SUM($H21:$I21),IF($S21="국도비","직접입력",SUM($H21:$I21)-$V21))</f>
        <v>0</v>
      </c>
      <c r="X21" s="25" t="str">
        <f t="shared" ref="X21:X42" si="32">IF(SUM($H21:$I21)=SUM($V21:$W21),"OK","검토")</f>
        <v>OK</v>
      </c>
      <c r="Z21" s="25"/>
      <c r="AA21" s="38"/>
      <c r="AB21" s="38"/>
      <c r="AC21" s="25"/>
      <c r="AE21" s="25"/>
      <c r="AG21" s="22"/>
      <c r="AH21" s="60"/>
      <c r="AJ21" s="25" t="str">
        <f t="array" ref="AJ21">IF(C21="","",INDEX(구분표!$I$2:$I$313, MATCH(1,(구분표!$E$2:$E$313='17년일출'!B21)*(구분표!$F$2:$F$313='17년일출'!C21)*(구분표!$G$2:$G$313='17년일출'!A21),0)))</f>
        <v>0102</v>
      </c>
      <c r="AL21" s="25"/>
    </row>
    <row r="22" spans="1:38" ht="50.1" customHeight="1" x14ac:dyDescent="0.3">
      <c r="A22" s="31" t="str">
        <f>IFERROR(VLOOKUP($C22,구분표!$A$2:$C$313,2,FALSE),"")</f>
        <v>의회운영위원회</v>
      </c>
      <c r="B22" s="22" t="str">
        <f>IFERROR(VLOOKUP($C22,구분표!$A$2:$C$313,3,FALSE),"")</f>
        <v>의회사무처</v>
      </c>
      <c r="C22" s="29" t="s">
        <v>837</v>
      </c>
      <c r="D22" s="33" t="s">
        <v>827</v>
      </c>
      <c r="E22" s="34">
        <v>15</v>
      </c>
      <c r="F22" s="113" t="s">
        <v>848</v>
      </c>
      <c r="G22" s="40">
        <v>102787</v>
      </c>
      <c r="H22" s="38"/>
      <c r="I22" s="41">
        <v>10000</v>
      </c>
      <c r="J22" s="244">
        <f t="shared" si="7"/>
        <v>112787</v>
      </c>
      <c r="K22" s="38"/>
      <c r="L22" s="41"/>
      <c r="M22" s="48"/>
      <c r="N22" s="25"/>
      <c r="O22" s="60"/>
      <c r="P22" s="60"/>
      <c r="Q22" s="112"/>
      <c r="S22" s="25"/>
      <c r="U22" s="25"/>
      <c r="V22" s="38">
        <f t="shared" si="30"/>
        <v>10000</v>
      </c>
      <c r="W22" s="38">
        <f t="shared" si="31"/>
        <v>0</v>
      </c>
      <c r="X22" s="25" t="str">
        <f t="shared" si="32"/>
        <v>OK</v>
      </c>
      <c r="Z22" s="25"/>
      <c r="AA22" s="38"/>
      <c r="AB22" s="38"/>
      <c r="AC22" s="25"/>
      <c r="AE22" s="25"/>
      <c r="AG22" s="22"/>
      <c r="AH22" s="60"/>
      <c r="AJ22" s="25" t="str">
        <f t="array" ref="AJ22">IF(C22="","",INDEX(구분표!$I$2:$I$313, MATCH(1,(구분표!$E$2:$E$313='17년일출'!B22)*(구분표!$F$2:$F$313='17년일출'!C22)*(구분표!$G$2:$G$313='17년일출'!A22),0)))</f>
        <v>0102</v>
      </c>
      <c r="AL22" s="25"/>
    </row>
    <row r="23" spans="1:38" ht="50.1" customHeight="1" x14ac:dyDescent="0.3">
      <c r="A23" s="31" t="str">
        <f>IFERROR(VLOOKUP($C23,구분표!$A$2:$C$313,2,FALSE),"")</f>
        <v>의회운영위원회</v>
      </c>
      <c r="B23" s="22" t="str">
        <f>IFERROR(VLOOKUP($C23,구분표!$A$2:$C$313,3,FALSE),"")</f>
        <v>의회사무처</v>
      </c>
      <c r="C23" s="29" t="s">
        <v>837</v>
      </c>
      <c r="D23" s="33" t="s">
        <v>827</v>
      </c>
      <c r="E23" s="34">
        <v>15</v>
      </c>
      <c r="F23" s="113" t="s">
        <v>849</v>
      </c>
      <c r="G23" s="40">
        <v>52181</v>
      </c>
      <c r="H23" s="38"/>
      <c r="I23" s="41">
        <v>12756</v>
      </c>
      <c r="J23" s="244">
        <f t="shared" si="7"/>
        <v>64937</v>
      </c>
      <c r="K23" s="38"/>
      <c r="L23" s="41"/>
      <c r="M23" s="48"/>
      <c r="N23" s="25"/>
      <c r="O23" s="60"/>
      <c r="P23" s="60"/>
      <c r="Q23" s="112"/>
      <c r="S23" s="25"/>
      <c r="U23" s="25"/>
      <c r="V23" s="38">
        <f t="shared" si="30"/>
        <v>12756</v>
      </c>
      <c r="W23" s="38">
        <f t="shared" si="31"/>
        <v>0</v>
      </c>
      <c r="X23" s="25" t="str">
        <f t="shared" si="32"/>
        <v>OK</v>
      </c>
      <c r="Z23" s="25"/>
      <c r="AA23" s="38"/>
      <c r="AB23" s="38"/>
      <c r="AC23" s="25"/>
      <c r="AE23" s="25"/>
      <c r="AG23" s="22"/>
      <c r="AH23" s="60"/>
      <c r="AJ23" s="25" t="str">
        <f t="array" ref="AJ23">IF(C23="","",INDEX(구분표!$I$2:$I$313, MATCH(1,(구분표!$E$2:$E$313='17년일출'!B23)*(구분표!$F$2:$F$313='17년일출'!C23)*(구분표!$G$2:$G$313='17년일출'!A23),0)))</f>
        <v>0102</v>
      </c>
      <c r="AL23" s="25"/>
    </row>
    <row r="24" spans="1:38" ht="50.1" customHeight="1" x14ac:dyDescent="0.3">
      <c r="A24" s="31" t="str">
        <f>IFERROR(VLOOKUP($C24,구분표!$A$2:$C$313,2,FALSE),"")</f>
        <v>의회운영위원회</v>
      </c>
      <c r="B24" s="22" t="str">
        <f>IFERROR(VLOOKUP($C24,구분표!$A$2:$C$313,3,FALSE),"")</f>
        <v>의회사무처</v>
      </c>
      <c r="C24" s="29" t="s">
        <v>837</v>
      </c>
      <c r="D24" s="33" t="s">
        <v>827</v>
      </c>
      <c r="E24" s="34">
        <v>16</v>
      </c>
      <c r="F24" s="113" t="s">
        <v>850</v>
      </c>
      <c r="G24" s="40">
        <v>18000</v>
      </c>
      <c r="H24" s="38"/>
      <c r="I24" s="41">
        <v>82000</v>
      </c>
      <c r="J24" s="244">
        <f t="shared" si="7"/>
        <v>100000</v>
      </c>
      <c r="K24" s="38"/>
      <c r="L24" s="41"/>
      <c r="M24" s="48"/>
      <c r="N24" s="25"/>
      <c r="O24" s="60"/>
      <c r="P24" s="187" t="s">
        <v>851</v>
      </c>
      <c r="Q24" s="112"/>
      <c r="S24" s="25"/>
      <c r="U24" s="25"/>
      <c r="V24" s="38">
        <f t="shared" si="30"/>
        <v>82000</v>
      </c>
      <c r="W24" s="38">
        <f t="shared" si="31"/>
        <v>0</v>
      </c>
      <c r="X24" s="25" t="str">
        <f t="shared" si="32"/>
        <v>OK</v>
      </c>
      <c r="Z24" s="25"/>
      <c r="AA24" s="38"/>
      <c r="AB24" s="38"/>
      <c r="AC24" s="25"/>
      <c r="AE24" s="25"/>
      <c r="AG24" s="22"/>
      <c r="AH24" s="60"/>
      <c r="AJ24" s="25" t="str">
        <f t="array" ref="AJ24">IF(C24="","",INDEX(구분표!$I$2:$I$313, MATCH(1,(구분표!$E$2:$E$313='17년일출'!B24)*(구분표!$F$2:$F$313='17년일출'!C24)*(구분표!$G$2:$G$313='17년일출'!A24),0)))</f>
        <v>0102</v>
      </c>
      <c r="AL24" s="25"/>
    </row>
    <row r="25" spans="1:38" ht="50.1" customHeight="1" x14ac:dyDescent="0.3">
      <c r="A25" s="31" t="str">
        <f>IFERROR(VLOOKUP($C25,구분표!$A$2:$C$313,2,FALSE),"")</f>
        <v>의회운영위원회</v>
      </c>
      <c r="B25" s="22" t="str">
        <f>IFERROR(VLOOKUP($C25,구분표!$A$2:$C$313,3,FALSE),"")</f>
        <v>의회사무처</v>
      </c>
      <c r="C25" s="29" t="s">
        <v>837</v>
      </c>
      <c r="D25" s="33" t="s">
        <v>827</v>
      </c>
      <c r="E25" s="34">
        <v>16</v>
      </c>
      <c r="F25" s="113" t="s">
        <v>852</v>
      </c>
      <c r="G25" s="40">
        <v>177000</v>
      </c>
      <c r="H25" s="38"/>
      <c r="I25" s="41">
        <v>123000</v>
      </c>
      <c r="J25" s="244">
        <f t="shared" si="7"/>
        <v>300000</v>
      </c>
      <c r="K25" s="38"/>
      <c r="L25" s="41"/>
      <c r="M25" s="48"/>
      <c r="N25" s="25"/>
      <c r="O25" s="60"/>
      <c r="P25" s="60"/>
      <c r="Q25" s="112"/>
      <c r="S25" s="25"/>
      <c r="U25" s="25"/>
      <c r="V25" s="38">
        <f t="shared" si="30"/>
        <v>123000</v>
      </c>
      <c r="W25" s="38">
        <f t="shared" si="31"/>
        <v>0</v>
      </c>
      <c r="X25" s="25" t="str">
        <f t="shared" si="32"/>
        <v>OK</v>
      </c>
      <c r="Z25" s="25"/>
      <c r="AA25" s="38"/>
      <c r="AB25" s="38"/>
      <c r="AC25" s="25"/>
      <c r="AE25" s="25"/>
      <c r="AG25" s="22"/>
      <c r="AH25" s="60"/>
      <c r="AJ25" s="25" t="str">
        <f t="array" ref="AJ25">IF(C25="","",INDEX(구분표!$I$2:$I$313, MATCH(1,(구분표!$E$2:$E$313='17년일출'!B25)*(구분표!$F$2:$F$313='17년일출'!C25)*(구분표!$G$2:$G$313='17년일출'!A25),0)))</f>
        <v>0102</v>
      </c>
      <c r="AL25" s="25"/>
    </row>
    <row r="26" spans="1:38" ht="50.1" customHeight="1" x14ac:dyDescent="0.3">
      <c r="A26" s="31" t="str">
        <f>IFERROR(VLOOKUP($C26,구분표!$A$2:$C$313,2,FALSE),"")</f>
        <v>의회운영위원회</v>
      </c>
      <c r="B26" s="22" t="str">
        <f>IFERROR(VLOOKUP($C26,구분표!$A$2:$C$313,3,FALSE),"")</f>
        <v>의회사무처</v>
      </c>
      <c r="C26" s="29" t="s">
        <v>837</v>
      </c>
      <c r="D26" s="33" t="s">
        <v>827</v>
      </c>
      <c r="E26" s="34">
        <v>20</v>
      </c>
      <c r="F26" s="113" t="s">
        <v>853</v>
      </c>
      <c r="G26" s="40">
        <v>2000</v>
      </c>
      <c r="H26" s="38"/>
      <c r="I26" s="41">
        <v>3000</v>
      </c>
      <c r="J26" s="244">
        <f t="shared" si="7"/>
        <v>5000</v>
      </c>
      <c r="K26" s="38"/>
      <c r="L26" s="41"/>
      <c r="M26" s="48"/>
      <c r="N26" s="25"/>
      <c r="O26" s="60"/>
      <c r="P26" s="60"/>
      <c r="Q26" s="112"/>
      <c r="S26" s="25"/>
      <c r="U26" s="25"/>
      <c r="V26" s="38">
        <f t="shared" si="30"/>
        <v>3000</v>
      </c>
      <c r="W26" s="38">
        <f t="shared" si="31"/>
        <v>0</v>
      </c>
      <c r="X26" s="25" t="str">
        <f t="shared" si="32"/>
        <v>OK</v>
      </c>
      <c r="Z26" s="25"/>
      <c r="AA26" s="38"/>
      <c r="AB26" s="38"/>
      <c r="AC26" s="25"/>
      <c r="AE26" s="25"/>
      <c r="AG26" s="22"/>
      <c r="AH26" s="60"/>
      <c r="AJ26" s="25" t="str">
        <f t="array" ref="AJ26">IF(C26="","",INDEX(구분표!$I$2:$I$313, MATCH(1,(구분표!$E$2:$E$313='17년일출'!B26)*(구분표!$F$2:$F$313='17년일출'!C26)*(구분표!$G$2:$G$313='17년일출'!A26),0)))</f>
        <v>0102</v>
      </c>
      <c r="AL26" s="25"/>
    </row>
    <row r="27" spans="1:38" ht="50.1" customHeight="1" x14ac:dyDescent="0.3">
      <c r="A27" s="31" t="str">
        <f>IFERROR(VLOOKUP($C27,구분표!$A$2:$C$313,2,FALSE),"")</f>
        <v>의회운영위원회</v>
      </c>
      <c r="B27" s="22" t="str">
        <f>IFERROR(VLOOKUP($C27,구분표!$A$2:$C$313,3,FALSE),"")</f>
        <v>의회사무처</v>
      </c>
      <c r="C27" s="29" t="s">
        <v>855</v>
      </c>
      <c r="D27" s="33" t="s">
        <v>827</v>
      </c>
      <c r="E27" s="34">
        <v>21</v>
      </c>
      <c r="F27" s="113" t="s">
        <v>854</v>
      </c>
      <c r="G27" s="40">
        <v>36000</v>
      </c>
      <c r="H27" s="38"/>
      <c r="I27" s="41">
        <v>36000</v>
      </c>
      <c r="J27" s="244">
        <f t="shared" si="7"/>
        <v>72000</v>
      </c>
      <c r="K27" s="38"/>
      <c r="L27" s="41"/>
      <c r="M27" s="48"/>
      <c r="N27" s="25"/>
      <c r="O27" s="60"/>
      <c r="P27" s="60"/>
      <c r="Q27" s="112"/>
      <c r="S27" s="25"/>
      <c r="U27" s="25"/>
      <c r="V27" s="38">
        <f t="shared" si="30"/>
        <v>36000</v>
      </c>
      <c r="W27" s="38">
        <f t="shared" si="31"/>
        <v>0</v>
      </c>
      <c r="X27" s="25" t="str">
        <f t="shared" si="32"/>
        <v>OK</v>
      </c>
      <c r="Z27" s="25"/>
      <c r="AA27" s="38"/>
      <c r="AB27" s="38"/>
      <c r="AC27" s="25"/>
      <c r="AE27" s="25"/>
      <c r="AG27" s="22"/>
      <c r="AH27" s="60"/>
      <c r="AJ27" s="25" t="str">
        <f t="array" ref="AJ27">IF(C27="","",INDEX(구분표!$I$2:$I$313, MATCH(1,(구분표!$E$2:$E$313='17년일출'!B27)*(구분표!$F$2:$F$313='17년일출'!C27)*(구분표!$G$2:$G$313='17년일출'!A27),0)))</f>
        <v>0103</v>
      </c>
      <c r="AL27" s="25"/>
    </row>
    <row r="28" spans="1:38" ht="50.1" customHeight="1" x14ac:dyDescent="0.3">
      <c r="A28" s="31" t="str">
        <f>IFERROR(VLOOKUP($C28,구분표!$A$2:$C$313,2,FALSE),"")</f>
        <v>의회운영위원회</v>
      </c>
      <c r="B28" s="22" t="str">
        <f>IFERROR(VLOOKUP($C28,구분표!$A$2:$C$313,3,FALSE),"")</f>
        <v>의회사무처</v>
      </c>
      <c r="C28" s="29" t="s">
        <v>855</v>
      </c>
      <c r="D28" s="33" t="s">
        <v>827</v>
      </c>
      <c r="E28" s="34">
        <v>21</v>
      </c>
      <c r="F28" s="113" t="s">
        <v>854</v>
      </c>
      <c r="G28" s="40">
        <v>19000</v>
      </c>
      <c r="H28" s="38"/>
      <c r="I28" s="41">
        <v>19000</v>
      </c>
      <c r="J28" s="244">
        <f t="shared" si="7"/>
        <v>38000</v>
      </c>
      <c r="K28" s="38"/>
      <c r="L28" s="41"/>
      <c r="M28" s="48"/>
      <c r="N28" s="25"/>
      <c r="O28" s="60"/>
      <c r="P28" s="60"/>
      <c r="Q28" s="112"/>
      <c r="S28" s="25"/>
      <c r="U28" s="25"/>
      <c r="V28" s="38">
        <f t="shared" si="30"/>
        <v>19000</v>
      </c>
      <c r="W28" s="38">
        <f t="shared" si="31"/>
        <v>0</v>
      </c>
      <c r="X28" s="25" t="str">
        <f t="shared" si="32"/>
        <v>OK</v>
      </c>
      <c r="Z28" s="25"/>
      <c r="AA28" s="38"/>
      <c r="AB28" s="38"/>
      <c r="AC28" s="25"/>
      <c r="AE28" s="25"/>
      <c r="AG28" s="22"/>
      <c r="AH28" s="60"/>
      <c r="AJ28" s="25"/>
      <c r="AL28" s="25"/>
    </row>
    <row r="29" spans="1:38" ht="50.1" customHeight="1" x14ac:dyDescent="0.3">
      <c r="A29" s="31" t="str">
        <f>IFERROR(VLOOKUP($C29,구분표!$A$2:$C$313,2,FALSE),"")</f>
        <v>의회운영위원회</v>
      </c>
      <c r="B29" s="22" t="str">
        <f>IFERROR(VLOOKUP($C29,구분표!$A$2:$C$313,3,FALSE),"")</f>
        <v>의회사무처</v>
      </c>
      <c r="C29" s="29" t="s">
        <v>855</v>
      </c>
      <c r="D29" s="33" t="s">
        <v>827</v>
      </c>
      <c r="E29" s="34">
        <v>21</v>
      </c>
      <c r="F29" s="113" t="s">
        <v>856</v>
      </c>
      <c r="G29" s="40">
        <v>6000</v>
      </c>
      <c r="H29" s="38"/>
      <c r="I29" s="41">
        <v>30000</v>
      </c>
      <c r="J29" s="244">
        <f t="shared" si="7"/>
        <v>36000</v>
      </c>
      <c r="K29" s="38"/>
      <c r="L29" s="41"/>
      <c r="M29" s="48"/>
      <c r="N29" s="25"/>
      <c r="O29" s="60"/>
      <c r="P29" s="60"/>
      <c r="Q29" s="112"/>
      <c r="S29" s="25"/>
      <c r="U29" s="25"/>
      <c r="V29" s="38">
        <f t="shared" si="30"/>
        <v>30000</v>
      </c>
      <c r="W29" s="38">
        <f t="shared" si="31"/>
        <v>0</v>
      </c>
      <c r="X29" s="25" t="str">
        <f t="shared" si="32"/>
        <v>OK</v>
      </c>
      <c r="Z29" s="25"/>
      <c r="AA29" s="38"/>
      <c r="AB29" s="38"/>
      <c r="AC29" s="25"/>
      <c r="AE29" s="25"/>
      <c r="AG29" s="22"/>
      <c r="AH29" s="60"/>
      <c r="AJ29" s="25"/>
      <c r="AL29" s="25"/>
    </row>
    <row r="30" spans="1:38" ht="50.1" customHeight="1" x14ac:dyDescent="0.3">
      <c r="A30" s="31" t="str">
        <f>IFERROR(VLOOKUP($C30,구분표!$A$2:$C$313,2,FALSE),"")</f>
        <v>의회운영위원회</v>
      </c>
      <c r="B30" s="22" t="str">
        <f>IFERROR(VLOOKUP($C30,구분표!$A$2:$C$313,3,FALSE),"")</f>
        <v>의회사무처</v>
      </c>
      <c r="C30" s="29" t="s">
        <v>857</v>
      </c>
      <c r="D30" s="33" t="s">
        <v>830</v>
      </c>
      <c r="E30" s="34">
        <v>21</v>
      </c>
      <c r="F30" s="113" t="s">
        <v>858</v>
      </c>
      <c r="G30" s="40">
        <v>500</v>
      </c>
      <c r="H30" s="38"/>
      <c r="I30" s="41">
        <v>7500</v>
      </c>
      <c r="J30" s="244">
        <f t="shared" si="7"/>
        <v>8000</v>
      </c>
      <c r="K30" s="38"/>
      <c r="L30" s="41"/>
      <c r="M30" s="48"/>
      <c r="N30" s="25"/>
      <c r="O30" s="60"/>
      <c r="P30" s="60"/>
      <c r="Q30" s="112"/>
      <c r="S30" s="25"/>
      <c r="U30" s="25"/>
      <c r="V30" s="38">
        <f t="shared" si="30"/>
        <v>7500</v>
      </c>
      <c r="W30" s="38">
        <f t="shared" si="31"/>
        <v>0</v>
      </c>
      <c r="X30" s="25" t="str">
        <f t="shared" si="32"/>
        <v>OK</v>
      </c>
      <c r="Z30" s="25"/>
      <c r="AA30" s="38"/>
      <c r="AB30" s="38"/>
      <c r="AC30" s="25"/>
      <c r="AE30" s="25"/>
      <c r="AG30" s="22"/>
      <c r="AH30" s="60"/>
      <c r="AJ30" s="25"/>
      <c r="AL30" s="25"/>
    </row>
    <row r="31" spans="1:38" ht="50.1" customHeight="1" x14ac:dyDescent="0.3">
      <c r="A31" s="31" t="str">
        <f>IFERROR(VLOOKUP($C31,구분표!$A$2:$C$313,2,FALSE),"")</f>
        <v>의회운영위원회</v>
      </c>
      <c r="B31" s="22" t="str">
        <f>IFERROR(VLOOKUP($C31,구분표!$A$2:$C$313,3,FALSE),"")</f>
        <v>의회사무처</v>
      </c>
      <c r="C31" s="29" t="s">
        <v>859</v>
      </c>
      <c r="D31" s="33" t="s">
        <v>832</v>
      </c>
      <c r="E31" s="34"/>
      <c r="F31" s="113" t="s">
        <v>860</v>
      </c>
      <c r="G31" s="40"/>
      <c r="H31" s="38"/>
      <c r="I31" s="41">
        <v>30000</v>
      </c>
      <c r="J31" s="244">
        <f t="shared" si="7"/>
        <v>30000</v>
      </c>
      <c r="K31" s="38"/>
      <c r="L31" s="41"/>
      <c r="M31" s="48"/>
      <c r="N31" s="25"/>
      <c r="O31" s="60"/>
      <c r="P31" s="60"/>
      <c r="Q31" s="112"/>
      <c r="S31" s="25"/>
      <c r="U31" s="25"/>
      <c r="V31" s="38">
        <f>IF($U31&lt;&gt;"도비",IF($S31="국도비","직접입력",SUM($H31:$I31)),)</f>
        <v>30000</v>
      </c>
      <c r="W31" s="38">
        <f>IF($U31="도비",SUM($H31:$I31),IF($S31="국도비","직접입력",SUM($H31:$I31)-$V31))</f>
        <v>0</v>
      </c>
      <c r="X31" s="25" t="str">
        <f>IF(SUM($H31:$I31)=SUM($V31:$W31),"OK","검토")</f>
        <v>OK</v>
      </c>
      <c r="Z31" s="25"/>
      <c r="AA31" s="38"/>
      <c r="AB31" s="38"/>
      <c r="AC31" s="25"/>
      <c r="AE31" s="25"/>
      <c r="AG31" s="22"/>
      <c r="AH31" s="60"/>
      <c r="AJ31" s="25"/>
      <c r="AL31" s="25"/>
    </row>
    <row r="32" spans="1:38" ht="50.1" customHeight="1" x14ac:dyDescent="0.3">
      <c r="A32" s="31" t="str">
        <f>IFERROR(VLOOKUP($C32,구분표!$A$2:$C$313,2,FALSE),"")</f>
        <v>의회운영위원회</v>
      </c>
      <c r="B32" s="22" t="str">
        <f>IFERROR(VLOOKUP($C32,구분표!$A$2:$C$313,3,FALSE),"")</f>
        <v>의회사무처</v>
      </c>
      <c r="C32" s="29" t="s">
        <v>859</v>
      </c>
      <c r="D32" s="33" t="s">
        <v>832</v>
      </c>
      <c r="E32" s="34"/>
      <c r="F32" s="113" t="s">
        <v>861</v>
      </c>
      <c r="G32" s="40"/>
      <c r="H32" s="38"/>
      <c r="I32" s="41">
        <v>20000</v>
      </c>
      <c r="J32" s="244">
        <f t="shared" si="7"/>
        <v>20000</v>
      </c>
      <c r="K32" s="38"/>
      <c r="L32" s="41"/>
      <c r="M32" s="48"/>
      <c r="N32" s="25"/>
      <c r="O32" s="60"/>
      <c r="P32" s="60"/>
      <c r="Q32" s="112"/>
      <c r="S32" s="25"/>
      <c r="U32" s="25"/>
      <c r="V32" s="38">
        <f t="shared" si="30"/>
        <v>20000</v>
      </c>
      <c r="W32" s="38">
        <f t="shared" si="31"/>
        <v>0</v>
      </c>
      <c r="X32" s="25" t="str">
        <f t="shared" si="32"/>
        <v>OK</v>
      </c>
      <c r="Z32" s="25"/>
      <c r="AA32" s="38"/>
      <c r="AB32" s="38"/>
      <c r="AC32" s="25"/>
      <c r="AE32" s="25"/>
      <c r="AG32" s="22"/>
      <c r="AH32" s="60"/>
      <c r="AJ32" s="25"/>
      <c r="AL32" s="25"/>
    </row>
    <row r="33" spans="1:38" ht="50.1" customHeight="1" x14ac:dyDescent="0.3">
      <c r="A33" s="31" t="str">
        <f>IFERROR(VLOOKUP($C33,구분표!$A$2:$C$313,2,FALSE),"")</f>
        <v>의회운영위원회</v>
      </c>
      <c r="B33" s="22" t="str">
        <f>IFERROR(VLOOKUP($C33,구분표!$A$2:$C$313,3,FALSE),"")</f>
        <v>의회사무처</v>
      </c>
      <c r="C33" s="29" t="s">
        <v>862</v>
      </c>
      <c r="D33" s="33" t="s">
        <v>827</v>
      </c>
      <c r="E33" s="34">
        <v>23</v>
      </c>
      <c r="F33" s="113" t="s">
        <v>863</v>
      </c>
      <c r="G33" s="40">
        <v>880000</v>
      </c>
      <c r="H33" s="38">
        <v>-120000</v>
      </c>
      <c r="I33" s="41"/>
      <c r="J33" s="244">
        <f t="shared" si="7"/>
        <v>760000</v>
      </c>
      <c r="K33" s="38"/>
      <c r="L33" s="41"/>
      <c r="M33" s="48"/>
      <c r="N33" s="25"/>
      <c r="O33" s="60"/>
      <c r="P33" s="60"/>
      <c r="Q33" s="112"/>
      <c r="S33" s="25"/>
      <c r="U33" s="25"/>
      <c r="V33" s="38">
        <f t="shared" si="30"/>
        <v>-120000</v>
      </c>
      <c r="W33" s="38">
        <f t="shared" si="31"/>
        <v>0</v>
      </c>
      <c r="X33" s="25" t="str">
        <f t="shared" si="32"/>
        <v>OK</v>
      </c>
      <c r="Z33" s="25"/>
      <c r="AA33" s="38"/>
      <c r="AB33" s="38"/>
      <c r="AC33" s="25"/>
      <c r="AE33" s="25"/>
      <c r="AG33" s="22"/>
      <c r="AH33" s="60"/>
      <c r="AJ33" s="25"/>
      <c r="AL33" s="25"/>
    </row>
    <row r="34" spans="1:38" ht="50.1" customHeight="1" x14ac:dyDescent="0.3">
      <c r="A34" s="31" t="str">
        <f>IFERROR(VLOOKUP($C34,구분표!$A$2:$C$313,2,FALSE),"")</f>
        <v>의회운영위원회</v>
      </c>
      <c r="B34" s="22" t="str">
        <f>IFERROR(VLOOKUP($C34,구분표!$A$2:$C$313,3,FALSE),"")</f>
        <v>의회사무처</v>
      </c>
      <c r="C34" s="29" t="s">
        <v>864</v>
      </c>
      <c r="D34" s="33" t="s">
        <v>832</v>
      </c>
      <c r="E34" s="34"/>
      <c r="F34" s="113" t="s">
        <v>865</v>
      </c>
      <c r="G34" s="40"/>
      <c r="H34" s="38"/>
      <c r="I34" s="41">
        <v>20000</v>
      </c>
      <c r="J34" s="244">
        <f t="shared" si="7"/>
        <v>20000</v>
      </c>
      <c r="K34" s="38"/>
      <c r="L34" s="41"/>
      <c r="M34" s="48"/>
      <c r="N34" s="25"/>
      <c r="O34" s="60"/>
      <c r="P34" s="60"/>
      <c r="Q34" s="112"/>
      <c r="S34" s="25"/>
      <c r="U34" s="25"/>
      <c r="V34" s="38">
        <f t="shared" si="30"/>
        <v>20000</v>
      </c>
      <c r="W34" s="38">
        <f t="shared" si="31"/>
        <v>0</v>
      </c>
      <c r="X34" s="25" t="str">
        <f t="shared" si="32"/>
        <v>OK</v>
      </c>
      <c r="Z34" s="25"/>
      <c r="AA34" s="38"/>
      <c r="AB34" s="38"/>
      <c r="AC34" s="25"/>
      <c r="AE34" s="25"/>
      <c r="AG34" s="22"/>
      <c r="AH34" s="60"/>
      <c r="AJ34" s="25"/>
      <c r="AL34" s="25"/>
    </row>
    <row r="35" spans="1:38" ht="50.1" customHeight="1" x14ac:dyDescent="0.3">
      <c r="A35" s="31" t="str">
        <f>IFERROR(VLOOKUP($C35,구분표!$A$2:$C$313,2,FALSE),"")</f>
        <v>의회운영위원회</v>
      </c>
      <c r="B35" s="22" t="str">
        <f>IFERROR(VLOOKUP($C35,구분표!$A$2:$C$313,3,FALSE),"")</f>
        <v>의회사무처</v>
      </c>
      <c r="C35" s="29" t="s">
        <v>864</v>
      </c>
      <c r="D35" s="33" t="s">
        <v>832</v>
      </c>
      <c r="E35" s="34"/>
      <c r="F35" s="113" t="s">
        <v>866</v>
      </c>
      <c r="G35" s="40"/>
      <c r="H35" s="38"/>
      <c r="I35" s="41">
        <v>30000</v>
      </c>
      <c r="J35" s="244">
        <f t="shared" si="7"/>
        <v>30000</v>
      </c>
      <c r="K35" s="38"/>
      <c r="L35" s="41"/>
      <c r="M35" s="48"/>
      <c r="N35" s="25"/>
      <c r="O35" s="60"/>
      <c r="P35" s="60"/>
      <c r="Q35" s="112"/>
      <c r="S35" s="25"/>
      <c r="U35" s="25"/>
      <c r="V35" s="38">
        <f t="shared" si="30"/>
        <v>30000</v>
      </c>
      <c r="W35" s="38">
        <f t="shared" si="31"/>
        <v>0</v>
      </c>
      <c r="X35" s="25" t="str">
        <f t="shared" si="32"/>
        <v>OK</v>
      </c>
      <c r="Z35" s="25"/>
      <c r="AA35" s="38"/>
      <c r="AB35" s="38"/>
      <c r="AC35" s="25"/>
      <c r="AE35" s="25"/>
      <c r="AG35" s="22"/>
      <c r="AH35" s="60"/>
      <c r="AJ35" s="25"/>
      <c r="AL35" s="25"/>
    </row>
    <row r="36" spans="1:38" ht="50.1" customHeight="1" x14ac:dyDescent="0.3">
      <c r="A36" s="31" t="str">
        <f>IFERROR(VLOOKUP($C36,구분표!$A$2:$C$313,2,FALSE),"")</f>
        <v>의회운영위원회</v>
      </c>
      <c r="B36" s="22" t="str">
        <f>IFERROR(VLOOKUP($C36,구분표!$A$2:$C$313,3,FALSE),"")</f>
        <v>의회사무처</v>
      </c>
      <c r="C36" s="29" t="s">
        <v>864</v>
      </c>
      <c r="D36" s="33" t="s">
        <v>832</v>
      </c>
      <c r="E36" s="34"/>
      <c r="F36" s="113" t="s">
        <v>867</v>
      </c>
      <c r="G36" s="40"/>
      <c r="H36" s="38"/>
      <c r="I36" s="41">
        <v>20000</v>
      </c>
      <c r="J36" s="244">
        <f t="shared" si="7"/>
        <v>20000</v>
      </c>
      <c r="K36" s="38"/>
      <c r="L36" s="41"/>
      <c r="M36" s="48"/>
      <c r="N36" s="25"/>
      <c r="O36" s="60"/>
      <c r="P36" s="60"/>
      <c r="Q36" s="112"/>
      <c r="S36" s="25"/>
      <c r="U36" s="25"/>
      <c r="V36" s="38">
        <f t="shared" si="30"/>
        <v>20000</v>
      </c>
      <c r="W36" s="38">
        <f t="shared" si="31"/>
        <v>0</v>
      </c>
      <c r="X36" s="25" t="str">
        <f t="shared" si="32"/>
        <v>OK</v>
      </c>
      <c r="Z36" s="25"/>
      <c r="AA36" s="38"/>
      <c r="AB36" s="38"/>
      <c r="AC36" s="25"/>
      <c r="AE36" s="25"/>
      <c r="AG36" s="22"/>
      <c r="AH36" s="60"/>
      <c r="AJ36" s="25"/>
      <c r="AL36" s="25"/>
    </row>
    <row r="37" spans="1:38" ht="50.1" customHeight="1" x14ac:dyDescent="0.3">
      <c r="A37" s="31" t="str">
        <f>IFERROR(VLOOKUP($C37,구분표!$A$2:$C$313,2,FALSE),"")</f>
        <v>의회운영위원회</v>
      </c>
      <c r="B37" s="22" t="str">
        <f>IFERROR(VLOOKUP($C37,구분표!$A$2:$C$313,3,FALSE),"")</f>
        <v>의회사무처</v>
      </c>
      <c r="C37" s="29" t="s">
        <v>864</v>
      </c>
      <c r="D37" s="33" t="s">
        <v>832</v>
      </c>
      <c r="E37" s="34"/>
      <c r="F37" s="113" t="s">
        <v>868</v>
      </c>
      <c r="G37" s="40"/>
      <c r="H37" s="38"/>
      <c r="I37" s="41">
        <v>5000</v>
      </c>
      <c r="J37" s="244">
        <f t="shared" si="7"/>
        <v>5000</v>
      </c>
      <c r="K37" s="38"/>
      <c r="L37" s="41"/>
      <c r="M37" s="48"/>
      <c r="N37" s="25"/>
      <c r="O37" s="60"/>
      <c r="P37" s="60"/>
      <c r="Q37" s="112"/>
      <c r="S37" s="25"/>
      <c r="U37" s="25"/>
      <c r="V37" s="38">
        <f t="shared" si="30"/>
        <v>5000</v>
      </c>
      <c r="W37" s="38">
        <f t="shared" si="31"/>
        <v>0</v>
      </c>
      <c r="X37" s="25" t="str">
        <f t="shared" si="32"/>
        <v>OK</v>
      </c>
      <c r="Z37" s="25"/>
      <c r="AA37" s="38"/>
      <c r="AB37" s="38"/>
      <c r="AC37" s="25"/>
      <c r="AE37" s="25"/>
      <c r="AG37" s="22"/>
      <c r="AH37" s="60"/>
      <c r="AJ37" s="25"/>
      <c r="AL37" s="25"/>
    </row>
    <row r="38" spans="1:38" ht="50.1" customHeight="1" x14ac:dyDescent="0.3">
      <c r="A38" s="31" t="str">
        <f>IFERROR(VLOOKUP($C38,구분표!$A$2:$C$313,2,FALSE),"")</f>
        <v>의회운영위원회</v>
      </c>
      <c r="B38" s="22" t="s">
        <v>870</v>
      </c>
      <c r="C38" s="29" t="s">
        <v>869</v>
      </c>
      <c r="D38" s="33" t="s">
        <v>827</v>
      </c>
      <c r="E38" s="34">
        <v>30</v>
      </c>
      <c r="F38" s="113" t="s">
        <v>871</v>
      </c>
      <c r="G38" s="40">
        <v>900000</v>
      </c>
      <c r="H38" s="38">
        <v>-100000</v>
      </c>
      <c r="I38" s="41"/>
      <c r="J38" s="244">
        <f t="shared" si="7"/>
        <v>800000</v>
      </c>
      <c r="K38" s="38"/>
      <c r="L38" s="41"/>
      <c r="M38" s="48"/>
      <c r="N38" s="25"/>
      <c r="O38" s="60"/>
      <c r="P38" s="60"/>
      <c r="Q38" s="112"/>
      <c r="S38" s="25"/>
      <c r="U38" s="25"/>
      <c r="V38" s="38">
        <f t="shared" si="30"/>
        <v>-100000</v>
      </c>
      <c r="W38" s="38">
        <f t="shared" si="31"/>
        <v>0</v>
      </c>
      <c r="X38" s="25" t="str">
        <f t="shared" si="32"/>
        <v>OK</v>
      </c>
      <c r="Z38" s="25"/>
      <c r="AA38" s="38"/>
      <c r="AB38" s="38"/>
      <c r="AC38" s="25"/>
      <c r="AE38" s="25"/>
      <c r="AG38" s="22"/>
      <c r="AH38" s="60"/>
      <c r="AJ38" s="25"/>
      <c r="AL38" s="25"/>
    </row>
    <row r="39" spans="1:38" ht="50.1" customHeight="1" x14ac:dyDescent="0.3">
      <c r="A39" s="31" t="str">
        <f>IFERROR(VLOOKUP($C39,구분표!$A$2:$C$313,2,FALSE),"")</f>
        <v>의회운영위원회</v>
      </c>
      <c r="B39" s="22" t="s">
        <v>870</v>
      </c>
      <c r="C39" s="29" t="s">
        <v>869</v>
      </c>
      <c r="D39" s="33" t="s">
        <v>827</v>
      </c>
      <c r="E39" s="34">
        <v>30</v>
      </c>
      <c r="F39" s="113" t="s">
        <v>872</v>
      </c>
      <c r="G39" s="40">
        <v>2400475</v>
      </c>
      <c r="H39" s="38">
        <v>-350000</v>
      </c>
      <c r="I39" s="41"/>
      <c r="J39" s="244">
        <f t="shared" si="7"/>
        <v>2050475</v>
      </c>
      <c r="K39" s="38"/>
      <c r="L39" s="41"/>
      <c r="M39" s="48"/>
      <c r="N39" s="25"/>
      <c r="O39" s="60"/>
      <c r="P39" s="60"/>
      <c r="Q39" s="112"/>
      <c r="S39" s="25"/>
      <c r="U39" s="25"/>
      <c r="V39" s="38">
        <f t="shared" si="30"/>
        <v>-350000</v>
      </c>
      <c r="W39" s="38">
        <f t="shared" si="31"/>
        <v>0</v>
      </c>
      <c r="X39" s="25" t="str">
        <f t="shared" si="32"/>
        <v>OK</v>
      </c>
      <c r="Z39" s="25"/>
      <c r="AA39" s="38"/>
      <c r="AB39" s="38"/>
      <c r="AC39" s="25"/>
      <c r="AE39" s="25"/>
      <c r="AG39" s="22"/>
      <c r="AH39" s="60"/>
      <c r="AJ39" s="25"/>
      <c r="AL39" s="25"/>
    </row>
    <row r="40" spans="1:38" ht="50.1" customHeight="1" x14ac:dyDescent="0.3">
      <c r="A40" s="31" t="str">
        <f>IFERROR(VLOOKUP($C40,구분표!$A$2:$C$313,2,FALSE),"")</f>
        <v>의회운영위원회</v>
      </c>
      <c r="B40" s="22" t="s">
        <v>870</v>
      </c>
      <c r="C40" s="29" t="s">
        <v>869</v>
      </c>
      <c r="D40" s="33" t="s">
        <v>827</v>
      </c>
      <c r="E40" s="34">
        <v>30</v>
      </c>
      <c r="F40" s="113" t="s">
        <v>873</v>
      </c>
      <c r="G40" s="40">
        <v>1900000</v>
      </c>
      <c r="H40" s="38">
        <v>-300000</v>
      </c>
      <c r="I40" s="41"/>
      <c r="J40" s="244">
        <f t="shared" si="7"/>
        <v>1600000</v>
      </c>
      <c r="K40" s="38"/>
      <c r="L40" s="41"/>
      <c r="M40" s="48"/>
      <c r="N40" s="25"/>
      <c r="O40" s="60"/>
      <c r="P40" s="60"/>
      <c r="Q40" s="112"/>
      <c r="S40" s="25"/>
      <c r="U40" s="25"/>
      <c r="V40" s="38">
        <f>IF($U40&lt;&gt;"도비",IF($S40="국도비","직접입력",SUM($H40:$I40)),)</f>
        <v>-300000</v>
      </c>
      <c r="W40" s="38">
        <f>IF($U40="도비",SUM($H40:$I40),IF($S40="국도비","직접입력",SUM($H40:$I40)-$V40))</f>
        <v>0</v>
      </c>
      <c r="X40" s="25" t="str">
        <f>IF(SUM($H40:$I40)=SUM($V40:$W40),"OK","검토")</f>
        <v>OK</v>
      </c>
      <c r="Z40" s="25"/>
      <c r="AA40" s="38"/>
      <c r="AB40" s="38"/>
      <c r="AC40" s="25"/>
      <c r="AE40" s="25"/>
      <c r="AG40" s="22"/>
      <c r="AH40" s="60"/>
      <c r="AJ40" s="25"/>
      <c r="AL40" s="25"/>
    </row>
    <row r="41" spans="1:38" ht="50.1" customHeight="1" x14ac:dyDescent="0.3">
      <c r="A41" s="31" t="str">
        <f>IFERROR(VLOOKUP($C41,구분표!$A$2:$C$313,2,FALSE),"")</f>
        <v>의회운영위원회</v>
      </c>
      <c r="B41" s="22" t="s">
        <v>870</v>
      </c>
      <c r="C41" s="29" t="s">
        <v>869</v>
      </c>
      <c r="D41" s="33" t="s">
        <v>827</v>
      </c>
      <c r="E41" s="34">
        <v>30</v>
      </c>
      <c r="F41" s="113" t="s">
        <v>874</v>
      </c>
      <c r="G41" s="40">
        <v>1038000</v>
      </c>
      <c r="H41" s="38">
        <v>-100000</v>
      </c>
      <c r="I41" s="41"/>
      <c r="J41" s="244">
        <f t="shared" si="7"/>
        <v>938000</v>
      </c>
      <c r="K41" s="38"/>
      <c r="L41" s="41"/>
      <c r="M41" s="48"/>
      <c r="N41" s="25"/>
      <c r="O41" s="60"/>
      <c r="P41" s="60"/>
      <c r="Q41" s="112"/>
      <c r="S41" s="25"/>
      <c r="U41" s="25"/>
      <c r="V41" s="38">
        <f t="shared" si="30"/>
        <v>-100000</v>
      </c>
      <c r="W41" s="38">
        <f t="shared" si="31"/>
        <v>0</v>
      </c>
      <c r="X41" s="25" t="str">
        <f t="shared" si="32"/>
        <v>OK</v>
      </c>
      <c r="Z41" s="25"/>
      <c r="AA41" s="38"/>
      <c r="AB41" s="38"/>
      <c r="AC41" s="25"/>
      <c r="AE41" s="25"/>
      <c r="AG41" s="22"/>
      <c r="AH41" s="60"/>
      <c r="AJ41" s="25"/>
      <c r="AL41" s="25"/>
    </row>
    <row r="42" spans="1:38" ht="50.1" customHeight="1" x14ac:dyDescent="0.3">
      <c r="A42" s="31" t="str">
        <f>IFERROR(VLOOKUP($C42,구분표!$A$2:$C$313,2,FALSE),"")</f>
        <v>의회운영위원회</v>
      </c>
      <c r="B42" s="22" t="s">
        <v>870</v>
      </c>
      <c r="C42" s="29" t="s">
        <v>869</v>
      </c>
      <c r="D42" s="33" t="s">
        <v>827</v>
      </c>
      <c r="E42" s="34">
        <v>31</v>
      </c>
      <c r="F42" s="113" t="s">
        <v>875</v>
      </c>
      <c r="G42" s="40">
        <v>400000</v>
      </c>
      <c r="H42" s="38"/>
      <c r="I42" s="41">
        <v>220000</v>
      </c>
      <c r="J42" s="244">
        <f t="shared" si="7"/>
        <v>620000</v>
      </c>
      <c r="K42" s="38"/>
      <c r="L42" s="41"/>
      <c r="M42" s="48"/>
      <c r="N42" s="25"/>
      <c r="O42" s="60"/>
      <c r="P42" s="60"/>
      <c r="Q42" s="112"/>
      <c r="S42" s="25"/>
      <c r="U42" s="25"/>
      <c r="V42" s="38">
        <f t="shared" si="30"/>
        <v>220000</v>
      </c>
      <c r="W42" s="38">
        <f t="shared" si="31"/>
        <v>0</v>
      </c>
      <c r="X42" s="25" t="str">
        <f t="shared" si="32"/>
        <v>OK</v>
      </c>
      <c r="Z42" s="25"/>
      <c r="AA42" s="38"/>
      <c r="AB42" s="38"/>
      <c r="AC42" s="25"/>
      <c r="AE42" s="25"/>
      <c r="AG42" s="22"/>
      <c r="AH42" s="60"/>
      <c r="AJ42" s="25"/>
      <c r="AL42" s="25"/>
    </row>
    <row r="43" spans="1:38" ht="50.1" customHeight="1" x14ac:dyDescent="0.3">
      <c r="A43" s="31" t="str">
        <f>IFERROR(VLOOKUP($C43,구분표!$A$2:$C$313,2,FALSE),"")</f>
        <v>의회운영위원회</v>
      </c>
      <c r="B43" s="22" t="s">
        <v>870</v>
      </c>
      <c r="C43" s="29" t="s">
        <v>869</v>
      </c>
      <c r="D43" s="33" t="s">
        <v>899</v>
      </c>
      <c r="E43" s="34">
        <v>31</v>
      </c>
      <c r="F43" s="113" t="s">
        <v>900</v>
      </c>
      <c r="G43" s="40">
        <v>100000</v>
      </c>
      <c r="H43" s="38">
        <v>-100000</v>
      </c>
      <c r="I43" s="41"/>
      <c r="J43" s="244">
        <f t="shared" si="7"/>
        <v>0</v>
      </c>
      <c r="K43" s="38"/>
      <c r="L43" s="41"/>
      <c r="M43" s="48"/>
      <c r="N43" s="25"/>
      <c r="O43" s="60"/>
      <c r="P43" s="60"/>
      <c r="Q43" s="112"/>
      <c r="S43" s="25"/>
      <c r="U43" s="25"/>
      <c r="V43" s="38"/>
      <c r="W43" s="38"/>
      <c r="X43" s="25"/>
      <c r="Z43" s="25"/>
      <c r="AA43" s="38"/>
      <c r="AB43" s="38"/>
      <c r="AC43" s="25"/>
      <c r="AE43" s="25"/>
      <c r="AG43" s="22"/>
      <c r="AH43" s="60"/>
      <c r="AJ43" s="25"/>
      <c r="AL43" s="25"/>
    </row>
    <row r="44" spans="1:38" ht="50.1" customHeight="1" x14ac:dyDescent="0.3">
      <c r="A44" s="31" t="str">
        <f>IFERROR(VLOOKUP($C44,구분표!$A$2:$C$313,2,FALSE),"")</f>
        <v>의회운영위원회</v>
      </c>
      <c r="B44" s="22" t="str">
        <f>IFERROR(VLOOKUP($C44,구분표!$A$2:$C$313,3,FALSE),"")</f>
        <v>소통기획관</v>
      </c>
      <c r="C44" s="29" t="s">
        <v>876</v>
      </c>
      <c r="D44" s="33" t="s">
        <v>827</v>
      </c>
      <c r="E44" s="34">
        <v>39</v>
      </c>
      <c r="F44" s="113" t="s">
        <v>877</v>
      </c>
      <c r="G44" s="40">
        <v>300000</v>
      </c>
      <c r="H44" s="38">
        <v>-100000</v>
      </c>
      <c r="I44" s="41"/>
      <c r="J44" s="244">
        <f t="shared" si="7"/>
        <v>200000</v>
      </c>
      <c r="K44" s="38"/>
      <c r="L44" s="41"/>
      <c r="M44" s="48">
        <f t="shared" si="8"/>
        <v>300000</v>
      </c>
      <c r="N44" s="25" t="str">
        <f t="shared" si="9"/>
        <v>O</v>
      </c>
      <c r="O44" s="60"/>
      <c r="P44" s="60"/>
      <c r="Q44" s="112"/>
      <c r="S44" s="25"/>
      <c r="U44" s="25"/>
      <c r="V44" s="38">
        <f t="shared" ref="V44:V53" si="33">IF($U44&lt;&gt;"도비",IF($S44="국도비","직접입력",SUM($H44:$I44)),)</f>
        <v>-100000</v>
      </c>
      <c r="W44" s="38">
        <f t="shared" ref="W44:W53" si="34">IF($U44="도비",SUM($H44:$I44),IF($S44="국도비","직접입력",SUM($H44:$I44)-$V44))</f>
        <v>0</v>
      </c>
      <c r="X44" s="25" t="str">
        <f t="shared" ref="X44:X53" si="35">IF(SUM($H44:$I44)=SUM($V44:$W44),"OK","검토")</f>
        <v>OK</v>
      </c>
      <c r="Z44" s="25"/>
      <c r="AA44" s="38">
        <f>IF($U44&lt;&gt;"도비",IF($S44="국도비","직접입력",SUM($K44:$L44)),)</f>
        <v>0</v>
      </c>
      <c r="AB44" s="38">
        <f>IF($U44="도비",SUM(K44:L44),IF($S44="국도비","직접입력",SUM(K44:L44)-AA44))</f>
        <v>0</v>
      </c>
      <c r="AC44" s="25" t="str">
        <f t="shared" si="10"/>
        <v>OK</v>
      </c>
      <c r="AE44" s="25" t="str">
        <f t="shared" si="11"/>
        <v/>
      </c>
      <c r="AG44" s="22" t="str">
        <f>IF(AE44="","",COUNTIF($AE$7:$AE$59,AE44))</f>
        <v/>
      </c>
      <c r="AH44" s="60" t="str">
        <f t="shared" si="12"/>
        <v/>
      </c>
      <c r="AJ44" s="25" t="str">
        <f t="array" ref="AJ44">IF(C44="","",INDEX(구분표!$I$2:$I$313, MATCH(1,(구분표!$E$2:$E$313='17년일출'!B44)*(구분표!$F$2:$F$313='17년일출'!C44)*(구분표!$G$2:$G$313='17년일출'!A44),0)))</f>
        <v>0108</v>
      </c>
      <c r="AL44" s="25"/>
    </row>
    <row r="45" spans="1:38" ht="50.1" customHeight="1" x14ac:dyDescent="0.3">
      <c r="A45" s="31" t="str">
        <f>IFERROR(VLOOKUP($C45,구분표!$A$2:$C$313,2,FALSE),"")</f>
        <v>의회운영위원회</v>
      </c>
      <c r="B45" s="22" t="str">
        <f>IFERROR(VLOOKUP($C45,구분표!$A$2:$C$313,3,FALSE),"")</f>
        <v>소통기획관</v>
      </c>
      <c r="C45" s="29" t="s">
        <v>876</v>
      </c>
      <c r="D45" s="33" t="s">
        <v>830</v>
      </c>
      <c r="E45" s="34">
        <v>39</v>
      </c>
      <c r="F45" s="113" t="s">
        <v>878</v>
      </c>
      <c r="G45" s="40">
        <v>135000</v>
      </c>
      <c r="H45" s="38">
        <v>-44000</v>
      </c>
      <c r="I45" s="41"/>
      <c r="J45" s="244">
        <f t="shared" si="7"/>
        <v>91000</v>
      </c>
      <c r="K45" s="38"/>
      <c r="L45" s="41"/>
      <c r="M45" s="48">
        <f t="shared" si="8"/>
        <v>135000</v>
      </c>
      <c r="N45" s="25" t="str">
        <f t="shared" si="9"/>
        <v>O</v>
      </c>
      <c r="O45" s="60"/>
      <c r="P45" s="60"/>
      <c r="Q45" s="112"/>
      <c r="S45" s="25"/>
      <c r="U45" s="25"/>
      <c r="V45" s="38">
        <f t="shared" si="33"/>
        <v>-44000</v>
      </c>
      <c r="W45" s="38">
        <f t="shared" si="34"/>
        <v>0</v>
      </c>
      <c r="X45" s="25" t="str">
        <f t="shared" si="35"/>
        <v>OK</v>
      </c>
      <c r="Z45" s="25"/>
      <c r="AA45" s="38">
        <f>IF($U45&lt;&gt;"도비",IF($S45="국도비","직접입력",SUM($K45:$L45)),)</f>
        <v>0</v>
      </c>
      <c r="AB45" s="38">
        <f>IF($U45="도비",SUM(K45:L45),IF($S45="국도비","직접입력",SUM(K45:L45)-AA45))</f>
        <v>0</v>
      </c>
      <c r="AC45" s="25" t="str">
        <f t="shared" si="10"/>
        <v>OK</v>
      </c>
      <c r="AE45" s="25" t="str">
        <f t="shared" si="11"/>
        <v/>
      </c>
      <c r="AG45" s="22" t="str">
        <f>IF(AE45="","",COUNTIF($AE$7:$AE$59,AE45))</f>
        <v/>
      </c>
      <c r="AH45" s="60" t="str">
        <f t="shared" si="12"/>
        <v/>
      </c>
      <c r="AJ45" s="25" t="str">
        <f t="array" ref="AJ45">IF(C45="","",INDEX(구분표!$I$2:$I$313, MATCH(1,(구분표!$E$2:$E$313='17년일출'!B45)*(구분표!$F$2:$F$313='17년일출'!C45)*(구분표!$G$2:$G$313='17년일출'!A45),0)))</f>
        <v>0108</v>
      </c>
      <c r="AL45" s="25"/>
    </row>
    <row r="46" spans="1:38" ht="50.1" customHeight="1" x14ac:dyDescent="0.3">
      <c r="A46" s="31" t="str">
        <f>IFERROR(VLOOKUP($C46,구분표!$A$2:$C$313,2,FALSE),"")</f>
        <v>의회운영위원회</v>
      </c>
      <c r="B46" s="22" t="str">
        <f>IFERROR(VLOOKUP($C46,구분표!$A$2:$C$313,3,FALSE),"")</f>
        <v>소통기획관</v>
      </c>
      <c r="C46" s="29" t="s">
        <v>876</v>
      </c>
      <c r="D46" s="33" t="s">
        <v>827</v>
      </c>
      <c r="E46" s="34">
        <v>39</v>
      </c>
      <c r="F46" s="113" t="s">
        <v>879</v>
      </c>
      <c r="G46" s="40">
        <v>19800</v>
      </c>
      <c r="H46" s="38">
        <v>-10800</v>
      </c>
      <c r="I46" s="41"/>
      <c r="J46" s="244">
        <f t="shared" si="7"/>
        <v>9000</v>
      </c>
      <c r="K46" s="38"/>
      <c r="L46" s="41"/>
      <c r="M46" s="48"/>
      <c r="N46" s="25"/>
      <c r="O46" s="60"/>
      <c r="P46" s="60"/>
      <c r="Q46" s="112"/>
      <c r="S46" s="25"/>
      <c r="U46" s="25"/>
      <c r="V46" s="38">
        <f t="shared" si="33"/>
        <v>-10800</v>
      </c>
      <c r="W46" s="38">
        <f t="shared" si="34"/>
        <v>0</v>
      </c>
      <c r="X46" s="25" t="str">
        <f t="shared" si="35"/>
        <v>OK</v>
      </c>
      <c r="Z46" s="25"/>
      <c r="AA46" s="38"/>
      <c r="AB46" s="38"/>
      <c r="AC46" s="25"/>
      <c r="AE46" s="25"/>
      <c r="AG46" s="22"/>
      <c r="AH46" s="60"/>
      <c r="AJ46" s="25"/>
      <c r="AL46" s="25"/>
    </row>
    <row r="47" spans="1:38" ht="50.1" customHeight="1" x14ac:dyDescent="0.3">
      <c r="A47" s="31" t="str">
        <f>IFERROR(VLOOKUP($C47,구분표!$A$2:$C$313,2,FALSE),"")</f>
        <v>의회운영위원회</v>
      </c>
      <c r="B47" s="22" t="str">
        <f>IFERROR(VLOOKUP($C47,구분표!$A$2:$C$313,3,FALSE),"")</f>
        <v>소통기획관</v>
      </c>
      <c r="C47" s="29" t="s">
        <v>876</v>
      </c>
      <c r="D47" s="33" t="s">
        <v>827</v>
      </c>
      <c r="E47" s="34">
        <v>39</v>
      </c>
      <c r="F47" s="113" t="s">
        <v>880</v>
      </c>
      <c r="G47" s="40">
        <v>400000</v>
      </c>
      <c r="H47" s="38">
        <v>-60000</v>
      </c>
      <c r="I47" s="41"/>
      <c r="J47" s="244">
        <f t="shared" si="7"/>
        <v>340000</v>
      </c>
      <c r="K47" s="38"/>
      <c r="L47" s="41"/>
      <c r="M47" s="48"/>
      <c r="N47" s="25"/>
      <c r="O47" s="60"/>
      <c r="P47" s="60"/>
      <c r="Q47" s="112"/>
      <c r="S47" s="25"/>
      <c r="U47" s="25"/>
      <c r="V47" s="38">
        <f t="shared" si="33"/>
        <v>-60000</v>
      </c>
      <c r="W47" s="38">
        <f t="shared" si="34"/>
        <v>0</v>
      </c>
      <c r="X47" s="25" t="str">
        <f t="shared" si="35"/>
        <v>OK</v>
      </c>
      <c r="Z47" s="25"/>
      <c r="AA47" s="38"/>
      <c r="AB47" s="38"/>
      <c r="AC47" s="25"/>
      <c r="AE47" s="25"/>
      <c r="AG47" s="22"/>
      <c r="AH47" s="60"/>
      <c r="AJ47" s="25"/>
      <c r="AL47" s="25"/>
    </row>
    <row r="48" spans="1:38" ht="50.1" customHeight="1" x14ac:dyDescent="0.3">
      <c r="A48" s="31" t="str">
        <f>IFERROR(VLOOKUP($C48,구분표!$A$2:$C$313,2,FALSE),"")</f>
        <v>의회운영위원회</v>
      </c>
      <c r="B48" s="22" t="str">
        <f>IFERROR(VLOOKUP($C48,구분표!$A$2:$C$313,3,FALSE),"")</f>
        <v>소통기획관</v>
      </c>
      <c r="C48" s="29" t="s">
        <v>881</v>
      </c>
      <c r="D48" s="33" t="s">
        <v>827</v>
      </c>
      <c r="E48" s="34">
        <v>40</v>
      </c>
      <c r="F48" s="113" t="s">
        <v>882</v>
      </c>
      <c r="G48" s="40">
        <v>211845</v>
      </c>
      <c r="H48" s="38">
        <v>-14845</v>
      </c>
      <c r="I48" s="41"/>
      <c r="J48" s="244">
        <f t="shared" si="7"/>
        <v>197000</v>
      </c>
      <c r="K48" s="38"/>
      <c r="L48" s="41"/>
      <c r="M48" s="48"/>
      <c r="N48" s="25"/>
      <c r="O48" s="60"/>
      <c r="P48" s="60"/>
      <c r="Q48" s="112"/>
      <c r="S48" s="25"/>
      <c r="U48" s="25"/>
      <c r="V48" s="38">
        <f t="shared" si="33"/>
        <v>-14845</v>
      </c>
      <c r="W48" s="38">
        <f t="shared" si="34"/>
        <v>0</v>
      </c>
      <c r="X48" s="25" t="str">
        <f t="shared" si="35"/>
        <v>OK</v>
      </c>
      <c r="Z48" s="25"/>
      <c r="AA48" s="38"/>
      <c r="AB48" s="38"/>
      <c r="AC48" s="25"/>
      <c r="AE48" s="25"/>
      <c r="AG48" s="22"/>
      <c r="AH48" s="60"/>
      <c r="AJ48" s="25"/>
      <c r="AL48" s="25"/>
    </row>
    <row r="49" spans="1:38" ht="50.1" customHeight="1" x14ac:dyDescent="0.3">
      <c r="A49" s="31" t="str">
        <f>IFERROR(VLOOKUP($C49,구분표!$A$2:$C$313,2,FALSE),"")</f>
        <v>의회운영위원회</v>
      </c>
      <c r="B49" s="22" t="str">
        <f>IFERROR(VLOOKUP($C49,구분표!$A$2:$C$313,3,FALSE),"")</f>
        <v>소통기획관</v>
      </c>
      <c r="C49" s="29" t="s">
        <v>884</v>
      </c>
      <c r="D49" s="33" t="s">
        <v>827</v>
      </c>
      <c r="E49" s="34">
        <v>42</v>
      </c>
      <c r="F49" s="113" t="s">
        <v>883</v>
      </c>
      <c r="G49" s="40">
        <v>1008000</v>
      </c>
      <c r="H49" s="38">
        <v>-507400</v>
      </c>
      <c r="I49" s="41"/>
      <c r="J49" s="244">
        <f t="shared" si="7"/>
        <v>500600</v>
      </c>
      <c r="K49" s="38"/>
      <c r="L49" s="41"/>
      <c r="M49" s="48"/>
      <c r="N49" s="25"/>
      <c r="O49" s="60"/>
      <c r="P49" s="60"/>
      <c r="Q49" s="112"/>
      <c r="S49" s="25"/>
      <c r="U49" s="25"/>
      <c r="V49" s="38">
        <f t="shared" si="33"/>
        <v>-507400</v>
      </c>
      <c r="W49" s="38">
        <f t="shared" si="34"/>
        <v>0</v>
      </c>
      <c r="X49" s="25" t="str">
        <f t="shared" si="35"/>
        <v>OK</v>
      </c>
      <c r="Z49" s="25"/>
      <c r="AA49" s="38"/>
      <c r="AB49" s="38"/>
      <c r="AC49" s="25"/>
      <c r="AE49" s="25"/>
      <c r="AG49" s="22"/>
      <c r="AH49" s="60"/>
      <c r="AJ49" s="25"/>
      <c r="AL49" s="25"/>
    </row>
    <row r="50" spans="1:38" ht="50.1" customHeight="1" x14ac:dyDescent="0.3">
      <c r="A50" s="31" t="str">
        <f>IFERROR(VLOOKUP($C50,구분표!$A$2:$C$313,2,FALSE),"")</f>
        <v>의회운영위원회</v>
      </c>
      <c r="B50" s="22" t="str">
        <f>IFERROR(VLOOKUP($C50,구분표!$A$2:$C$313,3,FALSE),"")</f>
        <v>소통기획관</v>
      </c>
      <c r="C50" s="29" t="s">
        <v>884</v>
      </c>
      <c r="D50" s="33" t="s">
        <v>827</v>
      </c>
      <c r="E50" s="34">
        <v>42</v>
      </c>
      <c r="F50" s="113" t="s">
        <v>885</v>
      </c>
      <c r="G50" s="40">
        <v>1206000</v>
      </c>
      <c r="H50" s="38">
        <v>-380000</v>
      </c>
      <c r="I50" s="41"/>
      <c r="J50" s="244">
        <f t="shared" si="7"/>
        <v>826000</v>
      </c>
      <c r="K50" s="38"/>
      <c r="L50" s="41"/>
      <c r="M50" s="48"/>
      <c r="N50" s="25"/>
      <c r="O50" s="60"/>
      <c r="P50" s="60"/>
      <c r="Q50" s="112"/>
      <c r="S50" s="25"/>
      <c r="U50" s="25"/>
      <c r="V50" s="38">
        <f t="shared" si="33"/>
        <v>-380000</v>
      </c>
      <c r="W50" s="38">
        <f t="shared" si="34"/>
        <v>0</v>
      </c>
      <c r="X50" s="25" t="str">
        <f t="shared" si="35"/>
        <v>OK</v>
      </c>
      <c r="Z50" s="25"/>
      <c r="AA50" s="38"/>
      <c r="AB50" s="38"/>
      <c r="AC50" s="25"/>
      <c r="AE50" s="25"/>
      <c r="AG50" s="22"/>
      <c r="AH50" s="60"/>
      <c r="AJ50" s="25"/>
      <c r="AL50" s="25"/>
    </row>
    <row r="51" spans="1:38" ht="50.1" customHeight="1" x14ac:dyDescent="0.3">
      <c r="A51" s="31" t="str">
        <f>IFERROR(VLOOKUP($C51,구분표!$A$2:$C$313,2,FALSE),"")</f>
        <v>의회운영위원회</v>
      </c>
      <c r="B51" s="22" t="str">
        <f>IFERROR(VLOOKUP($C51,구분표!$A$2:$C$313,3,FALSE),"")</f>
        <v>소통기획관</v>
      </c>
      <c r="C51" s="29" t="s">
        <v>884</v>
      </c>
      <c r="D51" s="33" t="s">
        <v>827</v>
      </c>
      <c r="E51" s="34">
        <v>42</v>
      </c>
      <c r="F51" s="113" t="s">
        <v>886</v>
      </c>
      <c r="G51" s="40">
        <v>300000</v>
      </c>
      <c r="H51" s="38">
        <v>-200000</v>
      </c>
      <c r="I51" s="41"/>
      <c r="J51" s="244">
        <f t="shared" si="7"/>
        <v>100000</v>
      </c>
      <c r="K51" s="38"/>
      <c r="L51" s="41"/>
      <c r="M51" s="48"/>
      <c r="N51" s="25"/>
      <c r="O51" s="60"/>
      <c r="P51" s="60"/>
      <c r="Q51" s="112"/>
      <c r="S51" s="25"/>
      <c r="U51" s="25"/>
      <c r="V51" s="38">
        <f t="shared" si="33"/>
        <v>-200000</v>
      </c>
      <c r="W51" s="38">
        <f t="shared" si="34"/>
        <v>0</v>
      </c>
      <c r="X51" s="25" t="str">
        <f t="shared" si="35"/>
        <v>OK</v>
      </c>
      <c r="Z51" s="25"/>
      <c r="AA51" s="38"/>
      <c r="AB51" s="38"/>
      <c r="AC51" s="25"/>
      <c r="AE51" s="25"/>
      <c r="AG51" s="22"/>
      <c r="AH51" s="60"/>
      <c r="AJ51" s="25"/>
      <c r="AL51" s="25"/>
    </row>
    <row r="52" spans="1:38" ht="50.1" customHeight="1" x14ac:dyDescent="0.3">
      <c r="A52" s="31" t="str">
        <f>IFERROR(VLOOKUP($C52,구분표!$A$2:$C$313,2,FALSE),"")</f>
        <v>의회운영위원회</v>
      </c>
      <c r="B52" s="22" t="str">
        <f>IFERROR(VLOOKUP($C52,구분표!$A$2:$C$313,3,FALSE),"")</f>
        <v>소통기획관</v>
      </c>
      <c r="C52" s="29" t="s">
        <v>884</v>
      </c>
      <c r="D52" s="33" t="s">
        <v>827</v>
      </c>
      <c r="E52" s="34">
        <v>42</v>
      </c>
      <c r="F52" s="113" t="s">
        <v>887</v>
      </c>
      <c r="G52" s="40">
        <v>590000</v>
      </c>
      <c r="H52" s="38">
        <v>-32000</v>
      </c>
      <c r="I52" s="41"/>
      <c r="J52" s="244">
        <f t="shared" si="7"/>
        <v>558000</v>
      </c>
      <c r="K52" s="38"/>
      <c r="L52" s="41"/>
      <c r="M52" s="48"/>
      <c r="N52" s="25"/>
      <c r="O52" s="60"/>
      <c r="P52" s="60"/>
      <c r="Q52" s="112"/>
      <c r="S52" s="25"/>
      <c r="U52" s="25"/>
      <c r="V52" s="38">
        <f t="shared" si="33"/>
        <v>-32000</v>
      </c>
      <c r="W52" s="38">
        <f t="shared" si="34"/>
        <v>0</v>
      </c>
      <c r="X52" s="25" t="str">
        <f t="shared" si="35"/>
        <v>OK</v>
      </c>
      <c r="Z52" s="25"/>
      <c r="AA52" s="38"/>
      <c r="AB52" s="38"/>
      <c r="AC52" s="25"/>
      <c r="AE52" s="25"/>
      <c r="AG52" s="22"/>
      <c r="AH52" s="60"/>
      <c r="AJ52" s="25"/>
      <c r="AL52" s="25"/>
    </row>
    <row r="53" spans="1:38" ht="50.1" customHeight="1" x14ac:dyDescent="0.3">
      <c r="A53" s="31" t="str">
        <f>IFERROR(VLOOKUP($C53,구분표!$A$2:$C$313,2,FALSE),"")</f>
        <v>의회운영위원회</v>
      </c>
      <c r="B53" s="22" t="str">
        <f>IFERROR(VLOOKUP($C53,구분표!$A$2:$C$313,3,FALSE),"")</f>
        <v>소통기획관</v>
      </c>
      <c r="C53" s="29" t="s">
        <v>884</v>
      </c>
      <c r="D53" s="33" t="s">
        <v>827</v>
      </c>
      <c r="E53" s="34">
        <v>43</v>
      </c>
      <c r="F53" s="113" t="s">
        <v>888</v>
      </c>
      <c r="G53" s="40">
        <v>300000</v>
      </c>
      <c r="H53" s="38">
        <v>-100000</v>
      </c>
      <c r="I53" s="41"/>
      <c r="J53" s="244">
        <f t="shared" si="7"/>
        <v>200000</v>
      </c>
      <c r="K53" s="38"/>
      <c r="L53" s="41"/>
      <c r="M53" s="48"/>
      <c r="N53" s="25"/>
      <c r="O53" s="60"/>
      <c r="P53" s="60"/>
      <c r="Q53" s="112"/>
      <c r="S53" s="25"/>
      <c r="U53" s="25"/>
      <c r="V53" s="38">
        <f t="shared" si="33"/>
        <v>-100000</v>
      </c>
      <c r="W53" s="38">
        <f t="shared" si="34"/>
        <v>0</v>
      </c>
      <c r="X53" s="25" t="str">
        <f t="shared" si="35"/>
        <v>OK</v>
      </c>
      <c r="Z53" s="25"/>
      <c r="AA53" s="38"/>
      <c r="AB53" s="38"/>
      <c r="AC53" s="25"/>
      <c r="AE53" s="25"/>
      <c r="AG53" s="22"/>
      <c r="AH53" s="60"/>
      <c r="AJ53" s="25"/>
      <c r="AL53" s="25"/>
    </row>
    <row r="54" spans="1:38" ht="50.1" customHeight="1" x14ac:dyDescent="0.3">
      <c r="A54" s="31" t="str">
        <f>IFERROR(VLOOKUP($C54,구분표!$A$2:$C$313,2,FALSE),"")</f>
        <v>의회운영위원회</v>
      </c>
      <c r="B54" s="22" t="s">
        <v>892</v>
      </c>
      <c r="C54" s="29" t="s">
        <v>889</v>
      </c>
      <c r="D54" s="33" t="s">
        <v>827</v>
      </c>
      <c r="E54" s="34">
        <v>48</v>
      </c>
      <c r="F54" s="113" t="s">
        <v>893</v>
      </c>
      <c r="G54" s="40">
        <v>35000</v>
      </c>
      <c r="H54" s="38"/>
      <c r="I54" s="41">
        <v>65000</v>
      </c>
      <c r="J54" s="244">
        <f t="shared" si="7"/>
        <v>100000</v>
      </c>
      <c r="K54" s="38"/>
      <c r="L54" s="41"/>
      <c r="M54" s="48"/>
      <c r="N54" s="25"/>
      <c r="O54" s="60"/>
      <c r="P54" s="60"/>
      <c r="Q54" s="112"/>
      <c r="S54" s="25"/>
      <c r="U54" s="25"/>
      <c r="V54" s="38"/>
      <c r="W54" s="38"/>
      <c r="X54" s="25"/>
      <c r="Z54" s="25"/>
      <c r="AA54" s="38"/>
      <c r="AB54" s="38"/>
      <c r="AC54" s="25"/>
      <c r="AE54" s="25"/>
      <c r="AG54" s="22"/>
      <c r="AH54" s="60"/>
      <c r="AJ54" s="25"/>
      <c r="AL54" s="25"/>
    </row>
    <row r="55" spans="1:38" ht="50.1" customHeight="1" x14ac:dyDescent="0.3">
      <c r="A55" s="31" t="str">
        <f>IFERROR(VLOOKUP($C55,구분표!$A$2:$C$313,2,FALSE),"")</f>
        <v>의회운영위원회</v>
      </c>
      <c r="B55" s="22" t="s">
        <v>892</v>
      </c>
      <c r="C55" s="29" t="s">
        <v>890</v>
      </c>
      <c r="D55" s="33" t="s">
        <v>827</v>
      </c>
      <c r="E55" s="34">
        <v>50</v>
      </c>
      <c r="F55" s="113" t="s">
        <v>894</v>
      </c>
      <c r="G55" s="40">
        <v>9000</v>
      </c>
      <c r="H55" s="38"/>
      <c r="I55" s="41">
        <v>11000</v>
      </c>
      <c r="J55" s="244">
        <f t="shared" si="7"/>
        <v>20000</v>
      </c>
      <c r="K55" s="38"/>
      <c r="L55" s="41"/>
      <c r="M55" s="48"/>
      <c r="N55" s="25"/>
      <c r="O55" s="60"/>
      <c r="P55" s="60"/>
      <c r="Q55" s="112"/>
      <c r="S55" s="25"/>
      <c r="U55" s="25"/>
      <c r="V55" s="38"/>
      <c r="W55" s="38"/>
      <c r="X55" s="25"/>
      <c r="Z55" s="25"/>
      <c r="AA55" s="38"/>
      <c r="AB55" s="38"/>
      <c r="AC55" s="25"/>
      <c r="AE55" s="25"/>
      <c r="AG55" s="22"/>
      <c r="AH55" s="60"/>
      <c r="AJ55" s="25"/>
      <c r="AL55" s="25"/>
    </row>
    <row r="56" spans="1:38" ht="50.1" customHeight="1" x14ac:dyDescent="0.3">
      <c r="A56" s="31" t="str">
        <f>IFERROR(VLOOKUP($C56,구분표!$A$2:$C$313,2,FALSE),"")</f>
        <v>의회운영위원회</v>
      </c>
      <c r="B56" s="22" t="s">
        <v>892</v>
      </c>
      <c r="C56" s="29" t="s">
        <v>890</v>
      </c>
      <c r="D56" s="33" t="s">
        <v>827</v>
      </c>
      <c r="E56" s="34">
        <v>50</v>
      </c>
      <c r="F56" s="113" t="s">
        <v>895</v>
      </c>
      <c r="G56" s="40">
        <v>2000</v>
      </c>
      <c r="H56" s="38"/>
      <c r="I56" s="41">
        <v>8000</v>
      </c>
      <c r="J56" s="244">
        <f t="shared" si="7"/>
        <v>10000</v>
      </c>
      <c r="K56" s="38"/>
      <c r="L56" s="41"/>
      <c r="M56" s="48"/>
      <c r="N56" s="25"/>
      <c r="O56" s="60"/>
      <c r="P56" s="60"/>
      <c r="Q56" s="112"/>
      <c r="S56" s="25"/>
      <c r="U56" s="25"/>
      <c r="V56" s="38"/>
      <c r="W56" s="38"/>
      <c r="X56" s="25"/>
      <c r="Z56" s="25"/>
      <c r="AA56" s="38"/>
      <c r="AB56" s="38"/>
      <c r="AC56" s="25"/>
      <c r="AE56" s="25"/>
      <c r="AG56" s="22"/>
      <c r="AH56" s="60"/>
      <c r="AJ56" s="25"/>
      <c r="AL56" s="25"/>
    </row>
    <row r="57" spans="1:38" ht="50.1" customHeight="1" x14ac:dyDescent="0.3">
      <c r="A57" s="31" t="str">
        <f>IFERROR(VLOOKUP($C57,구분표!$A$2:$C$313,2,FALSE),"")</f>
        <v>의회운영위원회</v>
      </c>
      <c r="B57" s="22" t="s">
        <v>892</v>
      </c>
      <c r="C57" s="29" t="s">
        <v>891</v>
      </c>
      <c r="D57" s="33" t="s">
        <v>827</v>
      </c>
      <c r="E57" s="34">
        <v>52</v>
      </c>
      <c r="F57" s="113" t="s">
        <v>896</v>
      </c>
      <c r="G57" s="40">
        <v>18333</v>
      </c>
      <c r="H57" s="38"/>
      <c r="I57" s="41">
        <v>3000</v>
      </c>
      <c r="J57" s="244">
        <f t="shared" si="7"/>
        <v>21333</v>
      </c>
      <c r="K57" s="38"/>
      <c r="L57" s="41"/>
      <c r="M57" s="48"/>
      <c r="N57" s="25"/>
      <c r="O57" s="60" t="s">
        <v>901</v>
      </c>
      <c r="P57" s="60"/>
      <c r="Q57" s="112"/>
      <c r="S57" s="25"/>
      <c r="U57" s="25"/>
      <c r="V57" s="38"/>
      <c r="W57" s="38"/>
      <c r="X57" s="25"/>
      <c r="Z57" s="25"/>
      <c r="AA57" s="38"/>
      <c r="AB57" s="38"/>
      <c r="AC57" s="25"/>
      <c r="AE57" s="25"/>
      <c r="AG57" s="22"/>
      <c r="AH57" s="60"/>
      <c r="AJ57" s="25"/>
      <c r="AL57" s="25"/>
    </row>
    <row r="58" spans="1:38" ht="50.1" customHeight="1" x14ac:dyDescent="0.3">
      <c r="A58" s="31" t="str">
        <f>IFERROR(VLOOKUP($C58,구분표!$A$2:$C$313,2,FALSE),"")</f>
        <v>의회운영위원회</v>
      </c>
      <c r="B58" s="22" t="str">
        <f>IFERROR(VLOOKUP($C58,구분표!$A$2:$C$313,3,FALSE),"")</f>
        <v>연정협력국</v>
      </c>
      <c r="C58" s="29" t="s">
        <v>891</v>
      </c>
      <c r="D58" s="33" t="s">
        <v>827</v>
      </c>
      <c r="E58" s="34">
        <v>52</v>
      </c>
      <c r="F58" s="113" t="s">
        <v>897</v>
      </c>
      <c r="G58" s="40">
        <v>19000</v>
      </c>
      <c r="H58" s="38"/>
      <c r="I58" s="41">
        <v>1000</v>
      </c>
      <c r="J58" s="244">
        <f t="shared" si="7"/>
        <v>20000</v>
      </c>
      <c r="K58" s="38"/>
      <c r="L58" s="41"/>
      <c r="M58" s="48">
        <f t="shared" si="8"/>
        <v>19000</v>
      </c>
      <c r="N58" s="25" t="str">
        <f t="shared" ref="N58" si="36">IF(AND((J58=0),(M58&gt;0)),"O",IF(AND((H58&lt;0),(J58-M58&lt;0)),"O","X"))</f>
        <v>X</v>
      </c>
      <c r="O58" s="187" t="s">
        <v>902</v>
      </c>
      <c r="P58" s="60"/>
      <c r="Q58" s="112"/>
      <c r="S58" s="25"/>
      <c r="U58" s="25"/>
      <c r="V58" s="38">
        <f>IF($U58&lt;&gt;"도비",IF($S58="국도비","직접입력",SUM($H58:$I58)),)</f>
        <v>1000</v>
      </c>
      <c r="W58" s="38">
        <f>IF($U58="도비",SUM($H58:$I58),IF($S58="국도비","직접입력",SUM($H58:$I58)-$V58))</f>
        <v>0</v>
      </c>
      <c r="X58" s="25" t="str">
        <f>IF(SUM($H58:$I58)=SUM($V58:$W58),"OK","검토")</f>
        <v>OK</v>
      </c>
      <c r="Z58" s="25"/>
      <c r="AA58" s="38">
        <f>IF($U58&lt;&gt;"도비",IF($S58="국도비","직접입력",SUM($K58:$L58)),)</f>
        <v>0</v>
      </c>
      <c r="AB58" s="38">
        <f t="shared" ref="AB58" si="37">IF($U58="도비",SUM(K58:L58),IF($S58="국도비","직접입력",SUM(K58:L58)-AA58))</f>
        <v>0</v>
      </c>
      <c r="AC58" s="25" t="str">
        <f t="shared" ref="AC58" si="38">IF(SUM(K58:L58)=SUM(AA58:AB58),"OK","검토")</f>
        <v>OK</v>
      </c>
      <c r="AE58" s="25" t="str">
        <f t="shared" ref="AE58" si="39">IF(U58="","",IF(U58="도비","세입없음","직접입력"))</f>
        <v/>
      </c>
      <c r="AG58" s="22" t="str">
        <f>IF(AE58="","",COUNTIF($AE$7:$AE$59,AE58))</f>
        <v/>
      </c>
      <c r="AH58" s="60" t="str">
        <f t="shared" ref="AH58" si="40">IF(U58="","",IF(AND(U58="도비",AE58="세입없음"),"OK",IF(AND(U58&lt;&gt;"도비",AE58&lt;&gt;""),"OK","@@")))</f>
        <v/>
      </c>
      <c r="AJ58" s="25" t="str">
        <f t="array" ref="AJ58">IF(C58="","",INDEX(구분표!$I$2:$I$313, MATCH(1,(구분표!$E$2:$E$313='17년일출'!B58)*(구분표!$F$2:$F$313='17년일출'!C58)*(구분표!$G$2:$G$313='17년일출'!A58),0)))</f>
        <v>0112</v>
      </c>
      <c r="AL58" s="25"/>
    </row>
    <row r="59" spans="1:38" ht="50.1" customHeight="1" x14ac:dyDescent="0.3">
      <c r="A59" s="31" t="str">
        <f>IFERROR(VLOOKUP($C59,구분표!$A$2:$C$313,2,FALSE),"")</f>
        <v>의회운영위원회</v>
      </c>
      <c r="B59" s="22" t="str">
        <f>IFERROR(VLOOKUP($C59,구분표!$A$2:$C$313,3,FALSE),"")</f>
        <v>연정협력국</v>
      </c>
      <c r="C59" s="29" t="s">
        <v>891</v>
      </c>
      <c r="D59" s="33" t="s">
        <v>827</v>
      </c>
      <c r="E59" s="34">
        <v>51</v>
      </c>
      <c r="F59" s="113" t="s">
        <v>898</v>
      </c>
      <c r="G59" s="40">
        <v>2000</v>
      </c>
      <c r="H59" s="38"/>
      <c r="I59" s="41">
        <v>2000</v>
      </c>
      <c r="J59" s="244">
        <f t="shared" si="7"/>
        <v>4000</v>
      </c>
      <c r="K59" s="38"/>
      <c r="L59" s="41"/>
      <c r="M59" s="48">
        <f t="shared" si="8"/>
        <v>2000</v>
      </c>
      <c r="N59" s="25" t="str">
        <f t="shared" si="4"/>
        <v>X</v>
      </c>
      <c r="O59" s="60"/>
      <c r="P59" s="60"/>
      <c r="Q59" s="27"/>
      <c r="S59" s="25"/>
      <c r="U59" s="25"/>
      <c r="V59" s="38">
        <f>IF($U59&lt;&gt;"도비",IF($S59="국도비","직접입력",SUM($H59:$I59)),)</f>
        <v>2000</v>
      </c>
      <c r="W59" s="38">
        <f>IF($U59="도비",SUM($H59:$I59),IF($S59="국도비","직접입력",SUM($H59:$I59)-$V59))</f>
        <v>0</v>
      </c>
      <c r="X59" s="25" t="str">
        <f>IF(SUM($H59:$I59)=SUM($V59:$W59),"OK","검토")</f>
        <v>OK</v>
      </c>
      <c r="Z59" s="25"/>
      <c r="AA59" s="38">
        <f>IF($U59&lt;&gt;"도비",IF($S59="국도비","직접입력",SUM($K59:$L59)),)</f>
        <v>0</v>
      </c>
      <c r="AB59" s="38">
        <f>IF($U59="도비",SUM(K59:L59),IF($S59="국도비","직접입력",SUM(K59:L59)-AA59))</f>
        <v>0</v>
      </c>
      <c r="AC59" s="25" t="str">
        <f t="shared" si="10"/>
        <v>OK</v>
      </c>
      <c r="AE59" s="25" t="str">
        <f t="shared" si="11"/>
        <v/>
      </c>
      <c r="AG59" s="22" t="str">
        <f>IF(AE59="","",COUNTIF($AE$7:$AE$59,AE59))</f>
        <v/>
      </c>
      <c r="AH59" s="60" t="str">
        <f t="shared" si="6"/>
        <v/>
      </c>
      <c r="AJ59" s="25" t="str">
        <f t="array" ref="AJ59">IF(C59="","",INDEX(구분표!$I$2:$I$313, MATCH(1,(구분표!$E$2:$E$313='17년일출'!B59)*(구분표!$F$2:$F$313='17년일출'!C59)*(구분표!$G$2:$G$313='17년일출'!A59),0)))</f>
        <v>0112</v>
      </c>
      <c r="AL59" s="25"/>
    </row>
  </sheetData>
  <autoFilter ref="A6:AL59"/>
  <mergeCells count="25">
    <mergeCell ref="K4:L4"/>
    <mergeCell ref="A4:A5"/>
    <mergeCell ref="B4:B5"/>
    <mergeCell ref="C4:C5"/>
    <mergeCell ref="D4:D5"/>
    <mergeCell ref="E4:E5"/>
    <mergeCell ref="F4:F5"/>
    <mergeCell ref="G4:G5"/>
    <mergeCell ref="H4:I4"/>
    <mergeCell ref="J4:J5"/>
    <mergeCell ref="AJ4:AJ5"/>
    <mergeCell ref="AL4:AL5"/>
    <mergeCell ref="M4:M5"/>
    <mergeCell ref="N4:N5"/>
    <mergeCell ref="Q4:Q5"/>
    <mergeCell ref="S4:S5"/>
    <mergeCell ref="U4:U5"/>
    <mergeCell ref="V4:X4"/>
    <mergeCell ref="AG4:AG5"/>
    <mergeCell ref="AH4:AH5"/>
    <mergeCell ref="Z4:Z5"/>
    <mergeCell ref="AA4:AC4"/>
    <mergeCell ref="AE4:AE5"/>
    <mergeCell ref="O4:O5"/>
    <mergeCell ref="P4:P5"/>
  </mergeCells>
  <phoneticPr fontId="1" type="noConversion"/>
  <dataValidations count="4">
    <dataValidation type="list" allowBlank="1" showInputMessage="1" showErrorMessage="1" sqref="D7">
      <formula1>"본예산,1회추경,신규"</formula1>
    </dataValidation>
    <dataValidation type="list" allowBlank="1" showInputMessage="1" showErrorMessage="1" sqref="U7:U59 Z7:Z59">
      <formula1>"도비,국비,지특,기금,특교"</formula1>
    </dataValidation>
    <dataValidation type="list" allowBlank="1" showInputMessage="1" showErrorMessage="1" sqref="S7:S59">
      <formula1>"도비,국도비"</formula1>
    </dataValidation>
    <dataValidation type="list" allowBlank="1" showInputMessage="1" showErrorMessage="1" sqref="D8:D59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D8" sqref="D8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6" style="1" customWidth="1"/>
    <col min="16" max="16" width="18.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 x14ac:dyDescent="0.3">
      <c r="A1" s="16" t="s">
        <v>794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474</v>
      </c>
      <c r="V2" s="51" t="s">
        <v>503</v>
      </c>
      <c r="AA2" s="51" t="s">
        <v>503</v>
      </c>
    </row>
    <row r="3" spans="1:43" ht="20.25" customHeight="1" x14ac:dyDescent="0.3">
      <c r="H3" s="45"/>
      <c r="I3" s="45"/>
      <c r="K3" s="45"/>
      <c r="L3" s="45"/>
      <c r="Q3" s="20" t="s">
        <v>485</v>
      </c>
      <c r="V3" s="58" t="str">
        <f>IF(V6='17년일출'!V6,"OK","@@")</f>
        <v>@@</v>
      </c>
      <c r="W3" s="59"/>
      <c r="X3" s="58" t="str">
        <f>IF(COUNTIF(X6:X39,"검토")&gt;0,"@@","OK")</f>
        <v>OK</v>
      </c>
      <c r="AA3" s="58" t="str">
        <f>IF(AA6='17년일출'!AA6,"OK","@@")</f>
        <v>OK</v>
      </c>
      <c r="AC3" s="58" t="str">
        <f>IF(COUNTIF(AC6:AC39,"검토")&gt;0,"@@","OK")</f>
        <v>OK</v>
      </c>
    </row>
    <row r="4" spans="1:43" s="18" customFormat="1" ht="30" customHeight="1" x14ac:dyDescent="0.3">
      <c r="A4" s="212" t="s">
        <v>475</v>
      </c>
      <c r="B4" s="219" t="s">
        <v>476</v>
      </c>
      <c r="C4" s="218" t="s">
        <v>477</v>
      </c>
      <c r="D4" s="217" t="s">
        <v>484</v>
      </c>
      <c r="E4" s="216" t="s">
        <v>478</v>
      </c>
      <c r="F4" s="215" t="s">
        <v>479</v>
      </c>
      <c r="G4" s="213" t="s">
        <v>789</v>
      </c>
      <c r="H4" s="220" t="s">
        <v>790</v>
      </c>
      <c r="I4" s="230"/>
      <c r="J4" s="222" t="s">
        <v>791</v>
      </c>
      <c r="K4" s="224" t="s">
        <v>792</v>
      </c>
      <c r="L4" s="225"/>
      <c r="M4" s="210" t="s">
        <v>793</v>
      </c>
      <c r="N4" s="202" t="s">
        <v>483</v>
      </c>
      <c r="O4" s="208" t="s">
        <v>818</v>
      </c>
      <c r="P4" s="208" t="s">
        <v>819</v>
      </c>
      <c r="Q4" s="201" t="s">
        <v>482</v>
      </c>
      <c r="S4" s="203" t="s">
        <v>486</v>
      </c>
      <c r="T4" s="184"/>
      <c r="U4" s="204" t="s">
        <v>487</v>
      </c>
      <c r="V4" s="204" t="s">
        <v>488</v>
      </c>
      <c r="W4" s="204"/>
      <c r="X4" s="204"/>
      <c r="Z4" s="205" t="s">
        <v>487</v>
      </c>
      <c r="AA4" s="200" t="s">
        <v>492</v>
      </c>
      <c r="AB4" s="200"/>
      <c r="AC4" s="200"/>
      <c r="AE4" s="205" t="s">
        <v>493</v>
      </c>
      <c r="AG4" s="206" t="s">
        <v>494</v>
      </c>
      <c r="AI4" s="206" t="s">
        <v>495</v>
      </c>
      <c r="AK4" s="207" t="s">
        <v>496</v>
      </c>
      <c r="AL4" s="207"/>
      <c r="AM4" s="207"/>
      <c r="AO4" s="200" t="s">
        <v>499</v>
      </c>
      <c r="AP4" s="200"/>
      <c r="AQ4" s="200"/>
    </row>
    <row r="5" spans="1:43" s="18" customFormat="1" ht="18" customHeight="1" x14ac:dyDescent="0.3">
      <c r="A5" s="212"/>
      <c r="B5" s="219"/>
      <c r="C5" s="218"/>
      <c r="D5" s="215"/>
      <c r="E5" s="216"/>
      <c r="F5" s="215"/>
      <c r="G5" s="214"/>
      <c r="H5" s="186" t="s">
        <v>480</v>
      </c>
      <c r="I5" s="186" t="s">
        <v>481</v>
      </c>
      <c r="J5" s="223"/>
      <c r="K5" s="116" t="s">
        <v>480</v>
      </c>
      <c r="L5" s="116" t="s">
        <v>481</v>
      </c>
      <c r="M5" s="211"/>
      <c r="N5" s="202"/>
      <c r="O5" s="209"/>
      <c r="P5" s="209"/>
      <c r="Q5" s="201"/>
      <c r="S5" s="204"/>
      <c r="T5" s="184"/>
      <c r="U5" s="204"/>
      <c r="V5" s="182" t="s">
        <v>489</v>
      </c>
      <c r="W5" s="182" t="s">
        <v>490</v>
      </c>
      <c r="X5" s="111" t="s">
        <v>491</v>
      </c>
      <c r="Z5" s="205"/>
      <c r="AA5" s="111" t="s">
        <v>489</v>
      </c>
      <c r="AB5" s="111" t="s">
        <v>490</v>
      </c>
      <c r="AC5" s="111" t="s">
        <v>491</v>
      </c>
      <c r="AE5" s="205"/>
      <c r="AG5" s="205"/>
      <c r="AI5" s="205"/>
      <c r="AK5" s="111" t="s">
        <v>497</v>
      </c>
      <c r="AL5" s="111" t="s">
        <v>498</v>
      </c>
      <c r="AM5" s="111" t="s">
        <v>491</v>
      </c>
      <c r="AO5" s="111" t="s">
        <v>497</v>
      </c>
      <c r="AP5" s="111" t="s">
        <v>498</v>
      </c>
      <c r="AQ5" s="111" t="s">
        <v>491</v>
      </c>
    </row>
    <row r="6" spans="1:43" ht="50.1" customHeight="1" x14ac:dyDescent="0.3">
      <c r="A6" s="44" t="s">
        <v>500</v>
      </c>
      <c r="B6" s="21"/>
      <c r="C6" s="21"/>
      <c r="D6" s="21"/>
      <c r="E6" s="21"/>
      <c r="F6" s="21"/>
      <c r="G6" s="37">
        <f>SUBTOTAL(9,G7:G39)/2</f>
        <v>0</v>
      </c>
      <c r="H6" s="37">
        <f t="shared" ref="H6:Q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/>
      <c r="P6" s="37"/>
      <c r="Q6" s="37">
        <f t="shared" si="0"/>
        <v>0</v>
      </c>
      <c r="S6" s="24"/>
      <c r="U6" s="24"/>
      <c r="V6" s="37">
        <f>SUBTOTAL(9,V7:V39)</f>
        <v>0</v>
      </c>
      <c r="W6" s="37">
        <f>SUBTOTAL(9,W7:W39)</f>
        <v>0</v>
      </c>
      <c r="X6" s="63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SUBTOTAL(9,AK7:AK39)</f>
        <v>0</v>
      </c>
      <c r="AL6" s="37">
        <f>SUBTOTAL(9,AL7:AL39)</f>
        <v>0</v>
      </c>
      <c r="AM6" s="44" t="str">
        <f>IF(COUNTIF(AM7:AM39,"@@")&gt;0,"@@","OK")</f>
        <v>OK</v>
      </c>
      <c r="AO6" s="37">
        <f>SUBTOTAL(9,AO7:AO39)</f>
        <v>0</v>
      </c>
      <c r="AP6" s="37">
        <f>SUBTOTAL(9,AP7:AP39)</f>
        <v>0</v>
      </c>
      <c r="AQ6" s="44" t="str">
        <f>IF(COUNTIF(AQ7:AQ39,"@@")&gt;0,"@@","OK")</f>
        <v>OK</v>
      </c>
    </row>
    <row r="7" spans="1:43" ht="50.1" customHeight="1" x14ac:dyDescent="0.3">
      <c r="A7" s="52" t="s">
        <v>796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>
        <f>IF($U7&lt;&gt;"도비",IF($S7="국도비","직접입력",SUM($H7:$I7)),)</f>
        <v>0</v>
      </c>
      <c r="W7" s="38">
        <f>IF($U7="도비",SUM($H7:$I7),IF($S7="국도비","직접입력",SUM($H7:$I7)-$V7))</f>
        <v>0</v>
      </c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MATCH(1,(구분표!$E$2:$E$313='17년특입'!B7)*(구분표!$F$2:$F$313='17년특입'!C7)*(구분표!$G$2:$G$313='17년특입'!A7),0)))</f>
        <v/>
      </c>
      <c r="AI7" s="25"/>
      <c r="AK7" s="38">
        <f>IF(AE7="",0,SUMIFS('17년일출'!$V$6:$V$59,'17년일출'!$AE$6:$AE$59,'17년특입'!$AE7))</f>
        <v>0</v>
      </c>
      <c r="AL7" s="38" t="str">
        <f>IF(AE7="","",COUNTIFS('17년일출'!$AE$6:$AE$59,'17년특입'!AE7))</f>
        <v/>
      </c>
      <c r="AM7" s="25" t="str">
        <f>IF(V7=AK7,"OK","@@")</f>
        <v>OK</v>
      </c>
      <c r="AO7" s="38">
        <f>IF(AE7="",0,SUMIFS('17년일출'!$AA$6:$AA$59,'17년일출'!$AE$6:$AE$59,'17년특입'!$AE7))</f>
        <v>0</v>
      </c>
      <c r="AP7" s="38" t="str">
        <f>IF(AE7="","",COUNTIFS('17년일출'!$AE$6:$AE$59,AE7))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821</v>
      </c>
      <c r="E8" s="34"/>
      <c r="F8" s="33"/>
      <c r="G8" s="40"/>
      <c r="H8" s="38"/>
      <c r="I8" s="41"/>
      <c r="J8" s="46">
        <f t="shared" ref="J8:J39" si="4">SUM(G8:I8)</f>
        <v>0</v>
      </c>
      <c r="K8" s="38"/>
      <c r="L8" s="41"/>
      <c r="M8" s="48">
        <f t="shared" ref="M8:M39" si="5">SUM(G8,K8,L8)</f>
        <v>0</v>
      </c>
      <c r="N8" s="25" t="str">
        <f t="shared" ref="N8:N39" si="6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39" si="7">IF($U8&lt;&gt;"도비",IF($S8="국도비","직접입력",SUM($H8:$I8)),)</f>
        <v>0</v>
      </c>
      <c r="W8" s="38">
        <f t="shared" ref="W8:W39" si="8">IF($U8="도비",SUM($H8:$I8),IF($S8="국도비","직접입력",SUM($H8:$I8)-$V8))</f>
        <v>0</v>
      </c>
      <c r="X8" s="25" t="str">
        <f t="shared" ref="X8:X39" si="9">IF(SUM($H8:$I8)=SUM($V8:$W8),"OK","검토")</f>
        <v>OK</v>
      </c>
      <c r="Z8" s="25"/>
      <c r="AA8" s="38">
        <f t="shared" ref="AA8:AA39" si="10">IF($U8&lt;&gt;"도비",IF($S8="국도비","직접입력",SUM($K8:$L8)),)</f>
        <v>0</v>
      </c>
      <c r="AB8" s="38">
        <f t="shared" ref="AB8:AB39" si="11">IF($U8="도비",SUM(K8:L8),IF($S8="국도비","직접입력",SUM(K8:L8)-AA8))</f>
        <v>0</v>
      </c>
      <c r="AC8" s="25" t="str">
        <f t="shared" ref="AC8:AC39" si="12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MATCH(1,(구분표!$E$2:$E$313='17년특입'!B8)*(구분표!$F$2:$F$313='17년특입'!C8)*(구분표!$G$2:$G$313='17년특입'!A8),0)))</f>
        <v/>
      </c>
      <c r="AI8" s="25"/>
      <c r="AK8" s="38">
        <f>IF(AE8="",0,SUMIFS('17년일출'!$V$6:$V$59,'17년일출'!$AE$6:$AE$59,'17년특입'!$AE8))</f>
        <v>0</v>
      </c>
      <c r="AL8" s="38" t="str">
        <f>IF(AE8="","",COUNTIFS('17년일출'!$AE$6:$AE$59,'17년특입'!AE8))</f>
        <v/>
      </c>
      <c r="AM8" s="25" t="str">
        <f t="shared" ref="AM8:AM39" si="13">IF(V8=AK8,"OK","@@")</f>
        <v>OK</v>
      </c>
      <c r="AO8" s="38">
        <f>IF(AE8="",0,SUMIFS('17년일출'!$AA$6:$AA$59,'17년일출'!$AE$6:$AE$59,'17년특입'!$AE8))</f>
        <v>0</v>
      </c>
      <c r="AP8" s="38" t="str">
        <f>IF(AE8="","",COUNTIFS('17년일출'!$AE$6:$AE$59,AE8))</f>
        <v/>
      </c>
      <c r="AQ8" s="25" t="str">
        <f t="shared" ref="AQ8:AQ39" si="14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822</v>
      </c>
      <c r="E9" s="34"/>
      <c r="F9" s="33"/>
      <c r="G9" s="40"/>
      <c r="H9" s="38"/>
      <c r="I9" s="41"/>
      <c r="J9" s="46">
        <f t="shared" si="4"/>
        <v>0</v>
      </c>
      <c r="K9" s="38"/>
      <c r="L9" s="41"/>
      <c r="M9" s="48">
        <f t="shared" si="5"/>
        <v>0</v>
      </c>
      <c r="N9" s="25" t="str">
        <f t="shared" si="6"/>
        <v>X</v>
      </c>
      <c r="O9" s="60"/>
      <c r="P9" s="60"/>
      <c r="Q9" s="112"/>
      <c r="S9" s="25"/>
      <c r="U9" s="25"/>
      <c r="V9" s="38">
        <f t="shared" si="7"/>
        <v>0</v>
      </c>
      <c r="W9" s="38">
        <f t="shared" si="8"/>
        <v>0</v>
      </c>
      <c r="X9" s="25" t="str">
        <f t="shared" si="9"/>
        <v>OK</v>
      </c>
      <c r="Z9" s="25"/>
      <c r="AA9" s="38">
        <f t="shared" si="10"/>
        <v>0</v>
      </c>
      <c r="AB9" s="38">
        <f t="shared" si="11"/>
        <v>0</v>
      </c>
      <c r="AC9" s="25" t="str">
        <f t="shared" si="12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MATCH(1,(구분표!$E$2:$E$313='17년특입'!B9)*(구분표!$F$2:$F$313='17년특입'!C9)*(구분표!$G$2:$G$313='17년특입'!A9),0)))</f>
        <v/>
      </c>
      <c r="AI9" s="25"/>
      <c r="AK9" s="38">
        <f>IF(AE9="",0,SUMIFS('17년일출'!$V$6:$V$59,'17년일출'!$AE$6:$AE$59,'17년특입'!$AE9))</f>
        <v>0</v>
      </c>
      <c r="AL9" s="38" t="str">
        <f>IF(AE9="","",COUNTIFS('17년일출'!$AE$6:$AE$59,'17년특입'!AE9))</f>
        <v/>
      </c>
      <c r="AM9" s="25" t="str">
        <f t="shared" si="13"/>
        <v>OK</v>
      </c>
      <c r="AO9" s="38">
        <f>IF(AE9="",0,SUMIFS('17년일출'!$AA$6:$AA$59,'17년일출'!$AE$6:$AE$59,'17년특입'!$AE9))</f>
        <v>0</v>
      </c>
      <c r="AP9" s="38" t="str">
        <f>IF(AE9="","",COUNTIFS('17년일출'!$AE$6:$AE$59,AE9))</f>
        <v/>
      </c>
      <c r="AQ9" s="25" t="str">
        <f t="shared" si="14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4"/>
        <v>0</v>
      </c>
      <c r="K10" s="38"/>
      <c r="L10" s="41"/>
      <c r="M10" s="48">
        <f t="shared" si="5"/>
        <v>0</v>
      </c>
      <c r="N10" s="25" t="str">
        <f t="shared" si="6"/>
        <v>X</v>
      </c>
      <c r="O10" s="60"/>
      <c r="P10" s="60"/>
      <c r="Q10" s="112"/>
      <c r="S10" s="25"/>
      <c r="U10" s="25"/>
      <c r="V10" s="38">
        <f t="shared" si="7"/>
        <v>0</v>
      </c>
      <c r="W10" s="38">
        <f t="shared" si="8"/>
        <v>0</v>
      </c>
      <c r="X10" s="25" t="str">
        <f t="shared" si="9"/>
        <v>OK</v>
      </c>
      <c r="Z10" s="25"/>
      <c r="AA10" s="38">
        <f t="shared" si="10"/>
        <v>0</v>
      </c>
      <c r="AB10" s="38">
        <f t="shared" si="11"/>
        <v>0</v>
      </c>
      <c r="AC10" s="25" t="str">
        <f t="shared" si="12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MATCH(1,(구분표!$E$2:$E$313='17년특입'!B10)*(구분표!$F$2:$F$313='17년특입'!C10)*(구분표!$G$2:$G$313='17년특입'!A10),0)))</f>
        <v/>
      </c>
      <c r="AI10" s="25"/>
      <c r="AK10" s="38">
        <f>IF(AE10="",0,SUMIFS('17년일출'!$V$6:$V$59,'17년일출'!$AE$6:$AE$59,'17년특입'!$AE10))</f>
        <v>0</v>
      </c>
      <c r="AL10" s="38" t="str">
        <f>IF(AE10="","",COUNTIFS('17년일출'!$AE$6:$AE$59,'17년특입'!AE10))</f>
        <v/>
      </c>
      <c r="AM10" s="25" t="str">
        <f t="shared" si="13"/>
        <v>OK</v>
      </c>
      <c r="AO10" s="38">
        <f>IF(AE10="",0,SUMIFS('17년일출'!$AA$6:$AA$59,'17년일출'!$AE$6:$AE$59,'17년특입'!$AE10))</f>
        <v>0</v>
      </c>
      <c r="AP10" s="38" t="str">
        <f>IF(AE10="","",COUNTIFS('17년일출'!$AE$6:$AE$59,AE10))</f>
        <v/>
      </c>
      <c r="AQ10" s="25" t="str">
        <f t="shared" si="14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4"/>
        <v>0</v>
      </c>
      <c r="K11" s="38"/>
      <c r="L11" s="41"/>
      <c r="M11" s="48">
        <f t="shared" si="5"/>
        <v>0</v>
      </c>
      <c r="N11" s="25" t="str">
        <f t="shared" si="6"/>
        <v>X</v>
      </c>
      <c r="O11" s="60"/>
      <c r="P11" s="60"/>
      <c r="Q11" s="112"/>
      <c r="S11" s="25"/>
      <c r="U11" s="25"/>
      <c r="V11" s="38">
        <f t="shared" si="7"/>
        <v>0</v>
      </c>
      <c r="W11" s="38">
        <f t="shared" si="8"/>
        <v>0</v>
      </c>
      <c r="X11" s="25" t="str">
        <f t="shared" si="9"/>
        <v>OK</v>
      </c>
      <c r="Z11" s="25"/>
      <c r="AA11" s="38">
        <f t="shared" si="10"/>
        <v>0</v>
      </c>
      <c r="AB11" s="38">
        <f t="shared" si="11"/>
        <v>0</v>
      </c>
      <c r="AC11" s="25" t="str">
        <f t="shared" si="12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MATCH(1,(구분표!$E$2:$E$313='17년특입'!B11)*(구분표!$F$2:$F$313='17년특입'!C11)*(구분표!$G$2:$G$313='17년특입'!A11),0)))</f>
        <v/>
      </c>
      <c r="AI11" s="25"/>
      <c r="AK11" s="38">
        <f>IF(AE11="",0,SUMIFS('17년일출'!$V$6:$V$59,'17년일출'!$AE$6:$AE$59,'17년특입'!$AE11))</f>
        <v>0</v>
      </c>
      <c r="AL11" s="38" t="str">
        <f>IF(AE11="","",COUNTIFS('17년일출'!$AE$6:$AE$59,'17년특입'!AE11))</f>
        <v/>
      </c>
      <c r="AM11" s="25" t="str">
        <f t="shared" si="13"/>
        <v>OK</v>
      </c>
      <c r="AO11" s="38">
        <f>IF(AE11="",0,SUMIFS('17년일출'!$AA$6:$AA$59,'17년일출'!$AE$6:$AE$59,'17년특입'!$AE11))</f>
        <v>0</v>
      </c>
      <c r="AP11" s="38" t="str">
        <f>IF(AE11="","",COUNTIFS('17년일출'!$AE$6:$AE$59,AE11))</f>
        <v/>
      </c>
      <c r="AQ11" s="25" t="str">
        <f t="shared" si="14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4"/>
        <v>0</v>
      </c>
      <c r="K12" s="38"/>
      <c r="L12" s="41"/>
      <c r="M12" s="48">
        <f t="shared" si="5"/>
        <v>0</v>
      </c>
      <c r="N12" s="25" t="str">
        <f t="shared" si="6"/>
        <v>X</v>
      </c>
      <c r="O12" s="60"/>
      <c r="P12" s="60"/>
      <c r="Q12" s="112"/>
      <c r="S12" s="25"/>
      <c r="U12" s="25"/>
      <c r="V12" s="38">
        <f t="shared" si="7"/>
        <v>0</v>
      </c>
      <c r="W12" s="38">
        <f t="shared" si="8"/>
        <v>0</v>
      </c>
      <c r="X12" s="25" t="str">
        <f t="shared" si="9"/>
        <v>OK</v>
      </c>
      <c r="Z12" s="25"/>
      <c r="AA12" s="38">
        <f t="shared" si="10"/>
        <v>0</v>
      </c>
      <c r="AB12" s="38">
        <f t="shared" si="11"/>
        <v>0</v>
      </c>
      <c r="AC12" s="25" t="str">
        <f t="shared" si="12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MATCH(1,(구분표!$E$2:$E$313='17년특입'!B12)*(구분표!$F$2:$F$313='17년특입'!C12)*(구분표!$G$2:$G$313='17년특입'!A12),0)))</f>
        <v/>
      </c>
      <c r="AI12" s="25"/>
      <c r="AK12" s="38">
        <f>IF(AE12="",0,SUMIFS('17년일출'!$V$6:$V$59,'17년일출'!$AE$6:$AE$59,'17년특입'!$AE12))</f>
        <v>0</v>
      </c>
      <c r="AL12" s="38" t="str">
        <f>IF(AE12="","",COUNTIFS('17년일출'!$AE$6:$AE$59,'17년특입'!AE12))</f>
        <v/>
      </c>
      <c r="AM12" s="25" t="str">
        <f t="shared" si="13"/>
        <v>OK</v>
      </c>
      <c r="AO12" s="38">
        <f>IF(AE12="",0,SUMIFS('17년일출'!$AA$6:$AA$59,'17년일출'!$AE$6:$AE$59,'17년특입'!$AE12))</f>
        <v>0</v>
      </c>
      <c r="AP12" s="38" t="str">
        <f>IF(AE12="","",COUNTIFS('17년일출'!$AE$6:$AE$59,AE12))</f>
        <v/>
      </c>
      <c r="AQ12" s="25" t="str">
        <f t="shared" si="14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4"/>
        <v>0</v>
      </c>
      <c r="K13" s="38"/>
      <c r="L13" s="41"/>
      <c r="M13" s="48">
        <f t="shared" si="5"/>
        <v>0</v>
      </c>
      <c r="N13" s="25" t="str">
        <f t="shared" si="6"/>
        <v>X</v>
      </c>
      <c r="O13" s="60"/>
      <c r="P13" s="60"/>
      <c r="Q13" s="112"/>
      <c r="S13" s="25"/>
      <c r="U13" s="25"/>
      <c r="V13" s="38">
        <f t="shared" si="7"/>
        <v>0</v>
      </c>
      <c r="W13" s="38">
        <f t="shared" si="8"/>
        <v>0</v>
      </c>
      <c r="X13" s="25" t="str">
        <f t="shared" si="9"/>
        <v>OK</v>
      </c>
      <c r="Z13" s="25"/>
      <c r="AA13" s="38">
        <f t="shared" si="10"/>
        <v>0</v>
      </c>
      <c r="AB13" s="38">
        <f t="shared" si="11"/>
        <v>0</v>
      </c>
      <c r="AC13" s="25" t="str">
        <f t="shared" si="12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MATCH(1,(구분표!$E$2:$E$313='17년특입'!B13)*(구분표!$F$2:$F$313='17년특입'!C13)*(구분표!$G$2:$G$313='17년특입'!A13),0)))</f>
        <v/>
      </c>
      <c r="AI13" s="25"/>
      <c r="AK13" s="38">
        <f>IF(AE13="",0,SUMIFS('17년일출'!$V$6:$V$59,'17년일출'!$AE$6:$AE$59,'17년특입'!$AE13))</f>
        <v>0</v>
      </c>
      <c r="AL13" s="38" t="str">
        <f>IF(AE13="","",COUNTIFS('17년일출'!$AE$6:$AE$59,'17년특입'!AE13))</f>
        <v/>
      </c>
      <c r="AM13" s="25" t="str">
        <f t="shared" si="13"/>
        <v>OK</v>
      </c>
      <c r="AO13" s="38">
        <f>IF(AE13="",0,SUMIFS('17년일출'!$AA$6:$AA$59,'17년일출'!$AE$6:$AE$59,'17년특입'!$AE13))</f>
        <v>0</v>
      </c>
      <c r="AP13" s="38" t="str">
        <f>IF(AE13="","",COUNTIFS('17년일출'!$AE$6:$AE$59,AE13))</f>
        <v/>
      </c>
      <c r="AQ13" s="25" t="str">
        <f t="shared" si="14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4"/>
        <v>0</v>
      </c>
      <c r="K14" s="38"/>
      <c r="L14" s="41"/>
      <c r="M14" s="48">
        <f t="shared" si="5"/>
        <v>0</v>
      </c>
      <c r="N14" s="25" t="str">
        <f t="shared" si="6"/>
        <v>X</v>
      </c>
      <c r="O14" s="60"/>
      <c r="P14" s="60"/>
      <c r="Q14" s="112"/>
      <c r="S14" s="25"/>
      <c r="U14" s="25"/>
      <c r="V14" s="38">
        <f t="shared" si="7"/>
        <v>0</v>
      </c>
      <c r="W14" s="38">
        <f t="shared" si="8"/>
        <v>0</v>
      </c>
      <c r="X14" s="25" t="str">
        <f t="shared" si="9"/>
        <v>OK</v>
      </c>
      <c r="Z14" s="25"/>
      <c r="AA14" s="38">
        <f t="shared" si="10"/>
        <v>0</v>
      </c>
      <c r="AB14" s="38">
        <f t="shared" si="11"/>
        <v>0</v>
      </c>
      <c r="AC14" s="25" t="str">
        <f t="shared" si="12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MATCH(1,(구분표!$E$2:$E$313='17년특입'!B14)*(구분표!$F$2:$F$313='17년특입'!C14)*(구분표!$G$2:$G$313='17년특입'!A14),0)))</f>
        <v/>
      </c>
      <c r="AI14" s="25"/>
      <c r="AK14" s="38">
        <f>IF(AE14="",0,SUMIFS('17년일출'!$V$6:$V$59,'17년일출'!$AE$6:$AE$59,'17년특입'!$AE14))</f>
        <v>0</v>
      </c>
      <c r="AL14" s="38" t="str">
        <f>IF(AE14="","",COUNTIFS('17년일출'!$AE$6:$AE$59,'17년특입'!AE14))</f>
        <v/>
      </c>
      <c r="AM14" s="25" t="str">
        <f t="shared" si="13"/>
        <v>OK</v>
      </c>
      <c r="AO14" s="38">
        <f>IF(AE14="",0,SUMIFS('17년일출'!$AA$6:$AA$59,'17년일출'!$AE$6:$AE$59,'17년특입'!$AE14))</f>
        <v>0</v>
      </c>
      <c r="AP14" s="38" t="str">
        <f>IF(AE14="","",COUNTIFS('17년일출'!$AE$6:$AE$59,AE14))</f>
        <v/>
      </c>
      <c r="AQ14" s="25" t="str">
        <f t="shared" si="14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4"/>
        <v>0</v>
      </c>
      <c r="K15" s="38"/>
      <c r="L15" s="41"/>
      <c r="M15" s="48">
        <f t="shared" si="5"/>
        <v>0</v>
      </c>
      <c r="N15" s="25" t="str">
        <f t="shared" si="6"/>
        <v>X</v>
      </c>
      <c r="O15" s="60"/>
      <c r="P15" s="60"/>
      <c r="Q15" s="112"/>
      <c r="S15" s="25"/>
      <c r="U15" s="25"/>
      <c r="V15" s="38">
        <f t="shared" si="7"/>
        <v>0</v>
      </c>
      <c r="W15" s="38">
        <f t="shared" si="8"/>
        <v>0</v>
      </c>
      <c r="X15" s="25" t="str">
        <f t="shared" si="9"/>
        <v>OK</v>
      </c>
      <c r="Z15" s="25"/>
      <c r="AA15" s="38">
        <f t="shared" si="10"/>
        <v>0</v>
      </c>
      <c r="AB15" s="38">
        <f t="shared" si="11"/>
        <v>0</v>
      </c>
      <c r="AC15" s="25" t="str">
        <f t="shared" si="12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MATCH(1,(구분표!$E$2:$E$313='17년특입'!B15)*(구분표!$F$2:$F$313='17년특입'!C15)*(구분표!$G$2:$G$313='17년특입'!A15),0)))</f>
        <v/>
      </c>
      <c r="AI15" s="25"/>
      <c r="AK15" s="38">
        <f>IF(AE15="",0,SUMIFS('17년일출'!$V$6:$V$59,'17년일출'!$AE$6:$AE$59,'17년특입'!$AE15))</f>
        <v>0</v>
      </c>
      <c r="AL15" s="38" t="str">
        <f>IF(AE15="","",COUNTIFS('17년일출'!$AE$6:$AE$59,'17년특입'!AE15))</f>
        <v/>
      </c>
      <c r="AM15" s="25" t="str">
        <f t="shared" si="13"/>
        <v>OK</v>
      </c>
      <c r="AO15" s="38">
        <f>IF(AE15="",0,SUMIFS('17년일출'!$AA$6:$AA$59,'17년일출'!$AE$6:$AE$59,'17년특입'!$AE15))</f>
        <v>0</v>
      </c>
      <c r="AP15" s="38" t="str">
        <f>IF(AE15="","",COUNTIFS('17년일출'!$AE$6:$AE$59,AE15))</f>
        <v/>
      </c>
      <c r="AQ15" s="25" t="str">
        <f t="shared" si="14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4"/>
        <v>0</v>
      </c>
      <c r="K16" s="38"/>
      <c r="L16" s="41"/>
      <c r="M16" s="48">
        <f t="shared" si="5"/>
        <v>0</v>
      </c>
      <c r="N16" s="25" t="str">
        <f t="shared" si="6"/>
        <v>X</v>
      </c>
      <c r="O16" s="60"/>
      <c r="P16" s="60"/>
      <c r="Q16" s="112"/>
      <c r="S16" s="25"/>
      <c r="U16" s="25"/>
      <c r="V16" s="38">
        <f t="shared" si="7"/>
        <v>0</v>
      </c>
      <c r="W16" s="38">
        <f t="shared" si="8"/>
        <v>0</v>
      </c>
      <c r="X16" s="25" t="str">
        <f t="shared" si="9"/>
        <v>OK</v>
      </c>
      <c r="Z16" s="25"/>
      <c r="AA16" s="38">
        <f t="shared" si="10"/>
        <v>0</v>
      </c>
      <c r="AB16" s="38">
        <f t="shared" si="11"/>
        <v>0</v>
      </c>
      <c r="AC16" s="25" t="str">
        <f t="shared" si="12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MATCH(1,(구분표!$E$2:$E$313='17년특입'!B16)*(구분표!$F$2:$F$313='17년특입'!C16)*(구분표!$G$2:$G$313='17년특입'!A16),0)))</f>
        <v/>
      </c>
      <c r="AI16" s="25"/>
      <c r="AK16" s="38">
        <f>IF(AE16="",0,SUMIFS('17년일출'!$V$6:$V$59,'17년일출'!$AE$6:$AE$59,'17년특입'!$AE16))</f>
        <v>0</v>
      </c>
      <c r="AL16" s="38" t="str">
        <f>IF(AE16="","",COUNTIFS('17년일출'!$AE$6:$AE$59,'17년특입'!AE16))</f>
        <v/>
      </c>
      <c r="AM16" s="25" t="str">
        <f t="shared" si="13"/>
        <v>OK</v>
      </c>
      <c r="AO16" s="38">
        <f>IF(AE16="",0,SUMIFS('17년일출'!$AA$6:$AA$59,'17년일출'!$AE$6:$AE$59,'17년특입'!$AE16))</f>
        <v>0</v>
      </c>
      <c r="AP16" s="38" t="str">
        <f>IF(AE16="","",COUNTIFS('17년일출'!$AE$6:$AE$59,AE16))</f>
        <v/>
      </c>
      <c r="AQ16" s="25" t="str">
        <f t="shared" si="14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4"/>
        <v>0</v>
      </c>
      <c r="K17" s="38"/>
      <c r="L17" s="41"/>
      <c r="M17" s="48">
        <f t="shared" si="5"/>
        <v>0</v>
      </c>
      <c r="N17" s="25" t="str">
        <f t="shared" si="6"/>
        <v>X</v>
      </c>
      <c r="O17" s="60"/>
      <c r="P17" s="60"/>
      <c r="Q17" s="112"/>
      <c r="S17" s="25"/>
      <c r="U17" s="25"/>
      <c r="V17" s="38">
        <f t="shared" si="7"/>
        <v>0</v>
      </c>
      <c r="W17" s="38">
        <f t="shared" si="8"/>
        <v>0</v>
      </c>
      <c r="X17" s="25" t="str">
        <f t="shared" si="9"/>
        <v>OK</v>
      </c>
      <c r="Z17" s="25"/>
      <c r="AA17" s="38">
        <f t="shared" si="10"/>
        <v>0</v>
      </c>
      <c r="AB17" s="38">
        <f t="shared" si="11"/>
        <v>0</v>
      </c>
      <c r="AC17" s="25" t="str">
        <f t="shared" si="12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MATCH(1,(구분표!$E$2:$E$313='17년특입'!B17)*(구분표!$F$2:$F$313='17년특입'!C17)*(구분표!$G$2:$G$313='17년특입'!A17),0)))</f>
        <v/>
      </c>
      <c r="AI17" s="25"/>
      <c r="AK17" s="38">
        <f>IF(AE17="",0,SUMIFS('17년일출'!$V$6:$V$59,'17년일출'!$AE$6:$AE$59,'17년특입'!$AE17))</f>
        <v>0</v>
      </c>
      <c r="AL17" s="38" t="str">
        <f>IF(AE17="","",COUNTIFS('17년일출'!$AE$6:$AE$59,'17년특입'!AE17))</f>
        <v/>
      </c>
      <c r="AM17" s="25" t="str">
        <f t="shared" si="13"/>
        <v>OK</v>
      </c>
      <c r="AO17" s="38">
        <f>IF(AE17="",0,SUMIFS('17년일출'!$AA$6:$AA$59,'17년일출'!$AE$6:$AE$59,'17년특입'!$AE17))</f>
        <v>0</v>
      </c>
      <c r="AP17" s="38" t="str">
        <f>IF(AE17="","",COUNTIFS('17년일출'!$AE$6:$AE$59,AE17))</f>
        <v/>
      </c>
      <c r="AQ17" s="25" t="str">
        <f t="shared" si="14"/>
        <v>OK</v>
      </c>
    </row>
    <row r="18" spans="1:43" ht="50.1" customHeight="1" x14ac:dyDescent="0.3">
      <c r="A18" s="52" t="s">
        <v>796</v>
      </c>
      <c r="B18" s="53"/>
      <c r="C18" s="54"/>
      <c r="D18" s="53"/>
      <c r="E18" s="54"/>
      <c r="F18" s="53"/>
      <c r="G18" s="55">
        <f t="shared" ref="G18:M18" si="15">SUM(G19:G28)</f>
        <v>0</v>
      </c>
      <c r="H18" s="55">
        <f t="shared" si="15"/>
        <v>0</v>
      </c>
      <c r="I18" s="55">
        <f t="shared" si="15"/>
        <v>0</v>
      </c>
      <c r="J18" s="55">
        <f t="shared" si="15"/>
        <v>0</v>
      </c>
      <c r="K18" s="55">
        <f t="shared" si="15"/>
        <v>0</v>
      </c>
      <c r="L18" s="55">
        <f t="shared" si="15"/>
        <v>0</v>
      </c>
      <c r="M18" s="55">
        <f t="shared" si="15"/>
        <v>0</v>
      </c>
      <c r="N18" s="56"/>
      <c r="O18" s="183"/>
      <c r="P18" s="183"/>
      <c r="Q18" s="57"/>
      <c r="S18" s="25"/>
      <c r="U18" s="25"/>
      <c r="V18" s="38">
        <f t="shared" si="7"/>
        <v>0</v>
      </c>
      <c r="W18" s="38">
        <f t="shared" si="8"/>
        <v>0</v>
      </c>
      <c r="X18" s="25" t="str">
        <f t="shared" si="9"/>
        <v>OK</v>
      </c>
      <c r="Z18" s="25"/>
      <c r="AA18" s="38">
        <f t="shared" si="10"/>
        <v>0</v>
      </c>
      <c r="AB18" s="38">
        <f t="shared" si="11"/>
        <v>0</v>
      </c>
      <c r="AC18" s="25" t="str">
        <f t="shared" si="12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MATCH(1,(구분표!$E$2:$E$313='17년특입'!B18)*(구분표!$F$2:$F$313='17년특입'!C18)*(구분표!$G$2:$G$313='17년특입'!A18),0)))</f>
        <v/>
      </c>
      <c r="AI18" s="25"/>
      <c r="AK18" s="38">
        <f>IF(AE18="",0,SUMIFS('17년일출'!$V$6:$V$59,'17년일출'!$AE$6:$AE$59,'17년특입'!$AE18))</f>
        <v>0</v>
      </c>
      <c r="AL18" s="38" t="str">
        <f>IF(AE18="","",COUNTIFS('17년일출'!$AE$6:$AE$59,'17년특입'!AE18))</f>
        <v/>
      </c>
      <c r="AM18" s="25" t="str">
        <f t="shared" si="13"/>
        <v>OK</v>
      </c>
      <c r="AO18" s="38">
        <f>IF(AE18="",0,SUMIFS('17년일출'!$AA$6:$AA$59,'17년일출'!$AE$6:$AE$59,'17년특입'!$AE18))</f>
        <v>0</v>
      </c>
      <c r="AP18" s="38" t="str">
        <f>IF(AE18="","",COUNTIFS('17년일출'!$AE$6:$AE$59,AE18))</f>
        <v/>
      </c>
      <c r="AQ18" s="25" t="str">
        <f t="shared" si="14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4"/>
        <v>0</v>
      </c>
      <c r="K19" s="38"/>
      <c r="L19" s="41"/>
      <c r="M19" s="48">
        <f t="shared" si="5"/>
        <v>0</v>
      </c>
      <c r="N19" s="25" t="str">
        <f t="shared" si="6"/>
        <v>X</v>
      </c>
      <c r="O19" s="60"/>
      <c r="P19" s="60"/>
      <c r="Q19" s="112"/>
      <c r="S19" s="25"/>
      <c r="U19" s="25"/>
      <c r="V19" s="38">
        <f t="shared" si="7"/>
        <v>0</v>
      </c>
      <c r="W19" s="38">
        <f t="shared" si="8"/>
        <v>0</v>
      </c>
      <c r="X19" s="25" t="str">
        <f t="shared" si="9"/>
        <v>OK</v>
      </c>
      <c r="Z19" s="25"/>
      <c r="AA19" s="38">
        <f t="shared" si="10"/>
        <v>0</v>
      </c>
      <c r="AB19" s="38">
        <f t="shared" si="11"/>
        <v>0</v>
      </c>
      <c r="AC19" s="25" t="str">
        <f t="shared" si="12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MATCH(1,(구분표!$E$2:$E$313='17년특입'!B19)*(구분표!$F$2:$F$313='17년특입'!C19)*(구분표!$G$2:$G$313='17년특입'!A19),0)))</f>
        <v/>
      </c>
      <c r="AI19" s="25"/>
      <c r="AK19" s="38">
        <f>IF(AE19="",0,SUMIFS('17년일출'!$V$6:$V$59,'17년일출'!$AE$6:$AE$59,'17년특입'!$AE19))</f>
        <v>0</v>
      </c>
      <c r="AL19" s="38" t="str">
        <f>IF(AE19="","",COUNTIFS('17년일출'!$AE$6:$AE$59,'17년특입'!AE19))</f>
        <v/>
      </c>
      <c r="AM19" s="25" t="str">
        <f t="shared" si="13"/>
        <v>OK</v>
      </c>
      <c r="AO19" s="38">
        <f>IF(AE19="",0,SUMIFS('17년일출'!$AA$6:$AA$59,'17년일출'!$AE$6:$AE$59,'17년특입'!$AE19))</f>
        <v>0</v>
      </c>
      <c r="AP19" s="38" t="str">
        <f>IF(AE19="","",COUNTIFS('17년일출'!$AE$6:$AE$59,AE19))</f>
        <v/>
      </c>
      <c r="AQ19" s="25" t="str">
        <f t="shared" si="14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4"/>
        <v>0</v>
      </c>
      <c r="K20" s="38"/>
      <c r="L20" s="41"/>
      <c r="M20" s="48">
        <f t="shared" si="5"/>
        <v>0</v>
      </c>
      <c r="N20" s="25" t="str">
        <f t="shared" si="6"/>
        <v>X</v>
      </c>
      <c r="O20" s="60"/>
      <c r="P20" s="60"/>
      <c r="Q20" s="112"/>
      <c r="S20" s="25"/>
      <c r="U20" s="25"/>
      <c r="V20" s="38">
        <f t="shared" si="7"/>
        <v>0</v>
      </c>
      <c r="W20" s="38">
        <f t="shared" si="8"/>
        <v>0</v>
      </c>
      <c r="X20" s="25" t="str">
        <f t="shared" si="9"/>
        <v>OK</v>
      </c>
      <c r="Z20" s="25"/>
      <c r="AA20" s="38">
        <f t="shared" si="10"/>
        <v>0</v>
      </c>
      <c r="AB20" s="38">
        <f t="shared" si="11"/>
        <v>0</v>
      </c>
      <c r="AC20" s="25" t="str">
        <f t="shared" si="12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MATCH(1,(구분표!$E$2:$E$313='17년특입'!B20)*(구분표!$F$2:$F$313='17년특입'!C20)*(구분표!$G$2:$G$313='17년특입'!A20),0)))</f>
        <v/>
      </c>
      <c r="AI20" s="25"/>
      <c r="AK20" s="38">
        <f>IF(AE20="",0,SUMIFS('17년일출'!$V$6:$V$59,'17년일출'!$AE$6:$AE$59,'17년특입'!$AE20))</f>
        <v>0</v>
      </c>
      <c r="AL20" s="38" t="str">
        <f>IF(AE20="","",COUNTIFS('17년일출'!$AE$6:$AE$59,'17년특입'!AE20))</f>
        <v/>
      </c>
      <c r="AM20" s="25" t="str">
        <f t="shared" si="13"/>
        <v>OK</v>
      </c>
      <c r="AO20" s="38">
        <f>IF(AE20="",0,SUMIFS('17년일출'!$AA$6:$AA$59,'17년일출'!$AE$6:$AE$59,'17년특입'!$AE20))</f>
        <v>0</v>
      </c>
      <c r="AP20" s="38" t="str">
        <f>IF(AE20="","",COUNTIFS('17년일출'!$AE$6:$AE$59,AE20))</f>
        <v/>
      </c>
      <c r="AQ20" s="25" t="str">
        <f t="shared" si="14"/>
        <v>OK</v>
      </c>
    </row>
    <row r="21" spans="1:43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4"/>
        <v>0</v>
      </c>
      <c r="K21" s="38"/>
      <c r="L21" s="41"/>
      <c r="M21" s="48">
        <f t="shared" si="5"/>
        <v>0</v>
      </c>
      <c r="N21" s="25" t="str">
        <f t="shared" si="6"/>
        <v>X</v>
      </c>
      <c r="O21" s="60"/>
      <c r="P21" s="60"/>
      <c r="Q21" s="112"/>
      <c r="S21" s="25"/>
      <c r="U21" s="25"/>
      <c r="V21" s="38">
        <f t="shared" si="7"/>
        <v>0</v>
      </c>
      <c r="W21" s="38">
        <f t="shared" si="8"/>
        <v>0</v>
      </c>
      <c r="X21" s="25" t="str">
        <f t="shared" si="9"/>
        <v>OK</v>
      </c>
      <c r="Z21" s="25"/>
      <c r="AA21" s="38">
        <f t="shared" si="10"/>
        <v>0</v>
      </c>
      <c r="AB21" s="38">
        <f t="shared" si="11"/>
        <v>0</v>
      </c>
      <c r="AC21" s="25" t="str">
        <f t="shared" si="12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MATCH(1,(구분표!$E$2:$E$313='17년특입'!B21)*(구분표!$F$2:$F$313='17년특입'!C21)*(구분표!$G$2:$G$313='17년특입'!A21),0)))</f>
        <v/>
      </c>
      <c r="AI21" s="25"/>
      <c r="AK21" s="38">
        <f>IF(AE21="",0,SUMIFS('17년일출'!$V$6:$V$59,'17년일출'!$AE$6:$AE$59,'17년특입'!$AE21))</f>
        <v>0</v>
      </c>
      <c r="AL21" s="38" t="str">
        <f>IF(AE21="","",COUNTIFS('17년일출'!$AE$6:$AE$59,'17년특입'!AE21))</f>
        <v/>
      </c>
      <c r="AM21" s="25" t="str">
        <f t="shared" si="13"/>
        <v>OK</v>
      </c>
      <c r="AO21" s="38">
        <f>IF(AE21="",0,SUMIFS('17년일출'!$AA$6:$AA$59,'17년일출'!$AE$6:$AE$59,'17년특입'!$AE21))</f>
        <v>0</v>
      </c>
      <c r="AP21" s="38" t="str">
        <f>IF(AE21="","",COUNTIFS('17년일출'!$AE$6:$AE$59,AE21))</f>
        <v/>
      </c>
      <c r="AQ21" s="25" t="str">
        <f t="shared" si="14"/>
        <v>OK</v>
      </c>
    </row>
    <row r="22" spans="1:43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4"/>
        <v>0</v>
      </c>
      <c r="K22" s="38"/>
      <c r="L22" s="41"/>
      <c r="M22" s="48">
        <f t="shared" si="5"/>
        <v>0</v>
      </c>
      <c r="N22" s="25" t="str">
        <f t="shared" si="6"/>
        <v>X</v>
      </c>
      <c r="O22" s="60"/>
      <c r="P22" s="60"/>
      <c r="Q22" s="112"/>
      <c r="S22" s="25"/>
      <c r="U22" s="25"/>
      <c r="V22" s="38">
        <f t="shared" si="7"/>
        <v>0</v>
      </c>
      <c r="W22" s="38">
        <f t="shared" si="8"/>
        <v>0</v>
      </c>
      <c r="X22" s="25" t="str">
        <f t="shared" si="9"/>
        <v>OK</v>
      </c>
      <c r="Z22" s="25"/>
      <c r="AA22" s="38">
        <f t="shared" si="10"/>
        <v>0</v>
      </c>
      <c r="AB22" s="38">
        <f t="shared" si="11"/>
        <v>0</v>
      </c>
      <c r="AC22" s="25" t="str">
        <f t="shared" si="12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MATCH(1,(구분표!$E$2:$E$313='17년특입'!B22)*(구분표!$F$2:$F$313='17년특입'!C22)*(구분표!$G$2:$G$313='17년특입'!A22),0)))</f>
        <v/>
      </c>
      <c r="AI22" s="25"/>
      <c r="AK22" s="38">
        <f>IF(AE22="",0,SUMIFS('17년일출'!$V$6:$V$59,'17년일출'!$AE$6:$AE$59,'17년특입'!$AE22))</f>
        <v>0</v>
      </c>
      <c r="AL22" s="38" t="str">
        <f>IF(AE22="","",COUNTIFS('17년일출'!$AE$6:$AE$59,'17년특입'!AE22))</f>
        <v/>
      </c>
      <c r="AM22" s="25" t="str">
        <f t="shared" si="13"/>
        <v>OK</v>
      </c>
      <c r="AO22" s="38">
        <f>IF(AE22="",0,SUMIFS('17년일출'!$AA$6:$AA$59,'17년일출'!$AE$6:$AE$59,'17년특입'!$AE22))</f>
        <v>0</v>
      </c>
      <c r="AP22" s="38" t="str">
        <f>IF(AE22="","",COUNTIFS('17년일출'!$AE$6:$AE$59,AE22))</f>
        <v/>
      </c>
      <c r="AQ22" s="25" t="str">
        <f t="shared" si="14"/>
        <v>OK</v>
      </c>
    </row>
    <row r="23" spans="1:43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4"/>
        <v>0</v>
      </c>
      <c r="K23" s="38"/>
      <c r="L23" s="41"/>
      <c r="M23" s="48">
        <f t="shared" si="5"/>
        <v>0</v>
      </c>
      <c r="N23" s="25" t="str">
        <f t="shared" si="6"/>
        <v>X</v>
      </c>
      <c r="O23" s="60"/>
      <c r="P23" s="60"/>
      <c r="Q23" s="112"/>
      <c r="S23" s="25"/>
      <c r="U23" s="25"/>
      <c r="V23" s="38">
        <f t="shared" si="7"/>
        <v>0</v>
      </c>
      <c r="W23" s="38">
        <f t="shared" si="8"/>
        <v>0</v>
      </c>
      <c r="X23" s="25" t="str">
        <f t="shared" si="9"/>
        <v>OK</v>
      </c>
      <c r="Z23" s="25"/>
      <c r="AA23" s="38">
        <f t="shared" si="10"/>
        <v>0</v>
      </c>
      <c r="AB23" s="38">
        <f t="shared" si="11"/>
        <v>0</v>
      </c>
      <c r="AC23" s="25" t="str">
        <f t="shared" si="12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MATCH(1,(구분표!$E$2:$E$313='17년특입'!B23)*(구분표!$F$2:$F$313='17년특입'!C23)*(구분표!$G$2:$G$313='17년특입'!A23),0)))</f>
        <v/>
      </c>
      <c r="AI23" s="25"/>
      <c r="AK23" s="38">
        <f>IF(AE23="",0,SUMIFS('17년일출'!$V$6:$V$59,'17년일출'!$AE$6:$AE$59,'17년특입'!$AE23))</f>
        <v>0</v>
      </c>
      <c r="AL23" s="38" t="str">
        <f>IF(AE23="","",COUNTIFS('17년일출'!$AE$6:$AE$59,'17년특입'!AE23))</f>
        <v/>
      </c>
      <c r="AM23" s="25" t="str">
        <f t="shared" si="13"/>
        <v>OK</v>
      </c>
      <c r="AO23" s="38">
        <f>IF(AE23="",0,SUMIFS('17년일출'!$AA$6:$AA$59,'17년일출'!$AE$6:$AE$59,'17년특입'!$AE23))</f>
        <v>0</v>
      </c>
      <c r="AP23" s="38" t="str">
        <f>IF(AE23="","",COUNTIFS('17년일출'!$AE$6:$AE$59,AE23))</f>
        <v/>
      </c>
      <c r="AQ23" s="25" t="str">
        <f t="shared" si="14"/>
        <v>OK</v>
      </c>
    </row>
    <row r="24" spans="1:43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4"/>
        <v>0</v>
      </c>
      <c r="K24" s="38"/>
      <c r="L24" s="41"/>
      <c r="M24" s="48">
        <f t="shared" si="5"/>
        <v>0</v>
      </c>
      <c r="N24" s="25" t="str">
        <f t="shared" si="6"/>
        <v>X</v>
      </c>
      <c r="O24" s="60"/>
      <c r="P24" s="60"/>
      <c r="Q24" s="112"/>
      <c r="S24" s="25"/>
      <c r="U24" s="25"/>
      <c r="V24" s="38">
        <f t="shared" si="7"/>
        <v>0</v>
      </c>
      <c r="W24" s="38">
        <f t="shared" si="8"/>
        <v>0</v>
      </c>
      <c r="X24" s="25" t="str">
        <f t="shared" si="9"/>
        <v>OK</v>
      </c>
      <c r="Z24" s="25"/>
      <c r="AA24" s="38">
        <f t="shared" si="10"/>
        <v>0</v>
      </c>
      <c r="AB24" s="38">
        <f t="shared" si="11"/>
        <v>0</v>
      </c>
      <c r="AC24" s="25" t="str">
        <f t="shared" si="12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MATCH(1,(구분표!$E$2:$E$313='17년특입'!B24)*(구분표!$F$2:$F$313='17년특입'!C24)*(구분표!$G$2:$G$313='17년특입'!A24),0)))</f>
        <v/>
      </c>
      <c r="AI24" s="25"/>
      <c r="AK24" s="38">
        <f>IF(AE24="",0,SUMIFS('17년일출'!$V$6:$V$59,'17년일출'!$AE$6:$AE$59,'17년특입'!$AE24))</f>
        <v>0</v>
      </c>
      <c r="AL24" s="38" t="str">
        <f>IF(AE24="","",COUNTIFS('17년일출'!$AE$6:$AE$59,'17년특입'!AE24))</f>
        <v/>
      </c>
      <c r="AM24" s="25" t="str">
        <f t="shared" si="13"/>
        <v>OK</v>
      </c>
      <c r="AO24" s="38">
        <f>IF(AE24="",0,SUMIFS('17년일출'!$AA$6:$AA$59,'17년일출'!$AE$6:$AE$59,'17년특입'!$AE24))</f>
        <v>0</v>
      </c>
      <c r="AP24" s="38" t="str">
        <f>IF(AE24="","",COUNTIFS('17년일출'!$AE$6:$AE$59,AE24))</f>
        <v/>
      </c>
      <c r="AQ24" s="25" t="str">
        <f t="shared" si="14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4"/>
        <v>0</v>
      </c>
      <c r="K25" s="38"/>
      <c r="L25" s="41"/>
      <c r="M25" s="48">
        <f t="shared" si="5"/>
        <v>0</v>
      </c>
      <c r="N25" s="25" t="str">
        <f t="shared" si="6"/>
        <v>X</v>
      </c>
      <c r="O25" s="60"/>
      <c r="P25" s="60"/>
      <c r="Q25" s="112"/>
      <c r="S25" s="25"/>
      <c r="U25" s="25"/>
      <c r="V25" s="38">
        <f t="shared" si="7"/>
        <v>0</v>
      </c>
      <c r="W25" s="38">
        <f t="shared" si="8"/>
        <v>0</v>
      </c>
      <c r="X25" s="25" t="str">
        <f t="shared" si="9"/>
        <v>OK</v>
      </c>
      <c r="Z25" s="25"/>
      <c r="AA25" s="38">
        <f t="shared" si="10"/>
        <v>0</v>
      </c>
      <c r="AB25" s="38">
        <f t="shared" si="11"/>
        <v>0</v>
      </c>
      <c r="AC25" s="25" t="str">
        <f t="shared" si="12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MATCH(1,(구분표!$E$2:$E$313='17년특입'!B25)*(구분표!$F$2:$F$313='17년특입'!C25)*(구분표!$G$2:$G$313='17년특입'!A25),0)))</f>
        <v/>
      </c>
      <c r="AI25" s="25"/>
      <c r="AK25" s="38">
        <f>IF(AE25="",0,SUMIFS('17년일출'!$V$6:$V$59,'17년일출'!$AE$6:$AE$59,'17년특입'!$AE25))</f>
        <v>0</v>
      </c>
      <c r="AL25" s="38" t="str">
        <f>IF(AE25="","",COUNTIFS('17년일출'!$AE$6:$AE$59,'17년특입'!AE25))</f>
        <v/>
      </c>
      <c r="AM25" s="25" t="str">
        <f t="shared" si="13"/>
        <v>OK</v>
      </c>
      <c r="AO25" s="38">
        <f>IF(AE25="",0,SUMIFS('17년일출'!$AA$6:$AA$59,'17년일출'!$AE$6:$AE$59,'17년특입'!$AE25))</f>
        <v>0</v>
      </c>
      <c r="AP25" s="38" t="str">
        <f>IF(AE25="","",COUNTIFS('17년일출'!$AE$6:$AE$59,AE25))</f>
        <v/>
      </c>
      <c r="AQ25" s="25" t="str">
        <f t="shared" si="14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4"/>
        <v>0</v>
      </c>
      <c r="K26" s="38"/>
      <c r="L26" s="41"/>
      <c r="M26" s="48">
        <f t="shared" si="5"/>
        <v>0</v>
      </c>
      <c r="N26" s="25" t="str">
        <f t="shared" si="6"/>
        <v>X</v>
      </c>
      <c r="O26" s="60"/>
      <c r="P26" s="60"/>
      <c r="Q26" s="112"/>
      <c r="S26" s="25"/>
      <c r="U26" s="25"/>
      <c r="V26" s="38">
        <f t="shared" si="7"/>
        <v>0</v>
      </c>
      <c r="W26" s="38">
        <f t="shared" si="8"/>
        <v>0</v>
      </c>
      <c r="X26" s="25" t="str">
        <f t="shared" si="9"/>
        <v>OK</v>
      </c>
      <c r="Z26" s="25"/>
      <c r="AA26" s="38">
        <f t="shared" si="10"/>
        <v>0</v>
      </c>
      <c r="AB26" s="38">
        <f t="shared" si="11"/>
        <v>0</v>
      </c>
      <c r="AC26" s="25" t="str">
        <f t="shared" si="12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MATCH(1,(구분표!$E$2:$E$313='17년특입'!B26)*(구분표!$F$2:$F$313='17년특입'!C26)*(구분표!$G$2:$G$313='17년특입'!A26),0)))</f>
        <v/>
      </c>
      <c r="AI26" s="25"/>
      <c r="AK26" s="38">
        <f>IF(AE26="",0,SUMIFS('17년일출'!$V$6:$V$59,'17년일출'!$AE$6:$AE$59,'17년특입'!$AE26))</f>
        <v>0</v>
      </c>
      <c r="AL26" s="38" t="str">
        <f>IF(AE26="","",COUNTIFS('17년일출'!$AE$6:$AE$59,'17년특입'!AE26))</f>
        <v/>
      </c>
      <c r="AM26" s="25" t="str">
        <f t="shared" si="13"/>
        <v>OK</v>
      </c>
      <c r="AO26" s="38">
        <f>IF(AE26="",0,SUMIFS('17년일출'!$AA$6:$AA$59,'17년일출'!$AE$6:$AE$59,'17년특입'!$AE26))</f>
        <v>0</v>
      </c>
      <c r="AP26" s="38" t="str">
        <f>IF(AE26="","",COUNTIFS('17년일출'!$AE$6:$AE$59,AE26))</f>
        <v/>
      </c>
      <c r="AQ26" s="25" t="str">
        <f t="shared" si="14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4"/>
        <v>0</v>
      </c>
      <c r="K27" s="38"/>
      <c r="L27" s="41"/>
      <c r="M27" s="48">
        <f t="shared" si="5"/>
        <v>0</v>
      </c>
      <c r="N27" s="25" t="str">
        <f t="shared" si="6"/>
        <v>X</v>
      </c>
      <c r="O27" s="60"/>
      <c r="P27" s="60"/>
      <c r="Q27" s="112"/>
      <c r="S27" s="25"/>
      <c r="U27" s="25"/>
      <c r="V27" s="38">
        <f t="shared" si="7"/>
        <v>0</v>
      </c>
      <c r="W27" s="38">
        <f t="shared" si="8"/>
        <v>0</v>
      </c>
      <c r="X27" s="25" t="str">
        <f t="shared" si="9"/>
        <v>OK</v>
      </c>
      <c r="Z27" s="25"/>
      <c r="AA27" s="38">
        <f t="shared" si="10"/>
        <v>0</v>
      </c>
      <c r="AB27" s="38">
        <f t="shared" si="11"/>
        <v>0</v>
      </c>
      <c r="AC27" s="25" t="str">
        <f t="shared" si="12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MATCH(1,(구분표!$E$2:$E$313='17년특입'!B27)*(구분표!$F$2:$F$313='17년특입'!C27)*(구분표!$G$2:$G$313='17년특입'!A27),0)))</f>
        <v/>
      </c>
      <c r="AI27" s="25"/>
      <c r="AK27" s="38">
        <f>IF(AE27="",0,SUMIFS('17년일출'!$V$6:$V$59,'17년일출'!$AE$6:$AE$59,'17년특입'!$AE27))</f>
        <v>0</v>
      </c>
      <c r="AL27" s="38" t="str">
        <f>IF(AE27="","",COUNTIFS('17년일출'!$AE$6:$AE$59,'17년특입'!AE27))</f>
        <v/>
      </c>
      <c r="AM27" s="25" t="str">
        <f t="shared" si="13"/>
        <v>OK</v>
      </c>
      <c r="AO27" s="38">
        <f>IF(AE27="",0,SUMIFS('17년일출'!$AA$6:$AA$59,'17년일출'!$AE$6:$AE$59,'17년특입'!$AE27))</f>
        <v>0</v>
      </c>
      <c r="AP27" s="38" t="str">
        <f>IF(AE27="","",COUNTIFS('17년일출'!$AE$6:$AE$59,AE27))</f>
        <v/>
      </c>
      <c r="AQ27" s="25" t="str">
        <f t="shared" si="14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4"/>
        <v>0</v>
      </c>
      <c r="K28" s="38"/>
      <c r="L28" s="41"/>
      <c r="M28" s="48">
        <f t="shared" si="5"/>
        <v>0</v>
      </c>
      <c r="N28" s="25" t="str">
        <f t="shared" si="6"/>
        <v>X</v>
      </c>
      <c r="O28" s="60"/>
      <c r="P28" s="60"/>
      <c r="Q28" s="112"/>
      <c r="S28" s="25"/>
      <c r="U28" s="25"/>
      <c r="V28" s="38">
        <f t="shared" si="7"/>
        <v>0</v>
      </c>
      <c r="W28" s="38">
        <f t="shared" si="8"/>
        <v>0</v>
      </c>
      <c r="X28" s="25" t="str">
        <f t="shared" si="9"/>
        <v>OK</v>
      </c>
      <c r="Z28" s="25"/>
      <c r="AA28" s="38">
        <f t="shared" si="10"/>
        <v>0</v>
      </c>
      <c r="AB28" s="38">
        <f t="shared" si="11"/>
        <v>0</v>
      </c>
      <c r="AC28" s="25" t="str">
        <f t="shared" si="12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MATCH(1,(구분표!$E$2:$E$313='17년특입'!B28)*(구분표!$F$2:$F$313='17년특입'!C28)*(구분표!$G$2:$G$313='17년특입'!A28),0)))</f>
        <v/>
      </c>
      <c r="AI28" s="25"/>
      <c r="AK28" s="38">
        <f>IF(AE28="",0,SUMIFS('17년일출'!$V$6:$V$59,'17년일출'!$AE$6:$AE$59,'17년특입'!$AE28))</f>
        <v>0</v>
      </c>
      <c r="AL28" s="38" t="str">
        <f>IF(AE28="","",COUNTIFS('17년일출'!$AE$6:$AE$59,'17년특입'!AE28))</f>
        <v/>
      </c>
      <c r="AM28" s="25" t="str">
        <f t="shared" si="13"/>
        <v>OK</v>
      </c>
      <c r="AO28" s="38">
        <f>IF(AE28="",0,SUMIFS('17년일출'!$AA$6:$AA$59,'17년일출'!$AE$6:$AE$59,'17년특입'!$AE28))</f>
        <v>0</v>
      </c>
      <c r="AP28" s="38" t="str">
        <f>IF(AE28="","",COUNTIFS('17년일출'!$AE$6:$AE$59,AE28))</f>
        <v/>
      </c>
      <c r="AQ28" s="25" t="str">
        <f t="shared" si="14"/>
        <v>OK</v>
      </c>
    </row>
    <row r="29" spans="1:43" ht="50.1" customHeight="1" x14ac:dyDescent="0.3">
      <c r="A29" s="52" t="s">
        <v>796</v>
      </c>
      <c r="B29" s="53"/>
      <c r="C29" s="54"/>
      <c r="D29" s="53"/>
      <c r="E29" s="54"/>
      <c r="F29" s="53"/>
      <c r="G29" s="55">
        <f t="shared" ref="G29:M29" si="16">SUM(G30:G39)</f>
        <v>0</v>
      </c>
      <c r="H29" s="55">
        <f t="shared" si="16"/>
        <v>0</v>
      </c>
      <c r="I29" s="55">
        <f t="shared" si="16"/>
        <v>0</v>
      </c>
      <c r="J29" s="55">
        <f t="shared" si="16"/>
        <v>0</v>
      </c>
      <c r="K29" s="55">
        <f t="shared" si="16"/>
        <v>0</v>
      </c>
      <c r="L29" s="55">
        <f t="shared" si="16"/>
        <v>0</v>
      </c>
      <c r="M29" s="55">
        <f t="shared" si="16"/>
        <v>0</v>
      </c>
      <c r="N29" s="56"/>
      <c r="O29" s="183"/>
      <c r="P29" s="183"/>
      <c r="Q29" s="57"/>
      <c r="S29" s="25"/>
      <c r="U29" s="25"/>
      <c r="V29" s="38">
        <f t="shared" si="7"/>
        <v>0</v>
      </c>
      <c r="W29" s="38">
        <f t="shared" si="8"/>
        <v>0</v>
      </c>
      <c r="X29" s="25" t="str">
        <f t="shared" si="9"/>
        <v>OK</v>
      </c>
      <c r="Z29" s="25"/>
      <c r="AA29" s="38">
        <f t="shared" si="10"/>
        <v>0</v>
      </c>
      <c r="AB29" s="38">
        <f t="shared" si="11"/>
        <v>0</v>
      </c>
      <c r="AC29" s="25" t="str">
        <f t="shared" si="12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MATCH(1,(구분표!$E$2:$E$313='17년특입'!B29)*(구분표!$F$2:$F$313='17년특입'!C29)*(구분표!$G$2:$G$313='17년특입'!A29),0)))</f>
        <v/>
      </c>
      <c r="AI29" s="25"/>
      <c r="AK29" s="38">
        <f>IF(AE29="",0,SUMIFS('17년일출'!$V$6:$V$59,'17년일출'!$AE$6:$AE$59,'17년특입'!$AE29))</f>
        <v>0</v>
      </c>
      <c r="AL29" s="38" t="str">
        <f>IF(AE29="","",COUNTIFS('17년일출'!$AE$6:$AE$59,'17년특입'!AE29))</f>
        <v/>
      </c>
      <c r="AM29" s="25" t="str">
        <f t="shared" si="13"/>
        <v>OK</v>
      </c>
      <c r="AO29" s="38">
        <f>IF(AE29="",0,SUMIFS('17년일출'!$AA$6:$AA$59,'17년일출'!$AE$6:$AE$59,'17년특입'!$AE29))</f>
        <v>0</v>
      </c>
      <c r="AP29" s="38" t="str">
        <f>IF(AE29="","",COUNTIFS('17년일출'!$AE$6:$AE$59,AE29))</f>
        <v/>
      </c>
      <c r="AQ29" s="25" t="str">
        <f t="shared" si="14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4"/>
        <v>0</v>
      </c>
      <c r="K30" s="38"/>
      <c r="L30" s="41"/>
      <c r="M30" s="48">
        <f t="shared" si="5"/>
        <v>0</v>
      </c>
      <c r="N30" s="25" t="str">
        <f t="shared" si="6"/>
        <v>X</v>
      </c>
      <c r="O30" s="60"/>
      <c r="P30" s="60"/>
      <c r="Q30" s="112"/>
      <c r="S30" s="25"/>
      <c r="U30" s="25"/>
      <c r="V30" s="38">
        <f t="shared" si="7"/>
        <v>0</v>
      </c>
      <c r="W30" s="38">
        <f t="shared" si="8"/>
        <v>0</v>
      </c>
      <c r="X30" s="25" t="str">
        <f t="shared" si="9"/>
        <v>OK</v>
      </c>
      <c r="Z30" s="25"/>
      <c r="AA30" s="38">
        <f t="shared" si="10"/>
        <v>0</v>
      </c>
      <c r="AB30" s="38">
        <f t="shared" si="11"/>
        <v>0</v>
      </c>
      <c r="AC30" s="25" t="str">
        <f t="shared" si="12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MATCH(1,(구분표!$E$2:$E$313='17년특입'!B30)*(구분표!$F$2:$F$313='17년특입'!C30)*(구분표!$G$2:$G$313='17년특입'!A30),0)))</f>
        <v/>
      </c>
      <c r="AI30" s="25"/>
      <c r="AK30" s="38">
        <f>IF(AE30="",0,SUMIFS('17년일출'!$V$6:$V$59,'17년일출'!$AE$6:$AE$59,'17년특입'!$AE30))</f>
        <v>0</v>
      </c>
      <c r="AL30" s="38" t="str">
        <f>IF(AE30="","",COUNTIFS('17년일출'!$AE$6:$AE$59,'17년특입'!AE30))</f>
        <v/>
      </c>
      <c r="AM30" s="25" t="str">
        <f t="shared" si="13"/>
        <v>OK</v>
      </c>
      <c r="AO30" s="38">
        <f>IF(AE30="",0,SUMIFS('17년일출'!$AA$6:$AA$59,'17년일출'!$AE$6:$AE$59,'17년특입'!$AE30))</f>
        <v>0</v>
      </c>
      <c r="AP30" s="38" t="str">
        <f>IF(AE30="","",COUNTIFS('17년일출'!$AE$6:$AE$59,AE30))</f>
        <v/>
      </c>
      <c r="AQ30" s="25" t="str">
        <f t="shared" si="14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4"/>
        <v>0</v>
      </c>
      <c r="K31" s="38"/>
      <c r="L31" s="41"/>
      <c r="M31" s="48">
        <f t="shared" si="5"/>
        <v>0</v>
      </c>
      <c r="N31" s="25" t="str">
        <f t="shared" si="6"/>
        <v>X</v>
      </c>
      <c r="O31" s="60"/>
      <c r="P31" s="60"/>
      <c r="Q31" s="112"/>
      <c r="S31" s="25"/>
      <c r="U31" s="25"/>
      <c r="V31" s="38">
        <f t="shared" si="7"/>
        <v>0</v>
      </c>
      <c r="W31" s="38">
        <f t="shared" si="8"/>
        <v>0</v>
      </c>
      <c r="X31" s="25" t="str">
        <f t="shared" si="9"/>
        <v>OK</v>
      </c>
      <c r="Z31" s="25"/>
      <c r="AA31" s="38">
        <f t="shared" si="10"/>
        <v>0</v>
      </c>
      <c r="AB31" s="38">
        <f t="shared" si="11"/>
        <v>0</v>
      </c>
      <c r="AC31" s="25" t="str">
        <f t="shared" si="12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MATCH(1,(구분표!$E$2:$E$313='17년특입'!B31)*(구분표!$F$2:$F$313='17년특입'!C31)*(구분표!$G$2:$G$313='17년특입'!A31),0)))</f>
        <v/>
      </c>
      <c r="AI31" s="25"/>
      <c r="AK31" s="38">
        <f>IF(AE31="",0,SUMIFS('17년일출'!$V$6:$V$59,'17년일출'!$AE$6:$AE$59,'17년특입'!$AE31))</f>
        <v>0</v>
      </c>
      <c r="AL31" s="38" t="str">
        <f>IF(AE31="","",COUNTIFS('17년일출'!$AE$6:$AE$59,'17년특입'!AE31))</f>
        <v/>
      </c>
      <c r="AM31" s="25" t="str">
        <f t="shared" si="13"/>
        <v>OK</v>
      </c>
      <c r="AO31" s="38">
        <f>IF(AE31="",0,SUMIFS('17년일출'!$AA$6:$AA$59,'17년일출'!$AE$6:$AE$59,'17년특입'!$AE31))</f>
        <v>0</v>
      </c>
      <c r="AP31" s="38" t="str">
        <f>IF(AE31="","",COUNTIFS('17년일출'!$AE$6:$AE$59,AE31))</f>
        <v/>
      </c>
      <c r="AQ31" s="25" t="str">
        <f t="shared" si="14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4"/>
        <v>0</v>
      </c>
      <c r="K32" s="38"/>
      <c r="L32" s="41"/>
      <c r="M32" s="48">
        <f t="shared" si="5"/>
        <v>0</v>
      </c>
      <c r="N32" s="25" t="str">
        <f t="shared" si="6"/>
        <v>X</v>
      </c>
      <c r="O32" s="60"/>
      <c r="P32" s="60"/>
      <c r="Q32" s="112"/>
      <c r="S32" s="25"/>
      <c r="U32" s="25"/>
      <c r="V32" s="38">
        <f t="shared" si="7"/>
        <v>0</v>
      </c>
      <c r="W32" s="38">
        <f t="shared" si="8"/>
        <v>0</v>
      </c>
      <c r="X32" s="25" t="str">
        <f t="shared" si="9"/>
        <v>OK</v>
      </c>
      <c r="Z32" s="25"/>
      <c r="AA32" s="38">
        <f t="shared" si="10"/>
        <v>0</v>
      </c>
      <c r="AB32" s="38">
        <f t="shared" si="11"/>
        <v>0</v>
      </c>
      <c r="AC32" s="25" t="str">
        <f t="shared" si="12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MATCH(1,(구분표!$E$2:$E$313='17년특입'!B32)*(구분표!$F$2:$F$313='17년특입'!C32)*(구분표!$G$2:$G$313='17년특입'!A32),0)))</f>
        <v/>
      </c>
      <c r="AI32" s="25"/>
      <c r="AK32" s="38">
        <f>IF(AE32="",0,SUMIFS('17년일출'!$V$6:$V$59,'17년일출'!$AE$6:$AE$59,'17년특입'!$AE32))</f>
        <v>0</v>
      </c>
      <c r="AL32" s="38" t="str">
        <f>IF(AE32="","",COUNTIFS('17년일출'!$AE$6:$AE$59,'17년특입'!AE32))</f>
        <v/>
      </c>
      <c r="AM32" s="25" t="str">
        <f t="shared" si="13"/>
        <v>OK</v>
      </c>
      <c r="AO32" s="38">
        <f>IF(AE32="",0,SUMIFS('17년일출'!$AA$6:$AA$59,'17년일출'!$AE$6:$AE$59,'17년특입'!$AE32))</f>
        <v>0</v>
      </c>
      <c r="AP32" s="38" t="str">
        <f>IF(AE32="","",COUNTIFS('17년일출'!$AE$6:$AE$59,AE32))</f>
        <v/>
      </c>
      <c r="AQ32" s="25" t="str">
        <f t="shared" si="14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4"/>
        <v>0</v>
      </c>
      <c r="K33" s="38"/>
      <c r="L33" s="41"/>
      <c r="M33" s="48">
        <f t="shared" si="5"/>
        <v>0</v>
      </c>
      <c r="N33" s="25" t="str">
        <f t="shared" si="6"/>
        <v>X</v>
      </c>
      <c r="O33" s="60"/>
      <c r="P33" s="60"/>
      <c r="Q33" s="112"/>
      <c r="S33" s="25"/>
      <c r="U33" s="25"/>
      <c r="V33" s="38">
        <f t="shared" si="7"/>
        <v>0</v>
      </c>
      <c r="W33" s="38">
        <f t="shared" si="8"/>
        <v>0</v>
      </c>
      <c r="X33" s="25" t="str">
        <f t="shared" si="9"/>
        <v>OK</v>
      </c>
      <c r="Z33" s="25"/>
      <c r="AA33" s="38">
        <f t="shared" si="10"/>
        <v>0</v>
      </c>
      <c r="AB33" s="38">
        <f t="shared" si="11"/>
        <v>0</v>
      </c>
      <c r="AC33" s="25" t="str">
        <f t="shared" si="12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MATCH(1,(구분표!$E$2:$E$313='17년특입'!B33)*(구분표!$F$2:$F$313='17년특입'!C33)*(구분표!$G$2:$G$313='17년특입'!A33),0)))</f>
        <v/>
      </c>
      <c r="AI33" s="25"/>
      <c r="AK33" s="38">
        <f>IF(AE33="",0,SUMIFS('17년일출'!$V$6:$V$59,'17년일출'!$AE$6:$AE$59,'17년특입'!$AE33))</f>
        <v>0</v>
      </c>
      <c r="AL33" s="38" t="str">
        <f>IF(AE33="","",COUNTIFS('17년일출'!$AE$6:$AE$59,'17년특입'!AE33))</f>
        <v/>
      </c>
      <c r="AM33" s="25" t="str">
        <f t="shared" si="13"/>
        <v>OK</v>
      </c>
      <c r="AO33" s="38">
        <f>IF(AE33="",0,SUMIFS('17년일출'!$AA$6:$AA$59,'17년일출'!$AE$6:$AE$59,'17년특입'!$AE33))</f>
        <v>0</v>
      </c>
      <c r="AP33" s="38" t="str">
        <f>IF(AE33="","",COUNTIFS('17년일출'!$AE$6:$AE$59,AE33))</f>
        <v/>
      </c>
      <c r="AQ33" s="25" t="str">
        <f t="shared" si="14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4"/>
        <v>0</v>
      </c>
      <c r="K34" s="38"/>
      <c r="L34" s="41"/>
      <c r="M34" s="48">
        <f t="shared" si="5"/>
        <v>0</v>
      </c>
      <c r="N34" s="25" t="str">
        <f t="shared" si="6"/>
        <v>X</v>
      </c>
      <c r="O34" s="60"/>
      <c r="P34" s="60"/>
      <c r="Q34" s="112"/>
      <c r="S34" s="25"/>
      <c r="U34" s="25"/>
      <c r="V34" s="38">
        <f t="shared" si="7"/>
        <v>0</v>
      </c>
      <c r="W34" s="38">
        <f t="shared" si="8"/>
        <v>0</v>
      </c>
      <c r="X34" s="25" t="str">
        <f t="shared" si="9"/>
        <v>OK</v>
      </c>
      <c r="Z34" s="25"/>
      <c r="AA34" s="38">
        <f t="shared" si="10"/>
        <v>0</v>
      </c>
      <c r="AB34" s="38">
        <f t="shared" si="11"/>
        <v>0</v>
      </c>
      <c r="AC34" s="25" t="str">
        <f t="shared" si="12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MATCH(1,(구분표!$E$2:$E$313='17년특입'!B34)*(구분표!$F$2:$F$313='17년특입'!C34)*(구분표!$G$2:$G$313='17년특입'!A34),0)))</f>
        <v/>
      </c>
      <c r="AI34" s="25"/>
      <c r="AK34" s="38">
        <f>IF(AE34="",0,SUMIFS('17년일출'!$V$6:$V$59,'17년일출'!$AE$6:$AE$59,'17년특입'!$AE34))</f>
        <v>0</v>
      </c>
      <c r="AL34" s="38" t="str">
        <f>IF(AE34="","",COUNTIFS('17년일출'!$AE$6:$AE$59,'17년특입'!AE34))</f>
        <v/>
      </c>
      <c r="AM34" s="25" t="str">
        <f t="shared" si="13"/>
        <v>OK</v>
      </c>
      <c r="AO34" s="38">
        <f>IF(AE34="",0,SUMIFS('17년일출'!$AA$6:$AA$59,'17년일출'!$AE$6:$AE$59,'17년특입'!$AE34))</f>
        <v>0</v>
      </c>
      <c r="AP34" s="38" t="str">
        <f>IF(AE34="","",COUNTIFS('17년일출'!$AE$6:$AE$59,AE34))</f>
        <v/>
      </c>
      <c r="AQ34" s="25" t="str">
        <f t="shared" si="14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4"/>
        <v>0</v>
      </c>
      <c r="K35" s="38"/>
      <c r="L35" s="41"/>
      <c r="M35" s="48">
        <f t="shared" si="5"/>
        <v>0</v>
      </c>
      <c r="N35" s="25" t="str">
        <f t="shared" si="6"/>
        <v>X</v>
      </c>
      <c r="O35" s="60"/>
      <c r="P35" s="60"/>
      <c r="Q35" s="112"/>
      <c r="S35" s="25"/>
      <c r="U35" s="25"/>
      <c r="V35" s="38">
        <f t="shared" si="7"/>
        <v>0</v>
      </c>
      <c r="W35" s="38">
        <f t="shared" si="8"/>
        <v>0</v>
      </c>
      <c r="X35" s="25" t="str">
        <f t="shared" si="9"/>
        <v>OK</v>
      </c>
      <c r="Z35" s="25"/>
      <c r="AA35" s="38">
        <f t="shared" si="10"/>
        <v>0</v>
      </c>
      <c r="AB35" s="38">
        <f t="shared" si="11"/>
        <v>0</v>
      </c>
      <c r="AC35" s="25" t="str">
        <f t="shared" si="12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MATCH(1,(구분표!$E$2:$E$313='17년특입'!B35)*(구분표!$F$2:$F$313='17년특입'!C35)*(구분표!$G$2:$G$313='17년특입'!A35),0)))</f>
        <v/>
      </c>
      <c r="AI35" s="25"/>
      <c r="AK35" s="38">
        <f>IF(AE35="",0,SUMIFS('17년일출'!$V$6:$V$59,'17년일출'!$AE$6:$AE$59,'17년특입'!$AE35))</f>
        <v>0</v>
      </c>
      <c r="AL35" s="38" t="str">
        <f>IF(AE35="","",COUNTIFS('17년일출'!$AE$6:$AE$59,'17년특입'!AE35))</f>
        <v/>
      </c>
      <c r="AM35" s="25" t="str">
        <f t="shared" si="13"/>
        <v>OK</v>
      </c>
      <c r="AO35" s="38">
        <f>IF(AE35="",0,SUMIFS('17년일출'!$AA$6:$AA$59,'17년일출'!$AE$6:$AE$59,'17년특입'!$AE35))</f>
        <v>0</v>
      </c>
      <c r="AP35" s="38" t="str">
        <f>IF(AE35="","",COUNTIFS('17년일출'!$AE$6:$AE$59,AE35))</f>
        <v/>
      </c>
      <c r="AQ35" s="25" t="str">
        <f t="shared" si="14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4"/>
        <v>0</v>
      </c>
      <c r="K36" s="38"/>
      <c r="L36" s="41"/>
      <c r="M36" s="48">
        <f t="shared" si="5"/>
        <v>0</v>
      </c>
      <c r="N36" s="25" t="str">
        <f t="shared" si="6"/>
        <v>X</v>
      </c>
      <c r="O36" s="60"/>
      <c r="P36" s="60"/>
      <c r="Q36" s="112"/>
      <c r="S36" s="25"/>
      <c r="U36" s="25"/>
      <c r="V36" s="38">
        <f t="shared" si="7"/>
        <v>0</v>
      </c>
      <c r="W36" s="38">
        <f t="shared" si="8"/>
        <v>0</v>
      </c>
      <c r="X36" s="25" t="str">
        <f t="shared" si="9"/>
        <v>OK</v>
      </c>
      <c r="Z36" s="25"/>
      <c r="AA36" s="38">
        <f t="shared" si="10"/>
        <v>0</v>
      </c>
      <c r="AB36" s="38">
        <f t="shared" si="11"/>
        <v>0</v>
      </c>
      <c r="AC36" s="25" t="str">
        <f t="shared" si="12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MATCH(1,(구분표!$E$2:$E$313='17년특입'!B36)*(구분표!$F$2:$F$313='17년특입'!C36)*(구분표!$G$2:$G$313='17년특입'!A36),0)))</f>
        <v/>
      </c>
      <c r="AI36" s="25"/>
      <c r="AK36" s="38">
        <f>IF(AE36="",0,SUMIFS('17년일출'!$V$6:$V$59,'17년일출'!$AE$6:$AE$59,'17년특입'!$AE36))</f>
        <v>0</v>
      </c>
      <c r="AL36" s="38" t="str">
        <f>IF(AE36="","",COUNTIFS('17년일출'!$AE$6:$AE$59,'17년특입'!AE36))</f>
        <v/>
      </c>
      <c r="AM36" s="25" t="str">
        <f t="shared" si="13"/>
        <v>OK</v>
      </c>
      <c r="AO36" s="38">
        <f>IF(AE36="",0,SUMIFS('17년일출'!$AA$6:$AA$59,'17년일출'!$AE$6:$AE$59,'17년특입'!$AE36))</f>
        <v>0</v>
      </c>
      <c r="AP36" s="38" t="str">
        <f>IF(AE36="","",COUNTIFS('17년일출'!$AE$6:$AE$59,AE36))</f>
        <v/>
      </c>
      <c r="AQ36" s="25" t="str">
        <f t="shared" si="14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4"/>
        <v>0</v>
      </c>
      <c r="K37" s="38"/>
      <c r="L37" s="41"/>
      <c r="M37" s="48">
        <f t="shared" si="5"/>
        <v>0</v>
      </c>
      <c r="N37" s="25" t="str">
        <f t="shared" si="6"/>
        <v>X</v>
      </c>
      <c r="O37" s="60"/>
      <c r="P37" s="60"/>
      <c r="Q37" s="112"/>
      <c r="S37" s="25"/>
      <c r="U37" s="25"/>
      <c r="V37" s="38">
        <f t="shared" si="7"/>
        <v>0</v>
      </c>
      <c r="W37" s="38">
        <f t="shared" si="8"/>
        <v>0</v>
      </c>
      <c r="X37" s="25" t="str">
        <f t="shared" si="9"/>
        <v>OK</v>
      </c>
      <c r="Z37" s="25"/>
      <c r="AA37" s="38">
        <f t="shared" si="10"/>
        <v>0</v>
      </c>
      <c r="AB37" s="38">
        <f t="shared" si="11"/>
        <v>0</v>
      </c>
      <c r="AC37" s="25" t="str">
        <f t="shared" si="12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MATCH(1,(구분표!$E$2:$E$313='17년특입'!B37)*(구분표!$F$2:$F$313='17년특입'!C37)*(구분표!$G$2:$G$313='17년특입'!A37),0)))</f>
        <v/>
      </c>
      <c r="AI37" s="25"/>
      <c r="AK37" s="38">
        <f>IF(AE37="",0,SUMIFS('17년일출'!$V$6:$V$59,'17년일출'!$AE$6:$AE$59,'17년특입'!$AE37))</f>
        <v>0</v>
      </c>
      <c r="AL37" s="38" t="str">
        <f>IF(AE37="","",COUNTIFS('17년일출'!$AE$6:$AE$59,'17년특입'!AE37))</f>
        <v/>
      </c>
      <c r="AM37" s="25" t="str">
        <f t="shared" si="13"/>
        <v>OK</v>
      </c>
      <c r="AO37" s="38">
        <f>IF(AE37="",0,SUMIFS('17년일출'!$AA$6:$AA$59,'17년일출'!$AE$6:$AE$59,'17년특입'!$AE37))</f>
        <v>0</v>
      </c>
      <c r="AP37" s="38" t="str">
        <f>IF(AE37="","",COUNTIFS('17년일출'!$AE$6:$AE$59,AE37))</f>
        <v/>
      </c>
      <c r="AQ37" s="25" t="str">
        <f t="shared" si="14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4"/>
        <v>0</v>
      </c>
      <c r="K38" s="38"/>
      <c r="L38" s="41"/>
      <c r="M38" s="48">
        <f t="shared" si="5"/>
        <v>0</v>
      </c>
      <c r="N38" s="25" t="str">
        <f t="shared" si="6"/>
        <v>X</v>
      </c>
      <c r="O38" s="60"/>
      <c r="P38" s="60"/>
      <c r="Q38" s="112"/>
      <c r="S38" s="25"/>
      <c r="U38" s="25"/>
      <c r="V38" s="38">
        <f t="shared" si="7"/>
        <v>0</v>
      </c>
      <c r="W38" s="38">
        <f t="shared" si="8"/>
        <v>0</v>
      </c>
      <c r="X38" s="25" t="str">
        <f t="shared" si="9"/>
        <v>OK</v>
      </c>
      <c r="Z38" s="25"/>
      <c r="AA38" s="38">
        <f t="shared" si="10"/>
        <v>0</v>
      </c>
      <c r="AB38" s="38">
        <f t="shared" si="11"/>
        <v>0</v>
      </c>
      <c r="AC38" s="25" t="str">
        <f t="shared" si="12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MATCH(1,(구분표!$E$2:$E$313='17년특입'!B38)*(구분표!$F$2:$F$313='17년특입'!C38)*(구분표!$G$2:$G$313='17년특입'!A38),0)))</f>
        <v/>
      </c>
      <c r="AI38" s="25"/>
      <c r="AK38" s="38">
        <f>IF(AE38="",0,SUMIFS('17년일출'!$V$6:$V$59,'17년일출'!$AE$6:$AE$59,'17년특입'!$AE38))</f>
        <v>0</v>
      </c>
      <c r="AL38" s="38" t="str">
        <f>IF(AE38="","",COUNTIFS('17년일출'!$AE$6:$AE$59,'17년특입'!AE38))</f>
        <v/>
      </c>
      <c r="AM38" s="25" t="str">
        <f t="shared" si="13"/>
        <v>OK</v>
      </c>
      <c r="AO38" s="38">
        <f>IF(AE38="",0,SUMIFS('17년일출'!$AA$6:$AA$59,'17년일출'!$AE$6:$AE$59,'17년특입'!$AE38))</f>
        <v>0</v>
      </c>
      <c r="AP38" s="38" t="str">
        <f>IF(AE38="","",COUNTIFS('17년일출'!$AE$6:$AE$59,AE38))</f>
        <v/>
      </c>
      <c r="AQ38" s="25" t="str">
        <f t="shared" si="14"/>
        <v>OK</v>
      </c>
    </row>
    <row r="39" spans="1:43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4"/>
        <v>0</v>
      </c>
      <c r="K39" s="39"/>
      <c r="L39" s="43"/>
      <c r="M39" s="49">
        <f t="shared" si="5"/>
        <v>0</v>
      </c>
      <c r="N39" s="26" t="str">
        <f t="shared" si="6"/>
        <v>X</v>
      </c>
      <c r="O39" s="61"/>
      <c r="P39" s="61"/>
      <c r="Q39" s="117"/>
      <c r="S39" s="25"/>
      <c r="U39" s="25"/>
      <c r="V39" s="38">
        <f t="shared" si="7"/>
        <v>0</v>
      </c>
      <c r="W39" s="38">
        <f t="shared" si="8"/>
        <v>0</v>
      </c>
      <c r="X39" s="25" t="str">
        <f t="shared" si="9"/>
        <v>OK</v>
      </c>
      <c r="Z39" s="25"/>
      <c r="AA39" s="38">
        <f t="shared" si="10"/>
        <v>0</v>
      </c>
      <c r="AB39" s="38">
        <f t="shared" si="11"/>
        <v>0</v>
      </c>
      <c r="AC39" s="25" t="str">
        <f t="shared" si="12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MATCH(1,(구분표!$E$2:$E$313='17년특입'!B39)*(구분표!$F$2:$F$313='17년특입'!C39)*(구분표!$G$2:$G$313='17년특입'!A39),0)))</f>
        <v/>
      </c>
      <c r="AI39" s="25"/>
      <c r="AK39" s="38">
        <f>IF(AE39="",0,SUMIFS('17년일출'!$V$6:$V$59,'17년일출'!$AE$6:$AE$59,'17년특입'!$AE39))</f>
        <v>0</v>
      </c>
      <c r="AL39" s="38" t="str">
        <f>IF(AE39="","",COUNTIFS('17년일출'!$AE$6:$AE$59,'17년특입'!AE39))</f>
        <v/>
      </c>
      <c r="AM39" s="25" t="str">
        <f t="shared" si="13"/>
        <v>OK</v>
      </c>
      <c r="AO39" s="38">
        <f>IF(AE39="",0,SUMIFS('17년일출'!$AA$6:$AA$59,'17년일출'!$AE$6:$AE$59,'17년특입'!$AE39))</f>
        <v>0</v>
      </c>
      <c r="AP39" s="38" t="str">
        <f>IF(AE39="","",COUNTIFS('17년일출'!$AE$6:$AE$59,AE39))</f>
        <v/>
      </c>
      <c r="AQ39" s="25" t="str">
        <f t="shared" si="14"/>
        <v>OK</v>
      </c>
    </row>
  </sheetData>
  <autoFilter ref="A6:AQ6"/>
  <mergeCells count="25">
    <mergeCell ref="AE4:AE5"/>
    <mergeCell ref="AG4:AG5"/>
    <mergeCell ref="AI4:AI5"/>
    <mergeCell ref="AK4:AM4"/>
    <mergeCell ref="AO4:AQ4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F4:F5"/>
    <mergeCell ref="A4:A5"/>
    <mergeCell ref="B4:B5"/>
    <mergeCell ref="C4:C5"/>
    <mergeCell ref="D4:D5"/>
    <mergeCell ref="E4:E5"/>
  </mergeCells>
  <phoneticPr fontId="1" type="noConversion"/>
  <dataValidations count="4"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D8:D17 D19:D28 D30:D39">
      <formula1>"본예산,1회추경,2회추경,3회추경,신규"</formula1>
    </dataValidation>
    <dataValidation type="list" allowBlank="1" showInputMessage="1" showErrorMessage="1" sqref="D7 D18 D29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D8" sqref="D8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9.875" style="1" customWidth="1"/>
    <col min="16" max="16" width="22.87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hidden="1" customWidth="1"/>
    <col min="39" max="16384" width="9" style="1"/>
  </cols>
  <sheetData>
    <row r="1" spans="1:38" ht="35.1" customHeight="1" x14ac:dyDescent="0.3">
      <c r="A1" s="16" t="s">
        <v>795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501</v>
      </c>
      <c r="V2" s="51" t="s">
        <v>503</v>
      </c>
      <c r="AA2" s="51" t="s">
        <v>503</v>
      </c>
    </row>
    <row r="3" spans="1:38" ht="20.25" customHeight="1" x14ac:dyDescent="0.3">
      <c r="H3" s="45"/>
      <c r="I3" s="45"/>
      <c r="K3" s="45"/>
      <c r="L3" s="45"/>
      <c r="Q3" s="20" t="s">
        <v>485</v>
      </c>
      <c r="V3" s="58" t="str">
        <f>IF(V6='17년일입'!V6,"OK","@@")</f>
        <v>OK</v>
      </c>
      <c r="W3" s="59"/>
      <c r="X3" s="58" t="str">
        <f>IF(COUNTIF(X6:X39,"검토")&gt;0,"@@","OK")</f>
        <v>OK</v>
      </c>
      <c r="AA3" s="58" t="str">
        <f>IF(AA6='17년일입'!AA6,"OK","@@")</f>
        <v>OK</v>
      </c>
      <c r="AC3" s="58" t="str">
        <f>IF(COUNTIF(AC6:AC39,"검토")&gt;0,"@@","OK")</f>
        <v>OK</v>
      </c>
    </row>
    <row r="4" spans="1:38" s="18" customFormat="1" ht="30" customHeight="1" x14ac:dyDescent="0.3">
      <c r="A4" s="212" t="s">
        <v>475</v>
      </c>
      <c r="B4" s="219" t="s">
        <v>476</v>
      </c>
      <c r="C4" s="218" t="s">
        <v>477</v>
      </c>
      <c r="D4" s="217" t="s">
        <v>484</v>
      </c>
      <c r="E4" s="216" t="s">
        <v>478</v>
      </c>
      <c r="F4" s="215" t="s">
        <v>479</v>
      </c>
      <c r="G4" s="213" t="s">
        <v>789</v>
      </c>
      <c r="H4" s="220" t="s">
        <v>790</v>
      </c>
      <c r="I4" s="230"/>
      <c r="J4" s="222" t="s">
        <v>791</v>
      </c>
      <c r="K4" s="224" t="s">
        <v>792</v>
      </c>
      <c r="L4" s="225"/>
      <c r="M4" s="210" t="s">
        <v>793</v>
      </c>
      <c r="N4" s="202" t="s">
        <v>483</v>
      </c>
      <c r="O4" s="208" t="s">
        <v>818</v>
      </c>
      <c r="P4" s="208" t="s">
        <v>819</v>
      </c>
      <c r="Q4" s="201" t="s">
        <v>482</v>
      </c>
      <c r="S4" s="203" t="s">
        <v>486</v>
      </c>
      <c r="T4" s="184"/>
      <c r="U4" s="204" t="s">
        <v>487</v>
      </c>
      <c r="V4" s="204" t="s">
        <v>488</v>
      </c>
      <c r="W4" s="204"/>
      <c r="X4" s="204"/>
      <c r="Z4" s="205" t="s">
        <v>487</v>
      </c>
      <c r="AA4" s="200" t="s">
        <v>492</v>
      </c>
      <c r="AB4" s="200"/>
      <c r="AC4" s="200"/>
      <c r="AE4" s="204" t="s">
        <v>493</v>
      </c>
      <c r="AG4" s="226" t="s">
        <v>504</v>
      </c>
      <c r="AH4" s="228" t="s">
        <v>505</v>
      </c>
      <c r="AJ4" s="206" t="s">
        <v>494</v>
      </c>
      <c r="AL4" s="206" t="s">
        <v>495</v>
      </c>
    </row>
    <row r="5" spans="1:38" s="18" customFormat="1" ht="18" customHeight="1" x14ac:dyDescent="0.3">
      <c r="A5" s="212"/>
      <c r="B5" s="219"/>
      <c r="C5" s="218"/>
      <c r="D5" s="215"/>
      <c r="E5" s="216"/>
      <c r="F5" s="215"/>
      <c r="G5" s="214"/>
      <c r="H5" s="186" t="s">
        <v>480</v>
      </c>
      <c r="I5" s="186" t="s">
        <v>481</v>
      </c>
      <c r="J5" s="223"/>
      <c r="K5" s="116" t="s">
        <v>480</v>
      </c>
      <c r="L5" s="116" t="s">
        <v>481</v>
      </c>
      <c r="M5" s="211"/>
      <c r="N5" s="202"/>
      <c r="O5" s="209"/>
      <c r="P5" s="209"/>
      <c r="Q5" s="201"/>
      <c r="S5" s="204"/>
      <c r="T5" s="184"/>
      <c r="U5" s="204"/>
      <c r="V5" s="182" t="s">
        <v>489</v>
      </c>
      <c r="W5" s="182" t="s">
        <v>490</v>
      </c>
      <c r="X5" s="111" t="s">
        <v>491</v>
      </c>
      <c r="Z5" s="205"/>
      <c r="AA5" s="111" t="s">
        <v>489</v>
      </c>
      <c r="AB5" s="111" t="s">
        <v>490</v>
      </c>
      <c r="AC5" s="111" t="s">
        <v>491</v>
      </c>
      <c r="AE5" s="204"/>
      <c r="AG5" s="227"/>
      <c r="AH5" s="229"/>
      <c r="AJ5" s="205"/>
      <c r="AL5" s="205"/>
    </row>
    <row r="6" spans="1:38" ht="50.1" customHeight="1" x14ac:dyDescent="0.3">
      <c r="A6" s="44" t="s">
        <v>500</v>
      </c>
      <c r="B6" s="21"/>
      <c r="C6" s="21"/>
      <c r="D6" s="21"/>
      <c r="E6" s="21"/>
      <c r="F6" s="21"/>
      <c r="G6" s="37">
        <f t="shared" ref="G6:M6" si="0">SUBTOTAL(9,G7:G39)/2</f>
        <v>0</v>
      </c>
      <c r="H6" s="37">
        <f t="shared" si="0"/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24"/>
      <c r="O6" s="24"/>
      <c r="P6" s="24"/>
      <c r="Q6" s="21"/>
      <c r="S6" s="24"/>
      <c r="U6" s="24"/>
      <c r="V6" s="37">
        <f>SUBTOTAL(9,V7:V39)</f>
        <v>0</v>
      </c>
      <c r="W6" s="37">
        <f>SUBTOTAL(9,W7:W39)</f>
        <v>0</v>
      </c>
      <c r="X6" s="25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25" t="str">
        <f t="shared" ref="AC6" si="2">IF(SUM($H6:$I6)=SUM($V6:$W6),"OK","검토")</f>
        <v>OK</v>
      </c>
      <c r="AE6" s="24"/>
      <c r="AG6" s="22"/>
      <c r="AH6" s="27"/>
      <c r="AJ6" s="24"/>
      <c r="AL6" s="24"/>
    </row>
    <row r="7" spans="1:38" ht="50.1" customHeight="1" x14ac:dyDescent="0.3">
      <c r="A7" s="52" t="s">
        <v>796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/>
      <c r="W7" s="38"/>
      <c r="X7" s="25"/>
      <c r="Z7" s="25"/>
      <c r="AA7" s="38"/>
      <c r="AB7" s="38"/>
      <c r="AC7" s="25"/>
      <c r="AE7" s="25"/>
      <c r="AG7" s="22"/>
      <c r="AH7" s="60"/>
      <c r="AJ7" s="25"/>
      <c r="AL7" s="25"/>
    </row>
    <row r="8" spans="1:38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821</v>
      </c>
      <c r="E8" s="34"/>
      <c r="F8" s="113"/>
      <c r="G8" s="40"/>
      <c r="H8" s="38"/>
      <c r="I8" s="41"/>
      <c r="J8" s="46">
        <f>G8+H8+I8</f>
        <v>0</v>
      </c>
      <c r="K8" s="38"/>
      <c r="L8" s="41"/>
      <c r="M8" s="48">
        <f>G8+K8+L8</f>
        <v>0</v>
      </c>
      <c r="N8" s="25" t="str">
        <f t="shared" ref="N8:N17" si="4">IF(AND((J8=0),(M8&gt;0)),"O",IF(AND((H8&lt;0),(J8-M8&lt;0)),"O","X"))</f>
        <v>X</v>
      </c>
      <c r="O8" s="60"/>
      <c r="P8" s="60"/>
      <c r="Q8" s="112"/>
      <c r="S8" s="25"/>
      <c r="U8" s="25"/>
      <c r="V8" s="38">
        <f>IF($U8&lt;&gt;"도비",IF($S8="국도비","직접입력",SUM($H8:$I8)),)</f>
        <v>0</v>
      </c>
      <c r="W8" s="38">
        <f>IF($U8="도비",SUM($H8:$I8),IF($S8="국도비","직접입력",SUM($H8:$I8)-$V8))</f>
        <v>0</v>
      </c>
      <c r="X8" s="25" t="str">
        <f>IF(SUM($H8:$I8)=SUM($V8:$W8),"OK","검토")</f>
        <v>OK</v>
      </c>
      <c r="Z8" s="25"/>
      <c r="AA8" s="38">
        <f>IF($U8&lt;&gt;"도비",IF($S8="국도비","직접입력",SUM($K8:$L8)),)</f>
        <v>0</v>
      </c>
      <c r="AB8" s="38">
        <f>IF($U8="도비",SUM(K8:L8),IF($S8="국도비","직접입력",SUM(K8:L8)-AA8))</f>
        <v>0</v>
      </c>
      <c r="AC8" s="25" t="str">
        <f t="shared" ref="AC8:AC17" si="5">IF(SUM(K8:L8)=SUM(AA8:AB8),"OK","검토")</f>
        <v>OK</v>
      </c>
      <c r="AE8" s="25" t="str">
        <f t="shared" ref="AE8:AE28" si="6">IF(U8="","",IF(U8="도비","세입없음","직접입력"))</f>
        <v/>
      </c>
      <c r="AG8" s="22" t="str">
        <f t="shared" ref="AG8:AG17" si="7">IF(AE8="","",COUNTIF($AE$7:$AE$39,AE8))</f>
        <v/>
      </c>
      <c r="AH8" s="60" t="str">
        <f t="shared" ref="AH8:AH17" si="8">IF(U8="","",IF(AND(U8="도비",AE8="세입없음"),"OK",IF(AND(U8&lt;&gt;"도비",AE8&lt;&gt;""),"OK","@@")))</f>
        <v/>
      </c>
      <c r="AJ8" s="25" t="str">
        <f t="array" ref="AJ8">IF(C8="","",INDEX(구분표!$I$2:$I$313, MATCH(1,(구분표!$E$2:$E$313='17년특출'!B8)*(구분표!$F$2:$F$313='17년특출'!C8)*(구분표!$G$2:$G$313='17년특출'!A8),0)))</f>
        <v/>
      </c>
      <c r="AL8" s="25"/>
    </row>
    <row r="9" spans="1:38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822</v>
      </c>
      <c r="E9" s="34"/>
      <c r="F9" s="113"/>
      <c r="G9" s="40"/>
      <c r="H9" s="38"/>
      <c r="I9" s="41"/>
      <c r="J9" s="46">
        <f t="shared" ref="J9:J17" si="9">G9+H9+I9</f>
        <v>0</v>
      </c>
      <c r="K9" s="38"/>
      <c r="L9" s="41"/>
      <c r="M9" s="48">
        <f t="shared" ref="M9:M17" si="10">G9+K9+L9</f>
        <v>0</v>
      </c>
      <c r="N9" s="25" t="str">
        <f t="shared" si="4"/>
        <v>X</v>
      </c>
      <c r="O9" s="60"/>
      <c r="P9" s="60"/>
      <c r="Q9" s="112"/>
      <c r="S9" s="25"/>
      <c r="U9" s="25"/>
      <c r="V9" s="38">
        <f>IF($U9&lt;&gt;"도비",IF($S9="국도비","직접입력",SUM($H9:$I9)),)</f>
        <v>0</v>
      </c>
      <c r="W9" s="38">
        <f>IF($U9="도비",SUM($H9:$I9),IF($S9="국도비","직접입력",SUM($H9:$I9)-$V9))</f>
        <v>0</v>
      </c>
      <c r="X9" s="25" t="str">
        <f>IF(SUM($H9:$I9)=SUM($V9:$W9),"OK","검토")</f>
        <v>OK</v>
      </c>
      <c r="Z9" s="25"/>
      <c r="AA9" s="38">
        <f>IF($U9&lt;&gt;"도비",IF($S9="국도비","직접입력",SUM($K9:$L9)),)</f>
        <v>0</v>
      </c>
      <c r="AB9" s="38">
        <f>IF($U9="도비",SUM(K9:L9),IF($S9="국도비","직접입력",SUM(K9:L9)-AA9))</f>
        <v>0</v>
      </c>
      <c r="AC9" s="25" t="str">
        <f t="shared" si="5"/>
        <v>OK</v>
      </c>
      <c r="AE9" s="25" t="str">
        <f t="shared" si="6"/>
        <v/>
      </c>
      <c r="AG9" s="22" t="str">
        <f t="shared" si="7"/>
        <v/>
      </c>
      <c r="AH9" s="60" t="str">
        <f t="shared" si="8"/>
        <v/>
      </c>
      <c r="AJ9" s="25" t="str">
        <f t="array" ref="AJ9">IF(C9="","",INDEX(구분표!$I$2:$I$313, MATCH(1,(구분표!$E$2:$E$313='17년특출'!B9)*(구분표!$F$2:$F$313='17년특출'!C9)*(구분표!$G$2:$G$313='17년특출'!A9),0)))</f>
        <v/>
      </c>
      <c r="AL9" s="25"/>
    </row>
    <row r="10" spans="1:38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113"/>
      <c r="G10" s="40"/>
      <c r="H10" s="38"/>
      <c r="I10" s="41"/>
      <c r="J10" s="46">
        <f t="shared" si="9"/>
        <v>0</v>
      </c>
      <c r="K10" s="38"/>
      <c r="L10" s="41"/>
      <c r="M10" s="48">
        <f t="shared" si="10"/>
        <v>0</v>
      </c>
      <c r="N10" s="25" t="str">
        <f t="shared" si="4"/>
        <v>X</v>
      </c>
      <c r="O10" s="60"/>
      <c r="P10" s="60"/>
      <c r="Q10" s="112"/>
      <c r="S10" s="25"/>
      <c r="U10" s="25"/>
      <c r="V10" s="38">
        <f t="shared" ref="V10" si="11">IF($U10&lt;&gt;"도비",IF($S10="국도비","직접입력",SUM($H10:$I10)),)</f>
        <v>0</v>
      </c>
      <c r="W10" s="38">
        <f t="shared" ref="W10" si="12">IF($U10="도비",SUM($H10:$I10),IF($S10="국도비","직접입력",SUM($H10:$I10)-$V10))</f>
        <v>0</v>
      </c>
      <c r="X10" s="25" t="str">
        <f t="shared" ref="X10" si="13">IF(SUM($H10:$I10)=SUM($V10:$W10),"OK","검토")</f>
        <v>OK</v>
      </c>
      <c r="Z10" s="25"/>
      <c r="AA10" s="38">
        <f t="shared" ref="AA10" si="14">IF($U10&lt;&gt;"도비",IF($S10="국도비","직접입력",SUM($K10:$L10)),)</f>
        <v>0</v>
      </c>
      <c r="AB10" s="38">
        <f t="shared" ref="AB10:AB12" si="15">IF($U10="도비",SUM(K10:L10),IF($S10="국도비","직접입력",SUM(K10:L10)-AA10))</f>
        <v>0</v>
      </c>
      <c r="AC10" s="25" t="str">
        <f t="shared" si="5"/>
        <v>OK</v>
      </c>
      <c r="AE10" s="25" t="str">
        <f t="shared" si="6"/>
        <v/>
      </c>
      <c r="AG10" s="22" t="str">
        <f t="shared" si="7"/>
        <v/>
      </c>
      <c r="AH10" s="60" t="str">
        <f t="shared" si="8"/>
        <v/>
      </c>
      <c r="AJ10" s="25" t="str">
        <f t="array" ref="AJ10">IF(C10="","",INDEX(구분표!$I$2:$I$313, MATCH(1,(구분표!$E$2:$E$313='17년특출'!B10)*(구분표!$F$2:$F$313='17년특출'!C10)*(구분표!$G$2:$G$313='17년특출'!A10),0)))</f>
        <v/>
      </c>
      <c r="AL10" s="25"/>
    </row>
    <row r="11" spans="1:38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113"/>
      <c r="G11" s="40"/>
      <c r="H11" s="38"/>
      <c r="I11" s="41"/>
      <c r="J11" s="46">
        <f t="shared" si="9"/>
        <v>0</v>
      </c>
      <c r="K11" s="38"/>
      <c r="L11" s="41"/>
      <c r="M11" s="48">
        <f t="shared" si="10"/>
        <v>0</v>
      </c>
      <c r="N11" s="25" t="str">
        <f t="shared" si="4"/>
        <v>X</v>
      </c>
      <c r="O11" s="60"/>
      <c r="P11" s="60"/>
      <c r="Q11" s="112"/>
      <c r="S11" s="25"/>
      <c r="U11" s="25"/>
      <c r="V11" s="38">
        <f>IF($U11&lt;&gt;"도비",IF($S11="국도비","직접입력",SUM($H11:$I11)),)</f>
        <v>0</v>
      </c>
      <c r="W11" s="38">
        <f>IF($U11="도비",SUM($H11:$I11),IF($S11="국도비","직접입력",SUM($H11:$I11)-$V11))</f>
        <v>0</v>
      </c>
      <c r="X11" s="25" t="str">
        <f>IF(SUM($H11:$I11)=SUM($V11:$W11),"OK","검토")</f>
        <v>OK</v>
      </c>
      <c r="Z11" s="25"/>
      <c r="AA11" s="38">
        <f>IF($U11&lt;&gt;"도비",IF($S11="국도비","직접입력",SUM($K11:$L11)),)</f>
        <v>0</v>
      </c>
      <c r="AB11" s="38">
        <f t="shared" si="15"/>
        <v>0</v>
      </c>
      <c r="AC11" s="25" t="str">
        <f t="shared" si="5"/>
        <v>OK</v>
      </c>
      <c r="AE11" s="25" t="str">
        <f t="shared" si="6"/>
        <v/>
      </c>
      <c r="AG11" s="22" t="str">
        <f t="shared" si="7"/>
        <v/>
      </c>
      <c r="AH11" s="60" t="str">
        <f t="shared" si="8"/>
        <v/>
      </c>
      <c r="AJ11" s="25" t="str">
        <f t="array" ref="AJ11">IF(C11="","",INDEX(구분표!$I$2:$I$313, MATCH(1,(구분표!$E$2:$E$313='17년특출'!B11)*(구분표!$F$2:$F$313='17년특출'!C11)*(구분표!$G$2:$G$313='17년특출'!A11),0)))</f>
        <v/>
      </c>
      <c r="AL11" s="25"/>
    </row>
    <row r="12" spans="1:38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113"/>
      <c r="G12" s="40"/>
      <c r="H12" s="38"/>
      <c r="I12" s="41"/>
      <c r="J12" s="46">
        <f t="shared" si="9"/>
        <v>0</v>
      </c>
      <c r="K12" s="38"/>
      <c r="L12" s="41"/>
      <c r="M12" s="48">
        <f t="shared" si="10"/>
        <v>0</v>
      </c>
      <c r="N12" s="25" t="str">
        <f t="shared" si="4"/>
        <v>X</v>
      </c>
      <c r="O12" s="60"/>
      <c r="P12" s="60"/>
      <c r="Q12" s="112"/>
      <c r="S12" s="25"/>
      <c r="U12" s="25"/>
      <c r="V12" s="38">
        <f t="shared" ref="V12" si="16">IF($U12&lt;&gt;"도비",IF($S12="국도비","직접입력",SUM($H12:$I12)),)</f>
        <v>0</v>
      </c>
      <c r="W12" s="38">
        <f t="shared" ref="W12" si="17">IF($U12="도비",SUM($H12:$I12),IF($S12="국도비","직접입력",SUM($H12:$I12)-$V12))</f>
        <v>0</v>
      </c>
      <c r="X12" s="25" t="str">
        <f t="shared" ref="X12" si="18">IF(SUM($H12:$I12)=SUM($V12:$W12),"OK","검토")</f>
        <v>OK</v>
      </c>
      <c r="Z12" s="25"/>
      <c r="AA12" s="38">
        <f t="shared" ref="AA12" si="19">IF($U12&lt;&gt;"도비",IF($S12="국도비","직접입력",SUM($K12:$L12)),)</f>
        <v>0</v>
      </c>
      <c r="AB12" s="38">
        <f t="shared" si="15"/>
        <v>0</v>
      </c>
      <c r="AC12" s="25" t="str">
        <f t="shared" si="5"/>
        <v>OK</v>
      </c>
      <c r="AE12" s="25" t="str">
        <f t="shared" si="6"/>
        <v/>
      </c>
      <c r="AG12" s="22" t="str">
        <f t="shared" si="7"/>
        <v/>
      </c>
      <c r="AH12" s="60" t="str">
        <f t="shared" si="8"/>
        <v/>
      </c>
      <c r="AJ12" s="25" t="str">
        <f t="array" ref="AJ12">IF(C12="","",INDEX(구분표!$I$2:$I$313, MATCH(1,(구분표!$E$2:$E$313='17년특출'!B12)*(구분표!$F$2:$F$313='17년특출'!C12)*(구분표!$G$2:$G$313='17년특출'!A12),0)))</f>
        <v/>
      </c>
      <c r="AL12" s="25"/>
    </row>
    <row r="13" spans="1:38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113"/>
      <c r="G13" s="40"/>
      <c r="H13" s="38"/>
      <c r="I13" s="41"/>
      <c r="J13" s="46">
        <f t="shared" si="9"/>
        <v>0</v>
      </c>
      <c r="K13" s="38"/>
      <c r="L13" s="41"/>
      <c r="M13" s="48">
        <f t="shared" si="10"/>
        <v>0</v>
      </c>
      <c r="N13" s="25" t="str">
        <f t="shared" si="4"/>
        <v>X</v>
      </c>
      <c r="O13" s="60"/>
      <c r="P13" s="60"/>
      <c r="Q13" s="112"/>
      <c r="S13" s="25"/>
      <c r="U13" s="25"/>
      <c r="V13" s="38">
        <f>IF($U13&lt;&gt;"도비",IF($S13="국도비","직접입력",SUM($H13:$I13)),)</f>
        <v>0</v>
      </c>
      <c r="W13" s="38">
        <f>IF($U13="도비",SUM($H13:$I13),IF($S13="국도비","직접입력",SUM($H13:$I13)-$V13))</f>
        <v>0</v>
      </c>
      <c r="X13" s="25" t="str">
        <f>IF(SUM($H13:$I13)=SUM($V13:$W13),"OK","검토")</f>
        <v>OK</v>
      </c>
      <c r="Z13" s="25"/>
      <c r="AA13" s="38">
        <f>IF($U13&lt;&gt;"도비",IF($S13="국도비","직접입력",SUM($K13:$L13)),)</f>
        <v>0</v>
      </c>
      <c r="AB13" s="38">
        <f>IF($U13="도비",SUM(K13:L13),IF($S13="국도비","직접입력",SUM(K13:L13)-AA13))</f>
        <v>0</v>
      </c>
      <c r="AC13" s="25" t="str">
        <f t="shared" si="5"/>
        <v>OK</v>
      </c>
      <c r="AE13" s="25" t="str">
        <f t="shared" si="6"/>
        <v/>
      </c>
      <c r="AG13" s="22" t="str">
        <f t="shared" si="7"/>
        <v/>
      </c>
      <c r="AH13" s="60" t="str">
        <f t="shared" si="8"/>
        <v/>
      </c>
      <c r="AJ13" s="25" t="str">
        <f t="array" ref="AJ13">IF(C13="","",INDEX(구분표!$I$2:$I$313, MATCH(1,(구분표!$E$2:$E$313='17년특출'!B13)*(구분표!$F$2:$F$313='17년특출'!C13)*(구분표!$G$2:$G$313='17년특출'!A13),0)))</f>
        <v/>
      </c>
      <c r="AL13" s="25"/>
    </row>
    <row r="14" spans="1:38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113"/>
      <c r="G14" s="40"/>
      <c r="H14" s="38"/>
      <c r="I14" s="41"/>
      <c r="J14" s="46">
        <f t="shared" si="9"/>
        <v>0</v>
      </c>
      <c r="K14" s="38"/>
      <c r="L14" s="41"/>
      <c r="M14" s="48">
        <f t="shared" si="10"/>
        <v>0</v>
      </c>
      <c r="N14" s="25" t="str">
        <f t="shared" si="4"/>
        <v>X</v>
      </c>
      <c r="O14" s="60"/>
      <c r="P14" s="60"/>
      <c r="Q14" s="112"/>
      <c r="S14" s="25"/>
      <c r="U14" s="25"/>
      <c r="V14" s="38">
        <f>IF($U14&lt;&gt;"도비",IF($S14="국도비","직접입력",SUM($H14:$I14)),)</f>
        <v>0</v>
      </c>
      <c r="W14" s="38">
        <f>IF($U14="도비",SUM($H14:$I14),IF($S14="국도비","직접입력",SUM($H14:$I14)-$V14))</f>
        <v>0</v>
      </c>
      <c r="X14" s="25" t="str">
        <f>IF(SUM($H14:$I14)=SUM($V14:$W14),"OK","검토")</f>
        <v>OK</v>
      </c>
      <c r="Z14" s="25"/>
      <c r="AA14" s="38">
        <f>IF($U14&lt;&gt;"도비",IF($S14="국도비","직접입력",SUM($K14:$L14)),)</f>
        <v>0</v>
      </c>
      <c r="AB14" s="38">
        <f>IF($U14="도비",SUM(K14:L14),IF($S14="국도비","직접입력",SUM(K14:L14)-AA14))</f>
        <v>0</v>
      </c>
      <c r="AC14" s="25" t="str">
        <f t="shared" si="5"/>
        <v>OK</v>
      </c>
      <c r="AE14" s="25" t="str">
        <f t="shared" si="6"/>
        <v/>
      </c>
      <c r="AG14" s="22" t="str">
        <f t="shared" si="7"/>
        <v/>
      </c>
      <c r="AH14" s="60" t="str">
        <f t="shared" si="8"/>
        <v/>
      </c>
      <c r="AJ14" s="25" t="str">
        <f t="array" ref="AJ14">IF(C14="","",INDEX(구분표!$I$2:$I$313, MATCH(1,(구분표!$E$2:$E$313='17년특출'!B14)*(구분표!$F$2:$F$313='17년특출'!C14)*(구분표!$G$2:$G$313='17년특출'!A14),0)))</f>
        <v/>
      </c>
      <c r="AL14" s="25"/>
    </row>
    <row r="15" spans="1:38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113"/>
      <c r="G15" s="40"/>
      <c r="H15" s="38"/>
      <c r="I15" s="41"/>
      <c r="J15" s="46">
        <f t="shared" si="9"/>
        <v>0</v>
      </c>
      <c r="K15" s="38"/>
      <c r="L15" s="41"/>
      <c r="M15" s="48">
        <f t="shared" si="10"/>
        <v>0</v>
      </c>
      <c r="N15" s="25" t="str">
        <f t="shared" si="4"/>
        <v>X</v>
      </c>
      <c r="O15" s="60"/>
      <c r="P15" s="60"/>
      <c r="Q15" s="112"/>
      <c r="S15" s="25"/>
      <c r="U15" s="25"/>
      <c r="V15" s="38">
        <f>IF($U15&lt;&gt;"도비",IF($S15="국도비","직접입력",SUM($H15:$I15)),)</f>
        <v>0</v>
      </c>
      <c r="W15" s="38">
        <f>IF($U15="도비",SUM($H15:$I15),IF($S15="국도비","직접입력",SUM($H15:$I15)-$V15))</f>
        <v>0</v>
      </c>
      <c r="X15" s="25" t="str">
        <f>IF(SUM($H15:$I15)=SUM($V15:$W15),"OK","검토")</f>
        <v>OK</v>
      </c>
      <c r="Z15" s="25"/>
      <c r="AA15" s="38">
        <f>IF($U15&lt;&gt;"도비",IF($S15="국도비","직접입력",SUM($K15:$L15)),)</f>
        <v>0</v>
      </c>
      <c r="AB15" s="38">
        <f>IF($U15="도비",SUM(K15:L15),IF($S15="국도비","직접입력",SUM(K15:L15)-AA15))</f>
        <v>0</v>
      </c>
      <c r="AC15" s="25" t="str">
        <f t="shared" si="5"/>
        <v>OK</v>
      </c>
      <c r="AE15" s="25" t="str">
        <f t="shared" si="6"/>
        <v/>
      </c>
      <c r="AG15" s="22" t="str">
        <f t="shared" si="7"/>
        <v/>
      </c>
      <c r="AH15" s="60" t="str">
        <f t="shared" si="8"/>
        <v/>
      </c>
      <c r="AJ15" s="25" t="str">
        <f t="array" ref="AJ15">IF(C15="","",INDEX(구분표!$I$2:$I$313, MATCH(1,(구분표!$E$2:$E$313='17년특출'!B15)*(구분표!$F$2:$F$313='17년특출'!C15)*(구분표!$G$2:$G$313='17년특출'!A15),0)))</f>
        <v/>
      </c>
      <c r="AL15" s="25"/>
    </row>
    <row r="16" spans="1:38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113"/>
      <c r="G16" s="40"/>
      <c r="H16" s="38"/>
      <c r="I16" s="41"/>
      <c r="J16" s="46">
        <f t="shared" si="9"/>
        <v>0</v>
      </c>
      <c r="K16" s="38"/>
      <c r="L16" s="41"/>
      <c r="M16" s="48">
        <f t="shared" si="10"/>
        <v>0</v>
      </c>
      <c r="N16" s="25" t="str">
        <f t="shared" si="4"/>
        <v>X</v>
      </c>
      <c r="O16" s="60"/>
      <c r="P16" s="60"/>
      <c r="Q16" s="112"/>
      <c r="S16" s="25"/>
      <c r="U16" s="25"/>
      <c r="V16" s="38">
        <f>IF($U16&lt;&gt;"도비",IF($S16="국도비","직접입력",SUM($H16:$I16)),)</f>
        <v>0</v>
      </c>
      <c r="W16" s="38">
        <f>IF($U16="도비",SUM($H16:$I16),IF($S16="국도비","직접입력",SUM($H16:$I16)-$V16))</f>
        <v>0</v>
      </c>
      <c r="X16" s="25" t="str">
        <f>IF(SUM($H16:$I16)=SUM($V16:$W16),"OK","검토")</f>
        <v>OK</v>
      </c>
      <c r="Z16" s="25"/>
      <c r="AA16" s="38">
        <f>IF($U16&lt;&gt;"도비",IF($S16="국도비","직접입력",SUM($K16:$L16)),)</f>
        <v>0</v>
      </c>
      <c r="AB16" s="38">
        <f t="shared" ref="AB16" si="20">IF($U16="도비",SUM(K16:L16),IF($S16="국도비","직접입력",SUM(K16:L16)-AA16))</f>
        <v>0</v>
      </c>
      <c r="AC16" s="25" t="str">
        <f t="shared" si="5"/>
        <v>OK</v>
      </c>
      <c r="AE16" s="25" t="str">
        <f t="shared" si="6"/>
        <v/>
      </c>
      <c r="AG16" s="22" t="str">
        <f t="shared" si="7"/>
        <v/>
      </c>
      <c r="AH16" s="60" t="str">
        <f t="shared" si="8"/>
        <v/>
      </c>
      <c r="AJ16" s="25" t="str">
        <f t="array" ref="AJ16">IF(C16="","",INDEX(구분표!$I$2:$I$313, MATCH(1,(구분표!$E$2:$E$313='17년특출'!B16)*(구분표!$F$2:$F$313='17년특출'!C16)*(구분표!$G$2:$G$313='17년특출'!A16),0)))</f>
        <v/>
      </c>
      <c r="AL16" s="25"/>
    </row>
    <row r="17" spans="1:38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9"/>
        <v>0</v>
      </c>
      <c r="K17" s="38"/>
      <c r="L17" s="41"/>
      <c r="M17" s="48">
        <f t="shared" si="10"/>
        <v>0</v>
      </c>
      <c r="N17" s="25" t="str">
        <f t="shared" si="4"/>
        <v>X</v>
      </c>
      <c r="O17" s="60"/>
      <c r="P17" s="60"/>
      <c r="Q17" s="27"/>
      <c r="S17" s="25"/>
      <c r="U17" s="25"/>
      <c r="V17" s="38">
        <f>IF($U17&lt;&gt;"도비",IF($S17="국도비","직접입력",SUM($H17:$I17)),)</f>
        <v>0</v>
      </c>
      <c r="W17" s="38">
        <f>IF($U17="도비",SUM($H17:$I17),IF($S17="국도비","직접입력",SUM($H17:$I17)-$V17))</f>
        <v>0</v>
      </c>
      <c r="X17" s="25" t="str">
        <f>IF(SUM($H17:$I17)=SUM($V17:$W17),"OK","검토")</f>
        <v>OK</v>
      </c>
      <c r="Z17" s="25"/>
      <c r="AA17" s="38">
        <f>IF($U17&lt;&gt;"도비",IF($S17="국도비","직접입력",SUM($K17:$L17)),)</f>
        <v>0</v>
      </c>
      <c r="AB17" s="38">
        <f>IF($U17="도비",SUM(K17:L17),IF($S17="국도비","직접입력",SUM(K17:L17)-AA17))</f>
        <v>0</v>
      </c>
      <c r="AC17" s="25" t="str">
        <f t="shared" si="5"/>
        <v>OK</v>
      </c>
      <c r="AE17" s="25" t="str">
        <f t="shared" si="6"/>
        <v/>
      </c>
      <c r="AG17" s="22" t="str">
        <f t="shared" si="7"/>
        <v/>
      </c>
      <c r="AH17" s="60" t="str">
        <f t="shared" si="8"/>
        <v/>
      </c>
      <c r="AJ17" s="25" t="str">
        <f t="array" ref="AJ17">IF(C17="","",INDEX(구분표!$I$2:$I$313, MATCH(1,(구분표!$E$2:$E$313='17년특출'!B17)*(구분표!$F$2:$F$313='17년특출'!C17)*(구분표!$G$2:$G$313='17년특출'!A17),0)))</f>
        <v/>
      </c>
      <c r="AL17" s="25"/>
    </row>
    <row r="18" spans="1:38" ht="50.1" customHeight="1" x14ac:dyDescent="0.3">
      <c r="A18" s="52" t="s">
        <v>796</v>
      </c>
      <c r="B18" s="53"/>
      <c r="C18" s="54"/>
      <c r="D18" s="53"/>
      <c r="E18" s="54"/>
      <c r="F18" s="53"/>
      <c r="G18" s="55">
        <f t="shared" ref="G18:M18" si="21">SUM(G19:G28)</f>
        <v>0</v>
      </c>
      <c r="H18" s="55">
        <f t="shared" si="21"/>
        <v>0</v>
      </c>
      <c r="I18" s="55">
        <f t="shared" si="21"/>
        <v>0</v>
      </c>
      <c r="J18" s="55">
        <f t="shared" si="21"/>
        <v>0</v>
      </c>
      <c r="K18" s="55">
        <f t="shared" si="21"/>
        <v>0</v>
      </c>
      <c r="L18" s="55">
        <f t="shared" si="21"/>
        <v>0</v>
      </c>
      <c r="M18" s="55">
        <f t="shared" si="21"/>
        <v>0</v>
      </c>
      <c r="N18" s="56"/>
      <c r="O18" s="183"/>
      <c r="P18" s="183"/>
      <c r="Q18" s="57"/>
      <c r="S18" s="25"/>
      <c r="U18" s="25"/>
      <c r="V18" s="38"/>
      <c r="W18" s="38"/>
      <c r="X18" s="25"/>
      <c r="Z18" s="25"/>
      <c r="AA18" s="38"/>
      <c r="AB18" s="38"/>
      <c r="AC18" s="25"/>
      <c r="AE18" s="25" t="str">
        <f t="shared" si="6"/>
        <v/>
      </c>
      <c r="AG18" s="22"/>
      <c r="AH18" s="60"/>
      <c r="AJ18" s="25"/>
      <c r="AL18" s="25"/>
    </row>
    <row r="19" spans="1:38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113"/>
      <c r="G19" s="40"/>
      <c r="H19" s="38"/>
      <c r="I19" s="41"/>
      <c r="J19" s="46">
        <f t="shared" ref="J19:J28" si="22">G19+H19+I19</f>
        <v>0</v>
      </c>
      <c r="K19" s="38"/>
      <c r="L19" s="41"/>
      <c r="M19" s="48">
        <f t="shared" ref="M19:M28" si="23">G19+K19+L19</f>
        <v>0</v>
      </c>
      <c r="N19" s="25" t="str">
        <f t="shared" ref="N19:N28" si="24">IF(AND((J19=0),(M19&gt;0)),"O",IF(AND((H19&lt;0),(J19-M19&lt;0)),"O","X"))</f>
        <v>X</v>
      </c>
      <c r="O19" s="60"/>
      <c r="P19" s="60"/>
      <c r="Q19" s="27"/>
      <c r="S19" s="25"/>
      <c r="U19" s="25"/>
      <c r="V19" s="38">
        <f t="shared" ref="V19:V28" si="25">IF($U19&lt;&gt;"도비",IF($S19="국도비","직접입력",SUM($H19:$I19)),)</f>
        <v>0</v>
      </c>
      <c r="W19" s="38">
        <f t="shared" ref="W19:W28" si="26">IF($U19="도비",SUM($H19:$I19),IF($S19="국도비","직접입력",SUM($H19:$I19)-$V19))</f>
        <v>0</v>
      </c>
      <c r="X19" s="25" t="str">
        <f t="shared" ref="X19:X28" si="27">IF(SUM($H19:$I19)=SUM($V19:$W19),"OK","검토")</f>
        <v>OK</v>
      </c>
      <c r="Z19" s="25"/>
      <c r="AA19" s="38">
        <f t="shared" ref="AA19:AA28" si="28">IF($U19&lt;&gt;"도비",IF($S19="국도비","직접입력",SUM($K19:$L19)),)</f>
        <v>0</v>
      </c>
      <c r="AB19" s="38">
        <f>IF($U19="도비",SUM(K19:L19),IF($S19="국도비","직접입력",SUM(K19:L19)-AA19))</f>
        <v>0</v>
      </c>
      <c r="AC19" s="25" t="str">
        <f t="shared" ref="AC19:AC28" si="29">IF(SUM(K19:L19)=SUM(AA19:AB19),"OK","검토")</f>
        <v>OK</v>
      </c>
      <c r="AE19" s="25" t="str">
        <f t="shared" si="6"/>
        <v/>
      </c>
      <c r="AG19" s="22" t="str">
        <f t="shared" ref="AG19:AG28" si="30">IF(AE19="","",COUNTIF($AE$7:$AE$39,AE19))</f>
        <v/>
      </c>
      <c r="AH19" s="60" t="str">
        <f t="shared" ref="AH19:AH28" si="31">IF(U19="","",IF(AND(U19="도비",AE19="세입없음"),"OK",IF(AND(U19&lt;&gt;"도비",AE19&lt;&gt;""),"OK","@@")))</f>
        <v/>
      </c>
      <c r="AJ19" s="25" t="str">
        <f t="array" ref="AJ19">IF(C19="","",INDEX(구분표!$I$2:$I$313, MATCH(1,(구분표!$E$2:$E$313='17년특출'!B19)*(구분표!$F$2:$F$313='17년특출'!C19)*(구분표!$G$2:$G$313='17년특출'!A19),0)))</f>
        <v/>
      </c>
      <c r="AL19" s="25"/>
    </row>
    <row r="20" spans="1:38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113"/>
      <c r="G20" s="40"/>
      <c r="H20" s="38"/>
      <c r="I20" s="41"/>
      <c r="J20" s="46">
        <f t="shared" si="22"/>
        <v>0</v>
      </c>
      <c r="K20" s="38"/>
      <c r="L20" s="41"/>
      <c r="M20" s="48">
        <f t="shared" si="23"/>
        <v>0</v>
      </c>
      <c r="N20" s="25" t="str">
        <f t="shared" si="24"/>
        <v>X</v>
      </c>
      <c r="O20" s="60"/>
      <c r="P20" s="60"/>
      <c r="Q20" s="27"/>
      <c r="S20" s="25"/>
      <c r="U20" s="25"/>
      <c r="V20" s="38">
        <f t="shared" si="25"/>
        <v>0</v>
      </c>
      <c r="W20" s="38">
        <f t="shared" si="26"/>
        <v>0</v>
      </c>
      <c r="X20" s="25" t="str">
        <f t="shared" si="27"/>
        <v>OK</v>
      </c>
      <c r="Z20" s="25"/>
      <c r="AA20" s="38">
        <f t="shared" si="28"/>
        <v>0</v>
      </c>
      <c r="AB20" s="38">
        <f>IF($U20="도비",SUM(K20:L20),IF($S20="국도비","직접입력",SUM(K20:L20)-AA20))</f>
        <v>0</v>
      </c>
      <c r="AC20" s="25" t="str">
        <f t="shared" si="29"/>
        <v>OK</v>
      </c>
      <c r="AE20" s="25" t="str">
        <f t="shared" si="6"/>
        <v/>
      </c>
      <c r="AG20" s="22" t="str">
        <f t="shared" si="30"/>
        <v/>
      </c>
      <c r="AH20" s="60" t="str">
        <f t="shared" si="31"/>
        <v/>
      </c>
      <c r="AJ20" s="25" t="str">
        <f t="array" ref="AJ20">IF(C20="","",INDEX(구분표!$I$2:$I$313, MATCH(1,(구분표!$E$2:$E$313='17년특출'!B20)*(구분표!$F$2:$F$313='17년특출'!C20)*(구분표!$G$2:$G$313='17년특출'!A20),0)))</f>
        <v/>
      </c>
      <c r="AL20" s="25"/>
    </row>
    <row r="21" spans="1:38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113"/>
      <c r="G21" s="40"/>
      <c r="H21" s="38"/>
      <c r="I21" s="41"/>
      <c r="J21" s="46">
        <f t="shared" si="22"/>
        <v>0</v>
      </c>
      <c r="K21" s="38"/>
      <c r="L21" s="41"/>
      <c r="M21" s="48">
        <f t="shared" si="23"/>
        <v>0</v>
      </c>
      <c r="N21" s="25" t="str">
        <f t="shared" si="24"/>
        <v>X</v>
      </c>
      <c r="O21" s="60"/>
      <c r="P21" s="60"/>
      <c r="Q21" s="112"/>
      <c r="S21" s="25"/>
      <c r="U21" s="25"/>
      <c r="V21" s="38">
        <f t="shared" si="25"/>
        <v>0</v>
      </c>
      <c r="W21" s="38">
        <f t="shared" si="26"/>
        <v>0</v>
      </c>
      <c r="X21" s="25" t="str">
        <f t="shared" si="27"/>
        <v>OK</v>
      </c>
      <c r="Z21" s="25"/>
      <c r="AA21" s="38">
        <f t="shared" si="28"/>
        <v>0</v>
      </c>
      <c r="AB21" s="38">
        <f>IF($U21="도비",SUM(K21:L21),IF($S21="국도비","직접입력",SUM(K21:L21)-AA21))</f>
        <v>0</v>
      </c>
      <c r="AC21" s="25" t="str">
        <f t="shared" si="29"/>
        <v>OK</v>
      </c>
      <c r="AE21" s="25" t="str">
        <f t="shared" si="6"/>
        <v/>
      </c>
      <c r="AG21" s="22" t="str">
        <f t="shared" si="30"/>
        <v/>
      </c>
      <c r="AH21" s="60" t="str">
        <f t="shared" si="31"/>
        <v/>
      </c>
      <c r="AJ21" s="25" t="str">
        <f t="array" ref="AJ21">IF(C21="","",INDEX(구분표!$I$2:$I$313, MATCH(1,(구분표!$E$2:$E$313='17년특출'!B21)*(구분표!$F$2:$F$313='17년특출'!C21)*(구분표!$G$2:$G$313='17년특출'!A21),0)))</f>
        <v/>
      </c>
      <c r="AL21" s="25"/>
    </row>
    <row r="22" spans="1:38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113"/>
      <c r="G22" s="40"/>
      <c r="H22" s="38"/>
      <c r="I22" s="41"/>
      <c r="J22" s="46">
        <f t="shared" si="22"/>
        <v>0</v>
      </c>
      <c r="K22" s="38"/>
      <c r="L22" s="41"/>
      <c r="M22" s="48">
        <f t="shared" si="23"/>
        <v>0</v>
      </c>
      <c r="N22" s="25" t="str">
        <f t="shared" si="24"/>
        <v>X</v>
      </c>
      <c r="O22" s="60"/>
      <c r="P22" s="60"/>
      <c r="Q22" s="112"/>
      <c r="S22" s="25"/>
      <c r="U22" s="25"/>
      <c r="V22" s="38">
        <f t="shared" si="25"/>
        <v>0</v>
      </c>
      <c r="W22" s="38">
        <f t="shared" si="26"/>
        <v>0</v>
      </c>
      <c r="X22" s="25" t="str">
        <f t="shared" si="27"/>
        <v>OK</v>
      </c>
      <c r="Z22" s="25"/>
      <c r="AA22" s="38">
        <f t="shared" si="28"/>
        <v>0</v>
      </c>
      <c r="AB22" s="38">
        <f>IF($U22="도비",SUM(K22:L22),IF($S22="국도비","직접입력",SUM(K22:L22)-AA22))</f>
        <v>0</v>
      </c>
      <c r="AC22" s="25" t="str">
        <f t="shared" si="29"/>
        <v>OK</v>
      </c>
      <c r="AE22" s="25" t="str">
        <f t="shared" si="6"/>
        <v/>
      </c>
      <c r="AG22" s="22" t="str">
        <f t="shared" si="30"/>
        <v/>
      </c>
      <c r="AH22" s="60" t="str">
        <f t="shared" si="31"/>
        <v/>
      </c>
      <c r="AJ22" s="25" t="str">
        <f t="array" ref="AJ22">IF(C22="","",INDEX(구분표!$I$2:$I$313, MATCH(1,(구분표!$E$2:$E$313='17년특출'!B22)*(구분표!$F$2:$F$313='17년특출'!C22)*(구분표!$G$2:$G$313='17년특출'!A22),0)))</f>
        <v/>
      </c>
      <c r="AL22" s="25"/>
    </row>
    <row r="23" spans="1:38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113"/>
      <c r="G23" s="40"/>
      <c r="H23" s="38"/>
      <c r="I23" s="41"/>
      <c r="J23" s="46">
        <f t="shared" si="22"/>
        <v>0</v>
      </c>
      <c r="K23" s="38"/>
      <c r="L23" s="41"/>
      <c r="M23" s="48">
        <f t="shared" si="23"/>
        <v>0</v>
      </c>
      <c r="N23" s="25" t="str">
        <f t="shared" si="24"/>
        <v>X</v>
      </c>
      <c r="O23" s="60"/>
      <c r="P23" s="60"/>
      <c r="Q23" s="112"/>
      <c r="S23" s="25"/>
      <c r="U23" s="25"/>
      <c r="V23" s="38">
        <f t="shared" si="25"/>
        <v>0</v>
      </c>
      <c r="W23" s="38">
        <f t="shared" si="26"/>
        <v>0</v>
      </c>
      <c r="X23" s="25" t="str">
        <f t="shared" si="27"/>
        <v>OK</v>
      </c>
      <c r="Z23" s="25"/>
      <c r="AA23" s="38">
        <f t="shared" si="28"/>
        <v>0</v>
      </c>
      <c r="AB23" s="38">
        <f t="shared" ref="AB23:AB25" si="32">IF($U23="도비",SUM(K23:L23),IF($S23="국도비","직접입력",SUM(K23:L23)-AA23))</f>
        <v>0</v>
      </c>
      <c r="AC23" s="25" t="str">
        <f t="shared" si="29"/>
        <v>OK</v>
      </c>
      <c r="AE23" s="25" t="str">
        <f t="shared" si="6"/>
        <v/>
      </c>
      <c r="AG23" s="22" t="str">
        <f t="shared" si="30"/>
        <v/>
      </c>
      <c r="AH23" s="60" t="str">
        <f t="shared" si="31"/>
        <v/>
      </c>
      <c r="AJ23" s="25" t="str">
        <f t="array" ref="AJ23">IF(C23="","",INDEX(구분표!$I$2:$I$313, MATCH(1,(구분표!$E$2:$E$313='17년특출'!B23)*(구분표!$F$2:$F$313='17년특출'!C23)*(구분표!$G$2:$G$313='17년특출'!A23),0)))</f>
        <v/>
      </c>
      <c r="AL23" s="25"/>
    </row>
    <row r="24" spans="1:38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113"/>
      <c r="G24" s="40"/>
      <c r="H24" s="38"/>
      <c r="I24" s="41"/>
      <c r="J24" s="46">
        <f t="shared" si="22"/>
        <v>0</v>
      </c>
      <c r="K24" s="38"/>
      <c r="L24" s="41"/>
      <c r="M24" s="48">
        <f t="shared" si="23"/>
        <v>0</v>
      </c>
      <c r="N24" s="25" t="str">
        <f t="shared" si="24"/>
        <v>X</v>
      </c>
      <c r="O24" s="60"/>
      <c r="P24" s="60"/>
      <c r="Q24" s="112"/>
      <c r="S24" s="25"/>
      <c r="U24" s="25"/>
      <c r="V24" s="38">
        <f t="shared" si="25"/>
        <v>0</v>
      </c>
      <c r="W24" s="38">
        <f t="shared" si="26"/>
        <v>0</v>
      </c>
      <c r="X24" s="25" t="str">
        <f t="shared" si="27"/>
        <v>OK</v>
      </c>
      <c r="Z24" s="25"/>
      <c r="AA24" s="38">
        <f t="shared" si="28"/>
        <v>0</v>
      </c>
      <c r="AB24" s="38">
        <f t="shared" si="32"/>
        <v>0</v>
      </c>
      <c r="AC24" s="25" t="str">
        <f t="shared" si="29"/>
        <v>OK</v>
      </c>
      <c r="AE24" s="25" t="str">
        <f t="shared" si="6"/>
        <v/>
      </c>
      <c r="AG24" s="22" t="str">
        <f t="shared" si="30"/>
        <v/>
      </c>
      <c r="AH24" s="60" t="str">
        <f t="shared" si="31"/>
        <v/>
      </c>
      <c r="AJ24" s="25" t="str">
        <f t="array" ref="AJ24">IF(C24="","",INDEX(구분표!$I$2:$I$313, MATCH(1,(구분표!$E$2:$E$313='17년특출'!B24)*(구분표!$F$2:$F$313='17년특출'!C24)*(구분표!$G$2:$G$313='17년특출'!A24),0)))</f>
        <v/>
      </c>
      <c r="AL24" s="25"/>
    </row>
    <row r="25" spans="1:38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113"/>
      <c r="G25" s="40"/>
      <c r="H25" s="38"/>
      <c r="I25" s="41"/>
      <c r="J25" s="46">
        <f t="shared" si="22"/>
        <v>0</v>
      </c>
      <c r="K25" s="38"/>
      <c r="L25" s="41"/>
      <c r="M25" s="48">
        <f t="shared" si="23"/>
        <v>0</v>
      </c>
      <c r="N25" s="25" t="str">
        <f t="shared" si="24"/>
        <v>X</v>
      </c>
      <c r="O25" s="60"/>
      <c r="P25" s="60"/>
      <c r="Q25" s="112"/>
      <c r="S25" s="25"/>
      <c r="U25" s="25"/>
      <c r="V25" s="38">
        <f t="shared" si="25"/>
        <v>0</v>
      </c>
      <c r="W25" s="38">
        <f t="shared" si="26"/>
        <v>0</v>
      </c>
      <c r="X25" s="25" t="str">
        <f t="shared" si="27"/>
        <v>OK</v>
      </c>
      <c r="Z25" s="25"/>
      <c r="AA25" s="38">
        <f t="shared" si="28"/>
        <v>0</v>
      </c>
      <c r="AB25" s="38">
        <f t="shared" si="32"/>
        <v>0</v>
      </c>
      <c r="AC25" s="25" t="str">
        <f t="shared" si="29"/>
        <v>OK</v>
      </c>
      <c r="AE25" s="25" t="str">
        <f t="shared" si="6"/>
        <v/>
      </c>
      <c r="AG25" s="22" t="str">
        <f t="shared" si="30"/>
        <v/>
      </c>
      <c r="AH25" s="60" t="str">
        <f t="shared" si="31"/>
        <v/>
      </c>
      <c r="AJ25" s="25" t="str">
        <f t="array" ref="AJ25">IF(C25="","",INDEX(구분표!$I$2:$I$313, MATCH(1,(구분표!$E$2:$E$313='17년특출'!B25)*(구분표!$F$2:$F$313='17년특출'!C25)*(구분표!$G$2:$G$313='17년특출'!A25),0)))</f>
        <v/>
      </c>
      <c r="AL25" s="25"/>
    </row>
    <row r="26" spans="1:38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113"/>
      <c r="G26" s="40"/>
      <c r="H26" s="38"/>
      <c r="I26" s="41"/>
      <c r="J26" s="46">
        <f t="shared" si="22"/>
        <v>0</v>
      </c>
      <c r="K26" s="38"/>
      <c r="L26" s="41"/>
      <c r="M26" s="48">
        <f t="shared" si="23"/>
        <v>0</v>
      </c>
      <c r="N26" s="25" t="str">
        <f t="shared" si="24"/>
        <v>X</v>
      </c>
      <c r="O26" s="60"/>
      <c r="P26" s="60"/>
      <c r="Q26" s="27"/>
      <c r="S26" s="25"/>
      <c r="U26" s="25"/>
      <c r="V26" s="38">
        <f t="shared" si="25"/>
        <v>0</v>
      </c>
      <c r="W26" s="38">
        <f t="shared" si="26"/>
        <v>0</v>
      </c>
      <c r="X26" s="25" t="str">
        <f t="shared" si="27"/>
        <v>OK</v>
      </c>
      <c r="Z26" s="25"/>
      <c r="AA26" s="38">
        <f t="shared" si="28"/>
        <v>0</v>
      </c>
      <c r="AB26" s="38">
        <f>IF($U26="도비",SUM(K26:L26),IF($S26="국도비","직접입력",SUM(K26:L26)-AA26))</f>
        <v>0</v>
      </c>
      <c r="AC26" s="25" t="str">
        <f t="shared" si="29"/>
        <v>OK</v>
      </c>
      <c r="AE26" s="25" t="str">
        <f t="shared" si="6"/>
        <v/>
      </c>
      <c r="AG26" s="22" t="str">
        <f t="shared" si="30"/>
        <v/>
      </c>
      <c r="AH26" s="60" t="str">
        <f t="shared" si="31"/>
        <v/>
      </c>
      <c r="AJ26" s="25" t="str">
        <f t="array" ref="AJ26">IF(C26="","",INDEX(구분표!$I$2:$I$313, MATCH(1,(구분표!$E$2:$E$313='17년특출'!B26)*(구분표!$F$2:$F$313='17년특출'!C26)*(구분표!$G$2:$G$313='17년특출'!A26),0)))</f>
        <v/>
      </c>
      <c r="AL26" s="25"/>
    </row>
    <row r="27" spans="1:38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113"/>
      <c r="G27" s="40"/>
      <c r="H27" s="38"/>
      <c r="I27" s="41"/>
      <c r="J27" s="46">
        <f t="shared" si="22"/>
        <v>0</v>
      </c>
      <c r="K27" s="38"/>
      <c r="L27" s="41"/>
      <c r="M27" s="48">
        <f t="shared" si="23"/>
        <v>0</v>
      </c>
      <c r="N27" s="25" t="str">
        <f t="shared" si="24"/>
        <v>X</v>
      </c>
      <c r="O27" s="60"/>
      <c r="P27" s="60"/>
      <c r="Q27" s="27"/>
      <c r="S27" s="25"/>
      <c r="U27" s="25"/>
      <c r="V27" s="38">
        <f t="shared" si="25"/>
        <v>0</v>
      </c>
      <c r="W27" s="38">
        <f t="shared" si="26"/>
        <v>0</v>
      </c>
      <c r="X27" s="25" t="str">
        <f t="shared" si="27"/>
        <v>OK</v>
      </c>
      <c r="Z27" s="25"/>
      <c r="AA27" s="38">
        <f t="shared" si="28"/>
        <v>0</v>
      </c>
      <c r="AB27" s="38">
        <f>IF($U27="도비",SUM(K27:L27),IF($S27="국도비","직접입력",SUM(K27:L27)-AA27))</f>
        <v>0</v>
      </c>
      <c r="AC27" s="25" t="str">
        <f t="shared" si="29"/>
        <v>OK</v>
      </c>
      <c r="AE27" s="25" t="str">
        <f t="shared" si="6"/>
        <v/>
      </c>
      <c r="AG27" s="22" t="str">
        <f t="shared" si="30"/>
        <v/>
      </c>
      <c r="AH27" s="60" t="str">
        <f t="shared" si="31"/>
        <v/>
      </c>
      <c r="AJ27" s="25" t="str">
        <f t="array" ref="AJ27">IF(C27="","",INDEX(구분표!$I$2:$I$313, MATCH(1,(구분표!$E$2:$E$313='17년특출'!B27)*(구분표!$F$2:$F$313='17년특출'!C27)*(구분표!$G$2:$G$313='17년특출'!A27),0)))</f>
        <v/>
      </c>
      <c r="AL27" s="25"/>
    </row>
    <row r="28" spans="1:38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22"/>
        <v>0</v>
      </c>
      <c r="K28" s="38"/>
      <c r="L28" s="41"/>
      <c r="M28" s="48">
        <f t="shared" si="23"/>
        <v>0</v>
      </c>
      <c r="N28" s="25" t="str">
        <f t="shared" si="24"/>
        <v>X</v>
      </c>
      <c r="O28" s="60"/>
      <c r="P28" s="60"/>
      <c r="Q28" s="27"/>
      <c r="S28" s="25"/>
      <c r="U28" s="25"/>
      <c r="V28" s="38">
        <f t="shared" si="25"/>
        <v>0</v>
      </c>
      <c r="W28" s="38">
        <f t="shared" si="26"/>
        <v>0</v>
      </c>
      <c r="X28" s="25" t="str">
        <f t="shared" si="27"/>
        <v>OK</v>
      </c>
      <c r="Z28" s="25"/>
      <c r="AA28" s="38">
        <f t="shared" si="28"/>
        <v>0</v>
      </c>
      <c r="AB28" s="38">
        <f>IF($U28="도비",SUM(K28:L28),IF($S28="국도비","직접입력",SUM(K28:L28)-AA28))</f>
        <v>0</v>
      </c>
      <c r="AC28" s="25" t="str">
        <f t="shared" si="29"/>
        <v>OK</v>
      </c>
      <c r="AE28" s="25" t="str">
        <f t="shared" si="6"/>
        <v/>
      </c>
      <c r="AG28" s="22" t="str">
        <f t="shared" si="30"/>
        <v/>
      </c>
      <c r="AH28" s="60" t="str">
        <f t="shared" si="31"/>
        <v/>
      </c>
      <c r="AJ28" s="25" t="str">
        <f t="array" ref="AJ28">IF(C28="","",INDEX(구분표!$I$2:$I$313, MATCH(1,(구분표!$E$2:$E$313='17년특출'!B28)*(구분표!$F$2:$F$313='17년특출'!C28)*(구분표!$G$2:$G$313='17년특출'!A28),0)))</f>
        <v/>
      </c>
      <c r="AL28" s="25"/>
    </row>
    <row r="29" spans="1:38" ht="50.1" customHeight="1" x14ac:dyDescent="0.3">
      <c r="A29" s="52" t="s">
        <v>797</v>
      </c>
      <c r="B29" s="53"/>
      <c r="C29" s="54"/>
      <c r="D29" s="53"/>
      <c r="E29" s="54"/>
      <c r="F29" s="53"/>
      <c r="G29" s="55">
        <f t="shared" ref="G29:M29" si="33">SUM(G30:G39)</f>
        <v>0</v>
      </c>
      <c r="H29" s="55">
        <f t="shared" si="33"/>
        <v>0</v>
      </c>
      <c r="I29" s="55">
        <f t="shared" si="33"/>
        <v>0</v>
      </c>
      <c r="J29" s="55">
        <f t="shared" si="33"/>
        <v>0</v>
      </c>
      <c r="K29" s="55">
        <f t="shared" si="33"/>
        <v>0</v>
      </c>
      <c r="L29" s="55">
        <f t="shared" si="33"/>
        <v>0</v>
      </c>
      <c r="M29" s="55">
        <f t="shared" si="33"/>
        <v>0</v>
      </c>
      <c r="N29" s="56"/>
      <c r="O29" s="183"/>
      <c r="P29" s="183"/>
      <c r="Q29" s="57"/>
      <c r="S29" s="25"/>
      <c r="U29" s="25"/>
      <c r="V29" s="38"/>
      <c r="W29" s="38"/>
      <c r="X29" s="25"/>
      <c r="Z29" s="25"/>
      <c r="AA29" s="38"/>
      <c r="AB29" s="38"/>
      <c r="AC29" s="25"/>
      <c r="AE29" s="25" t="str">
        <f t="shared" ref="AE29:AE39" si="34">IF(U29="","",IF(U29="도비","세입없음","직접입력"))</f>
        <v/>
      </c>
      <c r="AG29" s="22"/>
      <c r="AH29" s="60"/>
      <c r="AJ29" s="25"/>
      <c r="AL29" s="25"/>
    </row>
    <row r="30" spans="1:38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113"/>
      <c r="G30" s="40"/>
      <c r="H30" s="38"/>
      <c r="I30" s="41"/>
      <c r="J30" s="46">
        <f t="shared" ref="J30:J39" si="35">G30+H30+I30</f>
        <v>0</v>
      </c>
      <c r="K30" s="38"/>
      <c r="L30" s="41"/>
      <c r="M30" s="48">
        <f t="shared" ref="M30:M39" si="36">G30+K30+L30</f>
        <v>0</v>
      </c>
      <c r="N30" s="25" t="str">
        <f t="shared" ref="N30:N39" si="37">IF(AND((J30=0),(M30&gt;0)),"O",IF(AND((H30&lt;0),(J30-M30&lt;0)),"O","X"))</f>
        <v>X</v>
      </c>
      <c r="O30" s="60"/>
      <c r="P30" s="60"/>
      <c r="Q30" s="112"/>
      <c r="S30" s="25"/>
      <c r="U30" s="25"/>
      <c r="V30" s="38">
        <f t="shared" ref="V30:V39" si="38">IF($U30&lt;&gt;"도비",IF($S30="국도비","직접입력",SUM($H30:$I30)),)</f>
        <v>0</v>
      </c>
      <c r="W30" s="38">
        <f t="shared" ref="W30:W39" si="39">IF($U30="도비",SUM($H30:$I30),IF($S30="국도비","직접입력",SUM($H30:$I30)-$V30))</f>
        <v>0</v>
      </c>
      <c r="X30" s="25" t="str">
        <f t="shared" ref="X30:X39" si="40">IF(SUM($H30:$I30)=SUM($V30:$W30),"OK","검토")</f>
        <v>OK</v>
      </c>
      <c r="Z30" s="25"/>
      <c r="AA30" s="38">
        <f t="shared" ref="AA30:AA39" si="41">IF($U30&lt;&gt;"도비",IF($S30="국도비","직접입력",SUM($K30:$L30)),)</f>
        <v>0</v>
      </c>
      <c r="AB30" s="38">
        <f>IF($U30="도비",SUM(K30:L30),IF($S30="국도비","직접입력",SUM(K30:L30)-AA30))</f>
        <v>0</v>
      </c>
      <c r="AC30" s="25" t="str">
        <f t="shared" ref="AC30:AC39" si="42">IF(SUM(K30:L30)=SUM(AA30:AB30),"OK","검토")</f>
        <v>OK</v>
      </c>
      <c r="AE30" s="25" t="str">
        <f t="shared" si="34"/>
        <v/>
      </c>
      <c r="AG30" s="22" t="str">
        <f t="shared" ref="AG30:AG39" si="43">IF(AE30="","",COUNTIF($AE$7:$AE$39,AE30))</f>
        <v/>
      </c>
      <c r="AH30" s="60" t="str">
        <f t="shared" ref="AH30:AH39" si="44">IF(U30="","",IF(AND(U30="도비",AE30="세입없음"),"OK",IF(AND(U30&lt;&gt;"도비",AE30&lt;&gt;""),"OK","@@")))</f>
        <v/>
      </c>
      <c r="AJ30" s="25" t="str">
        <f t="array" ref="AJ30">IF(C30="","",INDEX(구분표!$I$2:$I$313, MATCH(1,(구분표!$E$2:$E$313='17년특출'!B30)*(구분표!$F$2:$F$313='17년특출'!C30)*(구분표!$G$2:$G$313='17년특출'!A30),0)))</f>
        <v/>
      </c>
      <c r="AL30" s="25"/>
    </row>
    <row r="31" spans="1:38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113"/>
      <c r="G31" s="40"/>
      <c r="H31" s="38"/>
      <c r="I31" s="41"/>
      <c r="J31" s="46">
        <f t="shared" si="35"/>
        <v>0</v>
      </c>
      <c r="K31" s="38"/>
      <c r="L31" s="41"/>
      <c r="M31" s="48">
        <f t="shared" si="36"/>
        <v>0</v>
      </c>
      <c r="N31" s="25" t="str">
        <f t="shared" si="37"/>
        <v>X</v>
      </c>
      <c r="O31" s="60"/>
      <c r="P31" s="60"/>
      <c r="Q31" s="112"/>
      <c r="S31" s="25"/>
      <c r="U31" s="25"/>
      <c r="V31" s="38">
        <f t="shared" si="38"/>
        <v>0</v>
      </c>
      <c r="W31" s="38">
        <f t="shared" si="39"/>
        <v>0</v>
      </c>
      <c r="X31" s="25" t="str">
        <f t="shared" si="40"/>
        <v>OK</v>
      </c>
      <c r="Z31" s="25"/>
      <c r="AA31" s="38">
        <f t="shared" si="41"/>
        <v>0</v>
      </c>
      <c r="AB31" s="38">
        <f>IF($U31="도비",SUM(K31:L31),IF($S31="국도비","직접입력",SUM(K31:L31)-AA31))</f>
        <v>0</v>
      </c>
      <c r="AC31" s="25" t="str">
        <f t="shared" si="42"/>
        <v>OK</v>
      </c>
      <c r="AE31" s="25" t="str">
        <f t="shared" si="34"/>
        <v/>
      </c>
      <c r="AG31" s="22" t="str">
        <f t="shared" si="43"/>
        <v/>
      </c>
      <c r="AH31" s="60" t="str">
        <f t="shared" si="44"/>
        <v/>
      </c>
      <c r="AJ31" s="25" t="str">
        <f t="array" ref="AJ31">IF(C31="","",INDEX(구분표!$I$2:$I$313, MATCH(1,(구분표!$E$2:$E$313='17년특출'!B31)*(구분표!$F$2:$F$313='17년특출'!C31)*(구분표!$G$2:$G$313='17년특출'!A31),0)))</f>
        <v/>
      </c>
      <c r="AL31" s="25"/>
    </row>
    <row r="32" spans="1:38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113"/>
      <c r="G32" s="40"/>
      <c r="H32" s="38"/>
      <c r="I32" s="41"/>
      <c r="J32" s="46">
        <f t="shared" si="35"/>
        <v>0</v>
      </c>
      <c r="K32" s="38"/>
      <c r="L32" s="41"/>
      <c r="M32" s="48">
        <f t="shared" si="36"/>
        <v>0</v>
      </c>
      <c r="N32" s="25" t="str">
        <f t="shared" si="37"/>
        <v>X</v>
      </c>
      <c r="O32" s="60"/>
      <c r="P32" s="60"/>
      <c r="Q32" s="112"/>
      <c r="S32" s="25"/>
      <c r="U32" s="25"/>
      <c r="V32" s="38">
        <f t="shared" si="38"/>
        <v>0</v>
      </c>
      <c r="W32" s="38">
        <f t="shared" si="39"/>
        <v>0</v>
      </c>
      <c r="X32" s="25" t="str">
        <f t="shared" si="40"/>
        <v>OK</v>
      </c>
      <c r="Z32" s="25"/>
      <c r="AA32" s="38">
        <f t="shared" si="41"/>
        <v>0</v>
      </c>
      <c r="AB32" s="38">
        <f t="shared" ref="AB32:AB36" si="45">IF($U32="도비",SUM(K32:L32),IF($S32="국도비","직접입력",SUM(K32:L32)-AA32))</f>
        <v>0</v>
      </c>
      <c r="AC32" s="25" t="str">
        <f t="shared" si="42"/>
        <v>OK</v>
      </c>
      <c r="AE32" s="25" t="str">
        <f t="shared" si="34"/>
        <v/>
      </c>
      <c r="AG32" s="22" t="str">
        <f t="shared" si="43"/>
        <v/>
      </c>
      <c r="AH32" s="60" t="str">
        <f t="shared" si="44"/>
        <v/>
      </c>
      <c r="AJ32" s="25" t="str">
        <f t="array" ref="AJ32">IF(C32="","",INDEX(구분표!$I$2:$I$313, MATCH(1,(구분표!$E$2:$E$313='17년특출'!B32)*(구분표!$F$2:$F$313='17년특출'!C32)*(구분표!$G$2:$G$313='17년특출'!A32),0)))</f>
        <v/>
      </c>
      <c r="AL32" s="25"/>
    </row>
    <row r="33" spans="1:38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113"/>
      <c r="G33" s="40"/>
      <c r="H33" s="38"/>
      <c r="I33" s="41"/>
      <c r="J33" s="46">
        <f t="shared" si="35"/>
        <v>0</v>
      </c>
      <c r="K33" s="38"/>
      <c r="L33" s="41"/>
      <c r="M33" s="48">
        <f t="shared" si="36"/>
        <v>0</v>
      </c>
      <c r="N33" s="25" t="str">
        <f t="shared" si="37"/>
        <v>X</v>
      </c>
      <c r="O33" s="60"/>
      <c r="P33" s="60"/>
      <c r="Q33" s="112"/>
      <c r="S33" s="25"/>
      <c r="U33" s="25"/>
      <c r="V33" s="38">
        <f t="shared" si="38"/>
        <v>0</v>
      </c>
      <c r="W33" s="38">
        <f t="shared" si="39"/>
        <v>0</v>
      </c>
      <c r="X33" s="25" t="str">
        <f t="shared" si="40"/>
        <v>OK</v>
      </c>
      <c r="Z33" s="25"/>
      <c r="AA33" s="38">
        <f t="shared" si="41"/>
        <v>0</v>
      </c>
      <c r="AB33" s="38">
        <f t="shared" si="45"/>
        <v>0</v>
      </c>
      <c r="AC33" s="25" t="str">
        <f t="shared" si="42"/>
        <v>OK</v>
      </c>
      <c r="AE33" s="25" t="str">
        <f t="shared" si="34"/>
        <v/>
      </c>
      <c r="AG33" s="22" t="str">
        <f t="shared" si="43"/>
        <v/>
      </c>
      <c r="AH33" s="60" t="str">
        <f t="shared" si="44"/>
        <v/>
      </c>
      <c r="AJ33" s="25" t="str">
        <f t="array" ref="AJ33">IF(C33="","",INDEX(구분표!$I$2:$I$313, MATCH(1,(구분표!$E$2:$E$313='17년특출'!B33)*(구분표!$F$2:$F$313='17년특출'!C33)*(구분표!$G$2:$G$313='17년특출'!A33),0)))</f>
        <v/>
      </c>
      <c r="AL33" s="25"/>
    </row>
    <row r="34" spans="1:38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113"/>
      <c r="G34" s="40"/>
      <c r="H34" s="38"/>
      <c r="I34" s="41"/>
      <c r="J34" s="46">
        <f t="shared" si="35"/>
        <v>0</v>
      </c>
      <c r="K34" s="38"/>
      <c r="L34" s="41"/>
      <c r="M34" s="48">
        <f t="shared" si="36"/>
        <v>0</v>
      </c>
      <c r="N34" s="25" t="str">
        <f t="shared" si="37"/>
        <v>X</v>
      </c>
      <c r="O34" s="60"/>
      <c r="P34" s="60"/>
      <c r="Q34" s="112"/>
      <c r="S34" s="25"/>
      <c r="U34" s="25"/>
      <c r="V34" s="38">
        <f t="shared" si="38"/>
        <v>0</v>
      </c>
      <c r="W34" s="38">
        <f t="shared" si="39"/>
        <v>0</v>
      </c>
      <c r="X34" s="25" t="str">
        <f t="shared" si="40"/>
        <v>OK</v>
      </c>
      <c r="Z34" s="25"/>
      <c r="AA34" s="38">
        <f t="shared" si="41"/>
        <v>0</v>
      </c>
      <c r="AB34" s="38">
        <f t="shared" si="45"/>
        <v>0</v>
      </c>
      <c r="AC34" s="25" t="str">
        <f t="shared" si="42"/>
        <v>OK</v>
      </c>
      <c r="AE34" s="25" t="str">
        <f t="shared" si="34"/>
        <v/>
      </c>
      <c r="AG34" s="22" t="str">
        <f t="shared" si="43"/>
        <v/>
      </c>
      <c r="AH34" s="60" t="str">
        <f t="shared" si="44"/>
        <v/>
      </c>
      <c r="AJ34" s="25" t="str">
        <f t="array" ref="AJ34">IF(C34="","",INDEX(구분표!$I$2:$I$313, MATCH(1,(구분표!$E$2:$E$313='17년특출'!B34)*(구분표!$F$2:$F$313='17년특출'!C34)*(구분표!$G$2:$G$313='17년특출'!A34),0)))</f>
        <v/>
      </c>
      <c r="AL34" s="25"/>
    </row>
    <row r="35" spans="1:38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113"/>
      <c r="G35" s="40"/>
      <c r="H35" s="38"/>
      <c r="I35" s="41"/>
      <c r="J35" s="46">
        <f t="shared" si="35"/>
        <v>0</v>
      </c>
      <c r="K35" s="38"/>
      <c r="L35" s="41"/>
      <c r="M35" s="48">
        <f t="shared" si="36"/>
        <v>0</v>
      </c>
      <c r="N35" s="25" t="str">
        <f t="shared" si="37"/>
        <v>X</v>
      </c>
      <c r="O35" s="60"/>
      <c r="P35" s="60"/>
      <c r="Q35" s="112"/>
      <c r="S35" s="25"/>
      <c r="U35" s="25"/>
      <c r="V35" s="38">
        <f t="shared" si="38"/>
        <v>0</v>
      </c>
      <c r="W35" s="38">
        <f t="shared" si="39"/>
        <v>0</v>
      </c>
      <c r="X35" s="25" t="str">
        <f t="shared" si="40"/>
        <v>OK</v>
      </c>
      <c r="Z35" s="25"/>
      <c r="AA35" s="38">
        <f t="shared" si="41"/>
        <v>0</v>
      </c>
      <c r="AB35" s="38">
        <f t="shared" si="45"/>
        <v>0</v>
      </c>
      <c r="AC35" s="25" t="str">
        <f t="shared" si="42"/>
        <v>OK</v>
      </c>
      <c r="AE35" s="25" t="str">
        <f t="shared" si="34"/>
        <v/>
      </c>
      <c r="AG35" s="22" t="str">
        <f t="shared" si="43"/>
        <v/>
      </c>
      <c r="AH35" s="60" t="str">
        <f t="shared" si="44"/>
        <v/>
      </c>
      <c r="AJ35" s="25" t="str">
        <f t="array" ref="AJ35">IF(C35="","",INDEX(구분표!$I$2:$I$313, MATCH(1,(구분표!$E$2:$E$313='17년특출'!B35)*(구분표!$F$2:$F$313='17년특출'!C35)*(구분표!$G$2:$G$313='17년특출'!A35),0)))</f>
        <v/>
      </c>
      <c r="AL35" s="25"/>
    </row>
    <row r="36" spans="1:38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113"/>
      <c r="G36" s="40"/>
      <c r="H36" s="38"/>
      <c r="I36" s="41"/>
      <c r="J36" s="46">
        <f t="shared" si="35"/>
        <v>0</v>
      </c>
      <c r="K36" s="38"/>
      <c r="L36" s="41"/>
      <c r="M36" s="48">
        <f t="shared" si="36"/>
        <v>0</v>
      </c>
      <c r="N36" s="25" t="str">
        <f t="shared" si="37"/>
        <v>X</v>
      </c>
      <c r="O36" s="60"/>
      <c r="P36" s="60"/>
      <c r="Q36" s="112"/>
      <c r="S36" s="25"/>
      <c r="U36" s="25"/>
      <c r="V36" s="38">
        <f t="shared" si="38"/>
        <v>0</v>
      </c>
      <c r="W36" s="38">
        <f t="shared" si="39"/>
        <v>0</v>
      </c>
      <c r="X36" s="25" t="str">
        <f t="shared" si="40"/>
        <v>OK</v>
      </c>
      <c r="Z36" s="25"/>
      <c r="AA36" s="38">
        <f t="shared" si="41"/>
        <v>0</v>
      </c>
      <c r="AB36" s="38">
        <f t="shared" si="45"/>
        <v>0</v>
      </c>
      <c r="AC36" s="25" t="str">
        <f t="shared" si="42"/>
        <v>OK</v>
      </c>
      <c r="AE36" s="25" t="str">
        <f t="shared" si="34"/>
        <v/>
      </c>
      <c r="AG36" s="22" t="str">
        <f t="shared" si="43"/>
        <v/>
      </c>
      <c r="AH36" s="60" t="str">
        <f t="shared" si="44"/>
        <v/>
      </c>
      <c r="AJ36" s="25" t="str">
        <f t="array" ref="AJ36">IF(C36="","",INDEX(구분표!$I$2:$I$313, MATCH(1,(구분표!$E$2:$E$313='17년특출'!B36)*(구분표!$F$2:$F$313='17년특출'!C36)*(구분표!$G$2:$G$313='17년특출'!A36),0)))</f>
        <v/>
      </c>
      <c r="AL36" s="25"/>
    </row>
    <row r="37" spans="1:38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35"/>
        <v>0</v>
      </c>
      <c r="K37" s="38"/>
      <c r="L37" s="41"/>
      <c r="M37" s="48">
        <f t="shared" si="36"/>
        <v>0</v>
      </c>
      <c r="N37" s="25" t="str">
        <f t="shared" si="37"/>
        <v>X</v>
      </c>
      <c r="O37" s="60"/>
      <c r="P37" s="60"/>
      <c r="Q37" s="27"/>
      <c r="S37" s="25"/>
      <c r="U37" s="25"/>
      <c r="V37" s="38">
        <f t="shared" si="38"/>
        <v>0</v>
      </c>
      <c r="W37" s="38">
        <f t="shared" si="39"/>
        <v>0</v>
      </c>
      <c r="X37" s="25" t="str">
        <f t="shared" si="40"/>
        <v>OK</v>
      </c>
      <c r="Z37" s="25"/>
      <c r="AA37" s="38">
        <f t="shared" si="41"/>
        <v>0</v>
      </c>
      <c r="AB37" s="38">
        <f>IF($U37="도비",SUM(K37:L37),IF($S37="국도비","직접입력",SUM(K37:L37)-AA37))</f>
        <v>0</v>
      </c>
      <c r="AC37" s="25" t="str">
        <f t="shared" si="42"/>
        <v>OK</v>
      </c>
      <c r="AE37" s="25" t="str">
        <f t="shared" si="34"/>
        <v/>
      </c>
      <c r="AG37" s="22" t="str">
        <f t="shared" si="43"/>
        <v/>
      </c>
      <c r="AH37" s="60" t="str">
        <f t="shared" si="44"/>
        <v/>
      </c>
      <c r="AJ37" s="25" t="str">
        <f t="array" ref="AJ37">IF(C37="","",INDEX(구분표!$I$2:$I$313, MATCH(1,(구분표!$E$2:$E$313='17년특출'!B37)*(구분표!$F$2:$F$313='17년특출'!C37)*(구분표!$G$2:$G$313='17년특출'!A37),0)))</f>
        <v/>
      </c>
      <c r="AL37" s="25"/>
    </row>
    <row r="38" spans="1:38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35"/>
        <v>0</v>
      </c>
      <c r="K38" s="38"/>
      <c r="L38" s="41"/>
      <c r="M38" s="48">
        <f t="shared" si="36"/>
        <v>0</v>
      </c>
      <c r="N38" s="25" t="str">
        <f t="shared" si="37"/>
        <v>X</v>
      </c>
      <c r="O38" s="60"/>
      <c r="P38" s="60"/>
      <c r="Q38" s="27"/>
      <c r="S38" s="25"/>
      <c r="U38" s="25"/>
      <c r="V38" s="38">
        <f t="shared" si="38"/>
        <v>0</v>
      </c>
      <c r="W38" s="38">
        <f t="shared" si="39"/>
        <v>0</v>
      </c>
      <c r="X38" s="25" t="str">
        <f t="shared" si="40"/>
        <v>OK</v>
      </c>
      <c r="Z38" s="25"/>
      <c r="AA38" s="38">
        <f t="shared" si="41"/>
        <v>0</v>
      </c>
      <c r="AB38" s="38">
        <f>IF($U38="도비",SUM(K38:L38),IF($S38="국도비","직접입력",SUM(K38:L38)-AA38))</f>
        <v>0</v>
      </c>
      <c r="AC38" s="25" t="str">
        <f t="shared" si="42"/>
        <v>OK</v>
      </c>
      <c r="AE38" s="25" t="str">
        <f t="shared" si="34"/>
        <v/>
      </c>
      <c r="AG38" s="22" t="str">
        <f t="shared" si="43"/>
        <v/>
      </c>
      <c r="AH38" s="60" t="str">
        <f t="shared" si="44"/>
        <v/>
      </c>
      <c r="AJ38" s="25" t="str">
        <f t="array" ref="AJ38">IF(C38="","",INDEX(구분표!$I$2:$I$313, MATCH(1,(구분표!$E$2:$E$313='17년특출'!B38)*(구분표!$F$2:$F$313='17년특출'!C38)*(구분표!$G$2:$G$313='17년특출'!A38),0)))</f>
        <v/>
      </c>
      <c r="AL38" s="25"/>
    </row>
    <row r="39" spans="1:38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35"/>
        <v>0</v>
      </c>
      <c r="K39" s="39"/>
      <c r="L39" s="43"/>
      <c r="M39" s="49">
        <f t="shared" si="36"/>
        <v>0</v>
      </c>
      <c r="N39" s="26" t="str">
        <f t="shared" si="37"/>
        <v>X</v>
      </c>
      <c r="O39" s="61"/>
      <c r="P39" s="61"/>
      <c r="Q39" s="28"/>
      <c r="S39" s="26"/>
      <c r="U39" s="26"/>
      <c r="V39" s="39">
        <f t="shared" si="38"/>
        <v>0</v>
      </c>
      <c r="W39" s="39">
        <f t="shared" si="39"/>
        <v>0</v>
      </c>
      <c r="X39" s="26" t="str">
        <f t="shared" si="40"/>
        <v>OK</v>
      </c>
      <c r="Z39" s="26"/>
      <c r="AA39" s="39">
        <f t="shared" si="41"/>
        <v>0</v>
      </c>
      <c r="AB39" s="39">
        <f>IF($U39="도비",SUM(K39:L39),IF($S39="국도비","직접입력",SUM(K39:L39)-AA39))</f>
        <v>0</v>
      </c>
      <c r="AC39" s="26" t="str">
        <f t="shared" si="42"/>
        <v>OK</v>
      </c>
      <c r="AE39" s="26" t="str">
        <f t="shared" si="34"/>
        <v/>
      </c>
      <c r="AG39" s="23" t="str">
        <f t="shared" si="43"/>
        <v/>
      </c>
      <c r="AH39" s="61" t="str">
        <f t="shared" si="44"/>
        <v/>
      </c>
      <c r="AJ39" s="26" t="str">
        <f t="array" ref="AJ39">IF(C39="","",INDEX(구분표!$I$2:$I$313, MATCH(1,(구분표!$E$2:$E$313='17년특출'!B39)*(구분표!$F$2:$F$313='17년특출'!C39)*(구분표!$G$2:$G$313='17년특출'!A39),0)))</f>
        <v/>
      </c>
      <c r="AL39" s="26"/>
    </row>
  </sheetData>
  <autoFilter ref="A6:AL39"/>
  <mergeCells count="25">
    <mergeCell ref="AE4:AE5"/>
    <mergeCell ref="AG4:AG5"/>
    <mergeCell ref="AH4:AH5"/>
    <mergeCell ref="AJ4:AJ5"/>
    <mergeCell ref="AL4:AL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F4:F5"/>
    <mergeCell ref="A4:A5"/>
    <mergeCell ref="B4:B5"/>
    <mergeCell ref="C4:C5"/>
    <mergeCell ref="D4:D5"/>
    <mergeCell ref="E4:E5"/>
  </mergeCells>
  <phoneticPr fontId="1" type="noConversion"/>
  <dataValidations count="5">
    <dataValidation type="list" allowBlank="1" showInputMessage="1" showErrorMessage="1" sqref="D7">
      <formula1>"본예산,1회추경,신규"</formula1>
    </dataValidation>
    <dataValidation type="list" allowBlank="1" showInputMessage="1" showErrorMessage="1" sqref="D8:D39">
      <formula1>"본예산,1회추경,2회추경,3회추경,신규"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Z7:Z39">
      <formula1>"도비,국비,지특,기금,특교"</formula1>
    </dataValidation>
    <dataValidation type="list" allowBlank="1" showInputMessage="1" showErrorMessage="1" sqref="U6:U39">
      <formula1>"도비,국비,지특,기금,특교,소교"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D9" sqref="D9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5.875" style="1" bestFit="1" customWidth="1"/>
    <col min="16" max="16" width="18.87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 x14ac:dyDescent="0.3">
      <c r="A1" s="16" t="s">
        <v>798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474</v>
      </c>
      <c r="V2" s="51" t="s">
        <v>503</v>
      </c>
      <c r="AA2" s="51" t="s">
        <v>503</v>
      </c>
    </row>
    <row r="3" spans="1:43" ht="20.25" customHeight="1" x14ac:dyDescent="0.3">
      <c r="H3" s="45"/>
      <c r="I3" s="45"/>
      <c r="K3" s="45"/>
      <c r="L3" s="45"/>
      <c r="Q3" s="20" t="s">
        <v>485</v>
      </c>
      <c r="V3" s="58" t="str">
        <f>IF(V6='17년일출'!V6,"OK","@@")</f>
        <v>@@</v>
      </c>
      <c r="W3" s="59"/>
      <c r="X3" s="58" t="str">
        <f>IF(COUNTIF(X6:X39,"검토")&gt;0,"@@","OK")</f>
        <v>OK</v>
      </c>
      <c r="AA3" s="58" t="str">
        <f>IF(AA6='17년일출'!AA6,"OK","@@")</f>
        <v>OK</v>
      </c>
      <c r="AC3" s="58" t="str">
        <f>IF(COUNTIF(AC6:AC39,"검토")&gt;0,"@@","OK")</f>
        <v>OK</v>
      </c>
    </row>
    <row r="4" spans="1:43" s="18" customFormat="1" ht="30" customHeight="1" x14ac:dyDescent="0.3">
      <c r="A4" s="212" t="s">
        <v>475</v>
      </c>
      <c r="B4" s="219" t="s">
        <v>476</v>
      </c>
      <c r="C4" s="218" t="s">
        <v>477</v>
      </c>
      <c r="D4" s="217" t="s">
        <v>484</v>
      </c>
      <c r="E4" s="216" t="s">
        <v>478</v>
      </c>
      <c r="F4" s="215" t="s">
        <v>479</v>
      </c>
      <c r="G4" s="213" t="s">
        <v>789</v>
      </c>
      <c r="H4" s="220" t="s">
        <v>790</v>
      </c>
      <c r="I4" s="230"/>
      <c r="J4" s="222" t="s">
        <v>791</v>
      </c>
      <c r="K4" s="224" t="s">
        <v>792</v>
      </c>
      <c r="L4" s="225"/>
      <c r="M4" s="210" t="s">
        <v>793</v>
      </c>
      <c r="N4" s="202" t="s">
        <v>483</v>
      </c>
      <c r="O4" s="208" t="s">
        <v>818</v>
      </c>
      <c r="P4" s="208" t="s">
        <v>819</v>
      </c>
      <c r="Q4" s="201" t="s">
        <v>482</v>
      </c>
      <c r="S4" s="203" t="s">
        <v>486</v>
      </c>
      <c r="T4" s="184"/>
      <c r="U4" s="204" t="s">
        <v>487</v>
      </c>
      <c r="V4" s="204" t="s">
        <v>488</v>
      </c>
      <c r="W4" s="204"/>
      <c r="X4" s="204"/>
      <c r="Z4" s="205" t="s">
        <v>487</v>
      </c>
      <c r="AA4" s="200" t="s">
        <v>492</v>
      </c>
      <c r="AB4" s="200"/>
      <c r="AC4" s="200"/>
      <c r="AE4" s="205" t="s">
        <v>493</v>
      </c>
      <c r="AG4" s="206" t="s">
        <v>494</v>
      </c>
      <c r="AI4" s="206" t="s">
        <v>495</v>
      </c>
      <c r="AK4" s="207" t="s">
        <v>496</v>
      </c>
      <c r="AL4" s="207"/>
      <c r="AM4" s="207"/>
      <c r="AO4" s="200" t="s">
        <v>499</v>
      </c>
      <c r="AP4" s="200"/>
      <c r="AQ4" s="200"/>
    </row>
    <row r="5" spans="1:43" s="18" customFormat="1" ht="18" customHeight="1" x14ac:dyDescent="0.3">
      <c r="A5" s="212"/>
      <c r="B5" s="219"/>
      <c r="C5" s="218"/>
      <c r="D5" s="215"/>
      <c r="E5" s="216"/>
      <c r="F5" s="215"/>
      <c r="G5" s="214"/>
      <c r="H5" s="186" t="s">
        <v>480</v>
      </c>
      <c r="I5" s="186" t="s">
        <v>481</v>
      </c>
      <c r="J5" s="223"/>
      <c r="K5" s="116" t="s">
        <v>480</v>
      </c>
      <c r="L5" s="116" t="s">
        <v>481</v>
      </c>
      <c r="M5" s="211"/>
      <c r="N5" s="202"/>
      <c r="O5" s="209"/>
      <c r="P5" s="209"/>
      <c r="Q5" s="201"/>
      <c r="S5" s="204"/>
      <c r="T5" s="184"/>
      <c r="U5" s="204"/>
      <c r="V5" s="182" t="s">
        <v>489</v>
      </c>
      <c r="W5" s="182" t="s">
        <v>490</v>
      </c>
      <c r="X5" s="111" t="s">
        <v>491</v>
      </c>
      <c r="Z5" s="205"/>
      <c r="AA5" s="111" t="s">
        <v>489</v>
      </c>
      <c r="AB5" s="111" t="s">
        <v>490</v>
      </c>
      <c r="AC5" s="111" t="s">
        <v>491</v>
      </c>
      <c r="AE5" s="205"/>
      <c r="AG5" s="205"/>
      <c r="AI5" s="205"/>
      <c r="AK5" s="111" t="s">
        <v>497</v>
      </c>
      <c r="AL5" s="111" t="s">
        <v>498</v>
      </c>
      <c r="AM5" s="111" t="s">
        <v>491</v>
      </c>
      <c r="AO5" s="111" t="s">
        <v>497</v>
      </c>
      <c r="AP5" s="111" t="s">
        <v>498</v>
      </c>
      <c r="AQ5" s="111" t="s">
        <v>491</v>
      </c>
    </row>
    <row r="6" spans="1:43" ht="50.1" customHeight="1" x14ac:dyDescent="0.3">
      <c r="A6" s="44" t="s">
        <v>500</v>
      </c>
      <c r="B6" s="21"/>
      <c r="C6" s="21"/>
      <c r="D6" s="21"/>
      <c r="E6" s="21"/>
      <c r="F6" s="21"/>
      <c r="G6" s="37">
        <f>SUBTOTAL(9,G7:G39)/2</f>
        <v>0</v>
      </c>
      <c r="H6" s="37">
        <f t="shared" ref="H6:N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/>
      <c r="P6" s="37"/>
      <c r="Q6" s="21"/>
      <c r="S6" s="24"/>
      <c r="U6" s="24"/>
      <c r="V6" s="37">
        <f>SUBTOTAL(9,V7:V39)</f>
        <v>0</v>
      </c>
      <c r="W6" s="37">
        <f>SUBTOTAL(9,W7:W39)</f>
        <v>0</v>
      </c>
      <c r="X6" s="63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SUBTOTAL(9,AK7:AK39)</f>
        <v>0</v>
      </c>
      <c r="AL6" s="37">
        <f>SUBTOTAL(9,AL7:AL39)</f>
        <v>0</v>
      </c>
      <c r="AM6" s="44" t="str">
        <f>IF(COUNTIF(AM7:AM39,"@@")&gt;0,"@@","OK")</f>
        <v>OK</v>
      </c>
      <c r="AO6" s="37">
        <f>SUBTOTAL(9,AO7:AO39)</f>
        <v>0</v>
      </c>
      <c r="AP6" s="37">
        <f>SUBTOTAL(9,AP7:AP39)</f>
        <v>0</v>
      </c>
      <c r="AQ6" s="44" t="str">
        <f>IF(COUNTIF(AQ7:AQ39,"@@")&gt;0,"@@","OK")</f>
        <v>OK</v>
      </c>
    </row>
    <row r="7" spans="1:43" ht="50.1" customHeight="1" x14ac:dyDescent="0.3">
      <c r="A7" s="52" t="s">
        <v>800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>
        <f>IF($U7&lt;&gt;"도비",IF($S7="국도비","직접입력",SUM($H7:$I7)),)</f>
        <v>0</v>
      </c>
      <c r="W7" s="38">
        <f>IF($U7="도비",SUM($H7:$I7),IF($S7="국도비","직접입력",SUM($H7:$I7)-$V7))</f>
        <v>0</v>
      </c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MATCH(1,(구분표!$E$2:$E$313='17년기금입'!B7)*(구분표!$F$2:$F$313='17년기금입'!C7)*(구분표!$G$2:$G$313='17년기금입'!A7),0)))</f>
        <v/>
      </c>
      <c r="AI7" s="25"/>
      <c r="AK7" s="38">
        <f>IF(AE7="",0,SUMIFS('17년일출'!$V$6:$V$59,'17년일출'!$AE$6:$AE$59,'17년기금입'!$AE7))</f>
        <v>0</v>
      </c>
      <c r="AL7" s="38" t="str">
        <f>IF(AE7="","",COUNTIFS('17년일출'!$AE$6:$AE$59,'17년기금입'!AE7))</f>
        <v/>
      </c>
      <c r="AM7" s="25" t="str">
        <f>IF(V7=AK7,"OK","@@")</f>
        <v>OK</v>
      </c>
      <c r="AO7" s="38">
        <f>IF(AE7="",0,SUMIFS('17년일출'!$AA$6:$AA$59,'17년일출'!$AE$6:$AE$59,'17년기금입'!$AE7))</f>
        <v>0</v>
      </c>
      <c r="AP7" s="38" t="str">
        <f>IF(AE7="","",COUNTIFS('17년일출'!$AE$6:$AE$59,AE7))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821</v>
      </c>
      <c r="E8" s="34"/>
      <c r="F8" s="33"/>
      <c r="G8" s="40"/>
      <c r="H8" s="38"/>
      <c r="I8" s="41"/>
      <c r="J8" s="46">
        <f t="shared" ref="J8:J39" si="4">SUM(G8:I8)</f>
        <v>0</v>
      </c>
      <c r="K8" s="38"/>
      <c r="L8" s="41"/>
      <c r="M8" s="48">
        <f t="shared" ref="M8:M39" si="5">SUM(G8,K8,L8)</f>
        <v>0</v>
      </c>
      <c r="N8" s="25" t="str">
        <f t="shared" ref="N8:N39" si="6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39" si="7">IF($U8&lt;&gt;"도비",IF($S8="국도비","직접입력",SUM($H8:$I8)),)</f>
        <v>0</v>
      </c>
      <c r="W8" s="38">
        <f t="shared" ref="W8:W39" si="8">IF($U8="도비",SUM($H8:$I8),IF($S8="국도비","직접입력",SUM($H8:$I8)-$V8))</f>
        <v>0</v>
      </c>
      <c r="X8" s="25" t="str">
        <f t="shared" ref="X8:X39" si="9">IF(SUM($H8:$I8)=SUM($V8:$W8),"OK","검토")</f>
        <v>OK</v>
      </c>
      <c r="Z8" s="25"/>
      <c r="AA8" s="38">
        <f t="shared" ref="AA8:AA39" si="10">IF($U8&lt;&gt;"도비",IF($S8="국도비","직접입력",SUM($K8:$L8)),)</f>
        <v>0</v>
      </c>
      <c r="AB8" s="38">
        <f t="shared" ref="AB8:AB39" si="11">IF($U8="도비",SUM(K8:L8),IF($S8="국도비","직접입력",SUM(K8:L8)-AA8))</f>
        <v>0</v>
      </c>
      <c r="AC8" s="25" t="str">
        <f t="shared" ref="AC8:AC39" si="12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MATCH(1,(구분표!$E$2:$E$313='17년기금입'!B8)*(구분표!$F$2:$F$313='17년기금입'!C8)*(구분표!$G$2:$G$313='17년기금입'!A8),0)))</f>
        <v/>
      </c>
      <c r="AI8" s="25"/>
      <c r="AK8" s="38">
        <f>IF(AE8="",0,SUMIFS('17년일출'!$V$6:$V$59,'17년일출'!$AE$6:$AE$59,'17년기금입'!$AE8))</f>
        <v>0</v>
      </c>
      <c r="AL8" s="38" t="str">
        <f>IF(AE8="","",COUNTIFS('17년일출'!$AE$6:$AE$59,'17년기금입'!AE8))</f>
        <v/>
      </c>
      <c r="AM8" s="25" t="str">
        <f t="shared" ref="AM8:AM39" si="13">IF(V8=AK8,"OK","@@")</f>
        <v>OK</v>
      </c>
      <c r="AO8" s="38">
        <f>IF(AE8="",0,SUMIFS('17년일출'!$AA$6:$AA$59,'17년일출'!$AE$6:$AE$59,'17년기금입'!$AE8))</f>
        <v>0</v>
      </c>
      <c r="AP8" s="38" t="str">
        <f>IF(AE8="","",COUNTIFS('17년일출'!$AE$6:$AE$59,AE8))</f>
        <v/>
      </c>
      <c r="AQ8" s="25" t="str">
        <f t="shared" ref="AQ8:AQ39" si="14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822</v>
      </c>
      <c r="E9" s="34"/>
      <c r="F9" s="33"/>
      <c r="G9" s="40"/>
      <c r="H9" s="38"/>
      <c r="I9" s="41"/>
      <c r="J9" s="46">
        <f t="shared" si="4"/>
        <v>0</v>
      </c>
      <c r="K9" s="38"/>
      <c r="L9" s="41"/>
      <c r="M9" s="48">
        <f t="shared" si="5"/>
        <v>0</v>
      </c>
      <c r="N9" s="25" t="str">
        <f t="shared" si="6"/>
        <v>X</v>
      </c>
      <c r="O9" s="60"/>
      <c r="P9" s="60"/>
      <c r="Q9" s="112"/>
      <c r="S9" s="25"/>
      <c r="U9" s="25"/>
      <c r="V9" s="38">
        <f t="shared" si="7"/>
        <v>0</v>
      </c>
      <c r="W9" s="38">
        <f t="shared" si="8"/>
        <v>0</v>
      </c>
      <c r="X9" s="25" t="str">
        <f t="shared" si="9"/>
        <v>OK</v>
      </c>
      <c r="Z9" s="25"/>
      <c r="AA9" s="38">
        <f t="shared" si="10"/>
        <v>0</v>
      </c>
      <c r="AB9" s="38">
        <f t="shared" si="11"/>
        <v>0</v>
      </c>
      <c r="AC9" s="25" t="str">
        <f t="shared" si="12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MATCH(1,(구분표!$E$2:$E$313='17년기금입'!B9)*(구분표!$F$2:$F$313='17년기금입'!C9)*(구분표!$G$2:$G$313='17년기금입'!A9),0)))</f>
        <v/>
      </c>
      <c r="AI9" s="25"/>
      <c r="AK9" s="38">
        <f>IF(AE9="",0,SUMIFS('17년일출'!$V$6:$V$59,'17년일출'!$AE$6:$AE$59,'17년기금입'!$AE9))</f>
        <v>0</v>
      </c>
      <c r="AL9" s="38" t="str">
        <f>IF(AE9="","",COUNTIFS('17년일출'!$AE$6:$AE$59,'17년기금입'!AE9))</f>
        <v/>
      </c>
      <c r="AM9" s="25" t="str">
        <f t="shared" si="13"/>
        <v>OK</v>
      </c>
      <c r="AO9" s="38">
        <f>IF(AE9="",0,SUMIFS('17년일출'!$AA$6:$AA$59,'17년일출'!$AE$6:$AE$59,'17년기금입'!$AE9))</f>
        <v>0</v>
      </c>
      <c r="AP9" s="38" t="str">
        <f>IF(AE9="","",COUNTIFS('17년일출'!$AE$6:$AE$59,AE9))</f>
        <v/>
      </c>
      <c r="AQ9" s="25" t="str">
        <f t="shared" si="14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4"/>
        <v>0</v>
      </c>
      <c r="K10" s="38"/>
      <c r="L10" s="41"/>
      <c r="M10" s="48">
        <f t="shared" si="5"/>
        <v>0</v>
      </c>
      <c r="N10" s="25" t="str">
        <f t="shared" si="6"/>
        <v>X</v>
      </c>
      <c r="O10" s="60"/>
      <c r="P10" s="60"/>
      <c r="Q10" s="112"/>
      <c r="S10" s="25"/>
      <c r="U10" s="25"/>
      <c r="V10" s="38">
        <f t="shared" si="7"/>
        <v>0</v>
      </c>
      <c r="W10" s="38">
        <f t="shared" si="8"/>
        <v>0</v>
      </c>
      <c r="X10" s="25" t="str">
        <f t="shared" si="9"/>
        <v>OK</v>
      </c>
      <c r="Z10" s="25"/>
      <c r="AA10" s="38">
        <f t="shared" si="10"/>
        <v>0</v>
      </c>
      <c r="AB10" s="38">
        <f t="shared" si="11"/>
        <v>0</v>
      </c>
      <c r="AC10" s="25" t="str">
        <f t="shared" si="12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MATCH(1,(구분표!$E$2:$E$313='17년기금입'!B10)*(구분표!$F$2:$F$313='17년기금입'!C10)*(구분표!$G$2:$G$313='17년기금입'!A10),0)))</f>
        <v/>
      </c>
      <c r="AI10" s="25"/>
      <c r="AK10" s="38">
        <f>IF(AE10="",0,SUMIFS('17년일출'!$V$6:$V$59,'17년일출'!$AE$6:$AE$59,'17년기금입'!$AE10))</f>
        <v>0</v>
      </c>
      <c r="AL10" s="38" t="str">
        <f>IF(AE10="","",COUNTIFS('17년일출'!$AE$6:$AE$59,'17년기금입'!AE10))</f>
        <v/>
      </c>
      <c r="AM10" s="25" t="str">
        <f t="shared" si="13"/>
        <v>OK</v>
      </c>
      <c r="AO10" s="38">
        <f>IF(AE10="",0,SUMIFS('17년일출'!$AA$6:$AA$59,'17년일출'!$AE$6:$AE$59,'17년기금입'!$AE10))</f>
        <v>0</v>
      </c>
      <c r="AP10" s="38" t="str">
        <f>IF(AE10="","",COUNTIFS('17년일출'!$AE$6:$AE$59,AE10))</f>
        <v/>
      </c>
      <c r="AQ10" s="25" t="str">
        <f t="shared" si="14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4"/>
        <v>0</v>
      </c>
      <c r="K11" s="38"/>
      <c r="L11" s="41"/>
      <c r="M11" s="48">
        <f t="shared" si="5"/>
        <v>0</v>
      </c>
      <c r="N11" s="25" t="str">
        <f t="shared" si="6"/>
        <v>X</v>
      </c>
      <c r="O11" s="60"/>
      <c r="P11" s="60"/>
      <c r="Q11" s="112"/>
      <c r="S11" s="25"/>
      <c r="U11" s="25"/>
      <c r="V11" s="38">
        <f t="shared" si="7"/>
        <v>0</v>
      </c>
      <c r="W11" s="38">
        <f t="shared" si="8"/>
        <v>0</v>
      </c>
      <c r="X11" s="25" t="str">
        <f t="shared" si="9"/>
        <v>OK</v>
      </c>
      <c r="Z11" s="25"/>
      <c r="AA11" s="38">
        <f t="shared" si="10"/>
        <v>0</v>
      </c>
      <c r="AB11" s="38">
        <f t="shared" si="11"/>
        <v>0</v>
      </c>
      <c r="AC11" s="25" t="str">
        <f t="shared" si="12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MATCH(1,(구분표!$E$2:$E$313='17년기금입'!B11)*(구분표!$F$2:$F$313='17년기금입'!C11)*(구분표!$G$2:$G$313='17년기금입'!A11),0)))</f>
        <v/>
      </c>
      <c r="AI11" s="25"/>
      <c r="AK11" s="38">
        <f>IF(AE11="",0,SUMIFS('17년일출'!$V$6:$V$59,'17년일출'!$AE$6:$AE$59,'17년기금입'!$AE11))</f>
        <v>0</v>
      </c>
      <c r="AL11" s="38" t="str">
        <f>IF(AE11="","",COUNTIFS('17년일출'!$AE$6:$AE$59,'17년기금입'!AE11))</f>
        <v/>
      </c>
      <c r="AM11" s="25" t="str">
        <f t="shared" si="13"/>
        <v>OK</v>
      </c>
      <c r="AO11" s="38">
        <f>IF(AE11="",0,SUMIFS('17년일출'!$AA$6:$AA$59,'17년일출'!$AE$6:$AE$59,'17년기금입'!$AE11))</f>
        <v>0</v>
      </c>
      <c r="AP11" s="38" t="str">
        <f>IF(AE11="","",COUNTIFS('17년일출'!$AE$6:$AE$59,AE11))</f>
        <v/>
      </c>
      <c r="AQ11" s="25" t="str">
        <f t="shared" si="14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4"/>
        <v>0</v>
      </c>
      <c r="K12" s="38"/>
      <c r="L12" s="41"/>
      <c r="M12" s="48">
        <f t="shared" si="5"/>
        <v>0</v>
      </c>
      <c r="N12" s="25" t="str">
        <f t="shared" si="6"/>
        <v>X</v>
      </c>
      <c r="O12" s="60"/>
      <c r="P12" s="60"/>
      <c r="Q12" s="112"/>
      <c r="S12" s="25"/>
      <c r="U12" s="25"/>
      <c r="V12" s="38">
        <f t="shared" si="7"/>
        <v>0</v>
      </c>
      <c r="W12" s="38">
        <f t="shared" si="8"/>
        <v>0</v>
      </c>
      <c r="X12" s="25" t="str">
        <f t="shared" si="9"/>
        <v>OK</v>
      </c>
      <c r="Z12" s="25"/>
      <c r="AA12" s="38">
        <f t="shared" si="10"/>
        <v>0</v>
      </c>
      <c r="AB12" s="38">
        <f t="shared" si="11"/>
        <v>0</v>
      </c>
      <c r="AC12" s="25" t="str">
        <f t="shared" si="12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MATCH(1,(구분표!$E$2:$E$313='17년기금입'!B12)*(구분표!$F$2:$F$313='17년기금입'!C12)*(구분표!$G$2:$G$313='17년기금입'!A12),0)))</f>
        <v/>
      </c>
      <c r="AI12" s="25"/>
      <c r="AK12" s="38">
        <f>IF(AE12="",0,SUMIFS('17년일출'!$V$6:$V$59,'17년일출'!$AE$6:$AE$59,'17년기금입'!$AE12))</f>
        <v>0</v>
      </c>
      <c r="AL12" s="38" t="str">
        <f>IF(AE12="","",COUNTIFS('17년일출'!$AE$6:$AE$59,'17년기금입'!AE12))</f>
        <v/>
      </c>
      <c r="AM12" s="25" t="str">
        <f t="shared" si="13"/>
        <v>OK</v>
      </c>
      <c r="AO12" s="38">
        <f>IF(AE12="",0,SUMIFS('17년일출'!$AA$6:$AA$59,'17년일출'!$AE$6:$AE$59,'17년기금입'!$AE12))</f>
        <v>0</v>
      </c>
      <c r="AP12" s="38" t="str">
        <f>IF(AE12="","",COUNTIFS('17년일출'!$AE$6:$AE$59,AE12))</f>
        <v/>
      </c>
      <c r="AQ12" s="25" t="str">
        <f t="shared" si="14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4"/>
        <v>0</v>
      </c>
      <c r="K13" s="38"/>
      <c r="L13" s="41"/>
      <c r="M13" s="48">
        <f t="shared" si="5"/>
        <v>0</v>
      </c>
      <c r="N13" s="25" t="str">
        <f t="shared" si="6"/>
        <v>X</v>
      </c>
      <c r="O13" s="60"/>
      <c r="P13" s="60"/>
      <c r="Q13" s="112"/>
      <c r="S13" s="25"/>
      <c r="U13" s="25"/>
      <c r="V13" s="38">
        <f t="shared" si="7"/>
        <v>0</v>
      </c>
      <c r="W13" s="38">
        <f t="shared" si="8"/>
        <v>0</v>
      </c>
      <c r="X13" s="25" t="str">
        <f t="shared" si="9"/>
        <v>OK</v>
      </c>
      <c r="Z13" s="25"/>
      <c r="AA13" s="38">
        <f t="shared" si="10"/>
        <v>0</v>
      </c>
      <c r="AB13" s="38">
        <f t="shared" si="11"/>
        <v>0</v>
      </c>
      <c r="AC13" s="25" t="str">
        <f t="shared" si="12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MATCH(1,(구분표!$E$2:$E$313='17년기금입'!B13)*(구분표!$F$2:$F$313='17년기금입'!C13)*(구분표!$G$2:$G$313='17년기금입'!A13),0)))</f>
        <v/>
      </c>
      <c r="AI13" s="25"/>
      <c r="AK13" s="38">
        <f>IF(AE13="",0,SUMIFS('17년일출'!$V$6:$V$59,'17년일출'!$AE$6:$AE$59,'17년기금입'!$AE13))</f>
        <v>0</v>
      </c>
      <c r="AL13" s="38" t="str">
        <f>IF(AE13="","",COUNTIFS('17년일출'!$AE$6:$AE$59,'17년기금입'!AE13))</f>
        <v/>
      </c>
      <c r="AM13" s="25" t="str">
        <f t="shared" si="13"/>
        <v>OK</v>
      </c>
      <c r="AO13" s="38">
        <f>IF(AE13="",0,SUMIFS('17년일출'!$AA$6:$AA$59,'17년일출'!$AE$6:$AE$59,'17년기금입'!$AE13))</f>
        <v>0</v>
      </c>
      <c r="AP13" s="38" t="str">
        <f>IF(AE13="","",COUNTIFS('17년일출'!$AE$6:$AE$59,AE13))</f>
        <v/>
      </c>
      <c r="AQ13" s="25" t="str">
        <f t="shared" si="14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4"/>
        <v>0</v>
      </c>
      <c r="K14" s="38"/>
      <c r="L14" s="41"/>
      <c r="M14" s="48">
        <f t="shared" si="5"/>
        <v>0</v>
      </c>
      <c r="N14" s="25" t="str">
        <f t="shared" si="6"/>
        <v>X</v>
      </c>
      <c r="O14" s="60"/>
      <c r="P14" s="60"/>
      <c r="Q14" s="112"/>
      <c r="S14" s="25"/>
      <c r="U14" s="25"/>
      <c r="V14" s="38">
        <f t="shared" si="7"/>
        <v>0</v>
      </c>
      <c r="W14" s="38">
        <f t="shared" si="8"/>
        <v>0</v>
      </c>
      <c r="X14" s="25" t="str">
        <f t="shared" si="9"/>
        <v>OK</v>
      </c>
      <c r="Z14" s="25"/>
      <c r="AA14" s="38">
        <f t="shared" si="10"/>
        <v>0</v>
      </c>
      <c r="AB14" s="38">
        <f t="shared" si="11"/>
        <v>0</v>
      </c>
      <c r="AC14" s="25" t="str">
        <f t="shared" si="12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MATCH(1,(구분표!$E$2:$E$313='17년기금입'!B14)*(구분표!$F$2:$F$313='17년기금입'!C14)*(구분표!$G$2:$G$313='17년기금입'!A14),0)))</f>
        <v/>
      </c>
      <c r="AI14" s="25"/>
      <c r="AK14" s="38">
        <f>IF(AE14="",0,SUMIFS('17년일출'!$V$6:$V$59,'17년일출'!$AE$6:$AE$59,'17년기금입'!$AE14))</f>
        <v>0</v>
      </c>
      <c r="AL14" s="38" t="str">
        <f>IF(AE14="","",COUNTIFS('17년일출'!$AE$6:$AE$59,'17년기금입'!AE14))</f>
        <v/>
      </c>
      <c r="AM14" s="25" t="str">
        <f t="shared" si="13"/>
        <v>OK</v>
      </c>
      <c r="AO14" s="38">
        <f>IF(AE14="",0,SUMIFS('17년일출'!$AA$6:$AA$59,'17년일출'!$AE$6:$AE$59,'17년기금입'!$AE14))</f>
        <v>0</v>
      </c>
      <c r="AP14" s="38" t="str">
        <f>IF(AE14="","",COUNTIFS('17년일출'!$AE$6:$AE$59,AE14))</f>
        <v/>
      </c>
      <c r="AQ14" s="25" t="str">
        <f t="shared" si="14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4"/>
        <v>0</v>
      </c>
      <c r="K15" s="38"/>
      <c r="L15" s="41"/>
      <c r="M15" s="48">
        <f t="shared" si="5"/>
        <v>0</v>
      </c>
      <c r="N15" s="25" t="str">
        <f t="shared" si="6"/>
        <v>X</v>
      </c>
      <c r="O15" s="60"/>
      <c r="P15" s="60"/>
      <c r="Q15" s="112"/>
      <c r="S15" s="25"/>
      <c r="U15" s="25"/>
      <c r="V15" s="38">
        <f t="shared" si="7"/>
        <v>0</v>
      </c>
      <c r="W15" s="38">
        <f t="shared" si="8"/>
        <v>0</v>
      </c>
      <c r="X15" s="25" t="str">
        <f t="shared" si="9"/>
        <v>OK</v>
      </c>
      <c r="Z15" s="25"/>
      <c r="AA15" s="38">
        <f t="shared" si="10"/>
        <v>0</v>
      </c>
      <c r="AB15" s="38">
        <f t="shared" si="11"/>
        <v>0</v>
      </c>
      <c r="AC15" s="25" t="str">
        <f t="shared" si="12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MATCH(1,(구분표!$E$2:$E$313='17년기금입'!B15)*(구분표!$F$2:$F$313='17년기금입'!C15)*(구분표!$G$2:$G$313='17년기금입'!A15),0)))</f>
        <v/>
      </c>
      <c r="AI15" s="25"/>
      <c r="AK15" s="38">
        <f>IF(AE15="",0,SUMIFS('17년일출'!$V$6:$V$59,'17년일출'!$AE$6:$AE$59,'17년기금입'!$AE15))</f>
        <v>0</v>
      </c>
      <c r="AL15" s="38" t="str">
        <f>IF(AE15="","",COUNTIFS('17년일출'!$AE$6:$AE$59,'17년기금입'!AE15))</f>
        <v/>
      </c>
      <c r="AM15" s="25" t="str">
        <f t="shared" si="13"/>
        <v>OK</v>
      </c>
      <c r="AO15" s="38">
        <f>IF(AE15="",0,SUMIFS('17년일출'!$AA$6:$AA$59,'17년일출'!$AE$6:$AE$59,'17년기금입'!$AE15))</f>
        <v>0</v>
      </c>
      <c r="AP15" s="38" t="str">
        <f>IF(AE15="","",COUNTIFS('17년일출'!$AE$6:$AE$59,AE15))</f>
        <v/>
      </c>
      <c r="AQ15" s="25" t="str">
        <f t="shared" si="14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4"/>
        <v>0</v>
      </c>
      <c r="K16" s="38"/>
      <c r="L16" s="41"/>
      <c r="M16" s="48">
        <f t="shared" si="5"/>
        <v>0</v>
      </c>
      <c r="N16" s="25" t="str">
        <f t="shared" si="6"/>
        <v>X</v>
      </c>
      <c r="O16" s="60"/>
      <c r="P16" s="60"/>
      <c r="Q16" s="112"/>
      <c r="S16" s="25"/>
      <c r="U16" s="25"/>
      <c r="V16" s="38">
        <f t="shared" si="7"/>
        <v>0</v>
      </c>
      <c r="W16" s="38">
        <f t="shared" si="8"/>
        <v>0</v>
      </c>
      <c r="X16" s="25" t="str">
        <f t="shared" si="9"/>
        <v>OK</v>
      </c>
      <c r="Z16" s="25"/>
      <c r="AA16" s="38">
        <f t="shared" si="10"/>
        <v>0</v>
      </c>
      <c r="AB16" s="38">
        <f t="shared" si="11"/>
        <v>0</v>
      </c>
      <c r="AC16" s="25" t="str">
        <f t="shared" si="12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MATCH(1,(구분표!$E$2:$E$313='17년기금입'!B16)*(구분표!$F$2:$F$313='17년기금입'!C16)*(구분표!$G$2:$G$313='17년기금입'!A16),0)))</f>
        <v/>
      </c>
      <c r="AI16" s="25"/>
      <c r="AK16" s="38">
        <f>IF(AE16="",0,SUMIFS('17년일출'!$V$6:$V$59,'17년일출'!$AE$6:$AE$59,'17년기금입'!$AE16))</f>
        <v>0</v>
      </c>
      <c r="AL16" s="38" t="str">
        <f>IF(AE16="","",COUNTIFS('17년일출'!$AE$6:$AE$59,'17년기금입'!AE16))</f>
        <v/>
      </c>
      <c r="AM16" s="25" t="str">
        <f t="shared" si="13"/>
        <v>OK</v>
      </c>
      <c r="AO16" s="38">
        <f>IF(AE16="",0,SUMIFS('17년일출'!$AA$6:$AA$59,'17년일출'!$AE$6:$AE$59,'17년기금입'!$AE16))</f>
        <v>0</v>
      </c>
      <c r="AP16" s="38" t="str">
        <f>IF(AE16="","",COUNTIFS('17년일출'!$AE$6:$AE$59,AE16))</f>
        <v/>
      </c>
      <c r="AQ16" s="25" t="str">
        <f t="shared" si="14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4"/>
        <v>0</v>
      </c>
      <c r="K17" s="38"/>
      <c r="L17" s="41"/>
      <c r="M17" s="48">
        <f t="shared" si="5"/>
        <v>0</v>
      </c>
      <c r="N17" s="25" t="str">
        <f t="shared" si="6"/>
        <v>X</v>
      </c>
      <c r="O17" s="60"/>
      <c r="P17" s="60"/>
      <c r="Q17" s="112"/>
      <c r="S17" s="25"/>
      <c r="U17" s="25"/>
      <c r="V17" s="38">
        <f t="shared" si="7"/>
        <v>0</v>
      </c>
      <c r="W17" s="38">
        <f t="shared" si="8"/>
        <v>0</v>
      </c>
      <c r="X17" s="25" t="str">
        <f t="shared" si="9"/>
        <v>OK</v>
      </c>
      <c r="Z17" s="25"/>
      <c r="AA17" s="38">
        <f t="shared" si="10"/>
        <v>0</v>
      </c>
      <c r="AB17" s="38">
        <f t="shared" si="11"/>
        <v>0</v>
      </c>
      <c r="AC17" s="25" t="str">
        <f t="shared" si="12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MATCH(1,(구분표!$E$2:$E$313='17년기금입'!B17)*(구분표!$F$2:$F$313='17년기금입'!C17)*(구분표!$G$2:$G$313='17년기금입'!A17),0)))</f>
        <v/>
      </c>
      <c r="AI17" s="25"/>
      <c r="AK17" s="38">
        <f>IF(AE17="",0,SUMIFS('17년일출'!$V$6:$V$59,'17년일출'!$AE$6:$AE$59,'17년기금입'!$AE17))</f>
        <v>0</v>
      </c>
      <c r="AL17" s="38" t="str">
        <f>IF(AE17="","",COUNTIFS('17년일출'!$AE$6:$AE$59,'17년기금입'!AE17))</f>
        <v/>
      </c>
      <c r="AM17" s="25" t="str">
        <f t="shared" si="13"/>
        <v>OK</v>
      </c>
      <c r="AO17" s="38">
        <f>IF(AE17="",0,SUMIFS('17년일출'!$AA$6:$AA$59,'17년일출'!$AE$6:$AE$59,'17년기금입'!$AE17))</f>
        <v>0</v>
      </c>
      <c r="AP17" s="38" t="str">
        <f>IF(AE17="","",COUNTIFS('17년일출'!$AE$6:$AE$59,AE17))</f>
        <v/>
      </c>
      <c r="AQ17" s="25" t="str">
        <f t="shared" si="14"/>
        <v>OK</v>
      </c>
    </row>
    <row r="18" spans="1:43" ht="50.1" customHeight="1" x14ac:dyDescent="0.3">
      <c r="A18" s="52" t="s">
        <v>800</v>
      </c>
      <c r="B18" s="53"/>
      <c r="C18" s="54"/>
      <c r="D18" s="53"/>
      <c r="E18" s="54"/>
      <c r="F18" s="53"/>
      <c r="G18" s="55">
        <f t="shared" ref="G18:M18" si="15">SUM(G19:G28)</f>
        <v>0</v>
      </c>
      <c r="H18" s="55">
        <f t="shared" si="15"/>
        <v>0</v>
      </c>
      <c r="I18" s="55">
        <f t="shared" si="15"/>
        <v>0</v>
      </c>
      <c r="J18" s="55">
        <f t="shared" si="15"/>
        <v>0</v>
      </c>
      <c r="K18" s="55">
        <f t="shared" si="15"/>
        <v>0</v>
      </c>
      <c r="L18" s="55">
        <f t="shared" si="15"/>
        <v>0</v>
      </c>
      <c r="M18" s="55">
        <f t="shared" si="15"/>
        <v>0</v>
      </c>
      <c r="N18" s="56"/>
      <c r="O18" s="183"/>
      <c r="P18" s="183"/>
      <c r="Q18" s="57"/>
      <c r="S18" s="25"/>
      <c r="U18" s="25"/>
      <c r="V18" s="38">
        <f t="shared" si="7"/>
        <v>0</v>
      </c>
      <c r="W18" s="38">
        <f t="shared" si="8"/>
        <v>0</v>
      </c>
      <c r="X18" s="25" t="str">
        <f t="shared" si="9"/>
        <v>OK</v>
      </c>
      <c r="Z18" s="25"/>
      <c r="AA18" s="38">
        <f t="shared" si="10"/>
        <v>0</v>
      </c>
      <c r="AB18" s="38">
        <f t="shared" si="11"/>
        <v>0</v>
      </c>
      <c r="AC18" s="25" t="str">
        <f t="shared" si="12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MATCH(1,(구분표!$E$2:$E$313='17년기금입'!B18)*(구분표!$F$2:$F$313='17년기금입'!C18)*(구분표!$G$2:$G$313='17년기금입'!A18),0)))</f>
        <v/>
      </c>
      <c r="AI18" s="25"/>
      <c r="AK18" s="38">
        <f>IF(AE18="",0,SUMIFS('17년일출'!$V$6:$V$59,'17년일출'!$AE$6:$AE$59,'17년기금입'!$AE18))</f>
        <v>0</v>
      </c>
      <c r="AL18" s="38" t="str">
        <f>IF(AE18="","",COUNTIFS('17년일출'!$AE$6:$AE$59,'17년기금입'!AE18))</f>
        <v/>
      </c>
      <c r="AM18" s="25" t="str">
        <f t="shared" si="13"/>
        <v>OK</v>
      </c>
      <c r="AO18" s="38">
        <f>IF(AE18="",0,SUMIFS('17년일출'!$AA$6:$AA$59,'17년일출'!$AE$6:$AE$59,'17년기금입'!$AE18))</f>
        <v>0</v>
      </c>
      <c r="AP18" s="38" t="str">
        <f>IF(AE18="","",COUNTIFS('17년일출'!$AE$6:$AE$59,AE18))</f>
        <v/>
      </c>
      <c r="AQ18" s="25" t="str">
        <f t="shared" si="14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4"/>
        <v>0</v>
      </c>
      <c r="K19" s="38"/>
      <c r="L19" s="41"/>
      <c r="M19" s="48">
        <f t="shared" si="5"/>
        <v>0</v>
      </c>
      <c r="N19" s="25" t="str">
        <f t="shared" si="6"/>
        <v>X</v>
      </c>
      <c r="O19" s="60"/>
      <c r="P19" s="60"/>
      <c r="Q19" s="112"/>
      <c r="S19" s="25"/>
      <c r="U19" s="25"/>
      <c r="V19" s="38">
        <f t="shared" si="7"/>
        <v>0</v>
      </c>
      <c r="W19" s="38">
        <f t="shared" si="8"/>
        <v>0</v>
      </c>
      <c r="X19" s="25" t="str">
        <f t="shared" si="9"/>
        <v>OK</v>
      </c>
      <c r="Z19" s="25"/>
      <c r="AA19" s="38">
        <f t="shared" si="10"/>
        <v>0</v>
      </c>
      <c r="AB19" s="38">
        <f t="shared" si="11"/>
        <v>0</v>
      </c>
      <c r="AC19" s="25" t="str">
        <f t="shared" si="12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MATCH(1,(구분표!$E$2:$E$313='17년기금입'!B19)*(구분표!$F$2:$F$313='17년기금입'!C19)*(구분표!$G$2:$G$313='17년기금입'!A19),0)))</f>
        <v/>
      </c>
      <c r="AI19" s="25"/>
      <c r="AK19" s="38">
        <f>IF(AE19="",0,SUMIFS('17년일출'!$V$6:$V$59,'17년일출'!$AE$6:$AE$59,'17년기금입'!$AE19))</f>
        <v>0</v>
      </c>
      <c r="AL19" s="38" t="str">
        <f>IF(AE19="","",COUNTIFS('17년일출'!$AE$6:$AE$59,'17년기금입'!AE19))</f>
        <v/>
      </c>
      <c r="AM19" s="25" t="str">
        <f t="shared" si="13"/>
        <v>OK</v>
      </c>
      <c r="AO19" s="38">
        <f>IF(AE19="",0,SUMIFS('17년일출'!$AA$6:$AA$59,'17년일출'!$AE$6:$AE$59,'17년기금입'!$AE19))</f>
        <v>0</v>
      </c>
      <c r="AP19" s="38" t="str">
        <f>IF(AE19="","",COUNTIFS('17년일출'!$AE$6:$AE$59,AE19))</f>
        <v/>
      </c>
      <c r="AQ19" s="25" t="str">
        <f t="shared" si="14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4"/>
        <v>0</v>
      </c>
      <c r="K20" s="38"/>
      <c r="L20" s="41"/>
      <c r="M20" s="48">
        <f t="shared" si="5"/>
        <v>0</v>
      </c>
      <c r="N20" s="25" t="str">
        <f t="shared" si="6"/>
        <v>X</v>
      </c>
      <c r="O20" s="60"/>
      <c r="P20" s="60"/>
      <c r="Q20" s="112"/>
      <c r="S20" s="25"/>
      <c r="U20" s="25"/>
      <c r="V20" s="38">
        <f t="shared" si="7"/>
        <v>0</v>
      </c>
      <c r="W20" s="38">
        <f t="shared" si="8"/>
        <v>0</v>
      </c>
      <c r="X20" s="25" t="str">
        <f t="shared" si="9"/>
        <v>OK</v>
      </c>
      <c r="Z20" s="25"/>
      <c r="AA20" s="38">
        <f t="shared" si="10"/>
        <v>0</v>
      </c>
      <c r="AB20" s="38">
        <f t="shared" si="11"/>
        <v>0</v>
      </c>
      <c r="AC20" s="25" t="str">
        <f t="shared" si="12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MATCH(1,(구분표!$E$2:$E$313='17년기금입'!B20)*(구분표!$F$2:$F$313='17년기금입'!C20)*(구분표!$G$2:$G$313='17년기금입'!A20),0)))</f>
        <v/>
      </c>
      <c r="AI20" s="25"/>
      <c r="AK20" s="38">
        <f>IF(AE20="",0,SUMIFS('17년일출'!$V$6:$V$59,'17년일출'!$AE$6:$AE$59,'17년기금입'!$AE20))</f>
        <v>0</v>
      </c>
      <c r="AL20" s="38" t="str">
        <f>IF(AE20="","",COUNTIFS('17년일출'!$AE$6:$AE$59,'17년기금입'!AE20))</f>
        <v/>
      </c>
      <c r="AM20" s="25" t="str">
        <f t="shared" si="13"/>
        <v>OK</v>
      </c>
      <c r="AO20" s="38">
        <f>IF(AE20="",0,SUMIFS('17년일출'!$AA$6:$AA$59,'17년일출'!$AE$6:$AE$59,'17년기금입'!$AE20))</f>
        <v>0</v>
      </c>
      <c r="AP20" s="38" t="str">
        <f>IF(AE20="","",COUNTIFS('17년일출'!$AE$6:$AE$59,AE20))</f>
        <v/>
      </c>
      <c r="AQ20" s="25" t="str">
        <f t="shared" si="14"/>
        <v>OK</v>
      </c>
    </row>
    <row r="21" spans="1:43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4"/>
        <v>0</v>
      </c>
      <c r="K21" s="38"/>
      <c r="L21" s="41"/>
      <c r="M21" s="48">
        <f t="shared" si="5"/>
        <v>0</v>
      </c>
      <c r="N21" s="25" t="str">
        <f t="shared" si="6"/>
        <v>X</v>
      </c>
      <c r="O21" s="60"/>
      <c r="P21" s="60"/>
      <c r="Q21" s="112"/>
      <c r="S21" s="25"/>
      <c r="U21" s="25"/>
      <c r="V21" s="38">
        <f t="shared" si="7"/>
        <v>0</v>
      </c>
      <c r="W21" s="38">
        <f t="shared" si="8"/>
        <v>0</v>
      </c>
      <c r="X21" s="25" t="str">
        <f t="shared" si="9"/>
        <v>OK</v>
      </c>
      <c r="Z21" s="25"/>
      <c r="AA21" s="38">
        <f t="shared" si="10"/>
        <v>0</v>
      </c>
      <c r="AB21" s="38">
        <f t="shared" si="11"/>
        <v>0</v>
      </c>
      <c r="AC21" s="25" t="str">
        <f t="shared" si="12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MATCH(1,(구분표!$E$2:$E$313='17년기금입'!B21)*(구분표!$F$2:$F$313='17년기금입'!C21)*(구분표!$G$2:$G$313='17년기금입'!A21),0)))</f>
        <v/>
      </c>
      <c r="AI21" s="25"/>
      <c r="AK21" s="38">
        <f>IF(AE21="",0,SUMIFS('17년일출'!$V$6:$V$59,'17년일출'!$AE$6:$AE$59,'17년기금입'!$AE21))</f>
        <v>0</v>
      </c>
      <c r="AL21" s="38" t="str">
        <f>IF(AE21="","",COUNTIFS('17년일출'!$AE$6:$AE$59,'17년기금입'!AE21))</f>
        <v/>
      </c>
      <c r="AM21" s="25" t="str">
        <f t="shared" si="13"/>
        <v>OK</v>
      </c>
      <c r="AO21" s="38">
        <f>IF(AE21="",0,SUMIFS('17년일출'!$AA$6:$AA$59,'17년일출'!$AE$6:$AE$59,'17년기금입'!$AE21))</f>
        <v>0</v>
      </c>
      <c r="AP21" s="38" t="str">
        <f>IF(AE21="","",COUNTIFS('17년일출'!$AE$6:$AE$59,AE21))</f>
        <v/>
      </c>
      <c r="AQ21" s="25" t="str">
        <f t="shared" si="14"/>
        <v>OK</v>
      </c>
    </row>
    <row r="22" spans="1:43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4"/>
        <v>0</v>
      </c>
      <c r="K22" s="38"/>
      <c r="L22" s="41"/>
      <c r="M22" s="48">
        <f t="shared" si="5"/>
        <v>0</v>
      </c>
      <c r="N22" s="25" t="str">
        <f t="shared" si="6"/>
        <v>X</v>
      </c>
      <c r="O22" s="60"/>
      <c r="P22" s="60"/>
      <c r="Q22" s="112"/>
      <c r="S22" s="25"/>
      <c r="U22" s="25"/>
      <c r="V22" s="38">
        <f t="shared" si="7"/>
        <v>0</v>
      </c>
      <c r="W22" s="38">
        <f t="shared" si="8"/>
        <v>0</v>
      </c>
      <c r="X22" s="25" t="str">
        <f t="shared" si="9"/>
        <v>OK</v>
      </c>
      <c r="Z22" s="25"/>
      <c r="AA22" s="38">
        <f t="shared" si="10"/>
        <v>0</v>
      </c>
      <c r="AB22" s="38">
        <f t="shared" si="11"/>
        <v>0</v>
      </c>
      <c r="AC22" s="25" t="str">
        <f t="shared" si="12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MATCH(1,(구분표!$E$2:$E$313='17년기금입'!B22)*(구분표!$F$2:$F$313='17년기금입'!C22)*(구분표!$G$2:$G$313='17년기금입'!A22),0)))</f>
        <v/>
      </c>
      <c r="AI22" s="25"/>
      <c r="AK22" s="38">
        <f>IF(AE22="",0,SUMIFS('17년일출'!$V$6:$V$59,'17년일출'!$AE$6:$AE$59,'17년기금입'!$AE22))</f>
        <v>0</v>
      </c>
      <c r="AL22" s="38" t="str">
        <f>IF(AE22="","",COUNTIFS('17년일출'!$AE$6:$AE$59,'17년기금입'!AE22))</f>
        <v/>
      </c>
      <c r="AM22" s="25" t="str">
        <f t="shared" si="13"/>
        <v>OK</v>
      </c>
      <c r="AO22" s="38">
        <f>IF(AE22="",0,SUMIFS('17년일출'!$AA$6:$AA$59,'17년일출'!$AE$6:$AE$59,'17년기금입'!$AE22))</f>
        <v>0</v>
      </c>
      <c r="AP22" s="38" t="str">
        <f>IF(AE22="","",COUNTIFS('17년일출'!$AE$6:$AE$59,AE22))</f>
        <v/>
      </c>
      <c r="AQ22" s="25" t="str">
        <f t="shared" si="14"/>
        <v>OK</v>
      </c>
    </row>
    <row r="23" spans="1:43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4"/>
        <v>0</v>
      </c>
      <c r="K23" s="38"/>
      <c r="L23" s="41"/>
      <c r="M23" s="48">
        <f t="shared" si="5"/>
        <v>0</v>
      </c>
      <c r="N23" s="25" t="str">
        <f t="shared" si="6"/>
        <v>X</v>
      </c>
      <c r="O23" s="60"/>
      <c r="P23" s="60"/>
      <c r="Q23" s="112"/>
      <c r="S23" s="25"/>
      <c r="U23" s="25"/>
      <c r="V23" s="38">
        <f t="shared" si="7"/>
        <v>0</v>
      </c>
      <c r="W23" s="38">
        <f t="shared" si="8"/>
        <v>0</v>
      </c>
      <c r="X23" s="25" t="str">
        <f t="shared" si="9"/>
        <v>OK</v>
      </c>
      <c r="Z23" s="25"/>
      <c r="AA23" s="38">
        <f t="shared" si="10"/>
        <v>0</v>
      </c>
      <c r="AB23" s="38">
        <f t="shared" si="11"/>
        <v>0</v>
      </c>
      <c r="AC23" s="25" t="str">
        <f t="shared" si="12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MATCH(1,(구분표!$E$2:$E$313='17년기금입'!B23)*(구분표!$F$2:$F$313='17년기금입'!C23)*(구분표!$G$2:$G$313='17년기금입'!A23),0)))</f>
        <v/>
      </c>
      <c r="AI23" s="25"/>
      <c r="AK23" s="38">
        <f>IF(AE23="",0,SUMIFS('17년일출'!$V$6:$V$59,'17년일출'!$AE$6:$AE$59,'17년기금입'!$AE23))</f>
        <v>0</v>
      </c>
      <c r="AL23" s="38" t="str">
        <f>IF(AE23="","",COUNTIFS('17년일출'!$AE$6:$AE$59,'17년기금입'!AE23))</f>
        <v/>
      </c>
      <c r="AM23" s="25" t="str">
        <f t="shared" si="13"/>
        <v>OK</v>
      </c>
      <c r="AO23" s="38">
        <f>IF(AE23="",0,SUMIFS('17년일출'!$AA$6:$AA$59,'17년일출'!$AE$6:$AE$59,'17년기금입'!$AE23))</f>
        <v>0</v>
      </c>
      <c r="AP23" s="38" t="str">
        <f>IF(AE23="","",COUNTIFS('17년일출'!$AE$6:$AE$59,AE23))</f>
        <v/>
      </c>
      <c r="AQ23" s="25" t="str">
        <f t="shared" si="14"/>
        <v>OK</v>
      </c>
    </row>
    <row r="24" spans="1:43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4"/>
        <v>0</v>
      </c>
      <c r="K24" s="38"/>
      <c r="L24" s="41"/>
      <c r="M24" s="48">
        <f t="shared" si="5"/>
        <v>0</v>
      </c>
      <c r="N24" s="25" t="str">
        <f t="shared" si="6"/>
        <v>X</v>
      </c>
      <c r="O24" s="60"/>
      <c r="P24" s="60"/>
      <c r="Q24" s="112"/>
      <c r="S24" s="25"/>
      <c r="U24" s="25"/>
      <c r="V24" s="38">
        <f t="shared" si="7"/>
        <v>0</v>
      </c>
      <c r="W24" s="38">
        <f t="shared" si="8"/>
        <v>0</v>
      </c>
      <c r="X24" s="25" t="str">
        <f t="shared" si="9"/>
        <v>OK</v>
      </c>
      <c r="Z24" s="25"/>
      <c r="AA24" s="38">
        <f t="shared" si="10"/>
        <v>0</v>
      </c>
      <c r="AB24" s="38">
        <f t="shared" si="11"/>
        <v>0</v>
      </c>
      <c r="AC24" s="25" t="str">
        <f t="shared" si="12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MATCH(1,(구분표!$E$2:$E$313='17년기금입'!B24)*(구분표!$F$2:$F$313='17년기금입'!C24)*(구분표!$G$2:$G$313='17년기금입'!A24),0)))</f>
        <v/>
      </c>
      <c r="AI24" s="25"/>
      <c r="AK24" s="38">
        <f>IF(AE24="",0,SUMIFS('17년일출'!$V$6:$V$59,'17년일출'!$AE$6:$AE$59,'17년기금입'!$AE24))</f>
        <v>0</v>
      </c>
      <c r="AL24" s="38" t="str">
        <f>IF(AE24="","",COUNTIFS('17년일출'!$AE$6:$AE$59,'17년기금입'!AE24))</f>
        <v/>
      </c>
      <c r="AM24" s="25" t="str">
        <f t="shared" si="13"/>
        <v>OK</v>
      </c>
      <c r="AO24" s="38">
        <f>IF(AE24="",0,SUMIFS('17년일출'!$AA$6:$AA$59,'17년일출'!$AE$6:$AE$59,'17년기금입'!$AE24))</f>
        <v>0</v>
      </c>
      <c r="AP24" s="38" t="str">
        <f>IF(AE24="","",COUNTIFS('17년일출'!$AE$6:$AE$59,AE24))</f>
        <v/>
      </c>
      <c r="AQ24" s="25" t="str">
        <f t="shared" si="14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4"/>
        <v>0</v>
      </c>
      <c r="K25" s="38"/>
      <c r="L25" s="41"/>
      <c r="M25" s="48">
        <f t="shared" si="5"/>
        <v>0</v>
      </c>
      <c r="N25" s="25" t="str">
        <f t="shared" si="6"/>
        <v>X</v>
      </c>
      <c r="O25" s="60"/>
      <c r="P25" s="60"/>
      <c r="Q25" s="112"/>
      <c r="S25" s="25"/>
      <c r="U25" s="25"/>
      <c r="V25" s="38">
        <f t="shared" si="7"/>
        <v>0</v>
      </c>
      <c r="W25" s="38">
        <f t="shared" si="8"/>
        <v>0</v>
      </c>
      <c r="X25" s="25" t="str">
        <f t="shared" si="9"/>
        <v>OK</v>
      </c>
      <c r="Z25" s="25"/>
      <c r="AA25" s="38">
        <f t="shared" si="10"/>
        <v>0</v>
      </c>
      <c r="AB25" s="38">
        <f t="shared" si="11"/>
        <v>0</v>
      </c>
      <c r="AC25" s="25" t="str">
        <f t="shared" si="12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MATCH(1,(구분표!$E$2:$E$313='17년기금입'!B25)*(구분표!$F$2:$F$313='17년기금입'!C25)*(구분표!$G$2:$G$313='17년기금입'!A25),0)))</f>
        <v/>
      </c>
      <c r="AI25" s="25"/>
      <c r="AK25" s="38">
        <f>IF(AE25="",0,SUMIFS('17년일출'!$V$6:$V$59,'17년일출'!$AE$6:$AE$59,'17년기금입'!$AE25))</f>
        <v>0</v>
      </c>
      <c r="AL25" s="38" t="str">
        <f>IF(AE25="","",COUNTIFS('17년일출'!$AE$6:$AE$59,'17년기금입'!AE25))</f>
        <v/>
      </c>
      <c r="AM25" s="25" t="str">
        <f t="shared" si="13"/>
        <v>OK</v>
      </c>
      <c r="AO25" s="38">
        <f>IF(AE25="",0,SUMIFS('17년일출'!$AA$6:$AA$59,'17년일출'!$AE$6:$AE$59,'17년기금입'!$AE25))</f>
        <v>0</v>
      </c>
      <c r="AP25" s="38" t="str">
        <f>IF(AE25="","",COUNTIFS('17년일출'!$AE$6:$AE$59,AE25))</f>
        <v/>
      </c>
      <c r="AQ25" s="25" t="str">
        <f t="shared" si="14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4"/>
        <v>0</v>
      </c>
      <c r="K26" s="38"/>
      <c r="L26" s="41"/>
      <c r="M26" s="48">
        <f t="shared" si="5"/>
        <v>0</v>
      </c>
      <c r="N26" s="25" t="str">
        <f t="shared" si="6"/>
        <v>X</v>
      </c>
      <c r="O26" s="60"/>
      <c r="P26" s="60"/>
      <c r="Q26" s="112"/>
      <c r="S26" s="25"/>
      <c r="U26" s="25"/>
      <c r="V26" s="38">
        <f t="shared" si="7"/>
        <v>0</v>
      </c>
      <c r="W26" s="38">
        <f t="shared" si="8"/>
        <v>0</v>
      </c>
      <c r="X26" s="25" t="str">
        <f t="shared" si="9"/>
        <v>OK</v>
      </c>
      <c r="Z26" s="25"/>
      <c r="AA26" s="38">
        <f t="shared" si="10"/>
        <v>0</v>
      </c>
      <c r="AB26" s="38">
        <f t="shared" si="11"/>
        <v>0</v>
      </c>
      <c r="AC26" s="25" t="str">
        <f t="shared" si="12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MATCH(1,(구분표!$E$2:$E$313='17년기금입'!B26)*(구분표!$F$2:$F$313='17년기금입'!C26)*(구분표!$G$2:$G$313='17년기금입'!A26),0)))</f>
        <v/>
      </c>
      <c r="AI26" s="25"/>
      <c r="AK26" s="38">
        <f>IF(AE26="",0,SUMIFS('17년일출'!$V$6:$V$59,'17년일출'!$AE$6:$AE$59,'17년기금입'!$AE26))</f>
        <v>0</v>
      </c>
      <c r="AL26" s="38" t="str">
        <f>IF(AE26="","",COUNTIFS('17년일출'!$AE$6:$AE$59,'17년기금입'!AE26))</f>
        <v/>
      </c>
      <c r="AM26" s="25" t="str">
        <f t="shared" si="13"/>
        <v>OK</v>
      </c>
      <c r="AO26" s="38">
        <f>IF(AE26="",0,SUMIFS('17년일출'!$AA$6:$AA$59,'17년일출'!$AE$6:$AE$59,'17년기금입'!$AE26))</f>
        <v>0</v>
      </c>
      <c r="AP26" s="38" t="str">
        <f>IF(AE26="","",COUNTIFS('17년일출'!$AE$6:$AE$59,AE26))</f>
        <v/>
      </c>
      <c r="AQ26" s="25" t="str">
        <f t="shared" si="14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4"/>
        <v>0</v>
      </c>
      <c r="K27" s="38"/>
      <c r="L27" s="41"/>
      <c r="M27" s="48">
        <f t="shared" si="5"/>
        <v>0</v>
      </c>
      <c r="N27" s="25" t="str">
        <f t="shared" si="6"/>
        <v>X</v>
      </c>
      <c r="O27" s="60"/>
      <c r="P27" s="60"/>
      <c r="Q27" s="112"/>
      <c r="S27" s="25"/>
      <c r="U27" s="25"/>
      <c r="V27" s="38">
        <f t="shared" si="7"/>
        <v>0</v>
      </c>
      <c r="W27" s="38">
        <f t="shared" si="8"/>
        <v>0</v>
      </c>
      <c r="X27" s="25" t="str">
        <f t="shared" si="9"/>
        <v>OK</v>
      </c>
      <c r="Z27" s="25"/>
      <c r="AA27" s="38">
        <f t="shared" si="10"/>
        <v>0</v>
      </c>
      <c r="AB27" s="38">
        <f t="shared" si="11"/>
        <v>0</v>
      </c>
      <c r="AC27" s="25" t="str">
        <f t="shared" si="12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MATCH(1,(구분표!$E$2:$E$313='17년기금입'!B27)*(구분표!$F$2:$F$313='17년기금입'!C27)*(구분표!$G$2:$G$313='17년기금입'!A27),0)))</f>
        <v/>
      </c>
      <c r="AI27" s="25"/>
      <c r="AK27" s="38">
        <f>IF(AE27="",0,SUMIFS('17년일출'!$V$6:$V$59,'17년일출'!$AE$6:$AE$59,'17년기금입'!$AE27))</f>
        <v>0</v>
      </c>
      <c r="AL27" s="38" t="str">
        <f>IF(AE27="","",COUNTIFS('17년일출'!$AE$6:$AE$59,'17년기금입'!AE27))</f>
        <v/>
      </c>
      <c r="AM27" s="25" t="str">
        <f t="shared" si="13"/>
        <v>OK</v>
      </c>
      <c r="AO27" s="38">
        <f>IF(AE27="",0,SUMIFS('17년일출'!$AA$6:$AA$59,'17년일출'!$AE$6:$AE$59,'17년기금입'!$AE27))</f>
        <v>0</v>
      </c>
      <c r="AP27" s="38" t="str">
        <f>IF(AE27="","",COUNTIFS('17년일출'!$AE$6:$AE$59,AE27))</f>
        <v/>
      </c>
      <c r="AQ27" s="25" t="str">
        <f t="shared" si="14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4"/>
        <v>0</v>
      </c>
      <c r="K28" s="38"/>
      <c r="L28" s="41"/>
      <c r="M28" s="48">
        <f t="shared" si="5"/>
        <v>0</v>
      </c>
      <c r="N28" s="25" t="str">
        <f t="shared" si="6"/>
        <v>X</v>
      </c>
      <c r="O28" s="60"/>
      <c r="P28" s="60"/>
      <c r="Q28" s="112"/>
      <c r="S28" s="25"/>
      <c r="U28" s="25"/>
      <c r="V28" s="38">
        <f t="shared" si="7"/>
        <v>0</v>
      </c>
      <c r="W28" s="38">
        <f t="shared" si="8"/>
        <v>0</v>
      </c>
      <c r="X28" s="25" t="str">
        <f t="shared" si="9"/>
        <v>OK</v>
      </c>
      <c r="Z28" s="25"/>
      <c r="AA28" s="38">
        <f t="shared" si="10"/>
        <v>0</v>
      </c>
      <c r="AB28" s="38">
        <f t="shared" si="11"/>
        <v>0</v>
      </c>
      <c r="AC28" s="25" t="str">
        <f t="shared" si="12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MATCH(1,(구분표!$E$2:$E$313='17년기금입'!B28)*(구분표!$F$2:$F$313='17년기금입'!C28)*(구분표!$G$2:$G$313='17년기금입'!A28),0)))</f>
        <v/>
      </c>
      <c r="AI28" s="25"/>
      <c r="AK28" s="38">
        <f>IF(AE28="",0,SUMIFS('17년일출'!$V$6:$V$59,'17년일출'!$AE$6:$AE$59,'17년기금입'!$AE28))</f>
        <v>0</v>
      </c>
      <c r="AL28" s="38" t="str">
        <f>IF(AE28="","",COUNTIFS('17년일출'!$AE$6:$AE$59,'17년기금입'!AE28))</f>
        <v/>
      </c>
      <c r="AM28" s="25" t="str">
        <f t="shared" si="13"/>
        <v>OK</v>
      </c>
      <c r="AO28" s="38">
        <f>IF(AE28="",0,SUMIFS('17년일출'!$AA$6:$AA$59,'17년일출'!$AE$6:$AE$59,'17년기금입'!$AE28))</f>
        <v>0</v>
      </c>
      <c r="AP28" s="38" t="str">
        <f>IF(AE28="","",COUNTIFS('17년일출'!$AE$6:$AE$59,AE28))</f>
        <v/>
      </c>
      <c r="AQ28" s="25" t="str">
        <f t="shared" si="14"/>
        <v>OK</v>
      </c>
    </row>
    <row r="29" spans="1:43" ht="50.1" customHeight="1" x14ac:dyDescent="0.3">
      <c r="A29" s="52" t="s">
        <v>800</v>
      </c>
      <c r="B29" s="53"/>
      <c r="C29" s="54"/>
      <c r="D29" s="53"/>
      <c r="E29" s="54"/>
      <c r="F29" s="53"/>
      <c r="G29" s="55">
        <f t="shared" ref="G29:M29" si="16">SUM(G30:G39)</f>
        <v>0</v>
      </c>
      <c r="H29" s="55">
        <f t="shared" si="16"/>
        <v>0</v>
      </c>
      <c r="I29" s="55">
        <f t="shared" si="16"/>
        <v>0</v>
      </c>
      <c r="J29" s="55">
        <f t="shared" si="16"/>
        <v>0</v>
      </c>
      <c r="K29" s="55">
        <f t="shared" si="16"/>
        <v>0</v>
      </c>
      <c r="L29" s="55">
        <f t="shared" si="16"/>
        <v>0</v>
      </c>
      <c r="M29" s="55">
        <f t="shared" si="16"/>
        <v>0</v>
      </c>
      <c r="N29" s="56"/>
      <c r="O29" s="183"/>
      <c r="P29" s="183"/>
      <c r="Q29" s="57"/>
      <c r="S29" s="25"/>
      <c r="U29" s="25"/>
      <c r="V29" s="38">
        <f t="shared" si="7"/>
        <v>0</v>
      </c>
      <c r="W29" s="38">
        <f t="shared" si="8"/>
        <v>0</v>
      </c>
      <c r="X29" s="25" t="str">
        <f t="shared" si="9"/>
        <v>OK</v>
      </c>
      <c r="Z29" s="25"/>
      <c r="AA29" s="38">
        <f t="shared" si="10"/>
        <v>0</v>
      </c>
      <c r="AB29" s="38">
        <f t="shared" si="11"/>
        <v>0</v>
      </c>
      <c r="AC29" s="25" t="str">
        <f t="shared" si="12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MATCH(1,(구분표!$E$2:$E$313='17년기금입'!B29)*(구분표!$F$2:$F$313='17년기금입'!C29)*(구분표!$G$2:$G$313='17년기금입'!A29),0)))</f>
        <v/>
      </c>
      <c r="AI29" s="25"/>
      <c r="AK29" s="38">
        <f>IF(AE29="",0,SUMIFS('17년일출'!$V$6:$V$59,'17년일출'!$AE$6:$AE$59,'17년기금입'!$AE29))</f>
        <v>0</v>
      </c>
      <c r="AL29" s="38" t="str">
        <f>IF(AE29="","",COUNTIFS('17년일출'!$AE$6:$AE$59,'17년기금입'!AE29))</f>
        <v/>
      </c>
      <c r="AM29" s="25" t="str">
        <f t="shared" si="13"/>
        <v>OK</v>
      </c>
      <c r="AO29" s="38">
        <f>IF(AE29="",0,SUMIFS('17년일출'!$AA$6:$AA$59,'17년일출'!$AE$6:$AE$59,'17년기금입'!$AE29))</f>
        <v>0</v>
      </c>
      <c r="AP29" s="38" t="str">
        <f>IF(AE29="","",COUNTIFS('17년일출'!$AE$6:$AE$59,AE29))</f>
        <v/>
      </c>
      <c r="AQ29" s="25" t="str">
        <f t="shared" si="14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4"/>
        <v>0</v>
      </c>
      <c r="K30" s="38"/>
      <c r="L30" s="41"/>
      <c r="M30" s="48">
        <f t="shared" si="5"/>
        <v>0</v>
      </c>
      <c r="N30" s="25" t="str">
        <f t="shared" si="6"/>
        <v>X</v>
      </c>
      <c r="O30" s="60"/>
      <c r="P30" s="60"/>
      <c r="Q30" s="112"/>
      <c r="S30" s="25"/>
      <c r="U30" s="25"/>
      <c r="V30" s="38">
        <f t="shared" si="7"/>
        <v>0</v>
      </c>
      <c r="W30" s="38">
        <f t="shared" si="8"/>
        <v>0</v>
      </c>
      <c r="X30" s="25" t="str">
        <f t="shared" si="9"/>
        <v>OK</v>
      </c>
      <c r="Z30" s="25"/>
      <c r="AA30" s="38">
        <f t="shared" si="10"/>
        <v>0</v>
      </c>
      <c r="AB30" s="38">
        <f t="shared" si="11"/>
        <v>0</v>
      </c>
      <c r="AC30" s="25" t="str">
        <f t="shared" si="12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MATCH(1,(구분표!$E$2:$E$313='17년기금입'!B30)*(구분표!$F$2:$F$313='17년기금입'!C30)*(구분표!$G$2:$G$313='17년기금입'!A30),0)))</f>
        <v/>
      </c>
      <c r="AI30" s="25"/>
      <c r="AK30" s="38">
        <f>IF(AE30="",0,SUMIFS('17년일출'!$V$6:$V$59,'17년일출'!$AE$6:$AE$59,'17년기금입'!$AE30))</f>
        <v>0</v>
      </c>
      <c r="AL30" s="38" t="str">
        <f>IF(AE30="","",COUNTIFS('17년일출'!$AE$6:$AE$59,'17년기금입'!AE30))</f>
        <v/>
      </c>
      <c r="AM30" s="25" t="str">
        <f t="shared" si="13"/>
        <v>OK</v>
      </c>
      <c r="AO30" s="38">
        <f>IF(AE30="",0,SUMIFS('17년일출'!$AA$6:$AA$59,'17년일출'!$AE$6:$AE$59,'17년기금입'!$AE30))</f>
        <v>0</v>
      </c>
      <c r="AP30" s="38" t="str">
        <f>IF(AE30="","",COUNTIFS('17년일출'!$AE$6:$AE$59,AE30))</f>
        <v/>
      </c>
      <c r="AQ30" s="25" t="str">
        <f t="shared" si="14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4"/>
        <v>0</v>
      </c>
      <c r="K31" s="38"/>
      <c r="L31" s="41"/>
      <c r="M31" s="48">
        <f t="shared" si="5"/>
        <v>0</v>
      </c>
      <c r="N31" s="25" t="str">
        <f t="shared" si="6"/>
        <v>X</v>
      </c>
      <c r="O31" s="60"/>
      <c r="P31" s="60"/>
      <c r="Q31" s="112"/>
      <c r="S31" s="25"/>
      <c r="U31" s="25"/>
      <c r="V31" s="38">
        <f t="shared" si="7"/>
        <v>0</v>
      </c>
      <c r="W31" s="38">
        <f t="shared" si="8"/>
        <v>0</v>
      </c>
      <c r="X31" s="25" t="str">
        <f t="shared" si="9"/>
        <v>OK</v>
      </c>
      <c r="Z31" s="25"/>
      <c r="AA31" s="38">
        <f t="shared" si="10"/>
        <v>0</v>
      </c>
      <c r="AB31" s="38">
        <f t="shared" si="11"/>
        <v>0</v>
      </c>
      <c r="AC31" s="25" t="str">
        <f t="shared" si="12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MATCH(1,(구분표!$E$2:$E$313='17년기금입'!B31)*(구분표!$F$2:$F$313='17년기금입'!C31)*(구분표!$G$2:$G$313='17년기금입'!A31),0)))</f>
        <v/>
      </c>
      <c r="AI31" s="25"/>
      <c r="AK31" s="38">
        <f>IF(AE31="",0,SUMIFS('17년일출'!$V$6:$V$59,'17년일출'!$AE$6:$AE$59,'17년기금입'!$AE31))</f>
        <v>0</v>
      </c>
      <c r="AL31" s="38" t="str">
        <f>IF(AE31="","",COUNTIFS('17년일출'!$AE$6:$AE$59,'17년기금입'!AE31))</f>
        <v/>
      </c>
      <c r="AM31" s="25" t="str">
        <f t="shared" si="13"/>
        <v>OK</v>
      </c>
      <c r="AO31" s="38">
        <f>IF(AE31="",0,SUMIFS('17년일출'!$AA$6:$AA$59,'17년일출'!$AE$6:$AE$59,'17년기금입'!$AE31))</f>
        <v>0</v>
      </c>
      <c r="AP31" s="38" t="str">
        <f>IF(AE31="","",COUNTIFS('17년일출'!$AE$6:$AE$59,AE31))</f>
        <v/>
      </c>
      <c r="AQ31" s="25" t="str">
        <f t="shared" si="14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4"/>
        <v>0</v>
      </c>
      <c r="K32" s="38"/>
      <c r="L32" s="41"/>
      <c r="M32" s="48">
        <f t="shared" si="5"/>
        <v>0</v>
      </c>
      <c r="N32" s="25" t="str">
        <f t="shared" si="6"/>
        <v>X</v>
      </c>
      <c r="O32" s="60"/>
      <c r="P32" s="60"/>
      <c r="Q32" s="112"/>
      <c r="S32" s="25"/>
      <c r="U32" s="25"/>
      <c r="V32" s="38">
        <f t="shared" si="7"/>
        <v>0</v>
      </c>
      <c r="W32" s="38">
        <f t="shared" si="8"/>
        <v>0</v>
      </c>
      <c r="X32" s="25" t="str">
        <f t="shared" si="9"/>
        <v>OK</v>
      </c>
      <c r="Z32" s="25"/>
      <c r="AA32" s="38">
        <f t="shared" si="10"/>
        <v>0</v>
      </c>
      <c r="AB32" s="38">
        <f t="shared" si="11"/>
        <v>0</v>
      </c>
      <c r="AC32" s="25" t="str">
        <f t="shared" si="12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MATCH(1,(구분표!$E$2:$E$313='17년기금입'!B32)*(구분표!$F$2:$F$313='17년기금입'!C32)*(구분표!$G$2:$G$313='17년기금입'!A32),0)))</f>
        <v/>
      </c>
      <c r="AI32" s="25"/>
      <c r="AK32" s="38">
        <f>IF(AE32="",0,SUMIFS('17년일출'!$V$6:$V$59,'17년일출'!$AE$6:$AE$59,'17년기금입'!$AE32))</f>
        <v>0</v>
      </c>
      <c r="AL32" s="38" t="str">
        <f>IF(AE32="","",COUNTIFS('17년일출'!$AE$6:$AE$59,'17년기금입'!AE32))</f>
        <v/>
      </c>
      <c r="AM32" s="25" t="str">
        <f t="shared" si="13"/>
        <v>OK</v>
      </c>
      <c r="AO32" s="38">
        <f>IF(AE32="",0,SUMIFS('17년일출'!$AA$6:$AA$59,'17년일출'!$AE$6:$AE$59,'17년기금입'!$AE32))</f>
        <v>0</v>
      </c>
      <c r="AP32" s="38" t="str">
        <f>IF(AE32="","",COUNTIFS('17년일출'!$AE$6:$AE$59,AE32))</f>
        <v/>
      </c>
      <c r="AQ32" s="25" t="str">
        <f t="shared" si="14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4"/>
        <v>0</v>
      </c>
      <c r="K33" s="38"/>
      <c r="L33" s="41"/>
      <c r="M33" s="48">
        <f t="shared" si="5"/>
        <v>0</v>
      </c>
      <c r="N33" s="25" t="str">
        <f t="shared" si="6"/>
        <v>X</v>
      </c>
      <c r="O33" s="60"/>
      <c r="P33" s="60"/>
      <c r="Q33" s="112"/>
      <c r="S33" s="25"/>
      <c r="U33" s="25"/>
      <c r="V33" s="38">
        <f t="shared" si="7"/>
        <v>0</v>
      </c>
      <c r="W33" s="38">
        <f t="shared" si="8"/>
        <v>0</v>
      </c>
      <c r="X33" s="25" t="str">
        <f t="shared" si="9"/>
        <v>OK</v>
      </c>
      <c r="Z33" s="25"/>
      <c r="AA33" s="38">
        <f t="shared" si="10"/>
        <v>0</v>
      </c>
      <c r="AB33" s="38">
        <f t="shared" si="11"/>
        <v>0</v>
      </c>
      <c r="AC33" s="25" t="str">
        <f t="shared" si="12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MATCH(1,(구분표!$E$2:$E$313='17년기금입'!B33)*(구분표!$F$2:$F$313='17년기금입'!C33)*(구분표!$G$2:$G$313='17년기금입'!A33),0)))</f>
        <v/>
      </c>
      <c r="AI33" s="25"/>
      <c r="AK33" s="38">
        <f>IF(AE33="",0,SUMIFS('17년일출'!$V$6:$V$59,'17년일출'!$AE$6:$AE$59,'17년기금입'!$AE33))</f>
        <v>0</v>
      </c>
      <c r="AL33" s="38" t="str">
        <f>IF(AE33="","",COUNTIFS('17년일출'!$AE$6:$AE$59,'17년기금입'!AE33))</f>
        <v/>
      </c>
      <c r="AM33" s="25" t="str">
        <f t="shared" si="13"/>
        <v>OK</v>
      </c>
      <c r="AO33" s="38">
        <f>IF(AE33="",0,SUMIFS('17년일출'!$AA$6:$AA$59,'17년일출'!$AE$6:$AE$59,'17년기금입'!$AE33))</f>
        <v>0</v>
      </c>
      <c r="AP33" s="38" t="str">
        <f>IF(AE33="","",COUNTIFS('17년일출'!$AE$6:$AE$59,AE33))</f>
        <v/>
      </c>
      <c r="AQ33" s="25" t="str">
        <f t="shared" si="14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4"/>
        <v>0</v>
      </c>
      <c r="K34" s="38"/>
      <c r="L34" s="41"/>
      <c r="M34" s="48">
        <f t="shared" si="5"/>
        <v>0</v>
      </c>
      <c r="N34" s="25" t="str">
        <f t="shared" si="6"/>
        <v>X</v>
      </c>
      <c r="O34" s="60"/>
      <c r="P34" s="60"/>
      <c r="Q34" s="112"/>
      <c r="S34" s="25"/>
      <c r="U34" s="25"/>
      <c r="V34" s="38">
        <f t="shared" si="7"/>
        <v>0</v>
      </c>
      <c r="W34" s="38">
        <f t="shared" si="8"/>
        <v>0</v>
      </c>
      <c r="X34" s="25" t="str">
        <f t="shared" si="9"/>
        <v>OK</v>
      </c>
      <c r="Z34" s="25"/>
      <c r="AA34" s="38">
        <f t="shared" si="10"/>
        <v>0</v>
      </c>
      <c r="AB34" s="38">
        <f t="shared" si="11"/>
        <v>0</v>
      </c>
      <c r="AC34" s="25" t="str">
        <f t="shared" si="12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MATCH(1,(구분표!$E$2:$E$313='17년기금입'!B34)*(구분표!$F$2:$F$313='17년기금입'!C34)*(구분표!$G$2:$G$313='17년기금입'!A34),0)))</f>
        <v/>
      </c>
      <c r="AI34" s="25"/>
      <c r="AK34" s="38">
        <f>IF(AE34="",0,SUMIFS('17년일출'!$V$6:$V$59,'17년일출'!$AE$6:$AE$59,'17년기금입'!$AE34))</f>
        <v>0</v>
      </c>
      <c r="AL34" s="38" t="str">
        <f>IF(AE34="","",COUNTIFS('17년일출'!$AE$6:$AE$59,'17년기금입'!AE34))</f>
        <v/>
      </c>
      <c r="AM34" s="25" t="str">
        <f t="shared" si="13"/>
        <v>OK</v>
      </c>
      <c r="AO34" s="38">
        <f>IF(AE34="",0,SUMIFS('17년일출'!$AA$6:$AA$59,'17년일출'!$AE$6:$AE$59,'17년기금입'!$AE34))</f>
        <v>0</v>
      </c>
      <c r="AP34" s="38" t="str">
        <f>IF(AE34="","",COUNTIFS('17년일출'!$AE$6:$AE$59,AE34))</f>
        <v/>
      </c>
      <c r="AQ34" s="25" t="str">
        <f t="shared" si="14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4"/>
        <v>0</v>
      </c>
      <c r="K35" s="38"/>
      <c r="L35" s="41"/>
      <c r="M35" s="48">
        <f t="shared" si="5"/>
        <v>0</v>
      </c>
      <c r="N35" s="25" t="str">
        <f t="shared" si="6"/>
        <v>X</v>
      </c>
      <c r="O35" s="60"/>
      <c r="P35" s="60"/>
      <c r="Q35" s="112"/>
      <c r="S35" s="25"/>
      <c r="U35" s="25"/>
      <c r="V35" s="38">
        <f t="shared" si="7"/>
        <v>0</v>
      </c>
      <c r="W35" s="38">
        <f t="shared" si="8"/>
        <v>0</v>
      </c>
      <c r="X35" s="25" t="str">
        <f t="shared" si="9"/>
        <v>OK</v>
      </c>
      <c r="Z35" s="25"/>
      <c r="AA35" s="38">
        <f t="shared" si="10"/>
        <v>0</v>
      </c>
      <c r="AB35" s="38">
        <f t="shared" si="11"/>
        <v>0</v>
      </c>
      <c r="AC35" s="25" t="str">
        <f t="shared" si="12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MATCH(1,(구분표!$E$2:$E$313='17년기금입'!B35)*(구분표!$F$2:$F$313='17년기금입'!C35)*(구분표!$G$2:$G$313='17년기금입'!A35),0)))</f>
        <v/>
      </c>
      <c r="AI35" s="25"/>
      <c r="AK35" s="38">
        <f>IF(AE35="",0,SUMIFS('17년일출'!$V$6:$V$59,'17년일출'!$AE$6:$AE$59,'17년기금입'!$AE35))</f>
        <v>0</v>
      </c>
      <c r="AL35" s="38" t="str">
        <f>IF(AE35="","",COUNTIFS('17년일출'!$AE$6:$AE$59,'17년기금입'!AE35))</f>
        <v/>
      </c>
      <c r="AM35" s="25" t="str">
        <f t="shared" si="13"/>
        <v>OK</v>
      </c>
      <c r="AO35" s="38">
        <f>IF(AE35="",0,SUMIFS('17년일출'!$AA$6:$AA$59,'17년일출'!$AE$6:$AE$59,'17년기금입'!$AE35))</f>
        <v>0</v>
      </c>
      <c r="AP35" s="38" t="str">
        <f>IF(AE35="","",COUNTIFS('17년일출'!$AE$6:$AE$59,AE35))</f>
        <v/>
      </c>
      <c r="AQ35" s="25" t="str">
        <f t="shared" si="14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4"/>
        <v>0</v>
      </c>
      <c r="K36" s="38"/>
      <c r="L36" s="41"/>
      <c r="M36" s="48">
        <f t="shared" si="5"/>
        <v>0</v>
      </c>
      <c r="N36" s="25" t="str">
        <f t="shared" si="6"/>
        <v>X</v>
      </c>
      <c r="O36" s="60"/>
      <c r="P36" s="60"/>
      <c r="Q36" s="112"/>
      <c r="S36" s="25"/>
      <c r="U36" s="25"/>
      <c r="V36" s="38">
        <f t="shared" si="7"/>
        <v>0</v>
      </c>
      <c r="W36" s="38">
        <f t="shared" si="8"/>
        <v>0</v>
      </c>
      <c r="X36" s="25" t="str">
        <f t="shared" si="9"/>
        <v>OK</v>
      </c>
      <c r="Z36" s="25"/>
      <c r="AA36" s="38">
        <f t="shared" si="10"/>
        <v>0</v>
      </c>
      <c r="AB36" s="38">
        <f t="shared" si="11"/>
        <v>0</v>
      </c>
      <c r="AC36" s="25" t="str">
        <f t="shared" si="12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MATCH(1,(구분표!$E$2:$E$313='17년기금입'!B36)*(구분표!$F$2:$F$313='17년기금입'!C36)*(구분표!$G$2:$G$313='17년기금입'!A36),0)))</f>
        <v/>
      </c>
      <c r="AI36" s="25"/>
      <c r="AK36" s="38">
        <f>IF(AE36="",0,SUMIFS('17년일출'!$V$6:$V$59,'17년일출'!$AE$6:$AE$59,'17년기금입'!$AE36))</f>
        <v>0</v>
      </c>
      <c r="AL36" s="38" t="str">
        <f>IF(AE36="","",COUNTIFS('17년일출'!$AE$6:$AE$59,'17년기금입'!AE36))</f>
        <v/>
      </c>
      <c r="AM36" s="25" t="str">
        <f t="shared" si="13"/>
        <v>OK</v>
      </c>
      <c r="AO36" s="38">
        <f>IF(AE36="",0,SUMIFS('17년일출'!$AA$6:$AA$59,'17년일출'!$AE$6:$AE$59,'17년기금입'!$AE36))</f>
        <v>0</v>
      </c>
      <c r="AP36" s="38" t="str">
        <f>IF(AE36="","",COUNTIFS('17년일출'!$AE$6:$AE$59,AE36))</f>
        <v/>
      </c>
      <c r="AQ36" s="25" t="str">
        <f t="shared" si="14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4"/>
        <v>0</v>
      </c>
      <c r="K37" s="38"/>
      <c r="L37" s="41"/>
      <c r="M37" s="48">
        <f t="shared" si="5"/>
        <v>0</v>
      </c>
      <c r="N37" s="25" t="str">
        <f t="shared" si="6"/>
        <v>X</v>
      </c>
      <c r="O37" s="60"/>
      <c r="P37" s="60"/>
      <c r="Q37" s="112"/>
      <c r="S37" s="25"/>
      <c r="U37" s="25"/>
      <c r="V37" s="38">
        <f t="shared" si="7"/>
        <v>0</v>
      </c>
      <c r="W37" s="38">
        <f t="shared" si="8"/>
        <v>0</v>
      </c>
      <c r="X37" s="25" t="str">
        <f t="shared" si="9"/>
        <v>OK</v>
      </c>
      <c r="Z37" s="25"/>
      <c r="AA37" s="38">
        <f t="shared" si="10"/>
        <v>0</v>
      </c>
      <c r="AB37" s="38">
        <f t="shared" si="11"/>
        <v>0</v>
      </c>
      <c r="AC37" s="25" t="str">
        <f t="shared" si="12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MATCH(1,(구분표!$E$2:$E$313='17년기금입'!B37)*(구분표!$F$2:$F$313='17년기금입'!C37)*(구분표!$G$2:$G$313='17년기금입'!A37),0)))</f>
        <v/>
      </c>
      <c r="AI37" s="25"/>
      <c r="AK37" s="38">
        <f>IF(AE37="",0,SUMIFS('17년일출'!$V$6:$V$59,'17년일출'!$AE$6:$AE$59,'17년기금입'!$AE37))</f>
        <v>0</v>
      </c>
      <c r="AL37" s="38" t="str">
        <f>IF(AE37="","",COUNTIFS('17년일출'!$AE$6:$AE$59,'17년기금입'!AE37))</f>
        <v/>
      </c>
      <c r="AM37" s="25" t="str">
        <f t="shared" si="13"/>
        <v>OK</v>
      </c>
      <c r="AO37" s="38">
        <f>IF(AE37="",0,SUMIFS('17년일출'!$AA$6:$AA$59,'17년일출'!$AE$6:$AE$59,'17년기금입'!$AE37))</f>
        <v>0</v>
      </c>
      <c r="AP37" s="38" t="str">
        <f>IF(AE37="","",COUNTIFS('17년일출'!$AE$6:$AE$59,AE37))</f>
        <v/>
      </c>
      <c r="AQ37" s="25" t="str">
        <f t="shared" si="14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4"/>
        <v>0</v>
      </c>
      <c r="K38" s="38"/>
      <c r="L38" s="41"/>
      <c r="M38" s="48">
        <f t="shared" si="5"/>
        <v>0</v>
      </c>
      <c r="N38" s="25" t="str">
        <f t="shared" si="6"/>
        <v>X</v>
      </c>
      <c r="O38" s="60"/>
      <c r="P38" s="60"/>
      <c r="Q38" s="112"/>
      <c r="S38" s="25"/>
      <c r="U38" s="25"/>
      <c r="V38" s="38">
        <f t="shared" si="7"/>
        <v>0</v>
      </c>
      <c r="W38" s="38">
        <f t="shared" si="8"/>
        <v>0</v>
      </c>
      <c r="X38" s="25" t="str">
        <f t="shared" si="9"/>
        <v>OK</v>
      </c>
      <c r="Z38" s="25"/>
      <c r="AA38" s="38">
        <f t="shared" si="10"/>
        <v>0</v>
      </c>
      <c r="AB38" s="38">
        <f t="shared" si="11"/>
        <v>0</v>
      </c>
      <c r="AC38" s="25" t="str">
        <f t="shared" si="12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MATCH(1,(구분표!$E$2:$E$313='17년기금입'!B38)*(구분표!$F$2:$F$313='17년기금입'!C38)*(구분표!$G$2:$G$313='17년기금입'!A38),0)))</f>
        <v/>
      </c>
      <c r="AI38" s="25"/>
      <c r="AK38" s="38">
        <f>IF(AE38="",0,SUMIFS('17년일출'!$V$6:$V$59,'17년일출'!$AE$6:$AE$59,'17년기금입'!$AE38))</f>
        <v>0</v>
      </c>
      <c r="AL38" s="38" t="str">
        <f>IF(AE38="","",COUNTIFS('17년일출'!$AE$6:$AE$59,'17년기금입'!AE38))</f>
        <v/>
      </c>
      <c r="AM38" s="25" t="str">
        <f t="shared" si="13"/>
        <v>OK</v>
      </c>
      <c r="AO38" s="38">
        <f>IF(AE38="",0,SUMIFS('17년일출'!$AA$6:$AA$59,'17년일출'!$AE$6:$AE$59,'17년기금입'!$AE38))</f>
        <v>0</v>
      </c>
      <c r="AP38" s="38" t="str">
        <f>IF(AE38="","",COUNTIFS('17년일출'!$AE$6:$AE$59,AE38))</f>
        <v/>
      </c>
      <c r="AQ38" s="25" t="str">
        <f t="shared" si="14"/>
        <v>OK</v>
      </c>
    </row>
    <row r="39" spans="1:43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4"/>
        <v>0</v>
      </c>
      <c r="K39" s="39"/>
      <c r="L39" s="43"/>
      <c r="M39" s="49">
        <f t="shared" si="5"/>
        <v>0</v>
      </c>
      <c r="N39" s="26" t="str">
        <f t="shared" si="6"/>
        <v>X</v>
      </c>
      <c r="O39" s="61"/>
      <c r="P39" s="61"/>
      <c r="Q39" s="117"/>
      <c r="S39" s="25"/>
      <c r="U39" s="25"/>
      <c r="V39" s="38">
        <f t="shared" si="7"/>
        <v>0</v>
      </c>
      <c r="W39" s="38">
        <f t="shared" si="8"/>
        <v>0</v>
      </c>
      <c r="X39" s="25" t="str">
        <f t="shared" si="9"/>
        <v>OK</v>
      </c>
      <c r="Z39" s="25"/>
      <c r="AA39" s="38">
        <f t="shared" si="10"/>
        <v>0</v>
      </c>
      <c r="AB39" s="38">
        <f t="shared" si="11"/>
        <v>0</v>
      </c>
      <c r="AC39" s="25" t="str">
        <f t="shared" si="12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MATCH(1,(구분표!$E$2:$E$313='17년기금입'!B39)*(구분표!$F$2:$F$313='17년기금입'!C39)*(구분표!$G$2:$G$313='17년기금입'!A39),0)))</f>
        <v/>
      </c>
      <c r="AI39" s="25"/>
      <c r="AK39" s="38">
        <f>IF(AE39="",0,SUMIFS('17년일출'!$V$6:$V$59,'17년일출'!$AE$6:$AE$59,'17년기금입'!$AE39))</f>
        <v>0</v>
      </c>
      <c r="AL39" s="38" t="str">
        <f>IF(AE39="","",COUNTIFS('17년일출'!$AE$6:$AE$59,'17년기금입'!AE39))</f>
        <v/>
      </c>
      <c r="AM39" s="25" t="str">
        <f t="shared" si="13"/>
        <v>OK</v>
      </c>
      <c r="AO39" s="38">
        <f>IF(AE39="",0,SUMIFS('17년일출'!$AA$6:$AA$59,'17년일출'!$AE$6:$AE$59,'17년기금입'!$AE39))</f>
        <v>0</v>
      </c>
      <c r="AP39" s="38" t="str">
        <f>IF(AE39="","",COUNTIFS('17년일출'!$AE$6:$AE$59,AE39))</f>
        <v/>
      </c>
      <c r="AQ39" s="25" t="str">
        <f t="shared" si="14"/>
        <v>OK</v>
      </c>
    </row>
  </sheetData>
  <autoFilter ref="A6:AQ6"/>
  <mergeCells count="25">
    <mergeCell ref="AE4:AE5"/>
    <mergeCell ref="AG4:AG5"/>
    <mergeCell ref="AI4:AI5"/>
    <mergeCell ref="AK4:AM4"/>
    <mergeCell ref="AO4:AQ4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F4:F5"/>
    <mergeCell ref="A4:A5"/>
    <mergeCell ref="B4:B5"/>
    <mergeCell ref="C4:C5"/>
    <mergeCell ref="D4:D5"/>
    <mergeCell ref="E4:E5"/>
  </mergeCells>
  <phoneticPr fontId="1" type="noConversion"/>
  <dataValidations count="4">
    <dataValidation type="list" allowBlank="1" showInputMessage="1" showErrorMessage="1" sqref="D8:D17 D19:D28 D30:D39">
      <formula1>"본예산,1회추경,2회추경,3회추경,신규"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D7 D18 D29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D8" sqref="D8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6.5" style="1" customWidth="1"/>
    <col min="16" max="16" width="16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hidden="1" customWidth="1"/>
    <col min="39" max="16384" width="9" style="1"/>
  </cols>
  <sheetData>
    <row r="1" spans="1:38" ht="35.1" customHeight="1" x14ac:dyDescent="0.3">
      <c r="A1" s="16" t="s">
        <v>799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501</v>
      </c>
      <c r="V2" s="51" t="s">
        <v>503</v>
      </c>
      <c r="AA2" s="51" t="s">
        <v>503</v>
      </c>
    </row>
    <row r="3" spans="1:38" ht="20.25" customHeight="1" x14ac:dyDescent="0.3">
      <c r="H3" s="45"/>
      <c r="I3" s="45"/>
      <c r="K3" s="45"/>
      <c r="L3" s="45"/>
      <c r="Q3" s="20" t="s">
        <v>485</v>
      </c>
      <c r="V3" s="58" t="str">
        <f>IF(V6='17년일입'!V6,"OK","@@")</f>
        <v>OK</v>
      </c>
      <c r="W3" s="59"/>
      <c r="X3" s="58" t="str">
        <f>IF(COUNTIF(X6:X39,"검토")&gt;0,"@@","OK")</f>
        <v>OK</v>
      </c>
      <c r="AA3" s="58" t="str">
        <f>IF(AA6='17년일입'!AA6,"OK","@@")</f>
        <v>OK</v>
      </c>
      <c r="AC3" s="58" t="str">
        <f>IF(COUNTIF(AC6:AC39,"검토")&gt;0,"@@","OK")</f>
        <v>OK</v>
      </c>
    </row>
    <row r="4" spans="1:38" s="18" customFormat="1" ht="30" customHeight="1" x14ac:dyDescent="0.3">
      <c r="A4" s="212" t="s">
        <v>475</v>
      </c>
      <c r="B4" s="219" t="s">
        <v>476</v>
      </c>
      <c r="C4" s="218" t="s">
        <v>477</v>
      </c>
      <c r="D4" s="217" t="s">
        <v>484</v>
      </c>
      <c r="E4" s="216" t="s">
        <v>478</v>
      </c>
      <c r="F4" s="215" t="s">
        <v>479</v>
      </c>
      <c r="G4" s="213" t="s">
        <v>789</v>
      </c>
      <c r="H4" s="220" t="s">
        <v>790</v>
      </c>
      <c r="I4" s="230"/>
      <c r="J4" s="222" t="s">
        <v>791</v>
      </c>
      <c r="K4" s="224" t="s">
        <v>792</v>
      </c>
      <c r="L4" s="225"/>
      <c r="M4" s="210" t="s">
        <v>793</v>
      </c>
      <c r="N4" s="202" t="s">
        <v>483</v>
      </c>
      <c r="O4" s="208" t="s">
        <v>818</v>
      </c>
      <c r="P4" s="208" t="s">
        <v>819</v>
      </c>
      <c r="Q4" s="201" t="s">
        <v>482</v>
      </c>
      <c r="S4" s="203" t="s">
        <v>486</v>
      </c>
      <c r="T4" s="184"/>
      <c r="U4" s="204" t="s">
        <v>487</v>
      </c>
      <c r="V4" s="204" t="s">
        <v>488</v>
      </c>
      <c r="W4" s="204"/>
      <c r="X4" s="204"/>
      <c r="Z4" s="205" t="s">
        <v>487</v>
      </c>
      <c r="AA4" s="200" t="s">
        <v>492</v>
      </c>
      <c r="AB4" s="200"/>
      <c r="AC4" s="200"/>
      <c r="AE4" s="204" t="s">
        <v>493</v>
      </c>
      <c r="AG4" s="226" t="s">
        <v>504</v>
      </c>
      <c r="AH4" s="228" t="s">
        <v>505</v>
      </c>
      <c r="AJ4" s="206" t="s">
        <v>494</v>
      </c>
      <c r="AL4" s="206" t="s">
        <v>495</v>
      </c>
    </row>
    <row r="5" spans="1:38" s="18" customFormat="1" ht="18" customHeight="1" x14ac:dyDescent="0.3">
      <c r="A5" s="212"/>
      <c r="B5" s="219"/>
      <c r="C5" s="218"/>
      <c r="D5" s="215"/>
      <c r="E5" s="216"/>
      <c r="F5" s="215"/>
      <c r="G5" s="214"/>
      <c r="H5" s="186" t="s">
        <v>480</v>
      </c>
      <c r="I5" s="186" t="s">
        <v>481</v>
      </c>
      <c r="J5" s="223"/>
      <c r="K5" s="116" t="s">
        <v>480</v>
      </c>
      <c r="L5" s="116" t="s">
        <v>481</v>
      </c>
      <c r="M5" s="211"/>
      <c r="N5" s="202"/>
      <c r="O5" s="209"/>
      <c r="P5" s="209"/>
      <c r="Q5" s="201"/>
      <c r="S5" s="204"/>
      <c r="T5" s="184"/>
      <c r="U5" s="204"/>
      <c r="V5" s="182" t="s">
        <v>489</v>
      </c>
      <c r="W5" s="182" t="s">
        <v>490</v>
      </c>
      <c r="X5" s="111" t="s">
        <v>491</v>
      </c>
      <c r="Z5" s="205"/>
      <c r="AA5" s="111" t="s">
        <v>489</v>
      </c>
      <c r="AB5" s="111" t="s">
        <v>490</v>
      </c>
      <c r="AC5" s="111" t="s">
        <v>491</v>
      </c>
      <c r="AE5" s="204"/>
      <c r="AG5" s="227"/>
      <c r="AH5" s="229"/>
      <c r="AJ5" s="205"/>
      <c r="AL5" s="205"/>
    </row>
    <row r="6" spans="1:38" ht="50.1" customHeight="1" x14ac:dyDescent="0.3">
      <c r="A6" s="44" t="s">
        <v>500</v>
      </c>
      <c r="B6" s="21"/>
      <c r="C6" s="21"/>
      <c r="D6" s="21"/>
      <c r="E6" s="21"/>
      <c r="F6" s="21"/>
      <c r="G6" s="37">
        <f t="shared" ref="G6:M6" si="0">SUBTOTAL(9,G7:G39)/2</f>
        <v>0</v>
      </c>
      <c r="H6" s="37">
        <f t="shared" si="0"/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24"/>
      <c r="O6" s="24"/>
      <c r="P6" s="24"/>
      <c r="Q6" s="21"/>
      <c r="S6" s="24"/>
      <c r="U6" s="24"/>
      <c r="V6" s="37">
        <f>SUBTOTAL(9,V7:V39)</f>
        <v>0</v>
      </c>
      <c r="W6" s="37">
        <f>SUBTOTAL(9,W7:W39)</f>
        <v>0</v>
      </c>
      <c r="X6" s="25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25" t="str">
        <f t="shared" ref="AC6" si="2">IF(SUM($H6:$I6)=SUM($V6:$W6),"OK","검토")</f>
        <v>OK</v>
      </c>
      <c r="AE6" s="24"/>
      <c r="AG6" s="22"/>
      <c r="AH6" s="27"/>
      <c r="AJ6" s="24"/>
      <c r="AL6" s="24"/>
    </row>
    <row r="7" spans="1:38" ht="50.1" customHeight="1" x14ac:dyDescent="0.3">
      <c r="A7" s="52" t="s">
        <v>800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/>
      <c r="W7" s="38"/>
      <c r="X7" s="25"/>
      <c r="Z7" s="25"/>
      <c r="AA7" s="38"/>
      <c r="AB7" s="38"/>
      <c r="AC7" s="25"/>
      <c r="AE7" s="25"/>
      <c r="AG7" s="22"/>
      <c r="AH7" s="60"/>
      <c r="AJ7" s="25"/>
      <c r="AL7" s="25"/>
    </row>
    <row r="8" spans="1:38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821</v>
      </c>
      <c r="E8" s="34"/>
      <c r="F8" s="113"/>
      <c r="G8" s="40"/>
      <c r="H8" s="38"/>
      <c r="I8" s="41"/>
      <c r="J8" s="46">
        <f>G8+H8+I8</f>
        <v>0</v>
      </c>
      <c r="K8" s="38"/>
      <c r="L8" s="41"/>
      <c r="M8" s="48">
        <f>G8+K8+L8</f>
        <v>0</v>
      </c>
      <c r="N8" s="25" t="str">
        <f t="shared" ref="N8:N17" si="4">IF(AND((J8=0),(M8&gt;0)),"O",IF(AND((H8&lt;0),(J8-M8&lt;0)),"O","X"))</f>
        <v>X</v>
      </c>
      <c r="O8" s="60"/>
      <c r="P8" s="60"/>
      <c r="Q8" s="112"/>
      <c r="S8" s="25"/>
      <c r="U8" s="25"/>
      <c r="V8" s="38">
        <f>IF($U8&lt;&gt;"도비",IF($S8="국도비","직접입력",SUM($H8:$I8)),)</f>
        <v>0</v>
      </c>
      <c r="W8" s="38">
        <f>IF($U8="도비",SUM($H8:$I8),IF($S8="국도비","직접입력",SUM($H8:$I8)-$V8))</f>
        <v>0</v>
      </c>
      <c r="X8" s="25" t="str">
        <f>IF(SUM($H8:$I8)=SUM($V8:$W8),"OK","검토")</f>
        <v>OK</v>
      </c>
      <c r="Z8" s="25"/>
      <c r="AA8" s="38">
        <f>IF($U8&lt;&gt;"도비",IF($S8="국도비","직접입력",SUM($K8:$L8)),)</f>
        <v>0</v>
      </c>
      <c r="AB8" s="38">
        <f>IF($U8="도비",SUM(K8:L8),IF($S8="국도비","직접입력",SUM(K8:L8)-AA8))</f>
        <v>0</v>
      </c>
      <c r="AC8" s="25" t="str">
        <f t="shared" ref="AC8:AC17" si="5">IF(SUM(K8:L8)=SUM(AA8:AB8),"OK","검토")</f>
        <v>OK</v>
      </c>
      <c r="AE8" s="25" t="str">
        <f t="shared" ref="AE8:AE39" si="6">IF(U8="","",IF(U8="도비","세입없음","직접입력"))</f>
        <v/>
      </c>
      <c r="AG8" s="22" t="str">
        <f t="shared" ref="AG8:AG17" si="7">IF(AE8="","",COUNTIF($AE$7:$AE$39,AE8))</f>
        <v/>
      </c>
      <c r="AH8" s="60" t="str">
        <f t="shared" ref="AH8:AH17" si="8">IF(U8="","",IF(AND(U8="도비",AE8="세입없음"),"OK",IF(AND(U8&lt;&gt;"도비",AE8&lt;&gt;""),"OK","@@")))</f>
        <v/>
      </c>
      <c r="AJ8" s="25" t="str">
        <f t="array" ref="AJ8">IF(C8="","",INDEX(구분표!$I$2:$I$313, MATCH(1,(구분표!$E$2:$E$313='17년기금출'!B8)*(구분표!$F$2:$F$313='17년기금출'!C8)*(구분표!$G$2:$G$313='17년기금출'!A8),0)))</f>
        <v/>
      </c>
      <c r="AL8" s="25"/>
    </row>
    <row r="9" spans="1:38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822</v>
      </c>
      <c r="E9" s="34"/>
      <c r="F9" s="113"/>
      <c r="G9" s="40"/>
      <c r="H9" s="38"/>
      <c r="I9" s="41"/>
      <c r="J9" s="46">
        <f t="shared" ref="J9:J17" si="9">G9+H9+I9</f>
        <v>0</v>
      </c>
      <c r="K9" s="38"/>
      <c r="L9" s="41"/>
      <c r="M9" s="48">
        <f t="shared" ref="M9:M17" si="10">G9+K9+L9</f>
        <v>0</v>
      </c>
      <c r="N9" s="25" t="str">
        <f t="shared" si="4"/>
        <v>X</v>
      </c>
      <c r="O9" s="60"/>
      <c r="P9" s="60"/>
      <c r="Q9" s="112"/>
      <c r="S9" s="25"/>
      <c r="U9" s="25"/>
      <c r="V9" s="38">
        <f>IF($U9&lt;&gt;"도비",IF($S9="국도비","직접입력",SUM($H9:$I9)),)</f>
        <v>0</v>
      </c>
      <c r="W9" s="38">
        <f>IF($U9="도비",SUM($H9:$I9),IF($S9="국도비","직접입력",SUM($H9:$I9)-$V9))</f>
        <v>0</v>
      </c>
      <c r="X9" s="25" t="str">
        <f>IF(SUM($H9:$I9)=SUM($V9:$W9),"OK","검토")</f>
        <v>OK</v>
      </c>
      <c r="Z9" s="25"/>
      <c r="AA9" s="38">
        <f>IF($U9&lt;&gt;"도비",IF($S9="국도비","직접입력",SUM($K9:$L9)),)</f>
        <v>0</v>
      </c>
      <c r="AB9" s="38">
        <f>IF($U9="도비",SUM(K9:L9),IF($S9="국도비","직접입력",SUM(K9:L9)-AA9))</f>
        <v>0</v>
      </c>
      <c r="AC9" s="25" t="str">
        <f t="shared" si="5"/>
        <v>OK</v>
      </c>
      <c r="AE9" s="25" t="str">
        <f t="shared" si="6"/>
        <v/>
      </c>
      <c r="AG9" s="22" t="str">
        <f t="shared" si="7"/>
        <v/>
      </c>
      <c r="AH9" s="60" t="str">
        <f t="shared" si="8"/>
        <v/>
      </c>
      <c r="AJ9" s="25" t="str">
        <f t="array" ref="AJ9">IF(C9="","",INDEX(구분표!$I$2:$I$313, MATCH(1,(구분표!$E$2:$E$313='17년기금출'!B9)*(구분표!$F$2:$F$313='17년기금출'!C9)*(구분표!$G$2:$G$313='17년기금출'!A9),0)))</f>
        <v/>
      </c>
      <c r="AL9" s="25"/>
    </row>
    <row r="10" spans="1:38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113"/>
      <c r="G10" s="40"/>
      <c r="H10" s="38"/>
      <c r="I10" s="41"/>
      <c r="J10" s="46">
        <f t="shared" si="9"/>
        <v>0</v>
      </c>
      <c r="K10" s="38"/>
      <c r="L10" s="41"/>
      <c r="M10" s="48">
        <f t="shared" si="10"/>
        <v>0</v>
      </c>
      <c r="N10" s="25" t="str">
        <f t="shared" si="4"/>
        <v>X</v>
      </c>
      <c r="O10" s="60"/>
      <c r="P10" s="60"/>
      <c r="Q10" s="112"/>
      <c r="S10" s="25"/>
      <c r="U10" s="25"/>
      <c r="V10" s="38">
        <f t="shared" ref="V10" si="11">IF($U10&lt;&gt;"도비",IF($S10="국도비","직접입력",SUM($H10:$I10)),)</f>
        <v>0</v>
      </c>
      <c r="W10" s="38">
        <f t="shared" ref="W10" si="12">IF($U10="도비",SUM($H10:$I10),IF($S10="국도비","직접입력",SUM($H10:$I10)-$V10))</f>
        <v>0</v>
      </c>
      <c r="X10" s="25" t="str">
        <f t="shared" ref="X10" si="13">IF(SUM($H10:$I10)=SUM($V10:$W10),"OK","검토")</f>
        <v>OK</v>
      </c>
      <c r="Z10" s="25"/>
      <c r="AA10" s="38">
        <f t="shared" ref="AA10" si="14">IF($U10&lt;&gt;"도비",IF($S10="국도비","직접입력",SUM($K10:$L10)),)</f>
        <v>0</v>
      </c>
      <c r="AB10" s="38">
        <f t="shared" ref="AB10:AB12" si="15">IF($U10="도비",SUM(K10:L10),IF($S10="국도비","직접입력",SUM(K10:L10)-AA10))</f>
        <v>0</v>
      </c>
      <c r="AC10" s="25" t="str">
        <f t="shared" si="5"/>
        <v>OK</v>
      </c>
      <c r="AE10" s="25" t="str">
        <f t="shared" si="6"/>
        <v/>
      </c>
      <c r="AG10" s="22" t="str">
        <f t="shared" si="7"/>
        <v/>
      </c>
      <c r="AH10" s="60" t="str">
        <f t="shared" si="8"/>
        <v/>
      </c>
      <c r="AJ10" s="25" t="str">
        <f t="array" ref="AJ10">IF(C10="","",INDEX(구분표!$I$2:$I$313, MATCH(1,(구분표!$E$2:$E$313='17년기금출'!B10)*(구분표!$F$2:$F$313='17년기금출'!C10)*(구분표!$G$2:$G$313='17년기금출'!A10),0)))</f>
        <v/>
      </c>
      <c r="AL10" s="25"/>
    </row>
    <row r="11" spans="1:38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113"/>
      <c r="G11" s="40"/>
      <c r="H11" s="38"/>
      <c r="I11" s="41"/>
      <c r="J11" s="46">
        <f t="shared" si="9"/>
        <v>0</v>
      </c>
      <c r="K11" s="38"/>
      <c r="L11" s="41"/>
      <c r="M11" s="48">
        <f t="shared" si="10"/>
        <v>0</v>
      </c>
      <c r="N11" s="25" t="str">
        <f t="shared" si="4"/>
        <v>X</v>
      </c>
      <c r="O11" s="60"/>
      <c r="P11" s="60"/>
      <c r="Q11" s="112"/>
      <c r="S11" s="25"/>
      <c r="U11" s="25"/>
      <c r="V11" s="38">
        <f>IF($U11&lt;&gt;"도비",IF($S11="국도비","직접입력",SUM($H11:$I11)),)</f>
        <v>0</v>
      </c>
      <c r="W11" s="38">
        <f>IF($U11="도비",SUM($H11:$I11),IF($S11="국도비","직접입력",SUM($H11:$I11)-$V11))</f>
        <v>0</v>
      </c>
      <c r="X11" s="25" t="str">
        <f>IF(SUM($H11:$I11)=SUM($V11:$W11),"OK","검토")</f>
        <v>OK</v>
      </c>
      <c r="Z11" s="25"/>
      <c r="AA11" s="38">
        <f>IF($U11&lt;&gt;"도비",IF($S11="국도비","직접입력",SUM($K11:$L11)),)</f>
        <v>0</v>
      </c>
      <c r="AB11" s="38">
        <f t="shared" si="15"/>
        <v>0</v>
      </c>
      <c r="AC11" s="25" t="str">
        <f t="shared" si="5"/>
        <v>OK</v>
      </c>
      <c r="AE11" s="25" t="str">
        <f t="shared" si="6"/>
        <v/>
      </c>
      <c r="AG11" s="22" t="str">
        <f t="shared" si="7"/>
        <v/>
      </c>
      <c r="AH11" s="60" t="str">
        <f t="shared" si="8"/>
        <v/>
      </c>
      <c r="AJ11" s="25" t="str">
        <f t="array" ref="AJ11">IF(C11="","",INDEX(구분표!$I$2:$I$313, MATCH(1,(구분표!$E$2:$E$313='17년기금출'!B11)*(구분표!$F$2:$F$313='17년기금출'!C11)*(구분표!$G$2:$G$313='17년기금출'!A11),0)))</f>
        <v/>
      </c>
      <c r="AL11" s="25"/>
    </row>
    <row r="12" spans="1:38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113"/>
      <c r="G12" s="40"/>
      <c r="H12" s="38"/>
      <c r="I12" s="41"/>
      <c r="J12" s="46">
        <f t="shared" si="9"/>
        <v>0</v>
      </c>
      <c r="K12" s="38"/>
      <c r="L12" s="41"/>
      <c r="M12" s="48">
        <f t="shared" si="10"/>
        <v>0</v>
      </c>
      <c r="N12" s="25" t="str">
        <f t="shared" si="4"/>
        <v>X</v>
      </c>
      <c r="O12" s="60"/>
      <c r="P12" s="60"/>
      <c r="Q12" s="112"/>
      <c r="S12" s="25"/>
      <c r="U12" s="25"/>
      <c r="V12" s="38">
        <f t="shared" ref="V12" si="16">IF($U12&lt;&gt;"도비",IF($S12="국도비","직접입력",SUM($H12:$I12)),)</f>
        <v>0</v>
      </c>
      <c r="W12" s="38">
        <f t="shared" ref="W12" si="17">IF($U12="도비",SUM($H12:$I12),IF($S12="국도비","직접입력",SUM($H12:$I12)-$V12))</f>
        <v>0</v>
      </c>
      <c r="X12" s="25" t="str">
        <f t="shared" ref="X12" si="18">IF(SUM($H12:$I12)=SUM($V12:$W12),"OK","검토")</f>
        <v>OK</v>
      </c>
      <c r="Z12" s="25"/>
      <c r="AA12" s="38">
        <f t="shared" ref="AA12" si="19">IF($U12&lt;&gt;"도비",IF($S12="국도비","직접입력",SUM($K12:$L12)),)</f>
        <v>0</v>
      </c>
      <c r="AB12" s="38">
        <f t="shared" si="15"/>
        <v>0</v>
      </c>
      <c r="AC12" s="25" t="str">
        <f t="shared" si="5"/>
        <v>OK</v>
      </c>
      <c r="AE12" s="25" t="str">
        <f t="shared" si="6"/>
        <v/>
      </c>
      <c r="AG12" s="22" t="str">
        <f t="shared" si="7"/>
        <v/>
      </c>
      <c r="AH12" s="60" t="str">
        <f t="shared" si="8"/>
        <v/>
      </c>
      <c r="AJ12" s="25" t="str">
        <f t="array" ref="AJ12">IF(C12="","",INDEX(구분표!$I$2:$I$313, MATCH(1,(구분표!$E$2:$E$313='17년기금출'!B12)*(구분표!$F$2:$F$313='17년기금출'!C12)*(구분표!$G$2:$G$313='17년기금출'!A12),0)))</f>
        <v/>
      </c>
      <c r="AL12" s="25"/>
    </row>
    <row r="13" spans="1:38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113"/>
      <c r="G13" s="40"/>
      <c r="H13" s="38"/>
      <c r="I13" s="41"/>
      <c r="J13" s="46">
        <f t="shared" si="9"/>
        <v>0</v>
      </c>
      <c r="K13" s="38"/>
      <c r="L13" s="41"/>
      <c r="M13" s="48">
        <f t="shared" si="10"/>
        <v>0</v>
      </c>
      <c r="N13" s="25" t="str">
        <f t="shared" si="4"/>
        <v>X</v>
      </c>
      <c r="O13" s="60"/>
      <c r="P13" s="60"/>
      <c r="Q13" s="112"/>
      <c r="S13" s="25"/>
      <c r="U13" s="25"/>
      <c r="V13" s="38">
        <f>IF($U13&lt;&gt;"도비",IF($S13="국도비","직접입력",SUM($H13:$I13)),)</f>
        <v>0</v>
      </c>
      <c r="W13" s="38">
        <f>IF($U13="도비",SUM($H13:$I13),IF($S13="국도비","직접입력",SUM($H13:$I13)-$V13))</f>
        <v>0</v>
      </c>
      <c r="X13" s="25" t="str">
        <f>IF(SUM($H13:$I13)=SUM($V13:$W13),"OK","검토")</f>
        <v>OK</v>
      </c>
      <c r="Z13" s="25"/>
      <c r="AA13" s="38">
        <f>IF($U13&lt;&gt;"도비",IF($S13="국도비","직접입력",SUM($K13:$L13)),)</f>
        <v>0</v>
      </c>
      <c r="AB13" s="38">
        <f>IF($U13="도비",SUM(K13:L13),IF($S13="국도비","직접입력",SUM(K13:L13)-AA13))</f>
        <v>0</v>
      </c>
      <c r="AC13" s="25" t="str">
        <f t="shared" si="5"/>
        <v>OK</v>
      </c>
      <c r="AE13" s="25" t="str">
        <f t="shared" si="6"/>
        <v/>
      </c>
      <c r="AG13" s="22" t="str">
        <f t="shared" si="7"/>
        <v/>
      </c>
      <c r="AH13" s="60" t="str">
        <f t="shared" si="8"/>
        <v/>
      </c>
      <c r="AJ13" s="25" t="str">
        <f t="array" ref="AJ13">IF(C13="","",INDEX(구분표!$I$2:$I$313, MATCH(1,(구분표!$E$2:$E$313='17년기금출'!B13)*(구분표!$F$2:$F$313='17년기금출'!C13)*(구분표!$G$2:$G$313='17년기금출'!A13),0)))</f>
        <v/>
      </c>
      <c r="AL13" s="25"/>
    </row>
    <row r="14" spans="1:38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113"/>
      <c r="G14" s="40"/>
      <c r="H14" s="38"/>
      <c r="I14" s="41"/>
      <c r="J14" s="46">
        <f t="shared" si="9"/>
        <v>0</v>
      </c>
      <c r="K14" s="38"/>
      <c r="L14" s="41"/>
      <c r="M14" s="48">
        <f t="shared" si="10"/>
        <v>0</v>
      </c>
      <c r="N14" s="25" t="str">
        <f t="shared" si="4"/>
        <v>X</v>
      </c>
      <c r="O14" s="60"/>
      <c r="P14" s="60"/>
      <c r="Q14" s="112"/>
      <c r="S14" s="25"/>
      <c r="U14" s="25"/>
      <c r="V14" s="38">
        <f>IF($U14&lt;&gt;"도비",IF($S14="국도비","직접입력",SUM($H14:$I14)),)</f>
        <v>0</v>
      </c>
      <c r="W14" s="38">
        <f>IF($U14="도비",SUM($H14:$I14),IF($S14="국도비","직접입력",SUM($H14:$I14)-$V14))</f>
        <v>0</v>
      </c>
      <c r="X14" s="25" t="str">
        <f>IF(SUM($H14:$I14)=SUM($V14:$W14),"OK","검토")</f>
        <v>OK</v>
      </c>
      <c r="Z14" s="25"/>
      <c r="AA14" s="38">
        <f>IF($U14&lt;&gt;"도비",IF($S14="국도비","직접입력",SUM($K14:$L14)),)</f>
        <v>0</v>
      </c>
      <c r="AB14" s="38">
        <f>IF($U14="도비",SUM(K14:L14),IF($S14="국도비","직접입력",SUM(K14:L14)-AA14))</f>
        <v>0</v>
      </c>
      <c r="AC14" s="25" t="str">
        <f t="shared" si="5"/>
        <v>OK</v>
      </c>
      <c r="AE14" s="25" t="str">
        <f t="shared" si="6"/>
        <v/>
      </c>
      <c r="AG14" s="22" t="str">
        <f t="shared" si="7"/>
        <v/>
      </c>
      <c r="AH14" s="60" t="str">
        <f t="shared" si="8"/>
        <v/>
      </c>
      <c r="AJ14" s="25" t="str">
        <f t="array" ref="AJ14">IF(C14="","",INDEX(구분표!$I$2:$I$313, MATCH(1,(구분표!$E$2:$E$313='17년기금출'!B14)*(구분표!$F$2:$F$313='17년기금출'!C14)*(구분표!$G$2:$G$313='17년기금출'!A14),0)))</f>
        <v/>
      </c>
      <c r="AL14" s="25"/>
    </row>
    <row r="15" spans="1:38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113"/>
      <c r="G15" s="40"/>
      <c r="H15" s="38"/>
      <c r="I15" s="41"/>
      <c r="J15" s="46">
        <f t="shared" si="9"/>
        <v>0</v>
      </c>
      <c r="K15" s="38"/>
      <c r="L15" s="41"/>
      <c r="M15" s="48">
        <f t="shared" si="10"/>
        <v>0</v>
      </c>
      <c r="N15" s="25" t="str">
        <f t="shared" si="4"/>
        <v>X</v>
      </c>
      <c r="O15" s="60"/>
      <c r="P15" s="60"/>
      <c r="Q15" s="112"/>
      <c r="S15" s="25"/>
      <c r="U15" s="25"/>
      <c r="V15" s="38">
        <f>IF($U15&lt;&gt;"도비",IF($S15="국도비","직접입력",SUM($H15:$I15)),)</f>
        <v>0</v>
      </c>
      <c r="W15" s="38">
        <f>IF($U15="도비",SUM($H15:$I15),IF($S15="국도비","직접입력",SUM($H15:$I15)-$V15))</f>
        <v>0</v>
      </c>
      <c r="X15" s="25" t="str">
        <f>IF(SUM($H15:$I15)=SUM($V15:$W15),"OK","검토")</f>
        <v>OK</v>
      </c>
      <c r="Z15" s="25"/>
      <c r="AA15" s="38">
        <f>IF($U15&lt;&gt;"도비",IF($S15="국도비","직접입력",SUM($K15:$L15)),)</f>
        <v>0</v>
      </c>
      <c r="AB15" s="38">
        <f>IF($U15="도비",SUM(K15:L15),IF($S15="국도비","직접입력",SUM(K15:L15)-AA15))</f>
        <v>0</v>
      </c>
      <c r="AC15" s="25" t="str">
        <f t="shared" si="5"/>
        <v>OK</v>
      </c>
      <c r="AE15" s="25" t="str">
        <f t="shared" si="6"/>
        <v/>
      </c>
      <c r="AG15" s="22" t="str">
        <f t="shared" si="7"/>
        <v/>
      </c>
      <c r="AH15" s="60" t="str">
        <f t="shared" si="8"/>
        <v/>
      </c>
      <c r="AJ15" s="25" t="str">
        <f t="array" ref="AJ15">IF(C15="","",INDEX(구분표!$I$2:$I$313, MATCH(1,(구분표!$E$2:$E$313='17년기금출'!B15)*(구분표!$F$2:$F$313='17년기금출'!C15)*(구분표!$G$2:$G$313='17년기금출'!A15),0)))</f>
        <v/>
      </c>
      <c r="AL15" s="25"/>
    </row>
    <row r="16" spans="1:38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113"/>
      <c r="G16" s="40"/>
      <c r="H16" s="38"/>
      <c r="I16" s="41"/>
      <c r="J16" s="46">
        <f t="shared" si="9"/>
        <v>0</v>
      </c>
      <c r="K16" s="38"/>
      <c r="L16" s="41"/>
      <c r="M16" s="48">
        <f t="shared" si="10"/>
        <v>0</v>
      </c>
      <c r="N16" s="25" t="str">
        <f t="shared" si="4"/>
        <v>X</v>
      </c>
      <c r="O16" s="60"/>
      <c r="P16" s="60"/>
      <c r="Q16" s="112"/>
      <c r="S16" s="25"/>
      <c r="U16" s="25"/>
      <c r="V16" s="38">
        <f>IF($U16&lt;&gt;"도비",IF($S16="국도비","직접입력",SUM($H16:$I16)),)</f>
        <v>0</v>
      </c>
      <c r="W16" s="38">
        <f>IF($U16="도비",SUM($H16:$I16),IF($S16="국도비","직접입력",SUM($H16:$I16)-$V16))</f>
        <v>0</v>
      </c>
      <c r="X16" s="25" t="str">
        <f>IF(SUM($H16:$I16)=SUM($V16:$W16),"OK","검토")</f>
        <v>OK</v>
      </c>
      <c r="Z16" s="25"/>
      <c r="AA16" s="38">
        <f>IF($U16&lt;&gt;"도비",IF($S16="국도비","직접입력",SUM($K16:$L16)),)</f>
        <v>0</v>
      </c>
      <c r="AB16" s="38">
        <f t="shared" ref="AB16" si="20">IF($U16="도비",SUM(K16:L16),IF($S16="국도비","직접입력",SUM(K16:L16)-AA16))</f>
        <v>0</v>
      </c>
      <c r="AC16" s="25" t="str">
        <f t="shared" si="5"/>
        <v>OK</v>
      </c>
      <c r="AE16" s="25" t="str">
        <f t="shared" si="6"/>
        <v/>
      </c>
      <c r="AG16" s="22" t="str">
        <f t="shared" si="7"/>
        <v/>
      </c>
      <c r="AH16" s="60" t="str">
        <f t="shared" si="8"/>
        <v/>
      </c>
      <c r="AJ16" s="25" t="str">
        <f t="array" ref="AJ16">IF(C16="","",INDEX(구분표!$I$2:$I$313, MATCH(1,(구분표!$E$2:$E$313='17년기금출'!B16)*(구분표!$F$2:$F$313='17년기금출'!C16)*(구분표!$G$2:$G$313='17년기금출'!A16),0)))</f>
        <v/>
      </c>
      <c r="AL16" s="25"/>
    </row>
    <row r="17" spans="1:38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9"/>
        <v>0</v>
      </c>
      <c r="K17" s="38"/>
      <c r="L17" s="41"/>
      <c r="M17" s="48">
        <f t="shared" si="10"/>
        <v>0</v>
      </c>
      <c r="N17" s="25" t="str">
        <f t="shared" si="4"/>
        <v>X</v>
      </c>
      <c r="O17" s="60"/>
      <c r="P17" s="60"/>
      <c r="Q17" s="27"/>
      <c r="S17" s="25"/>
      <c r="U17" s="25"/>
      <c r="V17" s="38">
        <f>IF($U17&lt;&gt;"도비",IF($S17="국도비","직접입력",SUM($H17:$I17)),)</f>
        <v>0</v>
      </c>
      <c r="W17" s="38">
        <f>IF($U17="도비",SUM($H17:$I17),IF($S17="국도비","직접입력",SUM($H17:$I17)-$V17))</f>
        <v>0</v>
      </c>
      <c r="X17" s="25" t="str">
        <f>IF(SUM($H17:$I17)=SUM($V17:$W17),"OK","검토")</f>
        <v>OK</v>
      </c>
      <c r="Z17" s="25"/>
      <c r="AA17" s="38">
        <f>IF($U17&lt;&gt;"도비",IF($S17="국도비","직접입력",SUM($K17:$L17)),)</f>
        <v>0</v>
      </c>
      <c r="AB17" s="38">
        <f>IF($U17="도비",SUM(K17:L17),IF($S17="국도비","직접입력",SUM(K17:L17)-AA17))</f>
        <v>0</v>
      </c>
      <c r="AC17" s="25" t="str">
        <f t="shared" si="5"/>
        <v>OK</v>
      </c>
      <c r="AE17" s="25" t="str">
        <f t="shared" si="6"/>
        <v/>
      </c>
      <c r="AG17" s="22" t="str">
        <f t="shared" si="7"/>
        <v/>
      </c>
      <c r="AH17" s="60" t="str">
        <f t="shared" si="8"/>
        <v/>
      </c>
      <c r="AJ17" s="25" t="str">
        <f t="array" ref="AJ17">IF(C17="","",INDEX(구분표!$I$2:$I$313, MATCH(1,(구분표!$E$2:$E$313='17년기금출'!B17)*(구분표!$F$2:$F$313='17년기금출'!C17)*(구분표!$G$2:$G$313='17년기금출'!A17),0)))</f>
        <v/>
      </c>
      <c r="AL17" s="25"/>
    </row>
    <row r="18" spans="1:38" ht="50.1" customHeight="1" x14ac:dyDescent="0.3">
      <c r="A18" s="52" t="s">
        <v>800</v>
      </c>
      <c r="B18" s="53"/>
      <c r="C18" s="54"/>
      <c r="D18" s="53"/>
      <c r="E18" s="54"/>
      <c r="F18" s="53"/>
      <c r="G18" s="55">
        <f t="shared" ref="G18:M18" si="21">SUM(G19:G28)</f>
        <v>0</v>
      </c>
      <c r="H18" s="55">
        <f t="shared" si="21"/>
        <v>0</v>
      </c>
      <c r="I18" s="55">
        <f t="shared" si="21"/>
        <v>0</v>
      </c>
      <c r="J18" s="55">
        <f t="shared" si="21"/>
        <v>0</v>
      </c>
      <c r="K18" s="55">
        <f t="shared" si="21"/>
        <v>0</v>
      </c>
      <c r="L18" s="55">
        <f t="shared" si="21"/>
        <v>0</v>
      </c>
      <c r="M18" s="55">
        <f t="shared" si="21"/>
        <v>0</v>
      </c>
      <c r="N18" s="56"/>
      <c r="O18" s="183"/>
      <c r="P18" s="183"/>
      <c r="Q18" s="57"/>
      <c r="S18" s="25"/>
      <c r="U18" s="25"/>
      <c r="V18" s="38"/>
      <c r="W18" s="38"/>
      <c r="X18" s="25"/>
      <c r="Z18" s="25"/>
      <c r="AA18" s="38"/>
      <c r="AB18" s="38"/>
      <c r="AC18" s="25"/>
      <c r="AE18" s="25" t="str">
        <f t="shared" si="6"/>
        <v/>
      </c>
      <c r="AG18" s="22"/>
      <c r="AH18" s="60"/>
      <c r="AJ18" s="25"/>
      <c r="AL18" s="25"/>
    </row>
    <row r="19" spans="1:38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113"/>
      <c r="G19" s="40"/>
      <c r="H19" s="38"/>
      <c r="I19" s="41"/>
      <c r="J19" s="46">
        <f t="shared" ref="J19:J28" si="22">G19+H19+I19</f>
        <v>0</v>
      </c>
      <c r="K19" s="38"/>
      <c r="L19" s="41"/>
      <c r="M19" s="48">
        <f t="shared" ref="M19:M28" si="23">G19+K19+L19</f>
        <v>0</v>
      </c>
      <c r="N19" s="25" t="str">
        <f t="shared" ref="N19:N28" si="24">IF(AND((J19=0),(M19&gt;0)),"O",IF(AND((H19&lt;0),(J19-M19&lt;0)),"O","X"))</f>
        <v>X</v>
      </c>
      <c r="O19" s="60"/>
      <c r="P19" s="60"/>
      <c r="Q19" s="27"/>
      <c r="S19" s="25"/>
      <c r="U19" s="25"/>
      <c r="V19" s="38">
        <f t="shared" ref="V19:V28" si="25">IF($U19&lt;&gt;"도비",IF($S19="국도비","직접입력",SUM($H19:$I19)),)</f>
        <v>0</v>
      </c>
      <c r="W19" s="38">
        <f t="shared" ref="W19:W28" si="26">IF($U19="도비",SUM($H19:$I19),IF($S19="국도비","직접입력",SUM($H19:$I19)-$V19))</f>
        <v>0</v>
      </c>
      <c r="X19" s="25" t="str">
        <f t="shared" ref="X19:X28" si="27">IF(SUM($H19:$I19)=SUM($V19:$W19),"OK","검토")</f>
        <v>OK</v>
      </c>
      <c r="Z19" s="25"/>
      <c r="AA19" s="38">
        <f t="shared" ref="AA19:AA28" si="28">IF($U19&lt;&gt;"도비",IF($S19="국도비","직접입력",SUM($K19:$L19)),)</f>
        <v>0</v>
      </c>
      <c r="AB19" s="38">
        <f>IF($U19="도비",SUM(K19:L19),IF($S19="국도비","직접입력",SUM(K19:L19)-AA19))</f>
        <v>0</v>
      </c>
      <c r="AC19" s="25" t="str">
        <f t="shared" ref="AC19:AC28" si="29">IF(SUM(K19:L19)=SUM(AA19:AB19),"OK","검토")</f>
        <v>OK</v>
      </c>
      <c r="AE19" s="25" t="str">
        <f t="shared" si="6"/>
        <v/>
      </c>
      <c r="AG19" s="22" t="str">
        <f t="shared" ref="AG19:AG28" si="30">IF(AE19="","",COUNTIF($AE$7:$AE$39,AE19))</f>
        <v/>
      </c>
      <c r="AH19" s="60" t="str">
        <f t="shared" ref="AH19:AH28" si="31">IF(U19="","",IF(AND(U19="도비",AE19="세입없음"),"OK",IF(AND(U19&lt;&gt;"도비",AE19&lt;&gt;""),"OK","@@")))</f>
        <v/>
      </c>
      <c r="AJ19" s="25" t="str">
        <f t="array" ref="AJ19">IF(C19="","",INDEX(구분표!$I$2:$I$313, MATCH(1,(구분표!$E$2:$E$313='17년기금출'!B19)*(구분표!$F$2:$F$313='17년기금출'!C19)*(구분표!$G$2:$G$313='17년기금출'!A19),0)))</f>
        <v/>
      </c>
      <c r="AL19" s="25"/>
    </row>
    <row r="20" spans="1:38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113"/>
      <c r="G20" s="40"/>
      <c r="H20" s="38"/>
      <c r="I20" s="41"/>
      <c r="J20" s="46">
        <f t="shared" si="22"/>
        <v>0</v>
      </c>
      <c r="K20" s="38"/>
      <c r="L20" s="41"/>
      <c r="M20" s="48">
        <f t="shared" si="23"/>
        <v>0</v>
      </c>
      <c r="N20" s="25" t="str">
        <f t="shared" si="24"/>
        <v>X</v>
      </c>
      <c r="O20" s="60"/>
      <c r="P20" s="60"/>
      <c r="Q20" s="27"/>
      <c r="S20" s="25"/>
      <c r="U20" s="25"/>
      <c r="V20" s="38">
        <f t="shared" si="25"/>
        <v>0</v>
      </c>
      <c r="W20" s="38">
        <f t="shared" si="26"/>
        <v>0</v>
      </c>
      <c r="X20" s="25" t="str">
        <f t="shared" si="27"/>
        <v>OK</v>
      </c>
      <c r="Z20" s="25"/>
      <c r="AA20" s="38">
        <f t="shared" si="28"/>
        <v>0</v>
      </c>
      <c r="AB20" s="38">
        <f>IF($U20="도비",SUM(K20:L20),IF($S20="국도비","직접입력",SUM(K20:L20)-AA20))</f>
        <v>0</v>
      </c>
      <c r="AC20" s="25" t="str">
        <f t="shared" si="29"/>
        <v>OK</v>
      </c>
      <c r="AE20" s="25" t="str">
        <f t="shared" si="6"/>
        <v/>
      </c>
      <c r="AG20" s="22" t="str">
        <f t="shared" si="30"/>
        <v/>
      </c>
      <c r="AH20" s="60" t="str">
        <f t="shared" si="31"/>
        <v/>
      </c>
      <c r="AJ20" s="25" t="str">
        <f t="array" ref="AJ20">IF(C20="","",INDEX(구분표!$I$2:$I$313, MATCH(1,(구분표!$E$2:$E$313='17년기금출'!B20)*(구분표!$F$2:$F$313='17년기금출'!C20)*(구분표!$G$2:$G$313='17년기금출'!A20),0)))</f>
        <v/>
      </c>
      <c r="AL20" s="25"/>
    </row>
    <row r="21" spans="1:38" ht="50.1" customHeight="1" x14ac:dyDescent="0.3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113"/>
      <c r="G21" s="40"/>
      <c r="H21" s="38"/>
      <c r="I21" s="41"/>
      <c r="J21" s="46">
        <f t="shared" si="22"/>
        <v>0</v>
      </c>
      <c r="K21" s="38"/>
      <c r="L21" s="41"/>
      <c r="M21" s="48">
        <f t="shared" si="23"/>
        <v>0</v>
      </c>
      <c r="N21" s="25" t="str">
        <f t="shared" si="24"/>
        <v>X</v>
      </c>
      <c r="O21" s="60"/>
      <c r="P21" s="60"/>
      <c r="Q21" s="112"/>
      <c r="S21" s="25"/>
      <c r="U21" s="25"/>
      <c r="V21" s="38">
        <f t="shared" si="25"/>
        <v>0</v>
      </c>
      <c r="W21" s="38">
        <f t="shared" si="26"/>
        <v>0</v>
      </c>
      <c r="X21" s="25" t="str">
        <f t="shared" si="27"/>
        <v>OK</v>
      </c>
      <c r="Z21" s="25"/>
      <c r="AA21" s="38">
        <f t="shared" si="28"/>
        <v>0</v>
      </c>
      <c r="AB21" s="38">
        <f>IF($U21="도비",SUM(K21:L21),IF($S21="국도비","직접입력",SUM(K21:L21)-AA21))</f>
        <v>0</v>
      </c>
      <c r="AC21" s="25" t="str">
        <f t="shared" si="29"/>
        <v>OK</v>
      </c>
      <c r="AE21" s="25" t="str">
        <f t="shared" si="6"/>
        <v/>
      </c>
      <c r="AG21" s="22" t="str">
        <f t="shared" si="30"/>
        <v/>
      </c>
      <c r="AH21" s="60" t="str">
        <f t="shared" si="31"/>
        <v/>
      </c>
      <c r="AJ21" s="25" t="str">
        <f t="array" ref="AJ21">IF(C21="","",INDEX(구분표!$I$2:$I$313, MATCH(1,(구분표!$E$2:$E$313='17년기금출'!B21)*(구분표!$F$2:$F$313='17년기금출'!C21)*(구분표!$G$2:$G$313='17년기금출'!A21),0)))</f>
        <v/>
      </c>
      <c r="AL21" s="25"/>
    </row>
    <row r="22" spans="1:38" ht="50.1" customHeight="1" x14ac:dyDescent="0.3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113"/>
      <c r="G22" s="40"/>
      <c r="H22" s="38"/>
      <c r="I22" s="41"/>
      <c r="J22" s="46">
        <f t="shared" si="22"/>
        <v>0</v>
      </c>
      <c r="K22" s="38"/>
      <c r="L22" s="41"/>
      <c r="M22" s="48">
        <f t="shared" si="23"/>
        <v>0</v>
      </c>
      <c r="N22" s="25" t="str">
        <f t="shared" si="24"/>
        <v>X</v>
      </c>
      <c r="O22" s="60"/>
      <c r="P22" s="60"/>
      <c r="Q22" s="112"/>
      <c r="S22" s="25"/>
      <c r="U22" s="25"/>
      <c r="V22" s="38">
        <f t="shared" si="25"/>
        <v>0</v>
      </c>
      <c r="W22" s="38">
        <f t="shared" si="26"/>
        <v>0</v>
      </c>
      <c r="X22" s="25" t="str">
        <f t="shared" si="27"/>
        <v>OK</v>
      </c>
      <c r="Z22" s="25"/>
      <c r="AA22" s="38">
        <f t="shared" si="28"/>
        <v>0</v>
      </c>
      <c r="AB22" s="38">
        <f>IF($U22="도비",SUM(K22:L22),IF($S22="국도비","직접입력",SUM(K22:L22)-AA22))</f>
        <v>0</v>
      </c>
      <c r="AC22" s="25" t="str">
        <f t="shared" si="29"/>
        <v>OK</v>
      </c>
      <c r="AE22" s="25" t="str">
        <f t="shared" si="6"/>
        <v/>
      </c>
      <c r="AG22" s="22" t="str">
        <f t="shared" si="30"/>
        <v/>
      </c>
      <c r="AH22" s="60" t="str">
        <f t="shared" si="31"/>
        <v/>
      </c>
      <c r="AJ22" s="25" t="str">
        <f t="array" ref="AJ22">IF(C22="","",INDEX(구분표!$I$2:$I$313, MATCH(1,(구분표!$E$2:$E$313='17년기금출'!B22)*(구분표!$F$2:$F$313='17년기금출'!C22)*(구분표!$G$2:$G$313='17년기금출'!A22),0)))</f>
        <v/>
      </c>
      <c r="AL22" s="25"/>
    </row>
    <row r="23" spans="1:38" ht="50.1" customHeight="1" x14ac:dyDescent="0.3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113"/>
      <c r="G23" s="40"/>
      <c r="H23" s="38"/>
      <c r="I23" s="41"/>
      <c r="J23" s="46">
        <f t="shared" si="22"/>
        <v>0</v>
      </c>
      <c r="K23" s="38"/>
      <c r="L23" s="41"/>
      <c r="M23" s="48">
        <f t="shared" si="23"/>
        <v>0</v>
      </c>
      <c r="N23" s="25" t="str">
        <f t="shared" si="24"/>
        <v>X</v>
      </c>
      <c r="O23" s="60"/>
      <c r="P23" s="60"/>
      <c r="Q23" s="112"/>
      <c r="S23" s="25"/>
      <c r="U23" s="25"/>
      <c r="V23" s="38">
        <f t="shared" si="25"/>
        <v>0</v>
      </c>
      <c r="W23" s="38">
        <f t="shared" si="26"/>
        <v>0</v>
      </c>
      <c r="X23" s="25" t="str">
        <f t="shared" si="27"/>
        <v>OK</v>
      </c>
      <c r="Z23" s="25"/>
      <c r="AA23" s="38">
        <f t="shared" si="28"/>
        <v>0</v>
      </c>
      <c r="AB23" s="38">
        <f t="shared" ref="AB23:AB25" si="32">IF($U23="도비",SUM(K23:L23),IF($S23="국도비","직접입력",SUM(K23:L23)-AA23))</f>
        <v>0</v>
      </c>
      <c r="AC23" s="25" t="str">
        <f t="shared" si="29"/>
        <v>OK</v>
      </c>
      <c r="AE23" s="25" t="str">
        <f t="shared" si="6"/>
        <v/>
      </c>
      <c r="AG23" s="22" t="str">
        <f t="shared" si="30"/>
        <v/>
      </c>
      <c r="AH23" s="60" t="str">
        <f t="shared" si="31"/>
        <v/>
      </c>
      <c r="AJ23" s="25" t="str">
        <f t="array" ref="AJ23">IF(C23="","",INDEX(구분표!$I$2:$I$313, MATCH(1,(구분표!$E$2:$E$313='17년기금출'!B23)*(구분표!$F$2:$F$313='17년기금출'!C23)*(구분표!$G$2:$G$313='17년기금출'!A23),0)))</f>
        <v/>
      </c>
      <c r="AL23" s="25"/>
    </row>
    <row r="24" spans="1:38" ht="50.1" customHeight="1" x14ac:dyDescent="0.3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113"/>
      <c r="G24" s="40"/>
      <c r="H24" s="38"/>
      <c r="I24" s="41"/>
      <c r="J24" s="46">
        <f t="shared" si="22"/>
        <v>0</v>
      </c>
      <c r="K24" s="38"/>
      <c r="L24" s="41"/>
      <c r="M24" s="48">
        <f t="shared" si="23"/>
        <v>0</v>
      </c>
      <c r="N24" s="25" t="str">
        <f t="shared" si="24"/>
        <v>X</v>
      </c>
      <c r="O24" s="60"/>
      <c r="P24" s="60"/>
      <c r="Q24" s="112"/>
      <c r="S24" s="25"/>
      <c r="U24" s="25"/>
      <c r="V24" s="38">
        <f t="shared" si="25"/>
        <v>0</v>
      </c>
      <c r="W24" s="38">
        <f t="shared" si="26"/>
        <v>0</v>
      </c>
      <c r="X24" s="25" t="str">
        <f t="shared" si="27"/>
        <v>OK</v>
      </c>
      <c r="Z24" s="25"/>
      <c r="AA24" s="38">
        <f t="shared" si="28"/>
        <v>0</v>
      </c>
      <c r="AB24" s="38">
        <f t="shared" si="32"/>
        <v>0</v>
      </c>
      <c r="AC24" s="25" t="str">
        <f t="shared" si="29"/>
        <v>OK</v>
      </c>
      <c r="AE24" s="25" t="str">
        <f t="shared" si="6"/>
        <v/>
      </c>
      <c r="AG24" s="22" t="str">
        <f t="shared" si="30"/>
        <v/>
      </c>
      <c r="AH24" s="60" t="str">
        <f t="shared" si="31"/>
        <v/>
      </c>
      <c r="AJ24" s="25" t="str">
        <f t="array" ref="AJ24">IF(C24="","",INDEX(구분표!$I$2:$I$313, MATCH(1,(구분표!$E$2:$E$313='17년기금출'!B24)*(구분표!$F$2:$F$313='17년기금출'!C24)*(구분표!$G$2:$G$313='17년기금출'!A24),0)))</f>
        <v/>
      </c>
      <c r="AL24" s="25"/>
    </row>
    <row r="25" spans="1:38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113"/>
      <c r="G25" s="40"/>
      <c r="H25" s="38"/>
      <c r="I25" s="41"/>
      <c r="J25" s="46">
        <f t="shared" si="22"/>
        <v>0</v>
      </c>
      <c r="K25" s="38"/>
      <c r="L25" s="41"/>
      <c r="M25" s="48">
        <f t="shared" si="23"/>
        <v>0</v>
      </c>
      <c r="N25" s="25" t="str">
        <f t="shared" si="24"/>
        <v>X</v>
      </c>
      <c r="O25" s="60"/>
      <c r="P25" s="60"/>
      <c r="Q25" s="112"/>
      <c r="S25" s="25"/>
      <c r="U25" s="25"/>
      <c r="V25" s="38">
        <f t="shared" si="25"/>
        <v>0</v>
      </c>
      <c r="W25" s="38">
        <f t="shared" si="26"/>
        <v>0</v>
      </c>
      <c r="X25" s="25" t="str">
        <f t="shared" si="27"/>
        <v>OK</v>
      </c>
      <c r="Z25" s="25"/>
      <c r="AA25" s="38">
        <f t="shared" si="28"/>
        <v>0</v>
      </c>
      <c r="AB25" s="38">
        <f t="shared" si="32"/>
        <v>0</v>
      </c>
      <c r="AC25" s="25" t="str">
        <f t="shared" si="29"/>
        <v>OK</v>
      </c>
      <c r="AE25" s="25" t="str">
        <f t="shared" si="6"/>
        <v/>
      </c>
      <c r="AG25" s="22" t="str">
        <f t="shared" si="30"/>
        <v/>
      </c>
      <c r="AH25" s="60" t="str">
        <f t="shared" si="31"/>
        <v/>
      </c>
      <c r="AJ25" s="25" t="str">
        <f t="array" ref="AJ25">IF(C25="","",INDEX(구분표!$I$2:$I$313, MATCH(1,(구분표!$E$2:$E$313='17년기금출'!B25)*(구분표!$F$2:$F$313='17년기금출'!C25)*(구분표!$G$2:$G$313='17년기금출'!A25),0)))</f>
        <v/>
      </c>
      <c r="AL25" s="25"/>
    </row>
    <row r="26" spans="1:38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113"/>
      <c r="G26" s="40"/>
      <c r="H26" s="38"/>
      <c r="I26" s="41"/>
      <c r="J26" s="46">
        <f t="shared" si="22"/>
        <v>0</v>
      </c>
      <c r="K26" s="38"/>
      <c r="L26" s="41"/>
      <c r="M26" s="48">
        <f t="shared" si="23"/>
        <v>0</v>
      </c>
      <c r="N26" s="25" t="str">
        <f t="shared" si="24"/>
        <v>X</v>
      </c>
      <c r="O26" s="60"/>
      <c r="P26" s="60"/>
      <c r="Q26" s="27"/>
      <c r="S26" s="25"/>
      <c r="U26" s="25"/>
      <c r="V26" s="38">
        <f t="shared" si="25"/>
        <v>0</v>
      </c>
      <c r="W26" s="38">
        <f t="shared" si="26"/>
        <v>0</v>
      </c>
      <c r="X26" s="25" t="str">
        <f t="shared" si="27"/>
        <v>OK</v>
      </c>
      <c r="Z26" s="25"/>
      <c r="AA26" s="38">
        <f t="shared" si="28"/>
        <v>0</v>
      </c>
      <c r="AB26" s="38">
        <f>IF($U26="도비",SUM(K26:L26),IF($S26="국도비","직접입력",SUM(K26:L26)-AA26))</f>
        <v>0</v>
      </c>
      <c r="AC26" s="25" t="str">
        <f t="shared" si="29"/>
        <v>OK</v>
      </c>
      <c r="AE26" s="25" t="str">
        <f t="shared" si="6"/>
        <v/>
      </c>
      <c r="AG26" s="22" t="str">
        <f t="shared" si="30"/>
        <v/>
      </c>
      <c r="AH26" s="60" t="str">
        <f t="shared" si="31"/>
        <v/>
      </c>
      <c r="AJ26" s="25" t="str">
        <f t="array" ref="AJ26">IF(C26="","",INDEX(구분표!$I$2:$I$313, MATCH(1,(구분표!$E$2:$E$313='17년기금출'!B26)*(구분표!$F$2:$F$313='17년기금출'!C26)*(구분표!$G$2:$G$313='17년기금출'!A26),0)))</f>
        <v/>
      </c>
      <c r="AL26" s="25"/>
    </row>
    <row r="27" spans="1:38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113"/>
      <c r="G27" s="40"/>
      <c r="H27" s="38"/>
      <c r="I27" s="41"/>
      <c r="J27" s="46">
        <f t="shared" si="22"/>
        <v>0</v>
      </c>
      <c r="K27" s="38"/>
      <c r="L27" s="41"/>
      <c r="M27" s="48">
        <f t="shared" si="23"/>
        <v>0</v>
      </c>
      <c r="N27" s="25" t="str">
        <f t="shared" si="24"/>
        <v>X</v>
      </c>
      <c r="O27" s="60"/>
      <c r="P27" s="60"/>
      <c r="Q27" s="27"/>
      <c r="S27" s="25"/>
      <c r="U27" s="25"/>
      <c r="V27" s="38">
        <f t="shared" si="25"/>
        <v>0</v>
      </c>
      <c r="W27" s="38">
        <f t="shared" si="26"/>
        <v>0</v>
      </c>
      <c r="X27" s="25" t="str">
        <f t="shared" si="27"/>
        <v>OK</v>
      </c>
      <c r="Z27" s="25"/>
      <c r="AA27" s="38">
        <f t="shared" si="28"/>
        <v>0</v>
      </c>
      <c r="AB27" s="38">
        <f>IF($U27="도비",SUM(K27:L27),IF($S27="국도비","직접입력",SUM(K27:L27)-AA27))</f>
        <v>0</v>
      </c>
      <c r="AC27" s="25" t="str">
        <f t="shared" si="29"/>
        <v>OK</v>
      </c>
      <c r="AE27" s="25" t="str">
        <f t="shared" si="6"/>
        <v/>
      </c>
      <c r="AG27" s="22" t="str">
        <f t="shared" si="30"/>
        <v/>
      </c>
      <c r="AH27" s="60" t="str">
        <f t="shared" si="31"/>
        <v/>
      </c>
      <c r="AJ27" s="25" t="str">
        <f t="array" ref="AJ27">IF(C27="","",INDEX(구분표!$I$2:$I$313, MATCH(1,(구분표!$E$2:$E$313='17년기금출'!B27)*(구분표!$F$2:$F$313='17년기금출'!C27)*(구분표!$G$2:$G$313='17년기금출'!A27),0)))</f>
        <v/>
      </c>
      <c r="AL27" s="25"/>
    </row>
    <row r="28" spans="1:38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22"/>
        <v>0</v>
      </c>
      <c r="K28" s="38"/>
      <c r="L28" s="41"/>
      <c r="M28" s="48">
        <f t="shared" si="23"/>
        <v>0</v>
      </c>
      <c r="N28" s="25" t="str">
        <f t="shared" si="24"/>
        <v>X</v>
      </c>
      <c r="O28" s="60"/>
      <c r="P28" s="60"/>
      <c r="Q28" s="27"/>
      <c r="S28" s="25"/>
      <c r="U28" s="25"/>
      <c r="V28" s="38">
        <f t="shared" si="25"/>
        <v>0</v>
      </c>
      <c r="W28" s="38">
        <f t="shared" si="26"/>
        <v>0</v>
      </c>
      <c r="X28" s="25" t="str">
        <f t="shared" si="27"/>
        <v>OK</v>
      </c>
      <c r="Z28" s="25"/>
      <c r="AA28" s="38">
        <f t="shared" si="28"/>
        <v>0</v>
      </c>
      <c r="AB28" s="38">
        <f>IF($U28="도비",SUM(K28:L28),IF($S28="국도비","직접입력",SUM(K28:L28)-AA28))</f>
        <v>0</v>
      </c>
      <c r="AC28" s="25" t="str">
        <f t="shared" si="29"/>
        <v>OK</v>
      </c>
      <c r="AE28" s="25" t="str">
        <f t="shared" si="6"/>
        <v/>
      </c>
      <c r="AG28" s="22" t="str">
        <f t="shared" si="30"/>
        <v/>
      </c>
      <c r="AH28" s="60" t="str">
        <f t="shared" si="31"/>
        <v/>
      </c>
      <c r="AJ28" s="25" t="str">
        <f t="array" ref="AJ28">IF(C28="","",INDEX(구분표!$I$2:$I$313, MATCH(1,(구분표!$E$2:$E$313='17년기금출'!B28)*(구분표!$F$2:$F$313='17년기금출'!C28)*(구분표!$G$2:$G$313='17년기금출'!A28),0)))</f>
        <v/>
      </c>
      <c r="AL28" s="25"/>
    </row>
    <row r="29" spans="1:38" ht="50.1" customHeight="1" x14ac:dyDescent="0.3">
      <c r="A29" s="52" t="s">
        <v>800</v>
      </c>
      <c r="B29" s="53"/>
      <c r="C29" s="54"/>
      <c r="D29" s="53"/>
      <c r="E29" s="54"/>
      <c r="F29" s="53"/>
      <c r="G29" s="55">
        <f t="shared" ref="G29:M29" si="33">SUM(G30:G39)</f>
        <v>0</v>
      </c>
      <c r="H29" s="55">
        <f t="shared" si="33"/>
        <v>0</v>
      </c>
      <c r="I29" s="55">
        <f t="shared" si="33"/>
        <v>0</v>
      </c>
      <c r="J29" s="55">
        <f t="shared" si="33"/>
        <v>0</v>
      </c>
      <c r="K29" s="55">
        <f t="shared" si="33"/>
        <v>0</v>
      </c>
      <c r="L29" s="55">
        <f t="shared" si="33"/>
        <v>0</v>
      </c>
      <c r="M29" s="55">
        <f t="shared" si="33"/>
        <v>0</v>
      </c>
      <c r="N29" s="56"/>
      <c r="O29" s="183"/>
      <c r="P29" s="183"/>
      <c r="Q29" s="57"/>
      <c r="S29" s="25"/>
      <c r="U29" s="25"/>
      <c r="V29" s="38"/>
      <c r="W29" s="38"/>
      <c r="X29" s="25"/>
      <c r="Z29" s="25"/>
      <c r="AA29" s="38"/>
      <c r="AB29" s="38"/>
      <c r="AC29" s="25"/>
      <c r="AE29" s="25" t="str">
        <f t="shared" si="6"/>
        <v/>
      </c>
      <c r="AG29" s="22"/>
      <c r="AH29" s="60"/>
      <c r="AJ29" s="25"/>
      <c r="AL29" s="25"/>
    </row>
    <row r="30" spans="1:38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113"/>
      <c r="G30" s="40"/>
      <c r="H30" s="38"/>
      <c r="I30" s="41"/>
      <c r="J30" s="46">
        <f t="shared" ref="J30:J39" si="34">G30+H30+I30</f>
        <v>0</v>
      </c>
      <c r="K30" s="38"/>
      <c r="L30" s="41"/>
      <c r="M30" s="48">
        <f t="shared" ref="M30:M39" si="35">G30+K30+L30</f>
        <v>0</v>
      </c>
      <c r="N30" s="25" t="str">
        <f t="shared" ref="N30:N39" si="36">IF(AND((J30=0),(M30&gt;0)),"O",IF(AND((H30&lt;0),(J30-M30&lt;0)),"O","X"))</f>
        <v>X</v>
      </c>
      <c r="O30" s="60"/>
      <c r="P30" s="60"/>
      <c r="Q30" s="112"/>
      <c r="S30" s="25"/>
      <c r="U30" s="25"/>
      <c r="V30" s="38">
        <f t="shared" ref="V30:V39" si="37">IF($U30&lt;&gt;"도비",IF($S30="국도비","직접입력",SUM($H30:$I30)),)</f>
        <v>0</v>
      </c>
      <c r="W30" s="38">
        <f t="shared" ref="W30:W39" si="38">IF($U30="도비",SUM($H30:$I30),IF($S30="국도비","직접입력",SUM($H30:$I30)-$V30))</f>
        <v>0</v>
      </c>
      <c r="X30" s="25" t="str">
        <f t="shared" ref="X30:X39" si="39">IF(SUM($H30:$I30)=SUM($V30:$W30),"OK","검토")</f>
        <v>OK</v>
      </c>
      <c r="Z30" s="25"/>
      <c r="AA30" s="38">
        <f t="shared" ref="AA30:AA39" si="40">IF($U30&lt;&gt;"도비",IF($S30="국도비","직접입력",SUM($K30:$L30)),)</f>
        <v>0</v>
      </c>
      <c r="AB30" s="38">
        <f>IF($U30="도비",SUM(K30:L30),IF($S30="국도비","직접입력",SUM(K30:L30)-AA30))</f>
        <v>0</v>
      </c>
      <c r="AC30" s="25" t="str">
        <f t="shared" ref="AC30:AC39" si="41">IF(SUM(K30:L30)=SUM(AA30:AB30),"OK","검토")</f>
        <v>OK</v>
      </c>
      <c r="AE30" s="25" t="str">
        <f t="shared" si="6"/>
        <v/>
      </c>
      <c r="AG30" s="22" t="str">
        <f t="shared" ref="AG30:AG39" si="42">IF(AE30="","",COUNTIF($AE$7:$AE$39,AE30))</f>
        <v/>
      </c>
      <c r="AH30" s="60" t="str">
        <f t="shared" ref="AH30:AH39" si="43">IF(U30="","",IF(AND(U30="도비",AE30="세입없음"),"OK",IF(AND(U30&lt;&gt;"도비",AE30&lt;&gt;""),"OK","@@")))</f>
        <v/>
      </c>
      <c r="AJ30" s="25" t="str">
        <f t="array" ref="AJ30">IF(C30="","",INDEX(구분표!$I$2:$I$313, MATCH(1,(구분표!$E$2:$E$313='17년기금출'!B30)*(구분표!$F$2:$F$313='17년기금출'!C30)*(구분표!$G$2:$G$313='17년기금출'!A30),0)))</f>
        <v/>
      </c>
      <c r="AL30" s="25"/>
    </row>
    <row r="31" spans="1:38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113"/>
      <c r="G31" s="40"/>
      <c r="H31" s="38"/>
      <c r="I31" s="41"/>
      <c r="J31" s="46">
        <f t="shared" si="34"/>
        <v>0</v>
      </c>
      <c r="K31" s="38"/>
      <c r="L31" s="41"/>
      <c r="M31" s="48">
        <f t="shared" si="35"/>
        <v>0</v>
      </c>
      <c r="N31" s="25" t="str">
        <f t="shared" si="36"/>
        <v>X</v>
      </c>
      <c r="O31" s="60"/>
      <c r="P31" s="60"/>
      <c r="Q31" s="112"/>
      <c r="S31" s="25"/>
      <c r="U31" s="25"/>
      <c r="V31" s="38">
        <f t="shared" si="37"/>
        <v>0</v>
      </c>
      <c r="W31" s="38">
        <f t="shared" si="38"/>
        <v>0</v>
      </c>
      <c r="X31" s="25" t="str">
        <f t="shared" si="39"/>
        <v>OK</v>
      </c>
      <c r="Z31" s="25"/>
      <c r="AA31" s="38">
        <f t="shared" si="40"/>
        <v>0</v>
      </c>
      <c r="AB31" s="38">
        <f>IF($U31="도비",SUM(K31:L31),IF($S31="국도비","직접입력",SUM(K31:L31)-AA31))</f>
        <v>0</v>
      </c>
      <c r="AC31" s="25" t="str">
        <f t="shared" si="41"/>
        <v>OK</v>
      </c>
      <c r="AE31" s="25" t="str">
        <f t="shared" si="6"/>
        <v/>
      </c>
      <c r="AG31" s="22" t="str">
        <f t="shared" si="42"/>
        <v/>
      </c>
      <c r="AH31" s="60" t="str">
        <f t="shared" si="43"/>
        <v/>
      </c>
      <c r="AJ31" s="25" t="str">
        <f t="array" ref="AJ31">IF(C31="","",INDEX(구분표!$I$2:$I$313, MATCH(1,(구분표!$E$2:$E$313='17년기금출'!B31)*(구분표!$F$2:$F$313='17년기금출'!C31)*(구분표!$G$2:$G$313='17년기금출'!A31),0)))</f>
        <v/>
      </c>
      <c r="AL31" s="25"/>
    </row>
    <row r="32" spans="1:38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113"/>
      <c r="G32" s="40"/>
      <c r="H32" s="38"/>
      <c r="I32" s="41"/>
      <c r="J32" s="46">
        <f t="shared" si="34"/>
        <v>0</v>
      </c>
      <c r="K32" s="38"/>
      <c r="L32" s="41"/>
      <c r="M32" s="48">
        <f t="shared" si="35"/>
        <v>0</v>
      </c>
      <c r="N32" s="25" t="str">
        <f t="shared" si="36"/>
        <v>X</v>
      </c>
      <c r="O32" s="60"/>
      <c r="P32" s="60"/>
      <c r="Q32" s="112"/>
      <c r="S32" s="25"/>
      <c r="U32" s="25"/>
      <c r="V32" s="38">
        <f t="shared" si="37"/>
        <v>0</v>
      </c>
      <c r="W32" s="38">
        <f t="shared" si="38"/>
        <v>0</v>
      </c>
      <c r="X32" s="25" t="str">
        <f t="shared" si="39"/>
        <v>OK</v>
      </c>
      <c r="Z32" s="25"/>
      <c r="AA32" s="38">
        <f t="shared" si="40"/>
        <v>0</v>
      </c>
      <c r="AB32" s="38">
        <f t="shared" ref="AB32:AB36" si="44">IF($U32="도비",SUM(K32:L32),IF($S32="국도비","직접입력",SUM(K32:L32)-AA32))</f>
        <v>0</v>
      </c>
      <c r="AC32" s="25" t="str">
        <f t="shared" si="41"/>
        <v>OK</v>
      </c>
      <c r="AE32" s="25" t="str">
        <f t="shared" si="6"/>
        <v/>
      </c>
      <c r="AG32" s="22" t="str">
        <f t="shared" si="42"/>
        <v/>
      </c>
      <c r="AH32" s="60" t="str">
        <f t="shared" si="43"/>
        <v/>
      </c>
      <c r="AJ32" s="25" t="str">
        <f t="array" ref="AJ32">IF(C32="","",INDEX(구분표!$I$2:$I$313, MATCH(1,(구분표!$E$2:$E$313='17년기금출'!B32)*(구분표!$F$2:$F$313='17년기금출'!C32)*(구분표!$G$2:$G$313='17년기금출'!A32),0)))</f>
        <v/>
      </c>
      <c r="AL32" s="25"/>
    </row>
    <row r="33" spans="1:38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113"/>
      <c r="G33" s="40"/>
      <c r="H33" s="38"/>
      <c r="I33" s="41"/>
      <c r="J33" s="46">
        <f t="shared" si="34"/>
        <v>0</v>
      </c>
      <c r="K33" s="38"/>
      <c r="L33" s="41"/>
      <c r="M33" s="48">
        <f t="shared" si="35"/>
        <v>0</v>
      </c>
      <c r="N33" s="25" t="str">
        <f t="shared" si="36"/>
        <v>X</v>
      </c>
      <c r="O33" s="60"/>
      <c r="P33" s="60"/>
      <c r="Q33" s="112"/>
      <c r="S33" s="25"/>
      <c r="U33" s="25"/>
      <c r="V33" s="38">
        <f t="shared" si="37"/>
        <v>0</v>
      </c>
      <c r="W33" s="38">
        <f t="shared" si="38"/>
        <v>0</v>
      </c>
      <c r="X33" s="25" t="str">
        <f t="shared" si="39"/>
        <v>OK</v>
      </c>
      <c r="Z33" s="25"/>
      <c r="AA33" s="38">
        <f t="shared" si="40"/>
        <v>0</v>
      </c>
      <c r="AB33" s="38">
        <f t="shared" si="44"/>
        <v>0</v>
      </c>
      <c r="AC33" s="25" t="str">
        <f t="shared" si="41"/>
        <v>OK</v>
      </c>
      <c r="AE33" s="25" t="str">
        <f t="shared" si="6"/>
        <v/>
      </c>
      <c r="AG33" s="22" t="str">
        <f t="shared" si="42"/>
        <v/>
      </c>
      <c r="AH33" s="60" t="str">
        <f t="shared" si="43"/>
        <v/>
      </c>
      <c r="AJ33" s="25" t="str">
        <f t="array" ref="AJ33">IF(C33="","",INDEX(구분표!$I$2:$I$313, MATCH(1,(구분표!$E$2:$E$313='17년기금출'!B33)*(구분표!$F$2:$F$313='17년기금출'!C33)*(구분표!$G$2:$G$313='17년기금출'!A33),0)))</f>
        <v/>
      </c>
      <c r="AL33" s="25"/>
    </row>
    <row r="34" spans="1:38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113"/>
      <c r="G34" s="40"/>
      <c r="H34" s="38"/>
      <c r="I34" s="41"/>
      <c r="J34" s="46">
        <f t="shared" si="34"/>
        <v>0</v>
      </c>
      <c r="K34" s="38"/>
      <c r="L34" s="41"/>
      <c r="M34" s="48">
        <f t="shared" si="35"/>
        <v>0</v>
      </c>
      <c r="N34" s="25" t="str">
        <f t="shared" si="36"/>
        <v>X</v>
      </c>
      <c r="O34" s="60"/>
      <c r="P34" s="60"/>
      <c r="Q34" s="112"/>
      <c r="S34" s="25"/>
      <c r="U34" s="25"/>
      <c r="V34" s="38">
        <f t="shared" si="37"/>
        <v>0</v>
      </c>
      <c r="W34" s="38">
        <f t="shared" si="38"/>
        <v>0</v>
      </c>
      <c r="X34" s="25" t="str">
        <f t="shared" si="39"/>
        <v>OK</v>
      </c>
      <c r="Z34" s="25"/>
      <c r="AA34" s="38">
        <f t="shared" si="40"/>
        <v>0</v>
      </c>
      <c r="AB34" s="38">
        <f t="shared" si="44"/>
        <v>0</v>
      </c>
      <c r="AC34" s="25" t="str">
        <f t="shared" si="41"/>
        <v>OK</v>
      </c>
      <c r="AE34" s="25" t="str">
        <f t="shared" si="6"/>
        <v/>
      </c>
      <c r="AG34" s="22" t="str">
        <f t="shared" si="42"/>
        <v/>
      </c>
      <c r="AH34" s="60" t="str">
        <f t="shared" si="43"/>
        <v/>
      </c>
      <c r="AJ34" s="25" t="str">
        <f t="array" ref="AJ34">IF(C34="","",INDEX(구분표!$I$2:$I$313, MATCH(1,(구분표!$E$2:$E$313='17년기금출'!B34)*(구분표!$F$2:$F$313='17년기금출'!C34)*(구분표!$G$2:$G$313='17년기금출'!A34),0)))</f>
        <v/>
      </c>
      <c r="AL34" s="25"/>
    </row>
    <row r="35" spans="1:38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113"/>
      <c r="G35" s="40"/>
      <c r="H35" s="38"/>
      <c r="I35" s="41"/>
      <c r="J35" s="46">
        <f t="shared" si="34"/>
        <v>0</v>
      </c>
      <c r="K35" s="38"/>
      <c r="L35" s="41"/>
      <c r="M35" s="48">
        <f t="shared" si="35"/>
        <v>0</v>
      </c>
      <c r="N35" s="25" t="str">
        <f t="shared" si="36"/>
        <v>X</v>
      </c>
      <c r="O35" s="60"/>
      <c r="P35" s="60"/>
      <c r="Q35" s="112"/>
      <c r="S35" s="25"/>
      <c r="U35" s="25"/>
      <c r="V35" s="38">
        <f t="shared" si="37"/>
        <v>0</v>
      </c>
      <c r="W35" s="38">
        <f t="shared" si="38"/>
        <v>0</v>
      </c>
      <c r="X35" s="25" t="str">
        <f t="shared" si="39"/>
        <v>OK</v>
      </c>
      <c r="Z35" s="25"/>
      <c r="AA35" s="38">
        <f t="shared" si="40"/>
        <v>0</v>
      </c>
      <c r="AB35" s="38">
        <f t="shared" si="44"/>
        <v>0</v>
      </c>
      <c r="AC35" s="25" t="str">
        <f t="shared" si="41"/>
        <v>OK</v>
      </c>
      <c r="AE35" s="25" t="str">
        <f t="shared" si="6"/>
        <v/>
      </c>
      <c r="AG35" s="22" t="str">
        <f t="shared" si="42"/>
        <v/>
      </c>
      <c r="AH35" s="60" t="str">
        <f t="shared" si="43"/>
        <v/>
      </c>
      <c r="AJ35" s="25" t="str">
        <f t="array" ref="AJ35">IF(C35="","",INDEX(구분표!$I$2:$I$313, MATCH(1,(구분표!$E$2:$E$313='17년기금출'!B35)*(구분표!$F$2:$F$313='17년기금출'!C35)*(구분표!$G$2:$G$313='17년기금출'!A35),0)))</f>
        <v/>
      </c>
      <c r="AL35" s="25"/>
    </row>
    <row r="36" spans="1:38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113"/>
      <c r="G36" s="40"/>
      <c r="H36" s="38"/>
      <c r="I36" s="41"/>
      <c r="J36" s="46">
        <f t="shared" si="34"/>
        <v>0</v>
      </c>
      <c r="K36" s="38"/>
      <c r="L36" s="41"/>
      <c r="M36" s="48">
        <f t="shared" si="35"/>
        <v>0</v>
      </c>
      <c r="N36" s="25" t="str">
        <f t="shared" si="36"/>
        <v>X</v>
      </c>
      <c r="O36" s="60"/>
      <c r="P36" s="60"/>
      <c r="Q36" s="112"/>
      <c r="S36" s="25"/>
      <c r="U36" s="25"/>
      <c r="V36" s="38">
        <f t="shared" si="37"/>
        <v>0</v>
      </c>
      <c r="W36" s="38">
        <f t="shared" si="38"/>
        <v>0</v>
      </c>
      <c r="X36" s="25" t="str">
        <f t="shared" si="39"/>
        <v>OK</v>
      </c>
      <c r="Z36" s="25"/>
      <c r="AA36" s="38">
        <f t="shared" si="40"/>
        <v>0</v>
      </c>
      <c r="AB36" s="38">
        <f t="shared" si="44"/>
        <v>0</v>
      </c>
      <c r="AC36" s="25" t="str">
        <f t="shared" si="41"/>
        <v>OK</v>
      </c>
      <c r="AE36" s="25" t="str">
        <f t="shared" si="6"/>
        <v/>
      </c>
      <c r="AG36" s="22" t="str">
        <f t="shared" si="42"/>
        <v/>
      </c>
      <c r="AH36" s="60" t="str">
        <f t="shared" si="43"/>
        <v/>
      </c>
      <c r="AJ36" s="25" t="str">
        <f t="array" ref="AJ36">IF(C36="","",INDEX(구분표!$I$2:$I$313, MATCH(1,(구분표!$E$2:$E$313='17년기금출'!B36)*(구분표!$F$2:$F$313='17년기금출'!C36)*(구분표!$G$2:$G$313='17년기금출'!A36),0)))</f>
        <v/>
      </c>
      <c r="AL36" s="25"/>
    </row>
    <row r="37" spans="1:38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34"/>
        <v>0</v>
      </c>
      <c r="K37" s="38"/>
      <c r="L37" s="41"/>
      <c r="M37" s="48">
        <f t="shared" si="35"/>
        <v>0</v>
      </c>
      <c r="N37" s="25" t="str">
        <f t="shared" si="36"/>
        <v>X</v>
      </c>
      <c r="O37" s="60"/>
      <c r="P37" s="60"/>
      <c r="Q37" s="27"/>
      <c r="S37" s="25"/>
      <c r="U37" s="25"/>
      <c r="V37" s="38">
        <f t="shared" si="37"/>
        <v>0</v>
      </c>
      <c r="W37" s="38">
        <f t="shared" si="38"/>
        <v>0</v>
      </c>
      <c r="X37" s="25" t="str">
        <f t="shared" si="39"/>
        <v>OK</v>
      </c>
      <c r="Z37" s="25"/>
      <c r="AA37" s="38">
        <f t="shared" si="40"/>
        <v>0</v>
      </c>
      <c r="AB37" s="38">
        <f>IF($U37="도비",SUM(K37:L37),IF($S37="국도비","직접입력",SUM(K37:L37)-AA37))</f>
        <v>0</v>
      </c>
      <c r="AC37" s="25" t="str">
        <f t="shared" si="41"/>
        <v>OK</v>
      </c>
      <c r="AE37" s="25" t="str">
        <f t="shared" si="6"/>
        <v/>
      </c>
      <c r="AG37" s="22" t="str">
        <f t="shared" si="42"/>
        <v/>
      </c>
      <c r="AH37" s="60" t="str">
        <f t="shared" si="43"/>
        <v/>
      </c>
      <c r="AJ37" s="25" t="str">
        <f t="array" ref="AJ37">IF(C37="","",INDEX(구분표!$I$2:$I$313, MATCH(1,(구분표!$E$2:$E$313='17년기금출'!B37)*(구분표!$F$2:$F$313='17년기금출'!C37)*(구분표!$G$2:$G$313='17년기금출'!A37),0)))</f>
        <v/>
      </c>
      <c r="AL37" s="25"/>
    </row>
    <row r="38" spans="1:38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34"/>
        <v>0</v>
      </c>
      <c r="K38" s="38"/>
      <c r="L38" s="41"/>
      <c r="M38" s="48">
        <f t="shared" si="35"/>
        <v>0</v>
      </c>
      <c r="N38" s="25" t="str">
        <f t="shared" si="36"/>
        <v>X</v>
      </c>
      <c r="O38" s="60"/>
      <c r="P38" s="60"/>
      <c r="Q38" s="27"/>
      <c r="S38" s="25"/>
      <c r="U38" s="25"/>
      <c r="V38" s="38">
        <f t="shared" si="37"/>
        <v>0</v>
      </c>
      <c r="W38" s="38">
        <f t="shared" si="38"/>
        <v>0</v>
      </c>
      <c r="X38" s="25" t="str">
        <f t="shared" si="39"/>
        <v>OK</v>
      </c>
      <c r="Z38" s="25"/>
      <c r="AA38" s="38">
        <f t="shared" si="40"/>
        <v>0</v>
      </c>
      <c r="AB38" s="38">
        <f>IF($U38="도비",SUM(K38:L38),IF($S38="국도비","직접입력",SUM(K38:L38)-AA38))</f>
        <v>0</v>
      </c>
      <c r="AC38" s="25" t="str">
        <f t="shared" si="41"/>
        <v>OK</v>
      </c>
      <c r="AE38" s="25" t="str">
        <f t="shared" si="6"/>
        <v/>
      </c>
      <c r="AG38" s="22" t="str">
        <f t="shared" si="42"/>
        <v/>
      </c>
      <c r="AH38" s="60" t="str">
        <f t="shared" si="43"/>
        <v/>
      </c>
      <c r="AJ38" s="25" t="str">
        <f t="array" ref="AJ38">IF(C38="","",INDEX(구분표!$I$2:$I$313, MATCH(1,(구분표!$E$2:$E$313='17년기금출'!B38)*(구분표!$F$2:$F$313='17년기금출'!C38)*(구분표!$G$2:$G$313='17년기금출'!A38),0)))</f>
        <v/>
      </c>
      <c r="AL38" s="25"/>
    </row>
    <row r="39" spans="1:38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34"/>
        <v>0</v>
      </c>
      <c r="K39" s="39"/>
      <c r="L39" s="43"/>
      <c r="M39" s="49">
        <f t="shared" si="35"/>
        <v>0</v>
      </c>
      <c r="N39" s="26" t="str">
        <f t="shared" si="36"/>
        <v>X</v>
      </c>
      <c r="O39" s="61"/>
      <c r="P39" s="61"/>
      <c r="Q39" s="28"/>
      <c r="S39" s="26"/>
      <c r="U39" s="26"/>
      <c r="V39" s="39">
        <f t="shared" si="37"/>
        <v>0</v>
      </c>
      <c r="W39" s="39">
        <f t="shared" si="38"/>
        <v>0</v>
      </c>
      <c r="X39" s="26" t="str">
        <f t="shared" si="39"/>
        <v>OK</v>
      </c>
      <c r="Z39" s="26"/>
      <c r="AA39" s="39">
        <f t="shared" si="40"/>
        <v>0</v>
      </c>
      <c r="AB39" s="39">
        <f>IF($U39="도비",SUM(K39:L39),IF($S39="국도비","직접입력",SUM(K39:L39)-AA39))</f>
        <v>0</v>
      </c>
      <c r="AC39" s="26" t="str">
        <f t="shared" si="41"/>
        <v>OK</v>
      </c>
      <c r="AE39" s="26" t="str">
        <f t="shared" si="6"/>
        <v/>
      </c>
      <c r="AG39" s="23" t="str">
        <f t="shared" si="42"/>
        <v/>
      </c>
      <c r="AH39" s="61" t="str">
        <f t="shared" si="43"/>
        <v/>
      </c>
      <c r="AJ39" s="26" t="str">
        <f t="array" ref="AJ39">IF(C39="","",INDEX(구분표!$I$2:$I$313, MATCH(1,(구분표!$E$2:$E$313='17년기금출'!B39)*(구분표!$F$2:$F$313='17년기금출'!C39)*(구분표!$G$2:$G$313='17년기금출'!A39),0)))</f>
        <v/>
      </c>
      <c r="AL39" s="26"/>
    </row>
  </sheetData>
  <autoFilter ref="A6:AL39"/>
  <mergeCells count="25">
    <mergeCell ref="AE4:AE5"/>
    <mergeCell ref="AG4:AG5"/>
    <mergeCell ref="AH4:AH5"/>
    <mergeCell ref="AJ4:AJ5"/>
    <mergeCell ref="AL4:AL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F4:F5"/>
    <mergeCell ref="A4:A5"/>
    <mergeCell ref="B4:B5"/>
    <mergeCell ref="C4:C5"/>
    <mergeCell ref="D4:D5"/>
    <mergeCell ref="E4:E5"/>
  </mergeCells>
  <phoneticPr fontId="1" type="noConversion"/>
  <dataValidations count="4"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D8:D39">
      <formula1>"본예산,1회추경,2회추경,3회추경,신규"</formula1>
    </dataValidation>
    <dataValidation type="list" allowBlank="1" showInputMessage="1" showErrorMessage="1" sqref="D7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23"/>
  <sheetViews>
    <sheetView showGridLines="0" showZeros="0" view="pageBreakPreview" topLeftCell="B1" zoomScaleNormal="100" zoomScaleSheetLayoutView="100" workbookViewId="0">
      <pane ySplit="5" topLeftCell="A6" activePane="bottomLeft" state="frozen"/>
      <selection pane="bottomLeft" activeCell="B1" sqref="B1:N1"/>
    </sheetView>
  </sheetViews>
  <sheetFormatPr defaultRowHeight="16.5" x14ac:dyDescent="0.3"/>
  <cols>
    <col min="1" max="1" width="19.875" hidden="1" customWidth="1"/>
    <col min="2" max="2" width="20.375" customWidth="1"/>
    <col min="3" max="3" width="10" customWidth="1"/>
    <col min="4" max="4" width="11.25" customWidth="1"/>
    <col min="5" max="5" width="11.125" customWidth="1"/>
    <col min="6" max="6" width="12.375" customWidth="1"/>
    <col min="7" max="11" width="10.125" customWidth="1"/>
    <col min="12" max="13" width="11.125" customWidth="1"/>
    <col min="14" max="14" width="8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 x14ac:dyDescent="0.15">
      <c r="A1" s="118"/>
      <c r="B1" s="231" t="s">
        <v>801</v>
      </c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118"/>
      <c r="P1" s="118"/>
      <c r="Q1" s="118"/>
    </row>
    <row r="2" spans="1:17" ht="18.75" customHeight="1" x14ac:dyDescent="0.15">
      <c r="A2" s="118"/>
      <c r="B2" s="119"/>
      <c r="C2" s="120"/>
      <c r="D2" s="120"/>
      <c r="E2" s="120"/>
      <c r="F2" s="118"/>
      <c r="G2" s="121"/>
      <c r="H2" s="121"/>
      <c r="I2" s="121"/>
      <c r="J2" s="121"/>
      <c r="K2" s="118"/>
      <c r="L2" s="118"/>
      <c r="M2" s="118"/>
      <c r="N2" s="122" t="s">
        <v>802</v>
      </c>
      <c r="O2" s="122"/>
      <c r="P2" s="122"/>
      <c r="Q2" s="122"/>
    </row>
    <row r="3" spans="1:17" ht="0.75" customHeight="1" thickBot="1" x14ac:dyDescent="0.2">
      <c r="A3" s="118"/>
      <c r="B3" s="120"/>
      <c r="C3" s="120"/>
      <c r="D3" s="120"/>
      <c r="E3" s="120"/>
      <c r="F3" s="118"/>
      <c r="G3" s="121"/>
      <c r="H3" s="121"/>
      <c r="I3" s="121"/>
      <c r="J3" s="121"/>
      <c r="K3" s="118"/>
      <c r="L3" s="118"/>
      <c r="M3" s="118"/>
      <c r="N3" s="122"/>
      <c r="O3" s="122"/>
      <c r="P3" s="122"/>
      <c r="Q3" s="122"/>
    </row>
    <row r="4" spans="1:17" s="123" customFormat="1" ht="27.75" customHeight="1" x14ac:dyDescent="0.15">
      <c r="B4" s="232" t="s">
        <v>803</v>
      </c>
      <c r="C4" s="234" t="s">
        <v>804</v>
      </c>
      <c r="D4" s="236" t="s">
        <v>805</v>
      </c>
      <c r="E4" s="237" t="s">
        <v>806</v>
      </c>
      <c r="F4" s="238"/>
      <c r="G4" s="239"/>
      <c r="H4" s="124" t="s">
        <v>807</v>
      </c>
      <c r="I4" s="125"/>
      <c r="J4" s="126"/>
      <c r="K4" s="236">
        <v>2017</v>
      </c>
      <c r="L4" s="236">
        <v>2018</v>
      </c>
      <c r="M4" s="240" t="s">
        <v>808</v>
      </c>
      <c r="N4" s="242" t="s">
        <v>809</v>
      </c>
    </row>
    <row r="5" spans="1:17" s="127" customFormat="1" ht="27.75" customHeight="1" thickBot="1" x14ac:dyDescent="0.2">
      <c r="B5" s="233"/>
      <c r="C5" s="235"/>
      <c r="D5" s="235"/>
      <c r="E5" s="128" t="s">
        <v>810</v>
      </c>
      <c r="F5" s="129" t="s">
        <v>811</v>
      </c>
      <c r="G5" s="130" t="s">
        <v>812</v>
      </c>
      <c r="H5" s="128" t="s">
        <v>810</v>
      </c>
      <c r="I5" s="129" t="s">
        <v>813</v>
      </c>
      <c r="J5" s="129" t="s">
        <v>812</v>
      </c>
      <c r="K5" s="235"/>
      <c r="L5" s="235"/>
      <c r="M5" s="241"/>
      <c r="N5" s="243"/>
    </row>
    <row r="6" spans="1:17" s="123" customFormat="1" ht="21.95" customHeight="1" x14ac:dyDescent="0.15">
      <c r="A6" s="123" t="s">
        <v>814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4"/>
      <c r="N6" s="135"/>
    </row>
    <row r="7" spans="1:17" s="123" customFormat="1" ht="21.95" customHeight="1" x14ac:dyDescent="0.15">
      <c r="A7" s="123" t="s">
        <v>815</v>
      </c>
      <c r="B7" s="136"/>
      <c r="C7" s="137"/>
      <c r="D7" s="138"/>
      <c r="E7" s="138"/>
      <c r="F7" s="138"/>
      <c r="G7" s="138"/>
      <c r="H7" s="138"/>
      <c r="I7" s="138"/>
      <c r="J7" s="138"/>
      <c r="K7" s="138"/>
      <c r="L7" s="138"/>
      <c r="M7" s="139"/>
      <c r="N7" s="140"/>
    </row>
    <row r="8" spans="1:17" s="123" customFormat="1" ht="21.95" customHeight="1" x14ac:dyDescent="0.15">
      <c r="B8" s="136"/>
      <c r="C8" s="141"/>
      <c r="D8" s="142"/>
      <c r="E8" s="142"/>
      <c r="F8" s="142"/>
      <c r="G8" s="142"/>
      <c r="H8" s="142"/>
      <c r="I8" s="142"/>
      <c r="J8" s="142"/>
      <c r="K8" s="142"/>
      <c r="L8" s="142"/>
      <c r="M8" s="143"/>
      <c r="N8" s="140"/>
    </row>
    <row r="9" spans="1:17" s="123" customFormat="1" ht="21.95" customHeight="1" x14ac:dyDescent="0.15">
      <c r="B9" s="136"/>
      <c r="C9" s="144"/>
      <c r="D9" s="145"/>
      <c r="E9" s="145"/>
      <c r="F9" s="145"/>
      <c r="G9" s="145"/>
      <c r="H9" s="145"/>
      <c r="I9" s="145"/>
      <c r="J9" s="145"/>
      <c r="K9" s="145"/>
      <c r="L9" s="145"/>
      <c r="M9" s="146"/>
      <c r="N9" s="140"/>
    </row>
    <row r="10" spans="1:17" s="123" customFormat="1" ht="21.95" customHeight="1" x14ac:dyDescent="0.15">
      <c r="B10" s="147"/>
      <c r="C10" s="144"/>
      <c r="D10" s="145"/>
      <c r="E10" s="145"/>
      <c r="F10" s="145"/>
      <c r="G10" s="145"/>
      <c r="H10" s="145"/>
      <c r="I10" s="145"/>
      <c r="J10" s="145"/>
      <c r="K10" s="145"/>
      <c r="L10" s="145"/>
      <c r="M10" s="146"/>
      <c r="N10" s="140"/>
    </row>
    <row r="11" spans="1:17" s="123" customFormat="1" ht="21.95" customHeight="1" x14ac:dyDescent="0.15">
      <c r="B11" s="148"/>
      <c r="C11" s="137"/>
      <c r="D11" s="138"/>
      <c r="E11" s="138"/>
      <c r="F11" s="138"/>
      <c r="G11" s="138"/>
      <c r="H11" s="138"/>
      <c r="I11" s="138"/>
      <c r="J11" s="138"/>
      <c r="K11" s="138"/>
      <c r="L11" s="138"/>
      <c r="M11" s="139"/>
      <c r="N11" s="140"/>
    </row>
    <row r="12" spans="1:17" s="123" customFormat="1" ht="21.95" customHeight="1" x14ac:dyDescent="0.15">
      <c r="B12" s="149"/>
      <c r="C12" s="141"/>
      <c r="D12" s="142"/>
      <c r="E12" s="142"/>
      <c r="F12" s="142"/>
      <c r="G12" s="142"/>
      <c r="H12" s="142"/>
      <c r="I12" s="142"/>
      <c r="J12" s="142"/>
      <c r="K12" s="142"/>
      <c r="L12" s="142"/>
      <c r="M12" s="143"/>
      <c r="N12" s="140"/>
    </row>
    <row r="13" spans="1:17" s="123" customFormat="1" ht="21.95" customHeight="1" x14ac:dyDescent="0.15">
      <c r="B13" s="150"/>
      <c r="C13" s="141"/>
      <c r="D13" s="142"/>
      <c r="E13" s="142"/>
      <c r="F13" s="142"/>
      <c r="G13" s="142"/>
      <c r="H13" s="142"/>
      <c r="I13" s="142"/>
      <c r="J13" s="142"/>
      <c r="K13" s="142"/>
      <c r="L13" s="142"/>
      <c r="M13" s="143"/>
      <c r="N13" s="140"/>
    </row>
    <row r="14" spans="1:17" s="123" customFormat="1" ht="21.95" customHeight="1" thickBot="1" x14ac:dyDescent="0.2">
      <c r="B14" s="151"/>
      <c r="C14" s="152"/>
      <c r="D14" s="153"/>
      <c r="E14" s="153"/>
      <c r="F14" s="153"/>
      <c r="G14" s="153"/>
      <c r="H14" s="153"/>
      <c r="I14" s="153"/>
      <c r="J14" s="153"/>
      <c r="K14" s="153"/>
      <c r="L14" s="153"/>
      <c r="M14" s="154"/>
      <c r="N14" s="155"/>
    </row>
    <row r="15" spans="1:17" s="118" customFormat="1" ht="21.95" customHeight="1" x14ac:dyDescent="0.15">
      <c r="A15" s="118" t="s">
        <v>816</v>
      </c>
      <c r="B15" s="156"/>
      <c r="C15" s="157"/>
      <c r="D15" s="158"/>
      <c r="E15" s="158"/>
      <c r="F15" s="158"/>
      <c r="G15" s="158"/>
      <c r="H15" s="158"/>
      <c r="I15" s="158"/>
      <c r="J15" s="158"/>
      <c r="K15" s="158"/>
      <c r="L15" s="158"/>
      <c r="M15" s="159"/>
      <c r="N15" s="160"/>
    </row>
    <row r="16" spans="1:17" s="118" customFormat="1" ht="21.95" customHeight="1" x14ac:dyDescent="0.15">
      <c r="A16" s="118" t="s">
        <v>817</v>
      </c>
      <c r="B16" s="161"/>
      <c r="C16" s="162"/>
      <c r="D16" s="163"/>
      <c r="E16" s="163"/>
      <c r="F16" s="163"/>
      <c r="G16" s="163"/>
      <c r="H16" s="163"/>
      <c r="I16" s="163"/>
      <c r="J16" s="163"/>
      <c r="K16" s="163"/>
      <c r="L16" s="163"/>
      <c r="M16" s="164"/>
      <c r="N16" s="165"/>
      <c r="O16"/>
      <c r="P16"/>
      <c r="Q16"/>
    </row>
    <row r="17" spans="2:17" s="118" customFormat="1" ht="21.95" customHeight="1" x14ac:dyDescent="0.15">
      <c r="B17" s="166"/>
      <c r="C17" s="167"/>
      <c r="D17" s="168"/>
      <c r="E17" s="168"/>
      <c r="F17" s="168"/>
      <c r="G17" s="168"/>
      <c r="H17" s="168"/>
      <c r="I17" s="168"/>
      <c r="J17" s="168"/>
      <c r="K17" s="168"/>
      <c r="L17" s="168"/>
      <c r="M17" s="169"/>
      <c r="N17" s="165"/>
      <c r="O17"/>
      <c r="P17"/>
      <c r="Q17"/>
    </row>
    <row r="18" spans="2:17" s="118" customFormat="1" ht="21.95" customHeight="1" x14ac:dyDescent="0.15">
      <c r="B18" s="170"/>
      <c r="C18" s="171"/>
      <c r="D18" s="172"/>
      <c r="E18" s="172"/>
      <c r="F18" s="172"/>
      <c r="G18" s="172"/>
      <c r="H18" s="172"/>
      <c r="I18" s="172"/>
      <c r="J18" s="172"/>
      <c r="K18" s="172"/>
      <c r="L18" s="172"/>
      <c r="M18" s="173"/>
      <c r="N18" s="165"/>
      <c r="O18"/>
      <c r="P18"/>
      <c r="Q18"/>
    </row>
    <row r="19" spans="2:17" s="118" customFormat="1" ht="21.95" customHeight="1" x14ac:dyDescent="0.15">
      <c r="B19" s="170"/>
      <c r="C19" s="171"/>
      <c r="D19" s="172"/>
      <c r="E19" s="172"/>
      <c r="F19" s="172"/>
      <c r="G19" s="172"/>
      <c r="H19" s="172"/>
      <c r="I19" s="172"/>
      <c r="J19" s="172"/>
      <c r="K19" s="172"/>
      <c r="L19" s="172"/>
      <c r="M19" s="173"/>
      <c r="N19" s="165"/>
      <c r="O19"/>
      <c r="P19"/>
      <c r="Q19"/>
    </row>
    <row r="20" spans="2:17" s="118" customFormat="1" ht="21.95" customHeight="1" x14ac:dyDescent="0.15">
      <c r="B20" s="170"/>
      <c r="C20" s="162"/>
      <c r="D20" s="163"/>
      <c r="E20" s="163"/>
      <c r="F20" s="163"/>
      <c r="G20" s="163"/>
      <c r="H20" s="163"/>
      <c r="I20" s="163"/>
      <c r="J20" s="163"/>
      <c r="K20" s="163"/>
      <c r="L20" s="163"/>
      <c r="M20" s="164"/>
      <c r="N20" s="165"/>
      <c r="O20"/>
      <c r="P20"/>
      <c r="Q20"/>
    </row>
    <row r="21" spans="2:17" s="118" customFormat="1" ht="21.95" customHeight="1" x14ac:dyDescent="0.15">
      <c r="B21" s="174"/>
      <c r="C21" s="167"/>
      <c r="D21" s="168"/>
      <c r="E21" s="168"/>
      <c r="F21" s="168"/>
      <c r="G21" s="168"/>
      <c r="H21" s="168"/>
      <c r="I21" s="168"/>
      <c r="J21" s="168"/>
      <c r="K21" s="168"/>
      <c r="L21" s="168"/>
      <c r="M21" s="169"/>
      <c r="N21" s="165"/>
      <c r="O21"/>
      <c r="P21"/>
      <c r="Q21"/>
    </row>
    <row r="22" spans="2:17" s="118" customFormat="1" ht="21.95" customHeight="1" x14ac:dyDescent="0.15">
      <c r="B22" s="175"/>
      <c r="C22" s="167"/>
      <c r="D22" s="168"/>
      <c r="E22" s="168"/>
      <c r="F22" s="168"/>
      <c r="G22" s="168"/>
      <c r="H22" s="168"/>
      <c r="I22" s="168"/>
      <c r="J22" s="168"/>
      <c r="K22" s="168"/>
      <c r="L22" s="168"/>
      <c r="M22" s="169"/>
      <c r="N22" s="165"/>
      <c r="O22"/>
      <c r="P22"/>
      <c r="Q22"/>
    </row>
    <row r="23" spans="2:17" s="118" customFormat="1" ht="21.95" customHeight="1" thickBot="1" x14ac:dyDescent="0.2">
      <c r="B23" s="176"/>
      <c r="C23" s="177"/>
      <c r="D23" s="178"/>
      <c r="E23" s="178"/>
      <c r="F23" s="178"/>
      <c r="G23" s="178"/>
      <c r="H23" s="178"/>
      <c r="I23" s="178"/>
      <c r="J23" s="178"/>
      <c r="K23" s="178"/>
      <c r="L23" s="178"/>
      <c r="M23" s="179"/>
      <c r="N23" s="180"/>
      <c r="O23"/>
      <c r="P23"/>
      <c r="Q23"/>
    </row>
  </sheetData>
  <mergeCells count="9">
    <mergeCell ref="B1:N1"/>
    <mergeCell ref="B4:B5"/>
    <mergeCell ref="C4:C5"/>
    <mergeCell ref="D4:D5"/>
    <mergeCell ref="E4:G4"/>
    <mergeCell ref="K4:K5"/>
    <mergeCell ref="L4:L5"/>
    <mergeCell ref="M4:M5"/>
    <mergeCell ref="N4:N5"/>
  </mergeCells>
  <phoneticPr fontId="1" type="noConversion"/>
  <pageMargins left="0.31496062992125984" right="0.23622047244094491" top="0.6692913385826772" bottom="0.51181102362204722" header="0.35433070866141736" footer="0.27559055118110237"/>
  <pageSetup paperSize="9" scale="89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9</vt:i4>
      </vt:variant>
    </vt:vector>
  </HeadingPairs>
  <TitlesOfParts>
    <vt:vector size="22" baseType="lpstr">
      <vt:lpstr>구분표</vt:lpstr>
      <vt:lpstr>예결표지(세로)</vt:lpstr>
      <vt:lpstr>예결표지(가로)</vt:lpstr>
      <vt:lpstr>표지</vt:lpstr>
      <vt:lpstr>검증</vt:lpstr>
      <vt:lpstr>총괄표</vt:lpstr>
      <vt:lpstr>17년일입</vt:lpstr>
      <vt:lpstr>17년일출</vt:lpstr>
      <vt:lpstr>17년특입</vt:lpstr>
      <vt:lpstr>17년특출</vt:lpstr>
      <vt:lpstr>17년기금입</vt:lpstr>
      <vt:lpstr>17년기금출</vt:lpstr>
      <vt:lpstr>17년 계속비</vt:lpstr>
      <vt:lpstr>'17년 계속비'!Print_Area</vt:lpstr>
      <vt:lpstr>'17년기금입'!Print_Area</vt:lpstr>
      <vt:lpstr>'17년기금출'!Print_Area</vt:lpstr>
      <vt:lpstr>'17년일입'!Print_Area</vt:lpstr>
      <vt:lpstr>'17년일출'!Print_Area</vt:lpstr>
      <vt:lpstr>'17년특입'!Print_Area</vt:lpstr>
      <vt:lpstr>'17년특출'!Print_Area</vt:lpstr>
      <vt:lpstr>총괄표!Print_Area</vt:lpstr>
      <vt:lpstr>'17년 계속비'!Print_Titles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2016-11-21T01:16:02Z</cp:lastPrinted>
  <dcterms:created xsi:type="dcterms:W3CDTF">2015-06-26T00:14:49Z</dcterms:created>
  <dcterms:modified xsi:type="dcterms:W3CDTF">2016-11-21T03:40:05Z</dcterms:modified>
</cp:coreProperties>
</file>