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13260" windowHeight="10905" tabRatio="751" firstSheet="5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7년일입" sheetId="13" r:id="rId7"/>
    <sheet name="17년일출" sheetId="15" r:id="rId8"/>
    <sheet name="17년특입" sheetId="18" r:id="rId9"/>
    <sheet name="17년특출" sheetId="19" r:id="rId10"/>
    <sheet name="17년기금입" sheetId="20" r:id="rId11"/>
    <sheet name="17년기금출" sheetId="21" r:id="rId12"/>
    <sheet name="17년 계속비" sheetId="22" r:id="rId13"/>
  </sheets>
  <externalReferences>
    <externalReference r:id="rId14"/>
  </externalReferences>
  <definedNames>
    <definedName name="_xlnm._FilterDatabase" localSheetId="12" hidden="1">'17년 계속비'!#REF!</definedName>
    <definedName name="_xlnm._FilterDatabase" localSheetId="10" hidden="1">'17년기금입'!$A$6:$AQ$6</definedName>
    <definedName name="_xlnm._FilterDatabase" localSheetId="11" hidden="1">'17년기금출'!$A$6:$AL$39</definedName>
    <definedName name="_xlnm._FilterDatabase" localSheetId="6" hidden="1">'17년일입'!$A$6:$AQ$6</definedName>
    <definedName name="_xlnm._FilterDatabase" localSheetId="7" hidden="1">'17년일출'!$A$6:$AM$120</definedName>
    <definedName name="_xlnm._FilterDatabase" localSheetId="8" hidden="1">'17년특입'!$A$6:$AQ$6</definedName>
    <definedName name="_xlnm._FilterDatabase" localSheetId="9" hidden="1">'17년특출'!$A$6:$AM$39</definedName>
    <definedName name="_xlnm.Print_Area" localSheetId="12">'17년 계속비'!$B$1:$N$23</definedName>
    <definedName name="_xlnm.Print_Area" localSheetId="10">'17년기금입'!$A:$Q</definedName>
    <definedName name="_xlnm.Print_Area" localSheetId="11">'17년기금출'!$A:$Q</definedName>
    <definedName name="_xlnm.Print_Area" localSheetId="6">'17년일입'!$A:$Q</definedName>
    <definedName name="_xlnm.Print_Area" localSheetId="7">'17년일출'!$A:$R</definedName>
    <definedName name="_xlnm.Print_Area" localSheetId="8">'17년특입'!$A:$Q</definedName>
    <definedName name="_xlnm.Print_Area" localSheetId="9">'17년특출'!$A:$R</definedName>
    <definedName name="_xlnm.Print_Area" localSheetId="5">총괄표!$A$1:$I$25</definedName>
    <definedName name="_xlnm.Print_Titles" localSheetId="12">'17년 계속비'!$2:$5</definedName>
    <definedName name="_xlnm.Print_Titles" localSheetId="7">'17년일출'!$4:$5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5" l="1"/>
  <c r="A28" i="15"/>
  <c r="AK28" i="15" l="1" a="1"/>
  <c r="AK28" i="15" s="1"/>
  <c r="AI28" i="15"/>
  <c r="AF28" i="15"/>
  <c r="AH28" i="15" s="1"/>
  <c r="AB28" i="15"/>
  <c r="W28" i="15"/>
  <c r="N28" i="15"/>
  <c r="K28" i="15"/>
  <c r="AI17" i="15"/>
  <c r="AF17" i="15"/>
  <c r="AH17" i="15" s="1"/>
  <c r="AB17" i="15"/>
  <c r="W17" i="15"/>
  <c r="X17" i="15" s="1"/>
  <c r="Y17" i="15" s="1"/>
  <c r="N17" i="15"/>
  <c r="K17" i="15"/>
  <c r="B17" i="15"/>
  <c r="A17" i="15"/>
  <c r="AI16" i="15"/>
  <c r="AF16" i="15"/>
  <c r="AH16" i="15" s="1"/>
  <c r="AB16" i="15"/>
  <c r="W16" i="15"/>
  <c r="X16" i="15" s="1"/>
  <c r="Y16" i="15" s="1"/>
  <c r="N16" i="15"/>
  <c r="K16" i="15"/>
  <c r="B16" i="15"/>
  <c r="A16" i="15"/>
  <c r="AK30" i="15" a="1"/>
  <c r="AK30" i="15" s="1"/>
  <c r="AI30" i="15"/>
  <c r="AF30" i="15"/>
  <c r="AH30" i="15" s="1"/>
  <c r="AB30" i="15"/>
  <c r="AC30" i="15" s="1"/>
  <c r="AD30" i="15" s="1"/>
  <c r="W30" i="15"/>
  <c r="N30" i="15"/>
  <c r="K30" i="15"/>
  <c r="B30" i="15"/>
  <c r="A30" i="15"/>
  <c r="AK29" i="15" a="1"/>
  <c r="AK29" i="15" s="1"/>
  <c r="AI29" i="15"/>
  <c r="AF29" i="15"/>
  <c r="AH29" i="15" s="1"/>
  <c r="AB29" i="15"/>
  <c r="AC29" i="15" s="1"/>
  <c r="W29" i="15"/>
  <c r="N29" i="15"/>
  <c r="K29" i="15"/>
  <c r="B29" i="15"/>
  <c r="A29" i="15"/>
  <c r="AK31" i="15" a="1"/>
  <c r="AK31" i="15" s="1"/>
  <c r="AI31" i="15"/>
  <c r="AF31" i="15"/>
  <c r="AH31" i="15" s="1"/>
  <c r="AB31" i="15"/>
  <c r="AC31" i="15" s="1"/>
  <c r="AD31" i="15" s="1"/>
  <c r="W31" i="15"/>
  <c r="N31" i="15"/>
  <c r="K31" i="15"/>
  <c r="B31" i="15"/>
  <c r="A31" i="15"/>
  <c r="M9" i="21"/>
  <c r="J9" i="21"/>
  <c r="N9" i="21" s="1"/>
  <c r="B9" i="21"/>
  <c r="A9" i="21"/>
  <c r="M8" i="21"/>
  <c r="N8" i="21" s="1"/>
  <c r="J8" i="21"/>
  <c r="B8" i="21"/>
  <c r="A8" i="21"/>
  <c r="O29" i="15" l="1"/>
  <c r="AK17" i="15" a="1"/>
  <c r="AK17" i="15" s="1"/>
  <c r="AK16" i="15" a="1"/>
  <c r="AK16" i="15" s="1"/>
  <c r="O28" i="15"/>
  <c r="O30" i="15"/>
  <c r="O31" i="15"/>
  <c r="X28" i="15"/>
  <c r="Y28" i="15" s="1"/>
  <c r="O17" i="15"/>
  <c r="O16" i="15"/>
  <c r="AC16" i="15"/>
  <c r="AD16" i="15" s="1"/>
  <c r="AC17" i="15"/>
  <c r="AD17" i="15" s="1"/>
  <c r="AC28" i="15"/>
  <c r="AD28" i="15" s="1"/>
  <c r="X30" i="15"/>
  <c r="Y30" i="15" s="1"/>
  <c r="X29" i="15"/>
  <c r="Y29" i="15" s="1"/>
  <c r="AD29" i="15"/>
  <c r="X31" i="15"/>
  <c r="Y31" i="15" s="1"/>
  <c r="K26" i="15" l="1"/>
  <c r="K27" i="15"/>
  <c r="N26" i="15"/>
  <c r="N25" i="15"/>
  <c r="K25" i="15"/>
  <c r="N24" i="15"/>
  <c r="K24" i="15"/>
  <c r="O24" i="15" l="1"/>
  <c r="O26" i="15"/>
  <c r="O25" i="15"/>
  <c r="AI25" i="15" l="1"/>
  <c r="AF25" i="15"/>
  <c r="AH25" i="15" s="1"/>
  <c r="AB25" i="15"/>
  <c r="AC25" i="15" s="1"/>
  <c r="AD25" i="15" s="1"/>
  <c r="W25" i="15"/>
  <c r="B25" i="15"/>
  <c r="A25" i="15"/>
  <c r="AI24" i="15"/>
  <c r="AF24" i="15"/>
  <c r="AH24" i="15" s="1"/>
  <c r="AB24" i="15"/>
  <c r="AC24" i="15" s="1"/>
  <c r="AD24" i="15" s="1"/>
  <c r="W24" i="15"/>
  <c r="B24" i="15"/>
  <c r="A24" i="15"/>
  <c r="AI23" i="15"/>
  <c r="AF23" i="15"/>
  <c r="AH23" i="15" s="1"/>
  <c r="AB23" i="15"/>
  <c r="AC23" i="15" s="1"/>
  <c r="AD23" i="15" s="1"/>
  <c r="W23" i="15"/>
  <c r="N23" i="15"/>
  <c r="K23" i="15"/>
  <c r="A23" i="15"/>
  <c r="AK23" i="15" s="1" a="1"/>
  <c r="AK23" i="15" s="1"/>
  <c r="AI22" i="15"/>
  <c r="AF22" i="15"/>
  <c r="AH22" i="15" s="1"/>
  <c r="AB22" i="15"/>
  <c r="AC22" i="15" s="1"/>
  <c r="AD22" i="15" s="1"/>
  <c r="W22" i="15"/>
  <c r="N22" i="15"/>
  <c r="K22" i="15"/>
  <c r="B22" i="15"/>
  <c r="A22" i="15"/>
  <c r="AI18" i="15"/>
  <c r="AF18" i="15"/>
  <c r="AH18" i="15" s="1"/>
  <c r="AB18" i="15"/>
  <c r="AC18" i="15" s="1"/>
  <c r="AD18" i="15" s="1"/>
  <c r="W18" i="15"/>
  <c r="N18" i="15"/>
  <c r="K18" i="15"/>
  <c r="B18" i="15"/>
  <c r="A18" i="15"/>
  <c r="AI13" i="15"/>
  <c r="AF13" i="15"/>
  <c r="AH13" i="15" s="1"/>
  <c r="AB13" i="15"/>
  <c r="AC13" i="15" s="1"/>
  <c r="AD13" i="15" s="1"/>
  <c r="W13" i="15"/>
  <c r="N13" i="15"/>
  <c r="K13" i="15"/>
  <c r="B13" i="15"/>
  <c r="A13" i="15"/>
  <c r="AI20" i="15"/>
  <c r="AF20" i="15"/>
  <c r="AH20" i="15" s="1"/>
  <c r="AB20" i="15"/>
  <c r="AC20" i="15" s="1"/>
  <c r="AD20" i="15" s="1"/>
  <c r="W20" i="15"/>
  <c r="N20" i="15"/>
  <c r="K20" i="15"/>
  <c r="AK20" i="15" a="1"/>
  <c r="AK20" i="15" s="1"/>
  <c r="AI12" i="15"/>
  <c r="AF12" i="15"/>
  <c r="AH12" i="15" s="1"/>
  <c r="AB12" i="15"/>
  <c r="AC12" i="15" s="1"/>
  <c r="W12" i="15"/>
  <c r="N12" i="15"/>
  <c r="K12" i="15"/>
  <c r="B12" i="15"/>
  <c r="A12" i="15"/>
  <c r="AI27" i="15"/>
  <c r="AF27" i="15"/>
  <c r="AH27" i="15" s="1"/>
  <c r="AB27" i="15"/>
  <c r="AC27" i="15" s="1"/>
  <c r="W27" i="15"/>
  <c r="N27" i="15"/>
  <c r="O27" i="15" s="1"/>
  <c r="B27" i="15"/>
  <c r="A27" i="15"/>
  <c r="AI26" i="15"/>
  <c r="AF26" i="15"/>
  <c r="AH26" i="15" s="1"/>
  <c r="AB26" i="15"/>
  <c r="AC26" i="15" s="1"/>
  <c r="W26" i="15"/>
  <c r="B26" i="15"/>
  <c r="A26" i="15"/>
  <c r="AI14" i="15"/>
  <c r="AF14" i="15"/>
  <c r="AH14" i="15" s="1"/>
  <c r="AB14" i="15"/>
  <c r="AC14" i="15" s="1"/>
  <c r="AD14" i="15" s="1"/>
  <c r="W14" i="15"/>
  <c r="N14" i="15"/>
  <c r="K14" i="15"/>
  <c r="B14" i="15"/>
  <c r="A14" i="15"/>
  <c r="AI21" i="15"/>
  <c r="AF21" i="15"/>
  <c r="AH21" i="15" s="1"/>
  <c r="AB21" i="15"/>
  <c r="W21" i="15"/>
  <c r="N21" i="15"/>
  <c r="K21" i="15"/>
  <c r="AK21" i="15" a="1"/>
  <c r="AK21" i="15" s="1"/>
  <c r="AK14" i="15" l="1" a="1"/>
  <c r="AK14" i="15" s="1"/>
  <c r="AK13" i="15" a="1"/>
  <c r="AK13" i="15" s="1"/>
  <c r="AK22" i="15" a="1"/>
  <c r="AK22" i="15" s="1"/>
  <c r="AK24" i="15" a="1"/>
  <c r="AK24" i="15" s="1"/>
  <c r="AK26" i="15" a="1"/>
  <c r="AK26" i="15" s="1"/>
  <c r="AK18" i="15" a="1"/>
  <c r="AK18" i="15" s="1"/>
  <c r="AK12" i="15" a="1"/>
  <c r="AK12" i="15" s="1"/>
  <c r="AK27" i="15" a="1"/>
  <c r="AK27" i="15" s="1"/>
  <c r="AK25" i="15" a="1"/>
  <c r="AK25" i="15" s="1"/>
  <c r="O13" i="15"/>
  <c r="O23" i="15"/>
  <c r="O12" i="15"/>
  <c r="O22" i="15"/>
  <c r="O18" i="15"/>
  <c r="O21" i="15"/>
  <c r="O14" i="15"/>
  <c r="O20" i="15"/>
  <c r="X25" i="15"/>
  <c r="Y25" i="15" s="1"/>
  <c r="AD27" i="15"/>
  <c r="AD12" i="15"/>
  <c r="X13" i="15"/>
  <c r="Y13" i="15" s="1"/>
  <c r="X18" i="15"/>
  <c r="Y18" i="15" s="1"/>
  <c r="X22" i="15"/>
  <c r="Y22" i="15" s="1"/>
  <c r="X23" i="15"/>
  <c r="Y23" i="15" s="1"/>
  <c r="X24" i="15"/>
  <c r="Y24" i="15" s="1"/>
  <c r="AC21" i="15"/>
  <c r="AD21" i="15" s="1"/>
  <c r="X26" i="15"/>
  <c r="Y26" i="15" s="1"/>
  <c r="AD26" i="15"/>
  <c r="X27" i="15"/>
  <c r="Y27" i="15" s="1"/>
  <c r="X12" i="15"/>
  <c r="Y12" i="15" s="1"/>
  <c r="X20" i="15"/>
  <c r="Y20" i="15" s="1"/>
  <c r="X21" i="15"/>
  <c r="Y21" i="15" s="1"/>
  <c r="X14" i="15"/>
  <c r="Y14" i="15" s="1"/>
  <c r="E24" i="4"/>
  <c r="F30" i="4"/>
  <c r="E30" i="4"/>
  <c r="Q6" i="18" l="1"/>
  <c r="G29" i="18"/>
  <c r="G18" i="18"/>
  <c r="L29" i="18"/>
  <c r="K29" i="18"/>
  <c r="I29" i="18"/>
  <c r="H29" i="18"/>
  <c r="L18" i="18"/>
  <c r="K18" i="18"/>
  <c r="AA18" i="18" s="1"/>
  <c r="I18" i="18"/>
  <c r="H18" i="18"/>
  <c r="L7" i="18"/>
  <c r="L6" i="18" s="1"/>
  <c r="D25" i="4" s="1"/>
  <c r="E25" i="4" s="1"/>
  <c r="E23" i="4" s="1"/>
  <c r="K7" i="18"/>
  <c r="K6" i="18" s="1"/>
  <c r="C25" i="4" s="1"/>
  <c r="I7" i="18"/>
  <c r="H7" i="18"/>
  <c r="H6" i="18" s="1"/>
  <c r="G7" i="18"/>
  <c r="G6" i="18" s="1"/>
  <c r="N6" i="20"/>
  <c r="G29" i="20"/>
  <c r="L29" i="20"/>
  <c r="K29" i="20"/>
  <c r="AA29" i="20" s="1"/>
  <c r="I29" i="20"/>
  <c r="H29" i="20"/>
  <c r="W29" i="20" s="1"/>
  <c r="X29" i="20" s="1"/>
  <c r="H7" i="20"/>
  <c r="H6" i="20" s="1"/>
  <c r="L18" i="20"/>
  <c r="K18" i="20"/>
  <c r="I18" i="20"/>
  <c r="H18" i="20"/>
  <c r="G18" i="20"/>
  <c r="G7" i="20"/>
  <c r="G6" i="20" s="1"/>
  <c r="L7" i="20"/>
  <c r="L6" i="20" s="1"/>
  <c r="K7" i="20"/>
  <c r="I7" i="20"/>
  <c r="I6" i="20" s="1"/>
  <c r="AJ39" i="21" a="1"/>
  <c r="AJ39" i="21" s="1"/>
  <c r="AH39" i="21"/>
  <c r="AE39" i="21"/>
  <c r="AG39" i="21" s="1"/>
  <c r="AB39" i="21"/>
  <c r="AC39" i="21" s="1"/>
  <c r="AA39" i="21"/>
  <c r="V39" i="21"/>
  <c r="M39" i="21"/>
  <c r="J39" i="21"/>
  <c r="N39" i="21" s="1"/>
  <c r="B39" i="21"/>
  <c r="A39" i="21"/>
  <c r="AJ38" i="21" a="1"/>
  <c r="AJ38" i="21" s="1"/>
  <c r="AH38" i="21"/>
  <c r="AG38" i="21"/>
  <c r="AE38" i="21"/>
  <c r="AA38" i="21"/>
  <c r="AB38" i="21" s="1"/>
  <c r="V38" i="21"/>
  <c r="N38" i="21"/>
  <c r="M38" i="21"/>
  <c r="J38" i="21"/>
  <c r="B38" i="21"/>
  <c r="A38" i="21"/>
  <c r="AJ37" i="21" a="1"/>
  <c r="AJ37" i="21" s="1"/>
  <c r="AH37" i="21"/>
  <c r="AG37" i="21"/>
  <c r="AE37" i="21"/>
  <c r="AA37" i="21"/>
  <c r="AB37" i="21" s="1"/>
  <c r="V37" i="21"/>
  <c r="N37" i="21"/>
  <c r="M37" i="21"/>
  <c r="J37" i="21"/>
  <c r="B37" i="21"/>
  <c r="A37" i="21"/>
  <c r="AJ36" i="21" a="1"/>
  <c r="AJ36" i="21" s="1"/>
  <c r="AH36" i="21"/>
  <c r="AG36" i="21"/>
  <c r="AE36" i="21"/>
  <c r="AA36" i="21"/>
  <c r="AB36" i="21" s="1"/>
  <c r="V36" i="21"/>
  <c r="N36" i="21"/>
  <c r="M36" i="21"/>
  <c r="J36" i="21"/>
  <c r="B36" i="21"/>
  <c r="A36" i="21"/>
  <c r="AJ35" i="21" a="1"/>
  <c r="AJ35" i="21" s="1"/>
  <c r="AH35" i="21"/>
  <c r="AG35" i="21"/>
  <c r="AE35" i="21"/>
  <c r="AA35" i="21"/>
  <c r="V35" i="21"/>
  <c r="N35" i="21"/>
  <c r="M35" i="21"/>
  <c r="J35" i="21"/>
  <c r="B35" i="21"/>
  <c r="A35" i="21"/>
  <c r="AJ34" i="21" a="1"/>
  <c r="AJ34" i="21" s="1"/>
  <c r="AH34" i="21"/>
  <c r="AG34" i="21"/>
  <c r="AE34" i="21"/>
  <c r="AA34" i="21"/>
  <c r="AB34" i="21" s="1"/>
  <c r="V34" i="21"/>
  <c r="N34" i="21"/>
  <c r="M34" i="21"/>
  <c r="J34" i="21"/>
  <c r="B34" i="21"/>
  <c r="A34" i="21"/>
  <c r="AJ33" i="21" a="1"/>
  <c r="AJ33" i="21" s="1"/>
  <c r="AH33" i="21"/>
  <c r="AG33" i="21"/>
  <c r="AE33" i="21"/>
  <c r="AA33" i="21"/>
  <c r="V33" i="21"/>
  <c r="N33" i="21"/>
  <c r="M33" i="21"/>
  <c r="J33" i="21"/>
  <c r="B33" i="21"/>
  <c r="A33" i="21"/>
  <c r="AJ32" i="21" a="1"/>
  <c r="AJ32" i="21" s="1"/>
  <c r="AH32" i="21"/>
  <c r="AG32" i="21"/>
  <c r="AE32" i="21"/>
  <c r="AA32" i="21"/>
  <c r="V32" i="21"/>
  <c r="N32" i="21"/>
  <c r="M32" i="21"/>
  <c r="J32" i="21"/>
  <c r="B32" i="21"/>
  <c r="A32" i="21"/>
  <c r="AJ31" i="21" a="1"/>
  <c r="AJ31" i="21" s="1"/>
  <c r="AH31" i="21"/>
  <c r="AG31" i="21"/>
  <c r="AE31" i="21"/>
  <c r="AA31" i="21"/>
  <c r="AB31" i="21" s="1"/>
  <c r="V31" i="21"/>
  <c r="N31" i="21"/>
  <c r="M31" i="21"/>
  <c r="J31" i="21"/>
  <c r="B31" i="21"/>
  <c r="A31" i="21"/>
  <c r="AJ30" i="21" a="1"/>
  <c r="AJ30" i="21" s="1"/>
  <c r="AH30" i="21"/>
  <c r="AG30" i="21"/>
  <c r="AE30" i="21"/>
  <c r="AA30" i="21"/>
  <c r="V30" i="21"/>
  <c r="N30" i="21"/>
  <c r="M30" i="21"/>
  <c r="J30" i="21"/>
  <c r="J29" i="21" s="1"/>
  <c r="B30" i="21"/>
  <c r="A30" i="21"/>
  <c r="AE29" i="21"/>
  <c r="M29" i="21"/>
  <c r="L29" i="21"/>
  <c r="K29" i="21"/>
  <c r="I29" i="21"/>
  <c r="H29" i="21"/>
  <c r="G29" i="21"/>
  <c r="AJ28" i="21" a="1"/>
  <c r="AJ28" i="21" s="1"/>
  <c r="AH28" i="21"/>
  <c r="AG28" i="21"/>
  <c r="AE28" i="21"/>
  <c r="AA28" i="21"/>
  <c r="V28" i="21"/>
  <c r="N28" i="21"/>
  <c r="M28" i="21"/>
  <c r="J28" i="21"/>
  <c r="B28" i="21"/>
  <c r="A28" i="21"/>
  <c r="AJ27" i="21" a="1"/>
  <c r="AJ27" i="21" s="1"/>
  <c r="AH27" i="21"/>
  <c r="AG27" i="21"/>
  <c r="AE27" i="21"/>
  <c r="AA27" i="21"/>
  <c r="AB27" i="21" s="1"/>
  <c r="V27" i="21"/>
  <c r="N27" i="21"/>
  <c r="M27" i="21"/>
  <c r="J27" i="21"/>
  <c r="B27" i="21"/>
  <c r="A27" i="21"/>
  <c r="AJ26" i="21" a="1"/>
  <c r="AJ26" i="21" s="1"/>
  <c r="AH26" i="21"/>
  <c r="AG26" i="21"/>
  <c r="AE26" i="21"/>
  <c r="AA26" i="21"/>
  <c r="V26" i="21"/>
  <c r="N26" i="21"/>
  <c r="M26" i="21"/>
  <c r="J26" i="21"/>
  <c r="B26" i="21"/>
  <c r="A26" i="21"/>
  <c r="AJ25" i="21" a="1"/>
  <c r="AJ25" i="21" s="1"/>
  <c r="AH25" i="21"/>
  <c r="AG25" i="21"/>
  <c r="AE25" i="21"/>
  <c r="AA25" i="21"/>
  <c r="AB25" i="21" s="1"/>
  <c r="V25" i="21"/>
  <c r="N25" i="21"/>
  <c r="M25" i="21"/>
  <c r="J25" i="21"/>
  <c r="B25" i="21"/>
  <c r="A25" i="21"/>
  <c r="AJ24" i="21" a="1"/>
  <c r="AJ24" i="21" s="1"/>
  <c r="AH24" i="21"/>
  <c r="AG24" i="21"/>
  <c r="AE24" i="21"/>
  <c r="AA24" i="21"/>
  <c r="V24" i="21"/>
  <c r="N24" i="21"/>
  <c r="M24" i="21"/>
  <c r="J24" i="21"/>
  <c r="B24" i="21"/>
  <c r="A24" i="21"/>
  <c r="AJ23" i="21" a="1"/>
  <c r="AJ23" i="21" s="1"/>
  <c r="AH23" i="21"/>
  <c r="AG23" i="21"/>
  <c r="AE23" i="21"/>
  <c r="AA23" i="21"/>
  <c r="AB23" i="21" s="1"/>
  <c r="V23" i="21"/>
  <c r="N23" i="21"/>
  <c r="M23" i="21"/>
  <c r="J23" i="21"/>
  <c r="B23" i="21"/>
  <c r="A23" i="21"/>
  <c r="AJ22" i="21" a="1"/>
  <c r="AJ22" i="21" s="1"/>
  <c r="AH22" i="21"/>
  <c r="AG22" i="21"/>
  <c r="AE22" i="21"/>
  <c r="AA22" i="21"/>
  <c r="V22" i="21"/>
  <c r="N22" i="21"/>
  <c r="M22" i="21"/>
  <c r="J22" i="21"/>
  <c r="B22" i="21"/>
  <c r="A22" i="21"/>
  <c r="AJ21" i="21" a="1"/>
  <c r="AJ21" i="21" s="1"/>
  <c r="AH21" i="21"/>
  <c r="AG21" i="21"/>
  <c r="AE21" i="21"/>
  <c r="AA21" i="21"/>
  <c r="AB21" i="21" s="1"/>
  <c r="V21" i="21"/>
  <c r="N21" i="21"/>
  <c r="M21" i="21"/>
  <c r="J21" i="21"/>
  <c r="B21" i="21"/>
  <c r="A21" i="21"/>
  <c r="AJ20" i="21" a="1"/>
  <c r="AJ20" i="21" s="1"/>
  <c r="AH20" i="21"/>
  <c r="AG20" i="21"/>
  <c r="AE20" i="21"/>
  <c r="AA20" i="21"/>
  <c r="V20" i="21"/>
  <c r="N20" i="21"/>
  <c r="M20" i="21"/>
  <c r="J20" i="21"/>
  <c r="B20" i="21"/>
  <c r="A20" i="21"/>
  <c r="AJ19" i="21" a="1"/>
  <c r="AJ19" i="21" s="1"/>
  <c r="AH19" i="21"/>
  <c r="AG19" i="21"/>
  <c r="AE19" i="21"/>
  <c r="AA19" i="21"/>
  <c r="AB19" i="21" s="1"/>
  <c r="V19" i="21"/>
  <c r="N19" i="21"/>
  <c r="M19" i="21"/>
  <c r="J19" i="21"/>
  <c r="J18" i="21" s="1"/>
  <c r="B19" i="21"/>
  <c r="A19" i="21"/>
  <c r="AE18" i="21"/>
  <c r="M18" i="21"/>
  <c r="L18" i="21"/>
  <c r="K18" i="21"/>
  <c r="I18" i="21"/>
  <c r="H18" i="21"/>
  <c r="G18" i="21"/>
  <c r="AJ17" i="21" a="1"/>
  <c r="AJ17" i="21" s="1"/>
  <c r="AH17" i="21"/>
  <c r="AG17" i="21"/>
  <c r="AE17" i="21"/>
  <c r="AA17" i="21"/>
  <c r="AB17" i="21" s="1"/>
  <c r="V17" i="21"/>
  <c r="N17" i="21"/>
  <c r="M17" i="21"/>
  <c r="J17" i="21"/>
  <c r="B17" i="21"/>
  <c r="A17" i="21"/>
  <c r="AJ16" i="21" a="1"/>
  <c r="AJ16" i="21" s="1"/>
  <c r="AH16" i="21"/>
  <c r="AG16" i="21"/>
  <c r="AE16" i="21"/>
  <c r="AA16" i="21"/>
  <c r="AB16" i="21" s="1"/>
  <c r="V16" i="21"/>
  <c r="N16" i="21"/>
  <c r="M16" i="21"/>
  <c r="J16" i="21"/>
  <c r="B16" i="21"/>
  <c r="A16" i="21"/>
  <c r="AJ15" i="21" a="1"/>
  <c r="AJ15" i="21" s="1"/>
  <c r="AH15" i="21"/>
  <c r="AG15" i="21"/>
  <c r="AE15" i="21"/>
  <c r="AA15" i="21"/>
  <c r="V15" i="21"/>
  <c r="N15" i="21"/>
  <c r="M15" i="21"/>
  <c r="J15" i="21"/>
  <c r="B15" i="21"/>
  <c r="A15" i="21"/>
  <c r="AJ14" i="21" a="1"/>
  <c r="AJ14" i="21" s="1"/>
  <c r="AH14" i="21"/>
  <c r="AG14" i="21"/>
  <c r="AE14" i="21"/>
  <c r="AA14" i="21"/>
  <c r="V14" i="21"/>
  <c r="N14" i="21"/>
  <c r="M14" i="21"/>
  <c r="J14" i="21"/>
  <c r="B14" i="21"/>
  <c r="A14" i="21"/>
  <c r="AJ13" i="21" a="1"/>
  <c r="AJ13" i="21" s="1"/>
  <c r="AH13" i="21"/>
  <c r="AG13" i="21"/>
  <c r="AE13" i="21"/>
  <c r="AA13" i="21"/>
  <c r="AB13" i="21" s="1"/>
  <c r="V13" i="21"/>
  <c r="N13" i="21"/>
  <c r="M13" i="21"/>
  <c r="J13" i="21"/>
  <c r="B13" i="21"/>
  <c r="A13" i="21"/>
  <c r="AJ12" i="21" a="1"/>
  <c r="AJ12" i="21" s="1"/>
  <c r="AH12" i="21"/>
  <c r="AG12" i="21"/>
  <c r="AE12" i="21"/>
  <c r="AA12" i="21"/>
  <c r="V12" i="21"/>
  <c r="N12" i="21"/>
  <c r="M12" i="21"/>
  <c r="J12" i="21"/>
  <c r="B12" i="21"/>
  <c r="A12" i="21"/>
  <c r="AJ11" i="21" a="1"/>
  <c r="AJ11" i="21" s="1"/>
  <c r="AH11" i="21"/>
  <c r="AG11" i="21"/>
  <c r="AE11" i="21"/>
  <c r="AA11" i="21"/>
  <c r="AB11" i="21" s="1"/>
  <c r="V11" i="21"/>
  <c r="N11" i="21"/>
  <c r="M11" i="21"/>
  <c r="J11" i="21"/>
  <c r="B11" i="21"/>
  <c r="A11" i="21"/>
  <c r="AJ10" i="21" a="1"/>
  <c r="AJ10" i="21" s="1"/>
  <c r="AH10" i="21"/>
  <c r="AG10" i="21"/>
  <c r="AE10" i="21"/>
  <c r="AA10" i="21"/>
  <c r="V10" i="21"/>
  <c r="N10" i="21"/>
  <c r="M10" i="21"/>
  <c r="J10" i="21"/>
  <c r="B10" i="21"/>
  <c r="A10" i="21"/>
  <c r="AJ9" i="21" a="1"/>
  <c r="AJ9" i="21" s="1"/>
  <c r="AH9" i="21"/>
  <c r="AG9" i="21"/>
  <c r="AE9" i="21"/>
  <c r="AA9" i="21"/>
  <c r="AB9" i="21" s="1"/>
  <c r="V9" i="21"/>
  <c r="AJ8" i="21" a="1"/>
  <c r="AJ8" i="21" s="1"/>
  <c r="AH8" i="21"/>
  <c r="AG8" i="21"/>
  <c r="AE8" i="21"/>
  <c r="AA8" i="21"/>
  <c r="V8" i="21"/>
  <c r="M7" i="21"/>
  <c r="M6" i="21" s="1"/>
  <c r="L7" i="21"/>
  <c r="K7" i="21"/>
  <c r="K6" i="21" s="1"/>
  <c r="J7" i="21"/>
  <c r="J6" i="21" s="1"/>
  <c r="I7" i="21"/>
  <c r="I6" i="21" s="1"/>
  <c r="H7" i="21"/>
  <c r="G7" i="21"/>
  <c r="L6" i="21"/>
  <c r="H6" i="21"/>
  <c r="G6" i="21"/>
  <c r="AG39" i="20" a="1"/>
  <c r="AG39" i="20" s="1"/>
  <c r="AE39" i="20" s="1"/>
  <c r="AL39" i="20" s="1"/>
  <c r="AA39" i="20"/>
  <c r="AB39" i="20" s="1"/>
  <c r="AC39" i="20" s="1"/>
  <c r="V39" i="20"/>
  <c r="W39" i="20" s="1"/>
  <c r="M39" i="20"/>
  <c r="J39" i="20"/>
  <c r="N39" i="20" s="1"/>
  <c r="B39" i="20"/>
  <c r="A39" i="20"/>
  <c r="AG38" i="20" a="1"/>
  <c r="AG38" i="20" s="1"/>
  <c r="AE38" i="20" s="1"/>
  <c r="AL38" i="20" s="1"/>
  <c r="AA38" i="20"/>
  <c r="AB38" i="20" s="1"/>
  <c r="AC38" i="20" s="1"/>
  <c r="V38" i="20"/>
  <c r="W38" i="20" s="1"/>
  <c r="M38" i="20"/>
  <c r="J38" i="20"/>
  <c r="N38" i="20" s="1"/>
  <c r="B38" i="20"/>
  <c r="A38" i="20"/>
  <c r="AG37" i="20" a="1"/>
  <c r="AG37" i="20" s="1"/>
  <c r="AE37" i="20" s="1"/>
  <c r="AL37" i="20" s="1"/>
  <c r="AB37" i="20"/>
  <c r="AC37" i="20" s="1"/>
  <c r="AA37" i="20"/>
  <c r="V37" i="20"/>
  <c r="W37" i="20" s="1"/>
  <c r="M37" i="20"/>
  <c r="N37" i="20" s="1"/>
  <c r="J37" i="20"/>
  <c r="B37" i="20"/>
  <c r="A37" i="20"/>
  <c r="AG36" i="20" a="1"/>
  <c r="AG36" i="20" s="1"/>
  <c r="AE36" i="20" s="1"/>
  <c r="AL36" i="20" s="1"/>
  <c r="AA36" i="20"/>
  <c r="AB36" i="20" s="1"/>
  <c r="AC36" i="20" s="1"/>
  <c r="V36" i="20"/>
  <c r="W36" i="20" s="1"/>
  <c r="M36" i="20"/>
  <c r="J36" i="20"/>
  <c r="N36" i="20" s="1"/>
  <c r="B36" i="20"/>
  <c r="A36" i="20"/>
  <c r="AG35" i="20" a="1"/>
  <c r="AG35" i="20" s="1"/>
  <c r="AE35" i="20" s="1"/>
  <c r="AL35" i="20" s="1"/>
  <c r="AB35" i="20"/>
  <c r="AC35" i="20" s="1"/>
  <c r="AA35" i="20"/>
  <c r="V35" i="20"/>
  <c r="W35" i="20" s="1"/>
  <c r="M35" i="20"/>
  <c r="N35" i="20" s="1"/>
  <c r="J35" i="20"/>
  <c r="B35" i="20"/>
  <c r="A35" i="20"/>
  <c r="AG34" i="20" a="1"/>
  <c r="AG34" i="20" s="1"/>
  <c r="AE34" i="20" s="1"/>
  <c r="AL34" i="20" s="1"/>
  <c r="AB34" i="20"/>
  <c r="AC34" i="20" s="1"/>
  <c r="AA34" i="20"/>
  <c r="V34" i="20"/>
  <c r="W34" i="20" s="1"/>
  <c r="X34" i="20" s="1"/>
  <c r="M34" i="20"/>
  <c r="J34" i="20"/>
  <c r="B34" i="20"/>
  <c r="A34" i="20"/>
  <c r="AG33" i="20" a="1"/>
  <c r="AG33" i="20" s="1"/>
  <c r="AE33" i="20" s="1"/>
  <c r="AL33" i="20" s="1"/>
  <c r="AB33" i="20"/>
  <c r="AC33" i="20" s="1"/>
  <c r="AA33" i="20"/>
  <c r="V33" i="20"/>
  <c r="W33" i="20" s="1"/>
  <c r="X33" i="20" s="1"/>
  <c r="M33" i="20"/>
  <c r="J33" i="20"/>
  <c r="B33" i="20"/>
  <c r="A33" i="20"/>
  <c r="AG32" i="20"/>
  <c r="AE32" i="20" s="1"/>
  <c r="AL32" i="20" s="1"/>
  <c r="AG32" i="20" a="1"/>
  <c r="AB32" i="20"/>
  <c r="AC32" i="20" s="1"/>
  <c r="AA32" i="20"/>
  <c r="V32" i="20"/>
  <c r="W32" i="20" s="1"/>
  <c r="X32" i="20" s="1"/>
  <c r="M32" i="20"/>
  <c r="J32" i="20"/>
  <c r="B32" i="20"/>
  <c r="A32" i="20"/>
  <c r="AG31" i="20" a="1"/>
  <c r="AG31" i="20" s="1"/>
  <c r="AE31" i="20" s="1"/>
  <c r="AL31" i="20" s="1"/>
  <c r="AB31" i="20"/>
  <c r="AC31" i="20" s="1"/>
  <c r="AA31" i="20"/>
  <c r="V31" i="20"/>
  <c r="W31" i="20" s="1"/>
  <c r="X31" i="20" s="1"/>
  <c r="M31" i="20"/>
  <c r="J31" i="20"/>
  <c r="B31" i="20"/>
  <c r="A31" i="20"/>
  <c r="AG30" i="20" a="1"/>
  <c r="AG30" i="20" s="1"/>
  <c r="AE30" i="20" s="1"/>
  <c r="AL30" i="20" s="1"/>
  <c r="AB30" i="20"/>
  <c r="AC30" i="20" s="1"/>
  <c r="AA30" i="20"/>
  <c r="V30" i="20"/>
  <c r="W30" i="20" s="1"/>
  <c r="X30" i="20" s="1"/>
  <c r="M30" i="20"/>
  <c r="M29" i="20" s="1"/>
  <c r="J30" i="20"/>
  <c r="B30" i="20"/>
  <c r="A30" i="20"/>
  <c r="AG29" i="20" a="1"/>
  <c r="AG29" i="20" s="1"/>
  <c r="AE29" i="20" s="1"/>
  <c r="AL29" i="20" s="1"/>
  <c r="V29" i="20"/>
  <c r="AG28" i="20" a="1"/>
  <c r="AG28" i="20" s="1"/>
  <c r="AE28" i="20" s="1"/>
  <c r="AA28" i="20"/>
  <c r="AB28" i="20" s="1"/>
  <c r="AC28" i="20" s="1"/>
  <c r="V28" i="20"/>
  <c r="W28" i="20" s="1"/>
  <c r="X28" i="20" s="1"/>
  <c r="M28" i="20"/>
  <c r="J28" i="20"/>
  <c r="N28" i="20" s="1"/>
  <c r="B28" i="20"/>
  <c r="A28" i="20"/>
  <c r="AG27" i="20" a="1"/>
  <c r="AG27" i="20" s="1"/>
  <c r="AE27" i="20" s="1"/>
  <c r="AL27" i="20" s="1"/>
  <c r="AA27" i="20"/>
  <c r="AB27" i="20" s="1"/>
  <c r="AC27" i="20" s="1"/>
  <c r="V27" i="20"/>
  <c r="W27" i="20" s="1"/>
  <c r="X27" i="20" s="1"/>
  <c r="M27" i="20"/>
  <c r="J27" i="20"/>
  <c r="N27" i="20" s="1"/>
  <c r="B27" i="20"/>
  <c r="A27" i="20"/>
  <c r="AG26" i="20" a="1"/>
  <c r="AG26" i="20" s="1"/>
  <c r="AE26" i="20" s="1"/>
  <c r="AL26" i="20" s="1"/>
  <c r="AA26" i="20"/>
  <c r="AB26" i="20" s="1"/>
  <c r="AC26" i="20" s="1"/>
  <c r="V26" i="20"/>
  <c r="W26" i="20" s="1"/>
  <c r="X26" i="20" s="1"/>
  <c r="M26" i="20"/>
  <c r="J26" i="20"/>
  <c r="N26" i="20" s="1"/>
  <c r="B26" i="20"/>
  <c r="A26" i="20"/>
  <c r="AG25" i="20" a="1"/>
  <c r="AG25" i="20" s="1"/>
  <c r="AE25" i="20" s="1"/>
  <c r="AL25" i="20" s="1"/>
  <c r="AA25" i="20"/>
  <c r="AB25" i="20" s="1"/>
  <c r="AC25" i="20" s="1"/>
  <c r="V25" i="20"/>
  <c r="W25" i="20" s="1"/>
  <c r="X25" i="20" s="1"/>
  <c r="M25" i="20"/>
  <c r="J25" i="20"/>
  <c r="N25" i="20" s="1"/>
  <c r="B25" i="20"/>
  <c r="A25" i="20"/>
  <c r="AG24" i="20" a="1"/>
  <c r="AG24" i="20" s="1"/>
  <c r="AE24" i="20" s="1"/>
  <c r="AL24" i="20" s="1"/>
  <c r="AA24" i="20"/>
  <c r="AB24" i="20" s="1"/>
  <c r="AC24" i="20" s="1"/>
  <c r="V24" i="20"/>
  <c r="W24" i="20" s="1"/>
  <c r="X24" i="20" s="1"/>
  <c r="M24" i="20"/>
  <c r="J24" i="20"/>
  <c r="N24" i="20" s="1"/>
  <c r="B24" i="20"/>
  <c r="A24" i="20"/>
  <c r="AG23" i="20" a="1"/>
  <c r="AG23" i="20" s="1"/>
  <c r="AE23" i="20" s="1"/>
  <c r="AL23" i="20" s="1"/>
  <c r="AA23" i="20"/>
  <c r="AB23" i="20" s="1"/>
  <c r="AC23" i="20" s="1"/>
  <c r="V23" i="20"/>
  <c r="W23" i="20" s="1"/>
  <c r="X23" i="20" s="1"/>
  <c r="M23" i="20"/>
  <c r="J23" i="20"/>
  <c r="N23" i="20" s="1"/>
  <c r="B23" i="20"/>
  <c r="A23" i="20"/>
  <c r="AG22" i="20" a="1"/>
  <c r="AG22" i="20" s="1"/>
  <c r="AE22" i="20" s="1"/>
  <c r="AL22" i="20" s="1"/>
  <c r="AA22" i="20"/>
  <c r="AB22" i="20" s="1"/>
  <c r="AC22" i="20" s="1"/>
  <c r="V22" i="20"/>
  <c r="W22" i="20" s="1"/>
  <c r="X22" i="20" s="1"/>
  <c r="M22" i="20"/>
  <c r="J22" i="20"/>
  <c r="N22" i="20" s="1"/>
  <c r="B22" i="20"/>
  <c r="A22" i="20"/>
  <c r="AG21" i="20" a="1"/>
  <c r="AG21" i="20" s="1"/>
  <c r="AE21" i="20" s="1"/>
  <c r="AL21" i="20" s="1"/>
  <c r="AA21" i="20"/>
  <c r="AB21" i="20" s="1"/>
  <c r="AC21" i="20" s="1"/>
  <c r="V21" i="20"/>
  <c r="W21" i="20" s="1"/>
  <c r="X21" i="20" s="1"/>
  <c r="M21" i="20"/>
  <c r="J21" i="20"/>
  <c r="N21" i="20" s="1"/>
  <c r="B21" i="20"/>
  <c r="A21" i="20"/>
  <c r="AG20" i="20" a="1"/>
  <c r="AG20" i="20" s="1"/>
  <c r="AE20" i="20" s="1"/>
  <c r="AA20" i="20"/>
  <c r="AB20" i="20" s="1"/>
  <c r="W20" i="20"/>
  <c r="X20" i="20" s="1"/>
  <c r="V20" i="20"/>
  <c r="M20" i="20"/>
  <c r="J20" i="20"/>
  <c r="N20" i="20" s="1"/>
  <c r="B20" i="20"/>
  <c r="A20" i="20"/>
  <c r="AG19" i="20" a="1"/>
  <c r="AG19" i="20" s="1"/>
  <c r="AE19" i="20" s="1"/>
  <c r="AL19" i="20" s="1"/>
  <c r="AA19" i="20"/>
  <c r="AB19" i="20" s="1"/>
  <c r="W19" i="20"/>
  <c r="X19" i="20" s="1"/>
  <c r="V19" i="20"/>
  <c r="M19" i="20"/>
  <c r="M18" i="20" s="1"/>
  <c r="J19" i="20"/>
  <c r="N19" i="20" s="1"/>
  <c r="B19" i="20"/>
  <c r="A19" i="20"/>
  <c r="AG18" i="20" a="1"/>
  <c r="AG18" i="20" s="1"/>
  <c r="AE18" i="20" s="1"/>
  <c r="V18" i="20"/>
  <c r="W18" i="20" s="1"/>
  <c r="X18" i="20" s="1"/>
  <c r="AG17" i="20" a="1"/>
  <c r="AG17" i="20" s="1"/>
  <c r="AE17" i="20" s="1"/>
  <c r="AL17" i="20" s="1"/>
  <c r="AA17" i="20"/>
  <c r="AB17" i="20" s="1"/>
  <c r="AC17" i="20" s="1"/>
  <c r="V17" i="20"/>
  <c r="W17" i="20" s="1"/>
  <c r="X17" i="20" s="1"/>
  <c r="M17" i="20"/>
  <c r="J17" i="20"/>
  <c r="N17" i="20" s="1"/>
  <c r="B17" i="20"/>
  <c r="A17" i="20"/>
  <c r="AG16" i="20" a="1"/>
  <c r="AG16" i="20" s="1"/>
  <c r="AE16" i="20" s="1"/>
  <c r="AA16" i="20"/>
  <c r="AB16" i="20" s="1"/>
  <c r="W16" i="20"/>
  <c r="X16" i="20" s="1"/>
  <c r="V16" i="20"/>
  <c r="M16" i="20"/>
  <c r="J16" i="20"/>
  <c r="N16" i="20" s="1"/>
  <c r="B16" i="20"/>
  <c r="A16" i="20"/>
  <c r="AG15" i="20" a="1"/>
  <c r="AG15" i="20" s="1"/>
  <c r="AE15" i="20" s="1"/>
  <c r="AL15" i="20" s="1"/>
  <c r="AA15" i="20"/>
  <c r="AB15" i="20" s="1"/>
  <c r="W15" i="20"/>
  <c r="X15" i="20" s="1"/>
  <c r="V15" i="20"/>
  <c r="M15" i="20"/>
  <c r="J15" i="20"/>
  <c r="N15" i="20" s="1"/>
  <c r="B15" i="20"/>
  <c r="A15" i="20"/>
  <c r="AG14" i="20" a="1"/>
  <c r="AG14" i="20" s="1"/>
  <c r="AE14" i="20" s="1"/>
  <c r="AA14" i="20"/>
  <c r="V14" i="20"/>
  <c r="W14" i="20" s="1"/>
  <c r="X14" i="20" s="1"/>
  <c r="M14" i="20"/>
  <c r="J14" i="20"/>
  <c r="N14" i="20" s="1"/>
  <c r="B14" i="20"/>
  <c r="A14" i="20"/>
  <c r="AG13" i="20" a="1"/>
  <c r="AG13" i="20" s="1"/>
  <c r="AE13" i="20" s="1"/>
  <c r="AL13" i="20" s="1"/>
  <c r="AA13" i="20"/>
  <c r="V13" i="20"/>
  <c r="W13" i="20" s="1"/>
  <c r="X13" i="20" s="1"/>
  <c r="M13" i="20"/>
  <c r="J13" i="20"/>
  <c r="N13" i="20" s="1"/>
  <c r="B13" i="20"/>
  <c r="A13" i="20"/>
  <c r="AG12" i="20" a="1"/>
  <c r="AG12" i="20" s="1"/>
  <c r="AE12" i="20" s="1"/>
  <c r="AB12" i="20"/>
  <c r="AC12" i="20" s="1"/>
  <c r="AA12" i="20"/>
  <c r="V12" i="20"/>
  <c r="M12" i="20"/>
  <c r="J12" i="20"/>
  <c r="B12" i="20"/>
  <c r="A12" i="20"/>
  <c r="AG11" i="20" a="1"/>
  <c r="AG11" i="20" s="1"/>
  <c r="AE11" i="20" s="1"/>
  <c r="AL11" i="20" s="1"/>
  <c r="AB11" i="20"/>
  <c r="AC11" i="20" s="1"/>
  <c r="AA11" i="20"/>
  <c r="V11" i="20"/>
  <c r="W11" i="20" s="1"/>
  <c r="X11" i="20" s="1"/>
  <c r="M11" i="20"/>
  <c r="J11" i="20"/>
  <c r="B11" i="20"/>
  <c r="A11" i="20"/>
  <c r="AG10" i="20" a="1"/>
  <c r="AG10" i="20" s="1"/>
  <c r="AE10" i="20" s="1"/>
  <c r="AA10" i="20"/>
  <c r="AB10" i="20" s="1"/>
  <c r="AC10" i="20" s="1"/>
  <c r="V10" i="20"/>
  <c r="M10" i="20"/>
  <c r="J10" i="20"/>
  <c r="N10" i="20" s="1"/>
  <c r="B10" i="20"/>
  <c r="A10" i="20"/>
  <c r="AG9" i="20" a="1"/>
  <c r="AG9" i="20" s="1"/>
  <c r="AE9" i="20" s="1"/>
  <c r="AL9" i="20" s="1"/>
  <c r="AA9" i="20"/>
  <c r="AB9" i="20" s="1"/>
  <c r="AC9" i="20" s="1"/>
  <c r="V9" i="20"/>
  <c r="W9" i="20" s="1"/>
  <c r="X9" i="20" s="1"/>
  <c r="M9" i="20"/>
  <c r="J9" i="20"/>
  <c r="N9" i="20" s="1"/>
  <c r="B9" i="20"/>
  <c r="A9" i="20"/>
  <c r="AG8" i="20" a="1"/>
  <c r="AG8" i="20" s="1"/>
  <c r="AE8" i="20" s="1"/>
  <c r="AA8" i="20"/>
  <c r="AB8" i="20" s="1"/>
  <c r="W8" i="20"/>
  <c r="X8" i="20" s="1"/>
  <c r="V8" i="20"/>
  <c r="M8" i="20"/>
  <c r="M7" i="20" s="1"/>
  <c r="M6" i="20" s="1"/>
  <c r="J8" i="20"/>
  <c r="N8" i="20" s="1"/>
  <c r="B8" i="20"/>
  <c r="A8" i="20"/>
  <c r="AG7" i="20" a="1"/>
  <c r="AG7" i="20" s="1"/>
  <c r="AE7" i="20" s="1"/>
  <c r="AK39" i="19" a="1"/>
  <c r="AK39" i="19" s="1"/>
  <c r="AI39" i="19"/>
  <c r="AF39" i="19"/>
  <c r="AH39" i="19" s="1"/>
  <c r="AC39" i="19"/>
  <c r="AD39" i="19" s="1"/>
  <c r="AB39" i="19"/>
  <c r="W39" i="19"/>
  <c r="N39" i="19"/>
  <c r="K39" i="19"/>
  <c r="O39" i="19" s="1"/>
  <c r="B39" i="19"/>
  <c r="A39" i="19"/>
  <c r="AK38" i="19" a="1"/>
  <c r="AK38" i="19" s="1"/>
  <c r="AI38" i="19"/>
  <c r="AF38" i="19"/>
  <c r="AH38" i="19" s="1"/>
  <c r="AB38" i="19"/>
  <c r="AC38" i="19" s="1"/>
  <c r="W38" i="19"/>
  <c r="N38" i="19"/>
  <c r="K38" i="19"/>
  <c r="O38" i="19" s="1"/>
  <c r="B38" i="19"/>
  <c r="A38" i="19"/>
  <c r="AK37" i="19" a="1"/>
  <c r="AK37" i="19" s="1"/>
  <c r="AI37" i="19"/>
  <c r="AF37" i="19"/>
  <c r="AH37" i="19" s="1"/>
  <c r="AB37" i="19"/>
  <c r="AC37" i="19" s="1"/>
  <c r="W37" i="19"/>
  <c r="N37" i="19"/>
  <c r="K37" i="19"/>
  <c r="O37" i="19" s="1"/>
  <c r="B37" i="19"/>
  <c r="A37" i="19"/>
  <c r="AK36" i="19" a="1"/>
  <c r="AK36" i="19" s="1"/>
  <c r="AI36" i="19"/>
  <c r="AF36" i="19"/>
  <c r="AH36" i="19" s="1"/>
  <c r="AB36" i="19"/>
  <c r="AC36" i="19" s="1"/>
  <c r="W36" i="19"/>
  <c r="N36" i="19"/>
  <c r="K36" i="19"/>
  <c r="O36" i="19" s="1"/>
  <c r="B36" i="19"/>
  <c r="A36" i="19"/>
  <c r="AK35" i="19" a="1"/>
  <c r="AK35" i="19" s="1"/>
  <c r="AI35" i="19"/>
  <c r="AF35" i="19"/>
  <c r="AH35" i="19" s="1"/>
  <c r="AB35" i="19"/>
  <c r="AC35" i="19" s="1"/>
  <c r="W35" i="19"/>
  <c r="N35" i="19"/>
  <c r="K35" i="19"/>
  <c r="O35" i="19" s="1"/>
  <c r="B35" i="19"/>
  <c r="A35" i="19"/>
  <c r="AK34" i="19" a="1"/>
  <c r="AK34" i="19" s="1"/>
  <c r="AI34" i="19"/>
  <c r="AF34" i="19"/>
  <c r="AH34" i="19" s="1"/>
  <c r="AB34" i="19"/>
  <c r="AC34" i="19" s="1"/>
  <c r="W34" i="19"/>
  <c r="N34" i="19"/>
  <c r="K34" i="19"/>
  <c r="O34" i="19" s="1"/>
  <c r="B34" i="19"/>
  <c r="A34" i="19"/>
  <c r="AK33" i="19" a="1"/>
  <c r="AK33" i="19" s="1"/>
  <c r="AI33" i="19"/>
  <c r="AF33" i="19"/>
  <c r="AH33" i="19" s="1"/>
  <c r="AB33" i="19"/>
  <c r="AC33" i="19" s="1"/>
  <c r="W33" i="19"/>
  <c r="N33" i="19"/>
  <c r="K33" i="19"/>
  <c r="O33" i="19" s="1"/>
  <c r="B33" i="19"/>
  <c r="A33" i="19"/>
  <c r="AK32" i="19" a="1"/>
  <c r="AK32" i="19" s="1"/>
  <c r="AI32" i="19"/>
  <c r="AF32" i="19"/>
  <c r="AH32" i="19" s="1"/>
  <c r="AB32" i="19"/>
  <c r="AC32" i="19" s="1"/>
  <c r="W32" i="19"/>
  <c r="N32" i="19"/>
  <c r="K32" i="19"/>
  <c r="O32" i="19" s="1"/>
  <c r="B32" i="19"/>
  <c r="A32" i="19"/>
  <c r="AK31" i="19" a="1"/>
  <c r="AK31" i="19" s="1"/>
  <c r="AI31" i="19"/>
  <c r="AF31" i="19"/>
  <c r="AH31" i="19" s="1"/>
  <c r="AB31" i="19"/>
  <c r="AC31" i="19" s="1"/>
  <c r="W31" i="19"/>
  <c r="N31" i="19"/>
  <c r="K31" i="19"/>
  <c r="O31" i="19" s="1"/>
  <c r="B31" i="19"/>
  <c r="A31" i="19"/>
  <c r="AK30" i="19" a="1"/>
  <c r="AK30" i="19" s="1"/>
  <c r="AI30" i="19"/>
  <c r="AF30" i="19"/>
  <c r="AH30" i="19" s="1"/>
  <c r="AB30" i="19"/>
  <c r="AC30" i="19" s="1"/>
  <c r="W30" i="19"/>
  <c r="N30" i="19"/>
  <c r="K30" i="19"/>
  <c r="K29" i="19" s="1"/>
  <c r="B30" i="19"/>
  <c r="A30" i="19"/>
  <c r="AF29" i="19"/>
  <c r="N29" i="19"/>
  <c r="M29" i="19"/>
  <c r="L29" i="19"/>
  <c r="J29" i="19"/>
  <c r="I29" i="19"/>
  <c r="H29" i="19"/>
  <c r="AK28" i="19"/>
  <c r="AK28" i="19" a="1"/>
  <c r="AI28" i="19"/>
  <c r="AF28" i="19"/>
  <c r="AH28" i="19" s="1"/>
  <c r="AC28" i="19"/>
  <c r="AB28" i="19"/>
  <c r="Y28" i="19"/>
  <c r="W28" i="19"/>
  <c r="X28" i="19" s="1"/>
  <c r="N28" i="19"/>
  <c r="O28" i="19" s="1"/>
  <c r="K28" i="19"/>
  <c r="B28" i="19"/>
  <c r="A28" i="19"/>
  <c r="AK27" i="19" a="1"/>
  <c r="AK27" i="19" s="1"/>
  <c r="AI27" i="19"/>
  <c r="AF27" i="19"/>
  <c r="AH27" i="19" s="1"/>
  <c r="AC27" i="19"/>
  <c r="AB27" i="19"/>
  <c r="Y27" i="19"/>
  <c r="W27" i="19"/>
  <c r="X27" i="19" s="1"/>
  <c r="N27" i="19"/>
  <c r="O27" i="19" s="1"/>
  <c r="K27" i="19"/>
  <c r="B27" i="19"/>
  <c r="A27" i="19"/>
  <c r="AK26" i="19" a="1"/>
  <c r="AK26" i="19" s="1"/>
  <c r="AI26" i="19"/>
  <c r="AF26" i="19"/>
  <c r="AH26" i="19" s="1"/>
  <c r="AC26" i="19"/>
  <c r="AB26" i="19"/>
  <c r="Y26" i="19"/>
  <c r="W26" i="19"/>
  <c r="X26" i="19" s="1"/>
  <c r="N26" i="19"/>
  <c r="O26" i="19" s="1"/>
  <c r="K26" i="19"/>
  <c r="B26" i="19"/>
  <c r="A26" i="19"/>
  <c r="AK25" i="19" a="1"/>
  <c r="AK25" i="19" s="1"/>
  <c r="AI25" i="19"/>
  <c r="AF25" i="19"/>
  <c r="AH25" i="19" s="1"/>
  <c r="AC25" i="19"/>
  <c r="AB25" i="19"/>
  <c r="Y25" i="19"/>
  <c r="W25" i="19"/>
  <c r="X25" i="19" s="1"/>
  <c r="N25" i="19"/>
  <c r="O25" i="19" s="1"/>
  <c r="K25" i="19"/>
  <c r="B25" i="19"/>
  <c r="A25" i="19"/>
  <c r="AK24" i="19" a="1"/>
  <c r="AK24" i="19" s="1"/>
  <c r="AI24" i="19"/>
  <c r="AF24" i="19"/>
  <c r="AH24" i="19" s="1"/>
  <c r="AC24" i="19"/>
  <c r="AB24" i="19"/>
  <c r="Y24" i="19"/>
  <c r="W24" i="19"/>
  <c r="X24" i="19" s="1"/>
  <c r="N24" i="19"/>
  <c r="O24" i="19" s="1"/>
  <c r="K24" i="19"/>
  <c r="B24" i="19"/>
  <c r="A24" i="19"/>
  <c r="AK23" i="19" a="1"/>
  <c r="AK23" i="19" s="1"/>
  <c r="AI23" i="19"/>
  <c r="AF23" i="19"/>
  <c r="AH23" i="19" s="1"/>
  <c r="AC23" i="19"/>
  <c r="AB23" i="19"/>
  <c r="Y23" i="19"/>
  <c r="W23" i="19"/>
  <c r="X23" i="19" s="1"/>
  <c r="N23" i="19"/>
  <c r="O23" i="19" s="1"/>
  <c r="K23" i="19"/>
  <c r="B23" i="19"/>
  <c r="A23" i="19"/>
  <c r="AK22" i="19" a="1"/>
  <c r="AK22" i="19" s="1"/>
  <c r="AI22" i="19"/>
  <c r="AF22" i="19"/>
  <c r="AH22" i="19" s="1"/>
  <c r="AC22" i="19"/>
  <c r="AB22" i="19"/>
  <c r="Y22" i="19"/>
  <c r="W22" i="19"/>
  <c r="X22" i="19" s="1"/>
  <c r="N22" i="19"/>
  <c r="O22" i="19" s="1"/>
  <c r="K22" i="19"/>
  <c r="B22" i="19"/>
  <c r="A22" i="19"/>
  <c r="AK21" i="19" a="1"/>
  <c r="AK21" i="19" s="1"/>
  <c r="AI21" i="19"/>
  <c r="AF21" i="19"/>
  <c r="AH21" i="19" s="1"/>
  <c r="AC21" i="19"/>
  <c r="AB21" i="19"/>
  <c r="Y21" i="19"/>
  <c r="W21" i="19"/>
  <c r="X21" i="19" s="1"/>
  <c r="N21" i="19"/>
  <c r="O21" i="19" s="1"/>
  <c r="K21" i="19"/>
  <c r="B21" i="19"/>
  <c r="A21" i="19"/>
  <c r="AK20" i="19" a="1"/>
  <c r="AK20" i="19" s="1"/>
  <c r="AI20" i="19"/>
  <c r="AF20" i="19"/>
  <c r="AH20" i="19" s="1"/>
  <c r="AC20" i="19"/>
  <c r="AB20" i="19"/>
  <c r="Y20" i="19"/>
  <c r="W20" i="19"/>
  <c r="X20" i="19" s="1"/>
  <c r="N20" i="19"/>
  <c r="O20" i="19" s="1"/>
  <c r="K20" i="19"/>
  <c r="B20" i="19"/>
  <c r="A20" i="19"/>
  <c r="AK19" i="19" a="1"/>
  <c r="AK19" i="19" s="1"/>
  <c r="AI19" i="19"/>
  <c r="AF19" i="19"/>
  <c r="AH19" i="19" s="1"/>
  <c r="AC19" i="19"/>
  <c r="AB19" i="19"/>
  <c r="Y19" i="19"/>
  <c r="W19" i="19"/>
  <c r="X19" i="19" s="1"/>
  <c r="N19" i="19"/>
  <c r="K19" i="19"/>
  <c r="B19" i="19"/>
  <c r="A19" i="19"/>
  <c r="AF18" i="19"/>
  <c r="M18" i="19"/>
  <c r="L18" i="19"/>
  <c r="K18" i="19"/>
  <c r="J18" i="19"/>
  <c r="I18" i="19"/>
  <c r="H18" i="19"/>
  <c r="AK17" i="19" a="1"/>
  <c r="AK17" i="19" s="1"/>
  <c r="AI17" i="19"/>
  <c r="AF17" i="19"/>
  <c r="AH17" i="19" s="1"/>
  <c r="AC17" i="19"/>
  <c r="AB17" i="19"/>
  <c r="W17" i="19"/>
  <c r="X17" i="19" s="1"/>
  <c r="N17" i="19"/>
  <c r="O17" i="19" s="1"/>
  <c r="K17" i="19"/>
  <c r="B17" i="19"/>
  <c r="A17" i="19"/>
  <c r="AK16" i="19"/>
  <c r="AK16" i="19" a="1"/>
  <c r="AI16" i="19"/>
  <c r="AF16" i="19"/>
  <c r="AH16" i="19" s="1"/>
  <c r="AC16" i="19"/>
  <c r="AB16" i="19"/>
  <c r="W16" i="19"/>
  <c r="X16" i="19" s="1"/>
  <c r="N16" i="19"/>
  <c r="O16" i="19" s="1"/>
  <c r="K16" i="19"/>
  <c r="B16" i="19"/>
  <c r="A16" i="19"/>
  <c r="AK15" i="19" a="1"/>
  <c r="AK15" i="19" s="1"/>
  <c r="AI15" i="19"/>
  <c r="AF15" i="19"/>
  <c r="AH15" i="19" s="1"/>
  <c r="AC15" i="19"/>
  <c r="AB15" i="19"/>
  <c r="W15" i="19"/>
  <c r="X15" i="19" s="1"/>
  <c r="N15" i="19"/>
  <c r="O15" i="19" s="1"/>
  <c r="K15" i="19"/>
  <c r="B15" i="19"/>
  <c r="A15" i="19"/>
  <c r="AK14" i="19" a="1"/>
  <c r="AK14" i="19" s="1"/>
  <c r="AI14" i="19"/>
  <c r="AF14" i="19"/>
  <c r="AH14" i="19" s="1"/>
  <c r="AC14" i="19"/>
  <c r="AB14" i="19"/>
  <c r="W14" i="19"/>
  <c r="X14" i="19" s="1"/>
  <c r="N14" i="19"/>
  <c r="O14" i="19" s="1"/>
  <c r="K14" i="19"/>
  <c r="B14" i="19"/>
  <c r="A14" i="19"/>
  <c r="AK13" i="19" a="1"/>
  <c r="AK13" i="19" s="1"/>
  <c r="AI13" i="19"/>
  <c r="AF13" i="19"/>
  <c r="AH13" i="19" s="1"/>
  <c r="AC13" i="19"/>
  <c r="AB13" i="19"/>
  <c r="W13" i="19"/>
  <c r="X13" i="19" s="1"/>
  <c r="N13" i="19"/>
  <c r="O13" i="19" s="1"/>
  <c r="K13" i="19"/>
  <c r="B13" i="19"/>
  <c r="A13" i="19"/>
  <c r="AK12" i="19" a="1"/>
  <c r="AK12" i="19" s="1"/>
  <c r="AI12" i="19"/>
  <c r="AF12" i="19"/>
  <c r="AH12" i="19" s="1"/>
  <c r="AC12" i="19"/>
  <c r="AB12" i="19"/>
  <c r="W12" i="19"/>
  <c r="X12" i="19" s="1"/>
  <c r="N12" i="19"/>
  <c r="O12" i="19" s="1"/>
  <c r="K12" i="19"/>
  <c r="B12" i="19"/>
  <c r="A12" i="19"/>
  <c r="AK11" i="19" a="1"/>
  <c r="AK11" i="19" s="1"/>
  <c r="AI11" i="19"/>
  <c r="AF11" i="19"/>
  <c r="AH11" i="19" s="1"/>
  <c r="AC11" i="19"/>
  <c r="AB11" i="19"/>
  <c r="W11" i="19"/>
  <c r="X11" i="19" s="1"/>
  <c r="N11" i="19"/>
  <c r="O11" i="19" s="1"/>
  <c r="K11" i="19"/>
  <c r="B11" i="19"/>
  <c r="A11" i="19"/>
  <c r="AK10" i="19" a="1"/>
  <c r="AK10" i="19" s="1"/>
  <c r="AI10" i="19"/>
  <c r="AH10" i="19"/>
  <c r="AF10" i="19"/>
  <c r="AB10" i="19"/>
  <c r="AC10" i="19" s="1"/>
  <c r="W10" i="19"/>
  <c r="X10" i="19" s="1"/>
  <c r="N10" i="19"/>
  <c r="K10" i="19"/>
  <c r="B10" i="19"/>
  <c r="A10" i="19"/>
  <c r="AK9" i="19" a="1"/>
  <c r="AK9" i="19" s="1"/>
  <c r="AI9" i="19"/>
  <c r="AF9" i="19"/>
  <c r="AH9" i="19" s="1"/>
  <c r="AB9" i="19"/>
  <c r="AC9" i="19" s="1"/>
  <c r="W9" i="19"/>
  <c r="X9" i="19" s="1"/>
  <c r="O9" i="19"/>
  <c r="N9" i="19"/>
  <c r="K9" i="19"/>
  <c r="B9" i="19"/>
  <c r="A9" i="19"/>
  <c r="AK8" i="19" a="1"/>
  <c r="AK8" i="19" s="1"/>
  <c r="AI8" i="19"/>
  <c r="AH8" i="19"/>
  <c r="AF8" i="19"/>
  <c r="AB8" i="19"/>
  <c r="AC8" i="19" s="1"/>
  <c r="W8" i="19"/>
  <c r="X8" i="19" s="1"/>
  <c r="N8" i="19"/>
  <c r="K8" i="19"/>
  <c r="B8" i="19"/>
  <c r="A8" i="19"/>
  <c r="N7" i="19"/>
  <c r="M7" i="19"/>
  <c r="L7" i="19"/>
  <c r="K7" i="19"/>
  <c r="K6" i="19" s="1"/>
  <c r="J7" i="19"/>
  <c r="J6" i="19" s="1"/>
  <c r="I7" i="19"/>
  <c r="I6" i="19" s="1"/>
  <c r="H7" i="19"/>
  <c r="M6" i="19"/>
  <c r="G25" i="4" s="1"/>
  <c r="AG39" i="18" a="1"/>
  <c r="AG39" i="18" s="1"/>
  <c r="AE39" i="18" s="1"/>
  <c r="AP39" i="18" s="1"/>
  <c r="AA39" i="18"/>
  <c r="V39" i="18"/>
  <c r="M39" i="18"/>
  <c r="J39" i="18"/>
  <c r="B39" i="18"/>
  <c r="A39" i="18"/>
  <c r="AG38" i="18" a="1"/>
  <c r="AG38" i="18" s="1"/>
  <c r="AE38" i="18" s="1"/>
  <c r="AA38" i="18"/>
  <c r="V38" i="18"/>
  <c r="W38" i="18" s="1"/>
  <c r="M38" i="18"/>
  <c r="J38" i="18"/>
  <c r="B38" i="18"/>
  <c r="A38" i="18"/>
  <c r="AG37" i="18" a="1"/>
  <c r="AG37" i="18" s="1"/>
  <c r="AE37" i="18" s="1"/>
  <c r="AP37" i="18" s="1"/>
  <c r="AA37" i="18"/>
  <c r="V37" i="18"/>
  <c r="M37" i="18"/>
  <c r="J37" i="18"/>
  <c r="B37" i="18"/>
  <c r="A37" i="18"/>
  <c r="AG36" i="18" a="1"/>
  <c r="AG36" i="18" s="1"/>
  <c r="AE36" i="18" s="1"/>
  <c r="AK36" i="18" s="1"/>
  <c r="AA36" i="18"/>
  <c r="V36" i="18"/>
  <c r="W36" i="18" s="1"/>
  <c r="M36" i="18"/>
  <c r="J36" i="18"/>
  <c r="B36" i="18"/>
  <c r="A36" i="18"/>
  <c r="AG35" i="18" a="1"/>
  <c r="AG35" i="18" s="1"/>
  <c r="AE35" i="18" s="1"/>
  <c r="AP35" i="18" s="1"/>
  <c r="AA35" i="18"/>
  <c r="V35" i="18"/>
  <c r="W35" i="18" s="1"/>
  <c r="M35" i="18"/>
  <c r="J35" i="18"/>
  <c r="B35" i="18"/>
  <c r="A35" i="18"/>
  <c r="AG34" i="18" a="1"/>
  <c r="AG34" i="18" s="1"/>
  <c r="AE34" i="18" s="1"/>
  <c r="AA34" i="18"/>
  <c r="V34" i="18"/>
  <c r="W34" i="18" s="1"/>
  <c r="M34" i="18"/>
  <c r="J34" i="18"/>
  <c r="B34" i="18"/>
  <c r="A34" i="18"/>
  <c r="AG33" i="18" a="1"/>
  <c r="AG33" i="18" s="1"/>
  <c r="AE33" i="18" s="1"/>
  <c r="AP33" i="18" s="1"/>
  <c r="AA33" i="18"/>
  <c r="W33" i="18"/>
  <c r="V33" i="18"/>
  <c r="M33" i="18"/>
  <c r="J33" i="18"/>
  <c r="B33" i="18"/>
  <c r="A33" i="18"/>
  <c r="AG32" i="18" a="1"/>
  <c r="AG32" i="18" s="1"/>
  <c r="AE32" i="18" s="1"/>
  <c r="AK32" i="18" s="1"/>
  <c r="AA32" i="18"/>
  <c r="V32" i="18"/>
  <c r="W32" i="18" s="1"/>
  <c r="M32" i="18"/>
  <c r="J32" i="18"/>
  <c r="B32" i="18"/>
  <c r="A32" i="18"/>
  <c r="AG31" i="18" a="1"/>
  <c r="AG31" i="18" s="1"/>
  <c r="AE31" i="18" s="1"/>
  <c r="AP31" i="18" s="1"/>
  <c r="AA31" i="18"/>
  <c r="W31" i="18"/>
  <c r="V31" i="18"/>
  <c r="M31" i="18"/>
  <c r="J31" i="18"/>
  <c r="B31" i="18"/>
  <c r="A31" i="18"/>
  <c r="AG30" i="18" a="1"/>
  <c r="AG30" i="18" s="1"/>
  <c r="AE30" i="18" s="1"/>
  <c r="AK30" i="18" s="1"/>
  <c r="AA30" i="18"/>
  <c r="V30" i="18"/>
  <c r="W30" i="18" s="1"/>
  <c r="M30" i="18"/>
  <c r="M29" i="18" s="1"/>
  <c r="J30" i="18"/>
  <c r="B30" i="18"/>
  <c r="A30" i="18"/>
  <c r="AG29" i="18" a="1"/>
  <c r="AG29" i="18" s="1"/>
  <c r="AE29" i="18" s="1"/>
  <c r="AP29" i="18" s="1"/>
  <c r="AA29" i="18"/>
  <c r="AG28" i="18" a="1"/>
  <c r="AG28" i="18" s="1"/>
  <c r="AE28" i="18" s="1"/>
  <c r="AK28" i="18" s="1"/>
  <c r="AA28" i="18"/>
  <c r="AB28" i="18" s="1"/>
  <c r="AC28" i="18" s="1"/>
  <c r="V28" i="18"/>
  <c r="W28" i="18" s="1"/>
  <c r="M28" i="18"/>
  <c r="J28" i="18"/>
  <c r="B28" i="18"/>
  <c r="A28" i="18"/>
  <c r="AG27" i="18" a="1"/>
  <c r="AG27" i="18" s="1"/>
  <c r="AE27" i="18" s="1"/>
  <c r="AP27" i="18" s="1"/>
  <c r="AA27" i="18"/>
  <c r="AB27" i="18" s="1"/>
  <c r="AC27" i="18" s="1"/>
  <c r="W27" i="18"/>
  <c r="X27" i="18" s="1"/>
  <c r="V27" i="18"/>
  <c r="M27" i="18"/>
  <c r="J27" i="18"/>
  <c r="B27" i="18"/>
  <c r="A27" i="18"/>
  <c r="AG26" i="18" a="1"/>
  <c r="AG26" i="18" s="1"/>
  <c r="AE26" i="18" s="1"/>
  <c r="AA26" i="18"/>
  <c r="AB26" i="18" s="1"/>
  <c r="AC26" i="18" s="1"/>
  <c r="V26" i="18"/>
  <c r="W26" i="18" s="1"/>
  <c r="M26" i="18"/>
  <c r="J26" i="18"/>
  <c r="B26" i="18"/>
  <c r="A26" i="18"/>
  <c r="AG25" i="18" a="1"/>
  <c r="AG25" i="18" s="1"/>
  <c r="AE25" i="18" s="1"/>
  <c r="AP25" i="18" s="1"/>
  <c r="AA25" i="18"/>
  <c r="AB25" i="18" s="1"/>
  <c r="AC25" i="18" s="1"/>
  <c r="W25" i="18"/>
  <c r="X25" i="18" s="1"/>
  <c r="V25" i="18"/>
  <c r="M25" i="18"/>
  <c r="J25" i="18"/>
  <c r="B25" i="18"/>
  <c r="A25" i="18"/>
  <c r="AG24" i="18" a="1"/>
  <c r="AG24" i="18" s="1"/>
  <c r="AE24" i="18" s="1"/>
  <c r="AK24" i="18" s="1"/>
  <c r="AA24" i="18"/>
  <c r="AB24" i="18" s="1"/>
  <c r="AC24" i="18" s="1"/>
  <c r="V24" i="18"/>
  <c r="W24" i="18" s="1"/>
  <c r="M24" i="18"/>
  <c r="J24" i="18"/>
  <c r="B24" i="18"/>
  <c r="A24" i="18"/>
  <c r="AG23" i="18" a="1"/>
  <c r="AG23" i="18" s="1"/>
  <c r="AE23" i="18" s="1"/>
  <c r="AP23" i="18" s="1"/>
  <c r="AA23" i="18"/>
  <c r="AB23" i="18" s="1"/>
  <c r="AC23" i="18" s="1"/>
  <c r="W23" i="18"/>
  <c r="X23" i="18" s="1"/>
  <c r="V23" i="18"/>
  <c r="M23" i="18"/>
  <c r="J23" i="18"/>
  <c r="B23" i="18"/>
  <c r="A23" i="18"/>
  <c r="AG22" i="18" a="1"/>
  <c r="AG22" i="18" s="1"/>
  <c r="AE22" i="18" s="1"/>
  <c r="AK22" i="18" s="1"/>
  <c r="AA22" i="18"/>
  <c r="AB22" i="18" s="1"/>
  <c r="AC22" i="18" s="1"/>
  <c r="V22" i="18"/>
  <c r="W22" i="18" s="1"/>
  <c r="M22" i="18"/>
  <c r="J22" i="18"/>
  <c r="B22" i="18"/>
  <c r="A22" i="18"/>
  <c r="AG21" i="18" a="1"/>
  <c r="AG21" i="18" s="1"/>
  <c r="AE21" i="18" s="1"/>
  <c r="AP21" i="18" s="1"/>
  <c r="AA21" i="18"/>
  <c r="AB21" i="18" s="1"/>
  <c r="AC21" i="18" s="1"/>
  <c r="W21" i="18"/>
  <c r="X21" i="18" s="1"/>
  <c r="V21" i="18"/>
  <c r="M21" i="18"/>
  <c r="J21" i="18"/>
  <c r="B21" i="18"/>
  <c r="A21" i="18"/>
  <c r="AG20" i="18" a="1"/>
  <c r="AG20" i="18" s="1"/>
  <c r="AE20" i="18" s="1"/>
  <c r="AK20" i="18" s="1"/>
  <c r="AA20" i="18"/>
  <c r="AB20" i="18" s="1"/>
  <c r="AC20" i="18" s="1"/>
  <c r="V20" i="18"/>
  <c r="W20" i="18" s="1"/>
  <c r="M20" i="18"/>
  <c r="J20" i="18"/>
  <c r="B20" i="18"/>
  <c r="A20" i="18"/>
  <c r="AG19" i="18" a="1"/>
  <c r="AG19" i="18" s="1"/>
  <c r="AE19" i="18" s="1"/>
  <c r="AP19" i="18" s="1"/>
  <c r="AA19" i="18"/>
  <c r="AB19" i="18" s="1"/>
  <c r="AC19" i="18" s="1"/>
  <c r="W19" i="18"/>
  <c r="X19" i="18" s="1"/>
  <c r="V19" i="18"/>
  <c r="M19" i="18"/>
  <c r="M18" i="18" s="1"/>
  <c r="J19" i="18"/>
  <c r="J18" i="18" s="1"/>
  <c r="B19" i="18"/>
  <c r="A19" i="18"/>
  <c r="AG18" i="18" a="1"/>
  <c r="AG18" i="18" s="1"/>
  <c r="AE18" i="18" s="1"/>
  <c r="V18" i="18"/>
  <c r="W18" i="18" s="1"/>
  <c r="AG17" i="18" a="1"/>
  <c r="AG17" i="18" s="1"/>
  <c r="AE17" i="18" s="1"/>
  <c r="AP17" i="18" s="1"/>
  <c r="AA17" i="18"/>
  <c r="V17" i="18"/>
  <c r="W17" i="18" s="1"/>
  <c r="X17" i="18" s="1"/>
  <c r="M17" i="18"/>
  <c r="J17" i="18"/>
  <c r="B17" i="18"/>
  <c r="A17" i="18"/>
  <c r="AG16" i="18" a="1"/>
  <c r="AG16" i="18" s="1"/>
  <c r="AE16" i="18" s="1"/>
  <c r="AK16" i="18" s="1"/>
  <c r="AA16" i="18"/>
  <c r="AB16" i="18" s="1"/>
  <c r="AC16" i="18" s="1"/>
  <c r="W16" i="18"/>
  <c r="V16" i="18"/>
  <c r="M16" i="18"/>
  <c r="J16" i="18"/>
  <c r="B16" i="18"/>
  <c r="A16" i="18"/>
  <c r="AG15" i="18" a="1"/>
  <c r="AG15" i="18" s="1"/>
  <c r="AE15" i="18" s="1"/>
  <c r="AP15" i="18" s="1"/>
  <c r="AB15" i="18"/>
  <c r="AC15" i="18" s="1"/>
  <c r="AA15" i="18"/>
  <c r="V15" i="18"/>
  <c r="W15" i="18" s="1"/>
  <c r="X15" i="18" s="1"/>
  <c r="M15" i="18"/>
  <c r="J15" i="18"/>
  <c r="B15" i="18"/>
  <c r="A15" i="18"/>
  <c r="AG14" i="18" a="1"/>
  <c r="AG14" i="18" s="1"/>
  <c r="AE14" i="18" s="1"/>
  <c r="AK14" i="18" s="1"/>
  <c r="AA14" i="18"/>
  <c r="W14" i="18"/>
  <c r="V14" i="18"/>
  <c r="M14" i="18"/>
  <c r="J14" i="18"/>
  <c r="B14" i="18"/>
  <c r="A14" i="18"/>
  <c r="AG13" i="18" a="1"/>
  <c r="AG13" i="18" s="1"/>
  <c r="AE13" i="18" s="1"/>
  <c r="AP13" i="18" s="1"/>
  <c r="AC13" i="18"/>
  <c r="AB13" i="18"/>
  <c r="AA13" i="18"/>
  <c r="V13" i="18"/>
  <c r="W13" i="18" s="1"/>
  <c r="X13" i="18" s="1"/>
  <c r="M13" i="18"/>
  <c r="J13" i="18"/>
  <c r="B13" i="18"/>
  <c r="A13" i="18"/>
  <c r="AG12" i="18" a="1"/>
  <c r="AG12" i="18" s="1"/>
  <c r="AE12" i="18" s="1"/>
  <c r="AK12" i="18" s="1"/>
  <c r="AA12" i="18"/>
  <c r="W12" i="18"/>
  <c r="V12" i="18"/>
  <c r="M12" i="18"/>
  <c r="J12" i="18"/>
  <c r="B12" i="18"/>
  <c r="A12" i="18"/>
  <c r="AG11" i="18" a="1"/>
  <c r="AG11" i="18" s="1"/>
  <c r="AE11" i="18" s="1"/>
  <c r="AA11" i="18"/>
  <c r="W11" i="18"/>
  <c r="X11" i="18" s="1"/>
  <c r="V11" i="18"/>
  <c r="M11" i="18"/>
  <c r="J11" i="18"/>
  <c r="B11" i="18"/>
  <c r="A11" i="18"/>
  <c r="AG10" i="18" a="1"/>
  <c r="AG10" i="18" s="1"/>
  <c r="AE10" i="18" s="1"/>
  <c r="AO10" i="18" s="1"/>
  <c r="AQ10" i="18" s="1"/>
  <c r="AC10" i="18"/>
  <c r="AB10" i="18"/>
  <c r="AA10" i="18"/>
  <c r="V10" i="18"/>
  <c r="W10" i="18" s="1"/>
  <c r="M10" i="18"/>
  <c r="J10" i="18"/>
  <c r="B10" i="18"/>
  <c r="A10" i="18"/>
  <c r="AG9" i="18" a="1"/>
  <c r="AG9" i="18" s="1"/>
  <c r="AE9" i="18" s="1"/>
  <c r="AA9" i="18"/>
  <c r="V9" i="18"/>
  <c r="W9" i="18" s="1"/>
  <c r="X9" i="18" s="1"/>
  <c r="M9" i="18"/>
  <c r="J9" i="18"/>
  <c r="B9" i="18"/>
  <c r="A9" i="18"/>
  <c r="AG8" i="18" a="1"/>
  <c r="AG8" i="18" s="1"/>
  <c r="AE8" i="18" s="1"/>
  <c r="AL8" i="18" s="1"/>
  <c r="AA8" i="18"/>
  <c r="V8" i="18"/>
  <c r="M8" i="18"/>
  <c r="M7" i="18" s="1"/>
  <c r="M6" i="18" s="1"/>
  <c r="J8" i="18"/>
  <c r="B8" i="18"/>
  <c r="A8" i="18"/>
  <c r="AG7" i="18" a="1"/>
  <c r="AG7" i="18" s="1"/>
  <c r="AE7" i="18" s="1"/>
  <c r="AA7" i="18"/>
  <c r="N120" i="15"/>
  <c r="K120" i="15"/>
  <c r="N119" i="15"/>
  <c r="K119" i="15"/>
  <c r="N118" i="15"/>
  <c r="K118" i="15"/>
  <c r="N117" i="15"/>
  <c r="K117" i="15"/>
  <c r="N116" i="15"/>
  <c r="K116" i="15"/>
  <c r="N115" i="15"/>
  <c r="K115" i="15"/>
  <c r="N114" i="15"/>
  <c r="K114" i="15"/>
  <c r="N113" i="15"/>
  <c r="K113" i="15"/>
  <c r="N112" i="15"/>
  <c r="K112" i="15"/>
  <c r="N111" i="15"/>
  <c r="K111" i="15"/>
  <c r="N109" i="15"/>
  <c r="K109" i="15"/>
  <c r="N108" i="15"/>
  <c r="K108" i="15"/>
  <c r="N107" i="15"/>
  <c r="K107" i="15"/>
  <c r="N106" i="15"/>
  <c r="K106" i="15"/>
  <c r="N105" i="15"/>
  <c r="K105" i="15"/>
  <c r="N104" i="15"/>
  <c r="K104" i="15"/>
  <c r="N103" i="15"/>
  <c r="K103" i="15"/>
  <c r="N102" i="15"/>
  <c r="K102" i="15"/>
  <c r="N101" i="15"/>
  <c r="K101" i="15"/>
  <c r="N100" i="15"/>
  <c r="K100" i="15"/>
  <c r="N98" i="15"/>
  <c r="K98" i="15"/>
  <c r="N97" i="15"/>
  <c r="K97" i="15"/>
  <c r="N96" i="15"/>
  <c r="K96" i="15"/>
  <c r="N95" i="15"/>
  <c r="K95" i="15"/>
  <c r="N94" i="15"/>
  <c r="K94" i="15"/>
  <c r="N93" i="15"/>
  <c r="K93" i="15"/>
  <c r="N92" i="15"/>
  <c r="K92" i="15"/>
  <c r="N91" i="15"/>
  <c r="K91" i="15"/>
  <c r="N90" i="15"/>
  <c r="K90" i="15"/>
  <c r="N89" i="15"/>
  <c r="K89" i="15"/>
  <c r="N87" i="15"/>
  <c r="K87" i="15"/>
  <c r="N86" i="15"/>
  <c r="K86" i="15"/>
  <c r="N85" i="15"/>
  <c r="K85" i="15"/>
  <c r="N84" i="15"/>
  <c r="K84" i="15"/>
  <c r="N83" i="15"/>
  <c r="K83" i="15"/>
  <c r="N82" i="15"/>
  <c r="K82" i="15"/>
  <c r="N81" i="15"/>
  <c r="K81" i="15"/>
  <c r="N80" i="15"/>
  <c r="K80" i="15"/>
  <c r="N79" i="15"/>
  <c r="K79" i="15"/>
  <c r="N78" i="15"/>
  <c r="K78" i="15"/>
  <c r="N76" i="15"/>
  <c r="K76" i="15"/>
  <c r="N75" i="15"/>
  <c r="K75" i="15"/>
  <c r="N74" i="15"/>
  <c r="K74" i="15"/>
  <c r="N73" i="15"/>
  <c r="K73" i="15"/>
  <c r="N72" i="15"/>
  <c r="K72" i="15"/>
  <c r="N71" i="15"/>
  <c r="K71" i="15"/>
  <c r="N70" i="15"/>
  <c r="K70" i="15"/>
  <c r="N69" i="15"/>
  <c r="K69" i="15"/>
  <c r="N68" i="15"/>
  <c r="K68" i="15"/>
  <c r="N67" i="15"/>
  <c r="K67" i="15"/>
  <c r="N65" i="15"/>
  <c r="K65" i="15"/>
  <c r="N64" i="15"/>
  <c r="K64" i="15"/>
  <c r="N63" i="15"/>
  <c r="K63" i="15"/>
  <c r="N62" i="15"/>
  <c r="K62" i="15"/>
  <c r="N61" i="15"/>
  <c r="K61" i="15"/>
  <c r="N60" i="15"/>
  <c r="K60" i="15"/>
  <c r="N59" i="15"/>
  <c r="K59" i="15"/>
  <c r="N58" i="15"/>
  <c r="K58" i="15"/>
  <c r="N57" i="15"/>
  <c r="K57" i="15"/>
  <c r="N56" i="15"/>
  <c r="K56" i="15"/>
  <c r="N54" i="15"/>
  <c r="K54" i="15"/>
  <c r="N53" i="15"/>
  <c r="K53" i="15"/>
  <c r="N52" i="15"/>
  <c r="K52" i="15"/>
  <c r="N51" i="15"/>
  <c r="K51" i="15"/>
  <c r="N50" i="15"/>
  <c r="K50" i="15"/>
  <c r="N49" i="15"/>
  <c r="K49" i="15"/>
  <c r="N48" i="15"/>
  <c r="K48" i="15"/>
  <c r="N47" i="15"/>
  <c r="K47" i="15"/>
  <c r="N46" i="15"/>
  <c r="K46" i="15"/>
  <c r="N45" i="15"/>
  <c r="K45" i="15"/>
  <c r="N43" i="15"/>
  <c r="K43" i="15"/>
  <c r="N42" i="15"/>
  <c r="K42" i="15"/>
  <c r="N41" i="15"/>
  <c r="K41" i="15"/>
  <c r="N40" i="15"/>
  <c r="K40" i="15"/>
  <c r="N39" i="15"/>
  <c r="K39" i="15"/>
  <c r="N38" i="15"/>
  <c r="K38" i="15"/>
  <c r="N37" i="15"/>
  <c r="K37" i="15"/>
  <c r="N36" i="15"/>
  <c r="K36" i="15"/>
  <c r="N35" i="15"/>
  <c r="K35" i="15"/>
  <c r="N34" i="15"/>
  <c r="K34" i="15"/>
  <c r="N32" i="15"/>
  <c r="K32" i="15"/>
  <c r="N15" i="15"/>
  <c r="K15" i="15"/>
  <c r="N19" i="15"/>
  <c r="K19" i="15"/>
  <c r="N11" i="15"/>
  <c r="K11" i="15"/>
  <c r="N10" i="15"/>
  <c r="K10" i="15"/>
  <c r="N9" i="15"/>
  <c r="K9" i="15"/>
  <c r="N8" i="15"/>
  <c r="K8" i="15"/>
  <c r="M7" i="13"/>
  <c r="J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AK117" i="15" a="1"/>
  <c r="AK117" i="15" s="1"/>
  <c r="AI117" i="15"/>
  <c r="AF117" i="15"/>
  <c r="AH117" i="15" s="1"/>
  <c r="AB117" i="15"/>
  <c r="AC117" i="15" s="1"/>
  <c r="W117" i="15"/>
  <c r="B117" i="15"/>
  <c r="A117" i="15"/>
  <c r="AK116" i="15" a="1"/>
  <c r="AK116" i="15" s="1"/>
  <c r="AI116" i="15"/>
  <c r="AF116" i="15"/>
  <c r="AH116" i="15" s="1"/>
  <c r="AB116" i="15"/>
  <c r="AC116" i="15" s="1"/>
  <c r="AD116" i="15" s="1"/>
  <c r="W116" i="15"/>
  <c r="B116" i="15"/>
  <c r="A116" i="15"/>
  <c r="AK115" i="15" a="1"/>
  <c r="AK115" i="15" s="1"/>
  <c r="AI115" i="15"/>
  <c r="AF115" i="15"/>
  <c r="AH115" i="15" s="1"/>
  <c r="AB115" i="15"/>
  <c r="W115" i="15"/>
  <c r="X115" i="15" s="1"/>
  <c r="Y115" i="15" s="1"/>
  <c r="B115" i="15"/>
  <c r="A115" i="15"/>
  <c r="AK114" i="15" a="1"/>
  <c r="AK114" i="15" s="1"/>
  <c r="AI114" i="15"/>
  <c r="AF114" i="15"/>
  <c r="AH114" i="15" s="1"/>
  <c r="AB114" i="15"/>
  <c r="W114" i="15"/>
  <c r="B114" i="15"/>
  <c r="A114" i="15"/>
  <c r="AK113" i="15" a="1"/>
  <c r="AK113" i="15" s="1"/>
  <c r="AI113" i="15"/>
  <c r="AF113" i="15"/>
  <c r="AH113" i="15" s="1"/>
  <c r="AB113" i="15"/>
  <c r="AC113" i="15" s="1"/>
  <c r="W113" i="15"/>
  <c r="B113" i="15"/>
  <c r="A113" i="15"/>
  <c r="AK106" i="15" a="1"/>
  <c r="AK106" i="15" s="1"/>
  <c r="AI106" i="15"/>
  <c r="AF106" i="15"/>
  <c r="AH106" i="15" s="1"/>
  <c r="AB106" i="15"/>
  <c r="W106" i="15"/>
  <c r="X106" i="15" s="1"/>
  <c r="Y106" i="15" s="1"/>
  <c r="B106" i="15"/>
  <c r="A106" i="15"/>
  <c r="AK105" i="15" a="1"/>
  <c r="AK105" i="15" s="1"/>
  <c r="AI105" i="15"/>
  <c r="AF105" i="15"/>
  <c r="AH105" i="15" s="1"/>
  <c r="AB105" i="15"/>
  <c r="W105" i="15"/>
  <c r="B105" i="15"/>
  <c r="A105" i="15"/>
  <c r="AK104" i="15" a="1"/>
  <c r="AK104" i="15" s="1"/>
  <c r="AI104" i="15"/>
  <c r="AF104" i="15"/>
  <c r="AH104" i="15" s="1"/>
  <c r="AB104" i="15"/>
  <c r="W104" i="15"/>
  <c r="B104" i="15"/>
  <c r="A104" i="15"/>
  <c r="AK103" i="15" a="1"/>
  <c r="AK103" i="15" s="1"/>
  <c r="AI103" i="15"/>
  <c r="AF103" i="15"/>
  <c r="AH103" i="15" s="1"/>
  <c r="AB103" i="15"/>
  <c r="W103" i="15"/>
  <c r="X103" i="15" s="1"/>
  <c r="Y103" i="15" s="1"/>
  <c r="B103" i="15"/>
  <c r="A103" i="15"/>
  <c r="AK102" i="15" a="1"/>
  <c r="AK102" i="15" s="1"/>
  <c r="AI102" i="15"/>
  <c r="AF102" i="15"/>
  <c r="AH102" i="15" s="1"/>
  <c r="AB102" i="15"/>
  <c r="W102" i="15"/>
  <c r="X102" i="15" s="1"/>
  <c r="B102" i="15"/>
  <c r="A102" i="15"/>
  <c r="AK95" i="15" a="1"/>
  <c r="AK95" i="15" s="1"/>
  <c r="AI95" i="15"/>
  <c r="AF95" i="15"/>
  <c r="AH95" i="15" s="1"/>
  <c r="AB95" i="15"/>
  <c r="W95" i="15"/>
  <c r="X95" i="15" s="1"/>
  <c r="B95" i="15"/>
  <c r="A95" i="15"/>
  <c r="AK94" i="15" a="1"/>
  <c r="AK94" i="15" s="1"/>
  <c r="AI94" i="15"/>
  <c r="AF94" i="15"/>
  <c r="AH94" i="15" s="1"/>
  <c r="AB94" i="15"/>
  <c r="AC94" i="15" s="1"/>
  <c r="W94" i="15"/>
  <c r="B94" i="15"/>
  <c r="A94" i="15"/>
  <c r="AK93" i="15" a="1"/>
  <c r="AK93" i="15" s="1"/>
  <c r="AI93" i="15"/>
  <c r="AF93" i="15"/>
  <c r="AH93" i="15" s="1"/>
  <c r="AB93" i="15"/>
  <c r="AC93" i="15" s="1"/>
  <c r="W93" i="15"/>
  <c r="X93" i="15" s="1"/>
  <c r="B93" i="15"/>
  <c r="A93" i="15"/>
  <c r="AK92" i="15" a="1"/>
  <c r="AK92" i="15" s="1"/>
  <c r="AI92" i="15"/>
  <c r="AF92" i="15"/>
  <c r="AH92" i="15" s="1"/>
  <c r="AB92" i="15"/>
  <c r="W92" i="15"/>
  <c r="B92" i="15"/>
  <c r="A92" i="15"/>
  <c r="AK91" i="15" a="1"/>
  <c r="AK91" i="15" s="1"/>
  <c r="AI91" i="15"/>
  <c r="AF91" i="15"/>
  <c r="AH91" i="15" s="1"/>
  <c r="AB91" i="15"/>
  <c r="W91" i="15"/>
  <c r="X91" i="15" s="1"/>
  <c r="B91" i="15"/>
  <c r="A91" i="15"/>
  <c r="AK84" i="15" a="1"/>
  <c r="AK84" i="15" s="1"/>
  <c r="AI84" i="15"/>
  <c r="AF84" i="15"/>
  <c r="AH84" i="15" s="1"/>
  <c r="AB84" i="15"/>
  <c r="AC84" i="15" s="1"/>
  <c r="AD84" i="15" s="1"/>
  <c r="W84" i="15"/>
  <c r="B84" i="15"/>
  <c r="A84" i="15"/>
  <c r="AK83" i="15" a="1"/>
  <c r="AK83" i="15" s="1"/>
  <c r="AI83" i="15"/>
  <c r="AF83" i="15"/>
  <c r="AH83" i="15" s="1"/>
  <c r="AB83" i="15"/>
  <c r="W83" i="15"/>
  <c r="X83" i="15" s="1"/>
  <c r="Y83" i="15" s="1"/>
  <c r="B83" i="15"/>
  <c r="A83" i="15"/>
  <c r="AK82" i="15" a="1"/>
  <c r="AK82" i="15" s="1"/>
  <c r="AI82" i="15"/>
  <c r="AF82" i="15"/>
  <c r="AH82" i="15" s="1"/>
  <c r="AB82" i="15"/>
  <c r="AC82" i="15" s="1"/>
  <c r="W82" i="15"/>
  <c r="X82" i="15" s="1"/>
  <c r="B82" i="15"/>
  <c r="A82" i="15"/>
  <c r="AK81" i="15" a="1"/>
  <c r="AK81" i="15" s="1"/>
  <c r="AI81" i="15"/>
  <c r="AF81" i="15"/>
  <c r="AH81" i="15" s="1"/>
  <c r="AB81" i="15"/>
  <c r="W81" i="15"/>
  <c r="X81" i="15" s="1"/>
  <c r="B81" i="15"/>
  <c r="A81" i="15"/>
  <c r="AK80" i="15" a="1"/>
  <c r="AK80" i="15" s="1"/>
  <c r="AI80" i="15"/>
  <c r="AF80" i="15"/>
  <c r="AH80" i="15" s="1"/>
  <c r="AB80" i="15"/>
  <c r="AC80" i="15" s="1"/>
  <c r="AD80" i="15" s="1"/>
  <c r="W80" i="15"/>
  <c r="B80" i="15"/>
  <c r="A80" i="15"/>
  <c r="AK73" i="15" a="1"/>
  <c r="AK73" i="15" s="1"/>
  <c r="AI73" i="15"/>
  <c r="AF73" i="15"/>
  <c r="AH73" i="15" s="1"/>
  <c r="AB73" i="15"/>
  <c r="W73" i="15"/>
  <c r="X73" i="15" s="1"/>
  <c r="Y73" i="15" s="1"/>
  <c r="B73" i="15"/>
  <c r="A73" i="15"/>
  <c r="AK72" i="15" a="1"/>
  <c r="AK72" i="15" s="1"/>
  <c r="AI72" i="15"/>
  <c r="AF72" i="15"/>
  <c r="AH72" i="15" s="1"/>
  <c r="AB72" i="15"/>
  <c r="AC72" i="15" s="1"/>
  <c r="W72" i="15"/>
  <c r="B72" i="15"/>
  <c r="A72" i="15"/>
  <c r="AK71" i="15" a="1"/>
  <c r="AK71" i="15" s="1"/>
  <c r="AI71" i="15"/>
  <c r="AF71" i="15"/>
  <c r="AH71" i="15" s="1"/>
  <c r="AB71" i="15"/>
  <c r="W71" i="15"/>
  <c r="X71" i="15" s="1"/>
  <c r="B71" i="15"/>
  <c r="A71" i="15"/>
  <c r="AK70" i="15" a="1"/>
  <c r="AK70" i="15" s="1"/>
  <c r="AI70" i="15"/>
  <c r="AF70" i="15"/>
  <c r="AH70" i="15" s="1"/>
  <c r="AB70" i="15"/>
  <c r="W70" i="15"/>
  <c r="X70" i="15" s="1"/>
  <c r="Y70" i="15" s="1"/>
  <c r="B70" i="15"/>
  <c r="A70" i="15"/>
  <c r="AK69" i="15" a="1"/>
  <c r="AK69" i="15" s="1"/>
  <c r="AI69" i="15"/>
  <c r="AF69" i="15"/>
  <c r="AH69" i="15" s="1"/>
  <c r="AB69" i="15"/>
  <c r="W69" i="15"/>
  <c r="X69" i="15" s="1"/>
  <c r="B69" i="15"/>
  <c r="A69" i="15"/>
  <c r="AK62" i="15" a="1"/>
  <c r="AK62" i="15" s="1"/>
  <c r="AI62" i="15"/>
  <c r="AF62" i="15"/>
  <c r="AH62" i="15" s="1"/>
  <c r="AB62" i="15"/>
  <c r="AC62" i="15" s="1"/>
  <c r="AD62" i="15" s="1"/>
  <c r="W62" i="15"/>
  <c r="B62" i="15"/>
  <c r="A62" i="15"/>
  <c r="AK61" i="15" a="1"/>
  <c r="AK61" i="15" s="1"/>
  <c r="AI61" i="15"/>
  <c r="AF61" i="15"/>
  <c r="AH61" i="15" s="1"/>
  <c r="AB61" i="15"/>
  <c r="AC61" i="15" s="1"/>
  <c r="W61" i="15"/>
  <c r="B61" i="15"/>
  <c r="A61" i="15"/>
  <c r="AK60" i="15" a="1"/>
  <c r="AK60" i="15" s="1"/>
  <c r="AI60" i="15"/>
  <c r="AF60" i="15"/>
  <c r="AH60" i="15" s="1"/>
  <c r="AB60" i="15"/>
  <c r="AC60" i="15" s="1"/>
  <c r="W60" i="15"/>
  <c r="X60" i="15" s="1"/>
  <c r="Y60" i="15" s="1"/>
  <c r="B60" i="15"/>
  <c r="A60" i="15"/>
  <c r="AK59" i="15" a="1"/>
  <c r="AK59" i="15" s="1"/>
  <c r="AI59" i="15"/>
  <c r="AF59" i="15"/>
  <c r="AH59" i="15" s="1"/>
  <c r="AB59" i="15"/>
  <c r="W59" i="15"/>
  <c r="X59" i="15" s="1"/>
  <c r="B59" i="15"/>
  <c r="A59" i="15"/>
  <c r="AK58" i="15" a="1"/>
  <c r="AK58" i="15" s="1"/>
  <c r="AI58" i="15"/>
  <c r="AF58" i="15"/>
  <c r="AH58" i="15" s="1"/>
  <c r="AB58" i="15"/>
  <c r="AC58" i="15" s="1"/>
  <c r="AD58" i="15" s="1"/>
  <c r="W58" i="15"/>
  <c r="B58" i="15"/>
  <c r="A58" i="15"/>
  <c r="AK51" i="15" a="1"/>
  <c r="AK51" i="15" s="1"/>
  <c r="AI51" i="15"/>
  <c r="AF51" i="15"/>
  <c r="AH51" i="15" s="1"/>
  <c r="AB51" i="15"/>
  <c r="AC51" i="15" s="1"/>
  <c r="AD51" i="15" s="1"/>
  <c r="W51" i="15"/>
  <c r="B51" i="15"/>
  <c r="A51" i="15"/>
  <c r="AK50" i="15" a="1"/>
  <c r="AK50" i="15" s="1"/>
  <c r="AI50" i="15"/>
  <c r="AF50" i="15"/>
  <c r="AH50" i="15" s="1"/>
  <c r="AB50" i="15"/>
  <c r="AC50" i="15" s="1"/>
  <c r="AD50" i="15" s="1"/>
  <c r="W50" i="15"/>
  <c r="X50" i="15" s="1"/>
  <c r="Y50" i="15" s="1"/>
  <c r="B50" i="15"/>
  <c r="A50" i="15"/>
  <c r="AK49" i="15" a="1"/>
  <c r="AK49" i="15" s="1"/>
  <c r="AI49" i="15"/>
  <c r="AF49" i="15"/>
  <c r="AH49" i="15" s="1"/>
  <c r="AB49" i="15"/>
  <c r="AC49" i="15" s="1"/>
  <c r="W49" i="15"/>
  <c r="B49" i="15"/>
  <c r="A49" i="15"/>
  <c r="AK48" i="15" a="1"/>
  <c r="AK48" i="15" s="1"/>
  <c r="AI48" i="15"/>
  <c r="AF48" i="15"/>
  <c r="AH48" i="15" s="1"/>
  <c r="AB48" i="15"/>
  <c r="W48" i="15"/>
  <c r="X48" i="15" s="1"/>
  <c r="B48" i="15"/>
  <c r="A48" i="15"/>
  <c r="AK47" i="15" a="1"/>
  <c r="AK47" i="15" s="1"/>
  <c r="AI47" i="15"/>
  <c r="AF47" i="15"/>
  <c r="AH47" i="15" s="1"/>
  <c r="AB47" i="15"/>
  <c r="AC47" i="15" s="1"/>
  <c r="AD47" i="15" s="1"/>
  <c r="W47" i="15"/>
  <c r="B47" i="15"/>
  <c r="A47" i="15"/>
  <c r="AK40" i="15" a="1"/>
  <c r="AK40" i="15" s="1"/>
  <c r="AI40" i="15"/>
  <c r="AF40" i="15"/>
  <c r="AH40" i="15" s="1"/>
  <c r="AB40" i="15"/>
  <c r="AC40" i="15" s="1"/>
  <c r="AD40" i="15" s="1"/>
  <c r="W40" i="15"/>
  <c r="B40" i="15"/>
  <c r="A40" i="15"/>
  <c r="AK39" i="15" a="1"/>
  <c r="AK39" i="15" s="1"/>
  <c r="AI39" i="15"/>
  <c r="AF39" i="15"/>
  <c r="AH39" i="15" s="1"/>
  <c r="AB39" i="15"/>
  <c r="AC39" i="15" s="1"/>
  <c r="W39" i="15"/>
  <c r="X39" i="15" s="1"/>
  <c r="Y39" i="15" s="1"/>
  <c r="B39" i="15"/>
  <c r="A39" i="15"/>
  <c r="AK38" i="15" a="1"/>
  <c r="AK38" i="15" s="1"/>
  <c r="AI38" i="15"/>
  <c r="AF38" i="15"/>
  <c r="AH38" i="15" s="1"/>
  <c r="AB38" i="15"/>
  <c r="AC38" i="15" s="1"/>
  <c r="W38" i="15"/>
  <c r="X38" i="15" s="1"/>
  <c r="Y38" i="15" s="1"/>
  <c r="B38" i="15"/>
  <c r="A38" i="15"/>
  <c r="AK37" i="15" a="1"/>
  <c r="AK37" i="15" s="1"/>
  <c r="AI37" i="15"/>
  <c r="AF37" i="15"/>
  <c r="AH37" i="15" s="1"/>
  <c r="AB37" i="15"/>
  <c r="W37" i="15"/>
  <c r="X37" i="15" s="1"/>
  <c r="B37" i="15"/>
  <c r="A37" i="15"/>
  <c r="AK36" i="15" a="1"/>
  <c r="AK36" i="15" s="1"/>
  <c r="AI36" i="15"/>
  <c r="AF36" i="15"/>
  <c r="AH36" i="15" s="1"/>
  <c r="AB36" i="15"/>
  <c r="AC36" i="15" s="1"/>
  <c r="AD36" i="15" s="1"/>
  <c r="W36" i="15"/>
  <c r="B36" i="15"/>
  <c r="A36" i="15"/>
  <c r="AI11" i="15"/>
  <c r="AF11" i="15"/>
  <c r="AH11" i="15" s="1"/>
  <c r="AB11" i="15"/>
  <c r="AC11" i="15" s="1"/>
  <c r="AD11" i="15" s="1"/>
  <c r="W11" i="15"/>
  <c r="A11" i="15"/>
  <c r="AK11" i="15" s="1" a="1"/>
  <c r="AK11" i="15" s="1"/>
  <c r="AI10" i="15"/>
  <c r="AF10" i="15"/>
  <c r="AH10" i="15" s="1"/>
  <c r="AB10" i="15"/>
  <c r="AC10" i="15" s="1"/>
  <c r="AD10" i="15" s="1"/>
  <c r="W10" i="15"/>
  <c r="X10" i="15" s="1"/>
  <c r="Y10" i="15" s="1"/>
  <c r="A10" i="15"/>
  <c r="AK10" i="15" s="1" a="1"/>
  <c r="AK10" i="15" s="1"/>
  <c r="AI9" i="15"/>
  <c r="AF9" i="15"/>
  <c r="AH9" i="15" s="1"/>
  <c r="AB9" i="15"/>
  <c r="W9" i="15"/>
  <c r="X9" i="15" s="1"/>
  <c r="Y9" i="15" s="1"/>
  <c r="A9" i="15"/>
  <c r="AK9" i="15" s="1" a="1"/>
  <c r="AK9" i="15" s="1"/>
  <c r="AI8" i="15"/>
  <c r="AF8" i="15"/>
  <c r="AH8" i="15" s="1"/>
  <c r="AB8" i="15"/>
  <c r="W8" i="15"/>
  <c r="A8" i="15"/>
  <c r="AK8" i="15" s="1" a="1"/>
  <c r="AK8" i="15" s="1"/>
  <c r="H7" i="15"/>
  <c r="I7" i="15"/>
  <c r="J7" i="15"/>
  <c r="L7" i="15"/>
  <c r="M7" i="15"/>
  <c r="AF7" i="15"/>
  <c r="K33" i="15" l="1"/>
  <c r="K55" i="15"/>
  <c r="K44" i="15"/>
  <c r="K66" i="15"/>
  <c r="K77" i="15"/>
  <c r="K88" i="15"/>
  <c r="K99" i="15"/>
  <c r="K110" i="15"/>
  <c r="K7" i="15"/>
  <c r="J29" i="18"/>
  <c r="X33" i="18"/>
  <c r="I6" i="18"/>
  <c r="V29" i="18"/>
  <c r="W29" i="18" s="1"/>
  <c r="X31" i="18"/>
  <c r="AB8" i="18"/>
  <c r="AC8" i="18" s="1"/>
  <c r="AB12" i="18"/>
  <c r="AC12" i="18" s="1"/>
  <c r="AB14" i="18"/>
  <c r="AC14" i="18" s="1"/>
  <c r="J7" i="18"/>
  <c r="J6" i="18" s="1"/>
  <c r="AB17" i="18"/>
  <c r="AC17" i="18" s="1"/>
  <c r="X35" i="18"/>
  <c r="W37" i="18"/>
  <c r="X37" i="18" s="1"/>
  <c r="AA7" i="20"/>
  <c r="K6" i="20"/>
  <c r="H6" i="19"/>
  <c r="L6" i="19"/>
  <c r="F25" i="4" s="1"/>
  <c r="H25" i="4" s="1"/>
  <c r="AC9" i="18"/>
  <c r="AP11" i="18"/>
  <c r="AK11" i="18"/>
  <c r="AM11" i="18" s="1"/>
  <c r="AP9" i="18"/>
  <c r="AK9" i="18"/>
  <c r="AM9" i="18" s="1"/>
  <c r="V7" i="18"/>
  <c r="W7" i="18" s="1"/>
  <c r="X7" i="18" s="1"/>
  <c r="AB9" i="18"/>
  <c r="AB11" i="18"/>
  <c r="AC11" i="18" s="1"/>
  <c r="AB30" i="18"/>
  <c r="AC30" i="18" s="1"/>
  <c r="AB31" i="18"/>
  <c r="AC31" i="18" s="1"/>
  <c r="AB32" i="18"/>
  <c r="AC32" i="18" s="1"/>
  <c r="AB33" i="18"/>
  <c r="AC33" i="18" s="1"/>
  <c r="AB34" i="18"/>
  <c r="AC34" i="18" s="1"/>
  <c r="AB35" i="18"/>
  <c r="AC35" i="18" s="1"/>
  <c r="AB36" i="18"/>
  <c r="AC36" i="18" s="1"/>
  <c r="AB37" i="18"/>
  <c r="AC37" i="18" s="1"/>
  <c r="AB38" i="18"/>
  <c r="AC38" i="18" s="1"/>
  <c r="AB39" i="18"/>
  <c r="AC39" i="18" s="1"/>
  <c r="W39" i="18"/>
  <c r="X39" i="18" s="1"/>
  <c r="X29" i="18"/>
  <c r="AB29" i="18"/>
  <c r="AC29" i="18" s="1"/>
  <c r="AO33" i="18"/>
  <c r="AQ33" i="18" s="1"/>
  <c r="AB18" i="18"/>
  <c r="AC18" i="18" s="1"/>
  <c r="AO39" i="18"/>
  <c r="AQ39" i="18" s="1"/>
  <c r="AO29" i="18"/>
  <c r="AQ29" i="18" s="1"/>
  <c r="AP7" i="18"/>
  <c r="AK7" i="18"/>
  <c r="AA6" i="18"/>
  <c r="AB7" i="18"/>
  <c r="AC7" i="18" s="1"/>
  <c r="AO8" i="18"/>
  <c r="AQ8" i="18" s="1"/>
  <c r="AO11" i="18"/>
  <c r="AQ11" i="18" s="1"/>
  <c r="AO15" i="18"/>
  <c r="AQ15" i="18" s="1"/>
  <c r="AO21" i="18"/>
  <c r="AQ21" i="18" s="1"/>
  <c r="AO25" i="18"/>
  <c r="AQ25" i="18" s="1"/>
  <c r="AO35" i="18"/>
  <c r="AQ35" i="18" s="1"/>
  <c r="AO17" i="18"/>
  <c r="AQ17" i="18" s="1"/>
  <c r="AO27" i="18"/>
  <c r="AQ27" i="18" s="1"/>
  <c r="AO31" i="18"/>
  <c r="AQ31" i="18" s="1"/>
  <c r="AO13" i="18"/>
  <c r="AQ13" i="18" s="1"/>
  <c r="AO9" i="18"/>
  <c r="AQ9" i="18" s="1"/>
  <c r="AK13" i="18"/>
  <c r="AM13" i="18" s="1"/>
  <c r="AO19" i="18"/>
  <c r="AQ19" i="18" s="1"/>
  <c r="AO23" i="18"/>
  <c r="AQ23" i="18" s="1"/>
  <c r="AO37" i="18"/>
  <c r="AQ37" i="18" s="1"/>
  <c r="AL10" i="20"/>
  <c r="AK10" i="20"/>
  <c r="AM10" i="20" s="1"/>
  <c r="AC13" i="20"/>
  <c r="AL14" i="20"/>
  <c r="AK14" i="20"/>
  <c r="AM14" i="20" s="1"/>
  <c r="AL16" i="20"/>
  <c r="AK16" i="20"/>
  <c r="AM16" i="20" s="1"/>
  <c r="AL20" i="20"/>
  <c r="AK20" i="20"/>
  <c r="AM20" i="20" s="1"/>
  <c r="AL28" i="20"/>
  <c r="AK28" i="20"/>
  <c r="AM28" i="20" s="1"/>
  <c r="AL8" i="20"/>
  <c r="AK8" i="20"/>
  <c r="AM8" i="20" s="1"/>
  <c r="AL12" i="20"/>
  <c r="AK12" i="20"/>
  <c r="AM12" i="20" s="1"/>
  <c r="AC8" i="20"/>
  <c r="N11" i="20"/>
  <c r="N12" i="20"/>
  <c r="AC15" i="20"/>
  <c r="AC16" i="20"/>
  <c r="AC19" i="20"/>
  <c r="AC20" i="20"/>
  <c r="N30" i="20"/>
  <c r="N31" i="20"/>
  <c r="N32" i="20"/>
  <c r="N33" i="20"/>
  <c r="N34" i="20"/>
  <c r="J7" i="20"/>
  <c r="J6" i="20" s="1"/>
  <c r="J18" i="20"/>
  <c r="J29" i="20"/>
  <c r="W10" i="20"/>
  <c r="X10" i="20" s="1"/>
  <c r="AB13" i="20"/>
  <c r="AB14" i="20"/>
  <c r="AC14" i="20" s="1"/>
  <c r="AK38" i="20"/>
  <c r="AM38" i="20" s="1"/>
  <c r="W12" i="20"/>
  <c r="X12" i="20" s="1"/>
  <c r="AB29" i="20"/>
  <c r="AC29" i="20" s="1"/>
  <c r="AL18" i="20"/>
  <c r="AK18" i="20"/>
  <c r="AM18" i="20" s="1"/>
  <c r="AK26" i="20"/>
  <c r="AM26" i="20" s="1"/>
  <c r="AK34" i="20"/>
  <c r="AM34" i="20" s="1"/>
  <c r="AA18" i="20"/>
  <c r="AB18" i="20" s="1"/>
  <c r="AK22" i="20"/>
  <c r="AM22" i="20" s="1"/>
  <c r="AK30" i="20"/>
  <c r="AM30" i="20" s="1"/>
  <c r="AK24" i="20"/>
  <c r="AM24" i="20" s="1"/>
  <c r="AK32" i="20"/>
  <c r="AM32" i="20" s="1"/>
  <c r="AL7" i="20"/>
  <c r="AP7" i="20"/>
  <c r="AK7" i="20"/>
  <c r="AB7" i="20"/>
  <c r="AC7" i="20" s="1"/>
  <c r="AP8" i="20"/>
  <c r="AP10" i="20"/>
  <c r="AP12" i="20"/>
  <c r="AP14" i="20"/>
  <c r="AP16" i="20"/>
  <c r="AP18" i="20"/>
  <c r="AP20" i="20"/>
  <c r="AP22" i="20"/>
  <c r="AP24" i="20"/>
  <c r="AP26" i="20"/>
  <c r="AP28" i="20"/>
  <c r="AP30" i="20"/>
  <c r="AP32" i="20"/>
  <c r="AK37" i="20"/>
  <c r="AM37" i="20" s="1"/>
  <c r="V7" i="20"/>
  <c r="AK9" i="20"/>
  <c r="AM9" i="20" s="1"/>
  <c r="AK11" i="20"/>
  <c r="AM11" i="20" s="1"/>
  <c r="AK13" i="20"/>
  <c r="AM13" i="20" s="1"/>
  <c r="AK15" i="20"/>
  <c r="AM15" i="20" s="1"/>
  <c r="AK17" i="20"/>
  <c r="AM17" i="20" s="1"/>
  <c r="AK19" i="20"/>
  <c r="AM19" i="20" s="1"/>
  <c r="AK21" i="20"/>
  <c r="AM21" i="20" s="1"/>
  <c r="AK23" i="20"/>
  <c r="AM23" i="20" s="1"/>
  <c r="AK25" i="20"/>
  <c r="AM25" i="20" s="1"/>
  <c r="AK27" i="20"/>
  <c r="AM27" i="20" s="1"/>
  <c r="AK29" i="20"/>
  <c r="AM29" i="20" s="1"/>
  <c r="AK31" i="20"/>
  <c r="AM31" i="20" s="1"/>
  <c r="AK33" i="20"/>
  <c r="AM33" i="20" s="1"/>
  <c r="AK36" i="20"/>
  <c r="AM36" i="20" s="1"/>
  <c r="AP9" i="20"/>
  <c r="AP11" i="20"/>
  <c r="AP13" i="20"/>
  <c r="AP15" i="20"/>
  <c r="AP17" i="20"/>
  <c r="AP19" i="20"/>
  <c r="AP21" i="20"/>
  <c r="AP23" i="20"/>
  <c r="AP25" i="20"/>
  <c r="AP27" i="20"/>
  <c r="AP29" i="20"/>
  <c r="AP31" i="20"/>
  <c r="AP33" i="20"/>
  <c r="AK35" i="20"/>
  <c r="AM35" i="20" s="1"/>
  <c r="AK39" i="20"/>
  <c r="AM39" i="20" s="1"/>
  <c r="X13" i="21"/>
  <c r="AC22" i="21"/>
  <c r="AC15" i="21"/>
  <c r="X34" i="21"/>
  <c r="AC14" i="21"/>
  <c r="X16" i="21"/>
  <c r="X20" i="21"/>
  <c r="AC33" i="21"/>
  <c r="X9" i="21"/>
  <c r="AC30" i="21"/>
  <c r="X11" i="21"/>
  <c r="AC12" i="21"/>
  <c r="X23" i="21"/>
  <c r="X31" i="21"/>
  <c r="AB8" i="21"/>
  <c r="AB10" i="21"/>
  <c r="AC10" i="21" s="1"/>
  <c r="AB12" i="21"/>
  <c r="AB14" i="21"/>
  <c r="AB15" i="21"/>
  <c r="AB20" i="21"/>
  <c r="AC20" i="21" s="1"/>
  <c r="AB22" i="21"/>
  <c r="AB24" i="21"/>
  <c r="AC24" i="21" s="1"/>
  <c r="AB26" i="21"/>
  <c r="AC26" i="21" s="1"/>
  <c r="AB28" i="21"/>
  <c r="AC28" i="21" s="1"/>
  <c r="AB30" i="21"/>
  <c r="AB32" i="21"/>
  <c r="AC32" i="21" s="1"/>
  <c r="AB33" i="21"/>
  <c r="AB35" i="21"/>
  <c r="AC35" i="21" s="1"/>
  <c r="AA6" i="21"/>
  <c r="W8" i="21"/>
  <c r="X8" i="21" s="1"/>
  <c r="W9" i="21"/>
  <c r="AC9" i="21"/>
  <c r="W10" i="21"/>
  <c r="X10" i="21" s="1"/>
  <c r="W11" i="21"/>
  <c r="AC11" i="21"/>
  <c r="W12" i="21"/>
  <c r="X12" i="21" s="1"/>
  <c r="W13" i="21"/>
  <c r="AC13" i="21"/>
  <c r="W14" i="21"/>
  <c r="X14" i="21" s="1"/>
  <c r="W15" i="21"/>
  <c r="X15" i="21" s="1"/>
  <c r="W16" i="21"/>
  <c r="AC16" i="21"/>
  <c r="W17" i="21"/>
  <c r="X17" i="21" s="1"/>
  <c r="AC17" i="21"/>
  <c r="W19" i="21"/>
  <c r="X19" i="21" s="1"/>
  <c r="AC19" i="21"/>
  <c r="W20" i="21"/>
  <c r="W21" i="21"/>
  <c r="X21" i="21" s="1"/>
  <c r="AC21" i="21"/>
  <c r="W22" i="21"/>
  <c r="X22" i="21" s="1"/>
  <c r="W23" i="21"/>
  <c r="AC23" i="21"/>
  <c r="W24" i="21"/>
  <c r="X24" i="21" s="1"/>
  <c r="W25" i="21"/>
  <c r="X25" i="21" s="1"/>
  <c r="AC25" i="21"/>
  <c r="W26" i="21"/>
  <c r="X26" i="21" s="1"/>
  <c r="W27" i="21"/>
  <c r="X27" i="21" s="1"/>
  <c r="AC27" i="21"/>
  <c r="W28" i="21"/>
  <c r="X28" i="21" s="1"/>
  <c r="W30" i="21"/>
  <c r="X30" i="21" s="1"/>
  <c r="W31" i="21"/>
  <c r="AC31" i="21"/>
  <c r="W32" i="21"/>
  <c r="X32" i="21" s="1"/>
  <c r="W33" i="21"/>
  <c r="X33" i="21" s="1"/>
  <c r="W34" i="21"/>
  <c r="AC34" i="21"/>
  <c r="W35" i="21"/>
  <c r="X35" i="21" s="1"/>
  <c r="W36" i="21"/>
  <c r="X36" i="21" s="1"/>
  <c r="AC36" i="21"/>
  <c r="W37" i="21"/>
  <c r="X37" i="21" s="1"/>
  <c r="AC37" i="21"/>
  <c r="W38" i="21"/>
  <c r="X38" i="21" s="1"/>
  <c r="AC38" i="21"/>
  <c r="W39" i="21"/>
  <c r="X39" i="21" s="1"/>
  <c r="V6" i="21"/>
  <c r="AO34" i="20"/>
  <c r="AQ34" i="20" s="1"/>
  <c r="AO35" i="20"/>
  <c r="AQ35" i="20" s="1"/>
  <c r="AO36" i="20"/>
  <c r="AQ36" i="20" s="1"/>
  <c r="AO37" i="20"/>
  <c r="AQ37" i="20" s="1"/>
  <c r="AO38" i="20"/>
  <c r="AQ38" i="20" s="1"/>
  <c r="AO39" i="20"/>
  <c r="AQ39" i="20" s="1"/>
  <c r="AO7" i="20"/>
  <c r="AO8" i="20"/>
  <c r="AQ8" i="20" s="1"/>
  <c r="AO9" i="20"/>
  <c r="AQ9" i="20" s="1"/>
  <c r="AO10" i="20"/>
  <c r="AQ10" i="20" s="1"/>
  <c r="AO11" i="20"/>
  <c r="AQ11" i="20" s="1"/>
  <c r="AO12" i="20"/>
  <c r="AQ12" i="20" s="1"/>
  <c r="AO13" i="20"/>
  <c r="AQ13" i="20" s="1"/>
  <c r="AO14" i="20"/>
  <c r="AQ14" i="20" s="1"/>
  <c r="AO15" i="20"/>
  <c r="AQ15" i="20" s="1"/>
  <c r="AO16" i="20"/>
  <c r="AQ16" i="20" s="1"/>
  <c r="AO17" i="20"/>
  <c r="AQ17" i="20" s="1"/>
  <c r="AO18" i="20"/>
  <c r="AQ18" i="20" s="1"/>
  <c r="AO19" i="20"/>
  <c r="AQ19" i="20" s="1"/>
  <c r="AO20" i="20"/>
  <c r="AQ20" i="20" s="1"/>
  <c r="AO21" i="20"/>
  <c r="AQ21" i="20" s="1"/>
  <c r="AO22" i="20"/>
  <c r="AQ22" i="20" s="1"/>
  <c r="AO23" i="20"/>
  <c r="AQ23" i="20" s="1"/>
  <c r="AO24" i="20"/>
  <c r="AQ24" i="20" s="1"/>
  <c r="AO25" i="20"/>
  <c r="AQ25" i="20" s="1"/>
  <c r="AO26" i="20"/>
  <c r="AQ26" i="20" s="1"/>
  <c r="AO27" i="20"/>
  <c r="AQ27" i="20" s="1"/>
  <c r="AO28" i="20"/>
  <c r="AQ28" i="20" s="1"/>
  <c r="AO29" i="20"/>
  <c r="AQ29" i="20" s="1"/>
  <c r="AO30" i="20"/>
  <c r="AQ30" i="20" s="1"/>
  <c r="AO31" i="20"/>
  <c r="AQ31" i="20" s="1"/>
  <c r="AO32" i="20"/>
  <c r="AQ32" i="20" s="1"/>
  <c r="AO33" i="20"/>
  <c r="AQ33" i="20" s="1"/>
  <c r="AP34" i="20"/>
  <c r="AP35" i="20"/>
  <c r="AP36" i="20"/>
  <c r="AP37" i="20"/>
  <c r="AP38" i="20"/>
  <c r="AP39" i="20"/>
  <c r="AA6" i="20"/>
  <c r="X35" i="20"/>
  <c r="X36" i="20"/>
  <c r="X37" i="20"/>
  <c r="X38" i="20"/>
  <c r="X39" i="20"/>
  <c r="Y8" i="19"/>
  <c r="Y10" i="19"/>
  <c r="Y11" i="19"/>
  <c r="Y12" i="19"/>
  <c r="Y13" i="19"/>
  <c r="Y14" i="19"/>
  <c r="Y15" i="19"/>
  <c r="Y16" i="19"/>
  <c r="Y17" i="19"/>
  <c r="AD19" i="19"/>
  <c r="AD20" i="19"/>
  <c r="AD21" i="19"/>
  <c r="AD22" i="19"/>
  <c r="AD23" i="19"/>
  <c r="AD24" i="19"/>
  <c r="AD25" i="19"/>
  <c r="AD26" i="19"/>
  <c r="AD27" i="19"/>
  <c r="AD28" i="19"/>
  <c r="AD11" i="19"/>
  <c r="AD12" i="19"/>
  <c r="AD13" i="19"/>
  <c r="AD14" i="19"/>
  <c r="AD15" i="19"/>
  <c r="AD16" i="19"/>
  <c r="AD17" i="19"/>
  <c r="O30" i="19"/>
  <c r="O8" i="19"/>
  <c r="O10" i="19"/>
  <c r="W6" i="19"/>
  <c r="Y9" i="19"/>
  <c r="O19" i="19"/>
  <c r="N18" i="19"/>
  <c r="N6" i="19" s="1"/>
  <c r="AD10" i="19"/>
  <c r="AD9" i="19"/>
  <c r="AD8" i="19"/>
  <c r="AB6" i="19"/>
  <c r="AD30" i="19"/>
  <c r="AD31" i="19"/>
  <c r="AD32" i="19"/>
  <c r="AD33" i="19"/>
  <c r="AD34" i="19"/>
  <c r="AD35" i="19"/>
  <c r="AD36" i="19"/>
  <c r="AD37" i="19"/>
  <c r="AD38" i="19"/>
  <c r="X39" i="19"/>
  <c r="Y39" i="19" s="1"/>
  <c r="X30" i="19"/>
  <c r="X6" i="19" s="1"/>
  <c r="X31" i="19"/>
  <c r="Y31" i="19" s="1"/>
  <c r="X32" i="19"/>
  <c r="Y32" i="19" s="1"/>
  <c r="X33" i="19"/>
  <c r="Y33" i="19" s="1"/>
  <c r="X34" i="19"/>
  <c r="Y34" i="19" s="1"/>
  <c r="X35" i="19"/>
  <c r="Y35" i="19" s="1"/>
  <c r="X36" i="19"/>
  <c r="Y36" i="19" s="1"/>
  <c r="X37" i="19"/>
  <c r="Y37" i="19" s="1"/>
  <c r="X38" i="19"/>
  <c r="Y38" i="19" s="1"/>
  <c r="AL26" i="18"/>
  <c r="AP26" i="18"/>
  <c r="AO26" i="18"/>
  <c r="AQ26" i="18" s="1"/>
  <c r="AO7" i="18"/>
  <c r="AL10" i="18"/>
  <c r="AP10" i="18"/>
  <c r="AL22" i="18"/>
  <c r="AP22" i="18"/>
  <c r="AO22" i="18"/>
  <c r="AQ22" i="18" s="1"/>
  <c r="AL30" i="18"/>
  <c r="AP30" i="18"/>
  <c r="AO30" i="18"/>
  <c r="AQ30" i="18" s="1"/>
  <c r="AL38" i="18"/>
  <c r="AP38" i="18"/>
  <c r="AO38" i="18"/>
  <c r="AQ38" i="18" s="1"/>
  <c r="AK8" i="18"/>
  <c r="AM8" i="18" s="1"/>
  <c r="AK10" i="18"/>
  <c r="AM10" i="18" s="1"/>
  <c r="AL12" i="18"/>
  <c r="AP12" i="18"/>
  <c r="AL14" i="18"/>
  <c r="AP14" i="18"/>
  <c r="AO14" i="18"/>
  <c r="AQ14" i="18" s="1"/>
  <c r="AL20" i="18"/>
  <c r="AP20" i="18"/>
  <c r="AO20" i="18"/>
  <c r="AQ20" i="18" s="1"/>
  <c r="AL28" i="18"/>
  <c r="AP28" i="18"/>
  <c r="AO28" i="18"/>
  <c r="AQ28" i="18" s="1"/>
  <c r="AL36" i="18"/>
  <c r="AP36" i="18"/>
  <c r="AO36" i="18"/>
  <c r="AQ36" i="18" s="1"/>
  <c r="AK38" i="18"/>
  <c r="AM38" i="18" s="1"/>
  <c r="AL18" i="18"/>
  <c r="AP18" i="18"/>
  <c r="AO18" i="18"/>
  <c r="AQ18" i="18" s="1"/>
  <c r="AL34" i="18"/>
  <c r="AP34" i="18"/>
  <c r="AO34" i="18"/>
  <c r="AQ34" i="18" s="1"/>
  <c r="AL7" i="18"/>
  <c r="W8" i="18"/>
  <c r="X8" i="18" s="1"/>
  <c r="AP8" i="18"/>
  <c r="N9" i="18"/>
  <c r="AL9" i="18"/>
  <c r="AO12" i="18"/>
  <c r="AQ12" i="18" s="1"/>
  <c r="AL16" i="18"/>
  <c r="AP16" i="18"/>
  <c r="AO16" i="18"/>
  <c r="AQ16" i="18" s="1"/>
  <c r="AK18" i="18"/>
  <c r="AM18" i="18" s="1"/>
  <c r="AL24" i="18"/>
  <c r="AP24" i="18"/>
  <c r="AO24" i="18"/>
  <c r="AQ24" i="18" s="1"/>
  <c r="AK26" i="18"/>
  <c r="AM26" i="18" s="1"/>
  <c r="AL32" i="18"/>
  <c r="AP32" i="18"/>
  <c r="AO32" i="18"/>
  <c r="AQ32" i="18" s="1"/>
  <c r="AK34" i="18"/>
  <c r="AM34" i="18" s="1"/>
  <c r="AK15" i="18"/>
  <c r="AM15" i="18" s="1"/>
  <c r="AK17" i="18"/>
  <c r="AM17" i="18" s="1"/>
  <c r="AK19" i="18"/>
  <c r="AM19" i="18" s="1"/>
  <c r="AK21" i="18"/>
  <c r="AM21" i="18" s="1"/>
  <c r="AK23" i="18"/>
  <c r="AM23" i="18" s="1"/>
  <c r="AK25" i="18"/>
  <c r="AM25" i="18" s="1"/>
  <c r="AK27" i="18"/>
  <c r="AM27" i="18" s="1"/>
  <c r="AK29" i="18"/>
  <c r="AM29" i="18" s="1"/>
  <c r="AK31" i="18"/>
  <c r="AM31" i="18" s="1"/>
  <c r="AK33" i="18"/>
  <c r="AM33" i="18" s="1"/>
  <c r="AK35" i="18"/>
  <c r="AM35" i="18" s="1"/>
  <c r="AK37" i="18"/>
  <c r="AM37" i="18" s="1"/>
  <c r="AK39" i="18"/>
  <c r="AM39" i="18" s="1"/>
  <c r="N11" i="18"/>
  <c r="AL11" i="18"/>
  <c r="AM12" i="18"/>
  <c r="N13" i="18"/>
  <c r="AL13" i="18"/>
  <c r="AM14" i="18"/>
  <c r="N15" i="18"/>
  <c r="AL15" i="18"/>
  <c r="AM16" i="18"/>
  <c r="N17" i="18"/>
  <c r="AL17" i="18"/>
  <c r="N19" i="18"/>
  <c r="AL19" i="18"/>
  <c r="AM20" i="18"/>
  <c r="N21" i="18"/>
  <c r="AL21" i="18"/>
  <c r="AM22" i="18"/>
  <c r="N23" i="18"/>
  <c r="AL23" i="18"/>
  <c r="AM24" i="18"/>
  <c r="N25" i="18"/>
  <c r="AL25" i="18"/>
  <c r="N27" i="18"/>
  <c r="AL27" i="18"/>
  <c r="AM28" i="18"/>
  <c r="AL29" i="18"/>
  <c r="AM30" i="18"/>
  <c r="N31" i="18"/>
  <c r="AL31" i="18"/>
  <c r="AM32" i="18"/>
  <c r="N33" i="18"/>
  <c r="AL33" i="18"/>
  <c r="N35" i="18"/>
  <c r="AL35" i="18"/>
  <c r="AM36" i="18"/>
  <c r="N37" i="18"/>
  <c r="AL37" i="18"/>
  <c r="N39" i="18"/>
  <c r="AL39" i="18"/>
  <c r="V6" i="18"/>
  <c r="N8" i="18"/>
  <c r="N10" i="18"/>
  <c r="X10" i="18"/>
  <c r="N12" i="18"/>
  <c r="X12" i="18"/>
  <c r="N14" i="18"/>
  <c r="X14" i="18"/>
  <c r="N16" i="18"/>
  <c r="X16" i="18"/>
  <c r="X18" i="18"/>
  <c r="N20" i="18"/>
  <c r="X20" i="18"/>
  <c r="N22" i="18"/>
  <c r="X22" i="18"/>
  <c r="N24" i="18"/>
  <c r="X24" i="18"/>
  <c r="N26" i="18"/>
  <c r="X26" i="18"/>
  <c r="N28" i="18"/>
  <c r="X28" i="18"/>
  <c r="N30" i="18"/>
  <c r="X30" i="18"/>
  <c r="N32" i="18"/>
  <c r="X32" i="18"/>
  <c r="N34" i="18"/>
  <c r="X34" i="18"/>
  <c r="N36" i="18"/>
  <c r="X36" i="18"/>
  <c r="N38" i="18"/>
  <c r="X38" i="18"/>
  <c r="AB6" i="18"/>
  <c r="O51" i="15"/>
  <c r="O114" i="15"/>
  <c r="O94" i="15"/>
  <c r="O62" i="15"/>
  <c r="O38" i="15"/>
  <c r="O117" i="15"/>
  <c r="O105" i="15"/>
  <c r="O93" i="15"/>
  <c r="O73" i="15"/>
  <c r="O69" i="15"/>
  <c r="O61" i="15"/>
  <c r="O11" i="15"/>
  <c r="O95" i="15"/>
  <c r="O82" i="15"/>
  <c r="O70" i="15"/>
  <c r="O50" i="15"/>
  <c r="O9" i="15"/>
  <c r="O116" i="15"/>
  <c r="O84" i="15"/>
  <c r="O72" i="15"/>
  <c r="O40" i="15"/>
  <c r="O36" i="15"/>
  <c r="O106" i="15"/>
  <c r="X114" i="15"/>
  <c r="Y114" i="15" s="1"/>
  <c r="O115" i="15"/>
  <c r="AC115" i="15"/>
  <c r="AD115" i="15" s="1"/>
  <c r="O113" i="15"/>
  <c r="X92" i="15"/>
  <c r="Y92" i="15" s="1"/>
  <c r="AD93" i="15"/>
  <c r="O102" i="15"/>
  <c r="AC104" i="15"/>
  <c r="AD104" i="15" s="1"/>
  <c r="AD113" i="15"/>
  <c r="X116" i="15"/>
  <c r="Y116" i="15" s="1"/>
  <c r="AD61" i="15"/>
  <c r="Y102" i="15"/>
  <c r="AD117" i="15"/>
  <c r="O103" i="15"/>
  <c r="AC103" i="15"/>
  <c r="AD103" i="15" s="1"/>
  <c r="X104" i="15"/>
  <c r="Y104" i="15" s="1"/>
  <c r="AC105" i="15"/>
  <c r="AD105" i="15" s="1"/>
  <c r="X113" i="15"/>
  <c r="Y113" i="15" s="1"/>
  <c r="AC114" i="15"/>
  <c r="AD114" i="15" s="1"/>
  <c r="X117" i="15"/>
  <c r="Y117" i="15" s="1"/>
  <c r="Y91" i="15"/>
  <c r="O91" i="15"/>
  <c r="O104" i="15"/>
  <c r="AC83" i="15"/>
  <c r="AD83" i="15" s="1"/>
  <c r="AC92" i="15"/>
  <c r="AD92" i="15" s="1"/>
  <c r="AC102" i="15"/>
  <c r="AD102" i="15" s="1"/>
  <c r="X105" i="15"/>
  <c r="Y105" i="15" s="1"/>
  <c r="AC106" i="15"/>
  <c r="AD106" i="15" s="1"/>
  <c r="Y82" i="15"/>
  <c r="Y93" i="15"/>
  <c r="AD94" i="15"/>
  <c r="Y95" i="15"/>
  <c r="O80" i="15"/>
  <c r="O81" i="15"/>
  <c r="O92" i="15"/>
  <c r="AC91" i="15"/>
  <c r="AD91" i="15" s="1"/>
  <c r="X94" i="15"/>
  <c r="Y94" i="15" s="1"/>
  <c r="AC95" i="15"/>
  <c r="AD95" i="15" s="1"/>
  <c r="AC70" i="15"/>
  <c r="AD70" i="15" s="1"/>
  <c r="O83" i="15"/>
  <c r="O37" i="15"/>
  <c r="O71" i="15"/>
  <c r="O59" i="15"/>
  <c r="Y69" i="15"/>
  <c r="Y81" i="15"/>
  <c r="AD82" i="15"/>
  <c r="AC71" i="15"/>
  <c r="AD71" i="15" s="1"/>
  <c r="X80" i="15"/>
  <c r="Y80" i="15" s="1"/>
  <c r="AC81" i="15"/>
  <c r="AD81" i="15" s="1"/>
  <c r="X84" i="15"/>
  <c r="Y84" i="15" s="1"/>
  <c r="O60" i="15"/>
  <c r="Y71" i="15"/>
  <c r="AD72" i="15"/>
  <c r="X49" i="15"/>
  <c r="Y49" i="15" s="1"/>
  <c r="X61" i="15"/>
  <c r="Y61" i="15" s="1"/>
  <c r="AC69" i="15"/>
  <c r="AD69" i="15" s="1"/>
  <c r="X72" i="15"/>
  <c r="Y72" i="15" s="1"/>
  <c r="AC73" i="15"/>
  <c r="AD73" i="15" s="1"/>
  <c r="O10" i="15"/>
  <c r="O48" i="15"/>
  <c r="O58" i="15"/>
  <c r="O47" i="15"/>
  <c r="Y59" i="15"/>
  <c r="AD60" i="15"/>
  <c r="O49" i="15"/>
  <c r="X58" i="15"/>
  <c r="Y58" i="15" s="1"/>
  <c r="AC59" i="15"/>
  <c r="AD59" i="15" s="1"/>
  <c r="X62" i="15"/>
  <c r="Y62" i="15" s="1"/>
  <c r="O39" i="15"/>
  <c r="O8" i="15"/>
  <c r="AD39" i="15"/>
  <c r="Y48" i="15"/>
  <c r="AD49" i="15"/>
  <c r="X47" i="15"/>
  <c r="Y47" i="15" s="1"/>
  <c r="AC48" i="15"/>
  <c r="AD48" i="15" s="1"/>
  <c r="X51" i="15"/>
  <c r="Y51" i="15" s="1"/>
  <c r="Y37" i="15"/>
  <c r="AD38" i="15"/>
  <c r="X36" i="15"/>
  <c r="Y36" i="15" s="1"/>
  <c r="AC37" i="15"/>
  <c r="AD37" i="15" s="1"/>
  <c r="X40" i="15"/>
  <c r="Y40" i="15" s="1"/>
  <c r="AC8" i="15"/>
  <c r="AD8" i="15" s="1"/>
  <c r="X8" i="15"/>
  <c r="Y8" i="15" s="1"/>
  <c r="AC9" i="15"/>
  <c r="AD9" i="15" s="1"/>
  <c r="X11" i="15"/>
  <c r="Y11" i="15" s="1"/>
  <c r="N6" i="18" l="1"/>
  <c r="AM7" i="18"/>
  <c r="AM6" i="18" s="1"/>
  <c r="AC18" i="20"/>
  <c r="AL6" i="20"/>
  <c r="AM7" i="20"/>
  <c r="AM6" i="20" s="1"/>
  <c r="V6" i="20"/>
  <c r="W7" i="20"/>
  <c r="X7" i="20" s="1"/>
  <c r="AB6" i="21"/>
  <c r="W6" i="21"/>
  <c r="X6" i="21" s="1"/>
  <c r="X3" i="21" s="1"/>
  <c r="AC8" i="21"/>
  <c r="AP6" i="20"/>
  <c r="AK6" i="20"/>
  <c r="AQ7" i="20"/>
  <c r="AQ6" i="20" s="1"/>
  <c r="AO6" i="20"/>
  <c r="AB6" i="20"/>
  <c r="Y30" i="19"/>
  <c r="AC6" i="19"/>
  <c r="AD6" i="19"/>
  <c r="AD3" i="19" s="1"/>
  <c r="Y6" i="19"/>
  <c r="Y3" i="19" s="1"/>
  <c r="AK6" i="18"/>
  <c r="AP6" i="18"/>
  <c r="W6" i="18"/>
  <c r="X6" i="18" s="1"/>
  <c r="X3" i="18" s="1"/>
  <c r="AO6" i="18"/>
  <c r="AQ7" i="18"/>
  <c r="AQ6" i="18" s="1"/>
  <c r="AL6" i="18"/>
  <c r="W6" i="20" l="1"/>
  <c r="AC6" i="20" s="1"/>
  <c r="AC3" i="20" s="1"/>
  <c r="AC6" i="21"/>
  <c r="AC3" i="21" s="1"/>
  <c r="AC6" i="18"/>
  <c r="AC3" i="18" s="1"/>
  <c r="X6" i="20" l="1"/>
  <c r="X3" i="20" s="1"/>
  <c r="AF19" i="15" l="1"/>
  <c r="AF15" i="15"/>
  <c r="AF32" i="15"/>
  <c r="AF33" i="15"/>
  <c r="AF34" i="15"/>
  <c r="AF35" i="15"/>
  <c r="AF41" i="15"/>
  <c r="AF42" i="15"/>
  <c r="AF43" i="15"/>
  <c r="AF44" i="15"/>
  <c r="AF45" i="15"/>
  <c r="AF46" i="15"/>
  <c r="AF52" i="15"/>
  <c r="AF53" i="15"/>
  <c r="AF54" i="15"/>
  <c r="AF55" i="15"/>
  <c r="AF56" i="15"/>
  <c r="AF57" i="15"/>
  <c r="AF63" i="15"/>
  <c r="AF64" i="15"/>
  <c r="AF65" i="15"/>
  <c r="AF66" i="15"/>
  <c r="AF67" i="15"/>
  <c r="AF68" i="15"/>
  <c r="AF74" i="15"/>
  <c r="AF75" i="15"/>
  <c r="AF76" i="15"/>
  <c r="AF77" i="15"/>
  <c r="AF78" i="15"/>
  <c r="AF79" i="15"/>
  <c r="AF85" i="15"/>
  <c r="AF86" i="15"/>
  <c r="AF87" i="15"/>
  <c r="AF88" i="15"/>
  <c r="AF89" i="15"/>
  <c r="AF90" i="15"/>
  <c r="AF96" i="15"/>
  <c r="AF97" i="15"/>
  <c r="AF98" i="15"/>
  <c r="AF99" i="15"/>
  <c r="AF100" i="15"/>
  <c r="AF101" i="15"/>
  <c r="AF107" i="15"/>
  <c r="AF108" i="15"/>
  <c r="AF109" i="15"/>
  <c r="AF110" i="15"/>
  <c r="AF111" i="15"/>
  <c r="AF112" i="15"/>
  <c r="AF118" i="15"/>
  <c r="AF119" i="15"/>
  <c r="AF120" i="15"/>
  <c r="AB19" i="15"/>
  <c r="AC19" i="15" s="1"/>
  <c r="AB15" i="15"/>
  <c r="AC15" i="15" s="1"/>
  <c r="AB32" i="15"/>
  <c r="AC32" i="15" s="1"/>
  <c r="AD32" i="15" s="1"/>
  <c r="AB34" i="15"/>
  <c r="AC34" i="15" s="1"/>
  <c r="AB35" i="15"/>
  <c r="AB41" i="15"/>
  <c r="AC41" i="15" s="1"/>
  <c r="AD41" i="15" s="1"/>
  <c r="AB42" i="15"/>
  <c r="AC42" i="15" s="1"/>
  <c r="AB43" i="15"/>
  <c r="AC43" i="15" s="1"/>
  <c r="AB45" i="15"/>
  <c r="AC45" i="15" s="1"/>
  <c r="AD45" i="15" s="1"/>
  <c r="AB46" i="15"/>
  <c r="AC46" i="15" s="1"/>
  <c r="AB52" i="15"/>
  <c r="AC52" i="15" s="1"/>
  <c r="AB53" i="15"/>
  <c r="AB54" i="15"/>
  <c r="AC54" i="15" s="1"/>
  <c r="AD54" i="15" s="1"/>
  <c r="AB56" i="15"/>
  <c r="AB57" i="15"/>
  <c r="AB63" i="15"/>
  <c r="AB64" i="15"/>
  <c r="AC64" i="15" s="1"/>
  <c r="AB65" i="15"/>
  <c r="AB67" i="15"/>
  <c r="AB68" i="15"/>
  <c r="AC68" i="15" s="1"/>
  <c r="AB74" i="15"/>
  <c r="AB75" i="15"/>
  <c r="AC75" i="15" s="1"/>
  <c r="AB76" i="15"/>
  <c r="AC76" i="15" s="1"/>
  <c r="AD76" i="15" s="1"/>
  <c r="AB78" i="15"/>
  <c r="AC78" i="15" s="1"/>
  <c r="AB79" i="15"/>
  <c r="AC79" i="15" s="1"/>
  <c r="AD79" i="15" s="1"/>
  <c r="AB85" i="15"/>
  <c r="AB86" i="15"/>
  <c r="AC86" i="15" s="1"/>
  <c r="AB87" i="15"/>
  <c r="AB89" i="15"/>
  <c r="AC89" i="15" s="1"/>
  <c r="AB90" i="15"/>
  <c r="AC90" i="15" s="1"/>
  <c r="AB96" i="15"/>
  <c r="AB97" i="15"/>
  <c r="AC97" i="15" s="1"/>
  <c r="AD97" i="15" s="1"/>
  <c r="AB98" i="15"/>
  <c r="AB100" i="15"/>
  <c r="AC100" i="15" s="1"/>
  <c r="AD100" i="15" s="1"/>
  <c r="AB101" i="15"/>
  <c r="AC101" i="15" s="1"/>
  <c r="AD101" i="15" s="1"/>
  <c r="AB107" i="15"/>
  <c r="AC107" i="15" s="1"/>
  <c r="AB108" i="15"/>
  <c r="AC108" i="15" s="1"/>
  <c r="AD108" i="15" s="1"/>
  <c r="AB109" i="15"/>
  <c r="AC109" i="15" s="1"/>
  <c r="AD109" i="15" s="1"/>
  <c r="AB111" i="15"/>
  <c r="AC111" i="15" s="1"/>
  <c r="AB112" i="15"/>
  <c r="AB118" i="15"/>
  <c r="AB119" i="15"/>
  <c r="AB120" i="15"/>
  <c r="AC120" i="15" s="1"/>
  <c r="AD120" i="15" s="1"/>
  <c r="W19" i="15"/>
  <c r="X19" i="15" s="1"/>
  <c r="Y19" i="15" s="1"/>
  <c r="W15" i="15"/>
  <c r="X15" i="15" s="1"/>
  <c r="W32" i="15"/>
  <c r="X32" i="15" s="1"/>
  <c r="Y32" i="15" s="1"/>
  <c r="W34" i="15"/>
  <c r="X34" i="15" s="1"/>
  <c r="W35" i="15"/>
  <c r="W41" i="15"/>
  <c r="X41" i="15" s="1"/>
  <c r="Y41" i="15" s="1"/>
  <c r="W42" i="15"/>
  <c r="X42" i="15" s="1"/>
  <c r="Y42" i="15" s="1"/>
  <c r="W43" i="15"/>
  <c r="X43" i="15" s="1"/>
  <c r="W45" i="15"/>
  <c r="X45" i="15" s="1"/>
  <c r="Y45" i="15" s="1"/>
  <c r="W46" i="15"/>
  <c r="X46" i="15" s="1"/>
  <c r="Y46" i="15" s="1"/>
  <c r="W52" i="15"/>
  <c r="X52" i="15" s="1"/>
  <c r="W53" i="15"/>
  <c r="W54" i="15"/>
  <c r="X54" i="15" s="1"/>
  <c r="W56" i="15"/>
  <c r="W57" i="15"/>
  <c r="X57" i="15" s="1"/>
  <c r="W63" i="15"/>
  <c r="X63" i="15" s="1"/>
  <c r="W64" i="15"/>
  <c r="X64" i="15" s="1"/>
  <c r="W65" i="15"/>
  <c r="W67" i="15"/>
  <c r="W68" i="15"/>
  <c r="X68" i="15" s="1"/>
  <c r="W74" i="15"/>
  <c r="W75" i="15"/>
  <c r="X75" i="15" s="1"/>
  <c r="Y75" i="15" s="1"/>
  <c r="W76" i="15"/>
  <c r="X76" i="15" s="1"/>
  <c r="W78" i="15"/>
  <c r="X78" i="15" s="1"/>
  <c r="Y78" i="15" s="1"/>
  <c r="W79" i="15"/>
  <c r="X79" i="15" s="1"/>
  <c r="W85" i="15"/>
  <c r="W86" i="15"/>
  <c r="X86" i="15" s="1"/>
  <c r="Y86" i="15" s="1"/>
  <c r="W87" i="15"/>
  <c r="X87" i="15" s="1"/>
  <c r="W89" i="15"/>
  <c r="W90" i="15"/>
  <c r="X90" i="15" s="1"/>
  <c r="Y90" i="15" s="1"/>
  <c r="W96" i="15"/>
  <c r="X96" i="15" s="1"/>
  <c r="Y96" i="15" s="1"/>
  <c r="W97" i="15"/>
  <c r="X97" i="15" s="1"/>
  <c r="W98" i="15"/>
  <c r="W100" i="15"/>
  <c r="X100" i="15" s="1"/>
  <c r="Y100" i="15" s="1"/>
  <c r="W101" i="15"/>
  <c r="W107" i="15"/>
  <c r="X107" i="15" s="1"/>
  <c r="Y107" i="15" s="1"/>
  <c r="W108" i="15"/>
  <c r="X108" i="15" s="1"/>
  <c r="Y108" i="15" s="1"/>
  <c r="W109" i="15"/>
  <c r="X109" i="15" s="1"/>
  <c r="W111" i="15"/>
  <c r="X111" i="15" s="1"/>
  <c r="Y111" i="15" s="1"/>
  <c r="W112" i="15"/>
  <c r="X112" i="15" s="1"/>
  <c r="Y112" i="15" s="1"/>
  <c r="W118" i="15"/>
  <c r="W119" i="15"/>
  <c r="X119" i="15" s="1"/>
  <c r="Y119" i="15" s="1"/>
  <c r="W120" i="15"/>
  <c r="X120" i="15" s="1"/>
  <c r="Y120" i="15" s="1"/>
  <c r="AB12" i="13"/>
  <c r="AB16" i="13"/>
  <c r="AB20" i="13"/>
  <c r="AB24" i="13"/>
  <c r="AB28" i="13"/>
  <c r="AB32" i="13"/>
  <c r="AB36" i="13"/>
  <c r="AB40" i="13"/>
  <c r="AB44" i="13"/>
  <c r="AB48" i="13"/>
  <c r="AB52" i="13"/>
  <c r="AB56" i="13"/>
  <c r="AB60" i="13"/>
  <c r="AB64" i="13"/>
  <c r="AB68" i="13"/>
  <c r="AB72" i="13"/>
  <c r="AB76" i="13"/>
  <c r="AB80" i="13"/>
  <c r="AB84" i="13"/>
  <c r="AB88" i="13"/>
  <c r="AB92" i="13"/>
  <c r="AB96" i="13"/>
  <c r="AB100" i="13"/>
  <c r="AA8" i="13"/>
  <c r="AB8" i="13" s="1"/>
  <c r="AA9" i="13"/>
  <c r="AB9" i="13" s="1"/>
  <c r="AA10" i="13"/>
  <c r="AB10" i="13" s="1"/>
  <c r="AA11" i="13"/>
  <c r="AB11" i="13" s="1"/>
  <c r="AA12" i="13"/>
  <c r="AA13" i="13"/>
  <c r="AB13" i="13" s="1"/>
  <c r="AA14" i="13"/>
  <c r="AB14" i="13" s="1"/>
  <c r="AA15" i="13"/>
  <c r="AB15" i="13" s="1"/>
  <c r="AA16" i="13"/>
  <c r="AA17" i="13"/>
  <c r="AB17" i="13" s="1"/>
  <c r="AA18" i="13"/>
  <c r="AB18" i="13" s="1"/>
  <c r="AA19" i="13"/>
  <c r="AB19" i="13" s="1"/>
  <c r="AA20" i="13"/>
  <c r="AA21" i="13"/>
  <c r="AB21" i="13" s="1"/>
  <c r="AA22" i="13"/>
  <c r="AB22" i="13" s="1"/>
  <c r="AA23" i="13"/>
  <c r="AB23" i="13" s="1"/>
  <c r="AA24" i="13"/>
  <c r="AA25" i="13"/>
  <c r="AB25" i="13" s="1"/>
  <c r="AA26" i="13"/>
  <c r="AB26" i="13" s="1"/>
  <c r="AA27" i="13"/>
  <c r="AB27" i="13" s="1"/>
  <c r="AA28" i="13"/>
  <c r="AA29" i="13"/>
  <c r="AB29" i="13" s="1"/>
  <c r="AA30" i="13"/>
  <c r="AB30" i="13" s="1"/>
  <c r="AA31" i="13"/>
  <c r="AB31" i="13" s="1"/>
  <c r="AA32" i="13"/>
  <c r="AA33" i="13"/>
  <c r="AB33" i="13" s="1"/>
  <c r="AA34" i="13"/>
  <c r="AB34" i="13" s="1"/>
  <c r="AA35" i="13"/>
  <c r="AB35" i="13" s="1"/>
  <c r="AA36" i="13"/>
  <c r="AA37" i="13"/>
  <c r="AB37" i="13" s="1"/>
  <c r="AA38" i="13"/>
  <c r="AB38" i="13" s="1"/>
  <c r="AA39" i="13"/>
  <c r="AB39" i="13" s="1"/>
  <c r="AA40" i="13"/>
  <c r="AA41" i="13"/>
  <c r="AB41" i="13" s="1"/>
  <c r="AA42" i="13"/>
  <c r="AB42" i="13" s="1"/>
  <c r="AA43" i="13"/>
  <c r="AB43" i="13" s="1"/>
  <c r="AA44" i="13"/>
  <c r="AA45" i="13"/>
  <c r="AB45" i="13" s="1"/>
  <c r="AA46" i="13"/>
  <c r="AB46" i="13" s="1"/>
  <c r="AA47" i="13"/>
  <c r="AB47" i="13" s="1"/>
  <c r="AA48" i="13"/>
  <c r="AA49" i="13"/>
  <c r="AB49" i="13" s="1"/>
  <c r="AA50" i="13"/>
  <c r="AB50" i="13" s="1"/>
  <c r="AA51" i="13"/>
  <c r="AB51" i="13" s="1"/>
  <c r="AA52" i="13"/>
  <c r="AA53" i="13"/>
  <c r="AB53" i="13" s="1"/>
  <c r="AA54" i="13"/>
  <c r="AB54" i="13" s="1"/>
  <c r="AA55" i="13"/>
  <c r="AB55" i="13" s="1"/>
  <c r="AA56" i="13"/>
  <c r="AA57" i="13"/>
  <c r="AB57" i="13" s="1"/>
  <c r="AA58" i="13"/>
  <c r="AB58" i="13" s="1"/>
  <c r="AA59" i="13"/>
  <c r="AB59" i="13" s="1"/>
  <c r="AA60" i="13"/>
  <c r="AA61" i="13"/>
  <c r="AB61" i="13" s="1"/>
  <c r="AA62" i="13"/>
  <c r="AB62" i="13" s="1"/>
  <c r="AA63" i="13"/>
  <c r="AB63" i="13" s="1"/>
  <c r="AA64" i="13"/>
  <c r="AA65" i="13"/>
  <c r="AB65" i="13" s="1"/>
  <c r="AA66" i="13"/>
  <c r="AB66" i="13" s="1"/>
  <c r="AA67" i="13"/>
  <c r="AB67" i="13" s="1"/>
  <c r="AA68" i="13"/>
  <c r="AA69" i="13"/>
  <c r="AB69" i="13" s="1"/>
  <c r="AA70" i="13"/>
  <c r="AB70" i="13" s="1"/>
  <c r="AA71" i="13"/>
  <c r="AB71" i="13" s="1"/>
  <c r="AA72" i="13"/>
  <c r="AA73" i="13"/>
  <c r="AB73" i="13" s="1"/>
  <c r="AA74" i="13"/>
  <c r="AB74" i="13" s="1"/>
  <c r="AA75" i="13"/>
  <c r="AB75" i="13" s="1"/>
  <c r="AA76" i="13"/>
  <c r="AA77" i="13"/>
  <c r="AB77" i="13" s="1"/>
  <c r="AA78" i="13"/>
  <c r="AB78" i="13" s="1"/>
  <c r="AA79" i="13"/>
  <c r="AB79" i="13" s="1"/>
  <c r="AA80" i="13"/>
  <c r="AA81" i="13"/>
  <c r="AB81" i="13" s="1"/>
  <c r="AA82" i="13"/>
  <c r="AB82" i="13" s="1"/>
  <c r="AA83" i="13"/>
  <c r="AB83" i="13" s="1"/>
  <c r="AA84" i="13"/>
  <c r="AA85" i="13"/>
  <c r="AB85" i="13" s="1"/>
  <c r="AA86" i="13"/>
  <c r="AB86" i="13" s="1"/>
  <c r="AA87" i="13"/>
  <c r="AB87" i="13" s="1"/>
  <c r="AA88" i="13"/>
  <c r="AA89" i="13"/>
  <c r="AB89" i="13" s="1"/>
  <c r="AA90" i="13"/>
  <c r="AB90" i="13" s="1"/>
  <c r="AA91" i="13"/>
  <c r="AB91" i="13" s="1"/>
  <c r="AA92" i="13"/>
  <c r="AA93" i="13"/>
  <c r="AB93" i="13" s="1"/>
  <c r="AA94" i="13"/>
  <c r="AB94" i="13" s="1"/>
  <c r="AA95" i="13"/>
  <c r="AB95" i="13" s="1"/>
  <c r="AA96" i="13"/>
  <c r="AA97" i="13"/>
  <c r="AB97" i="13" s="1"/>
  <c r="AA98" i="13"/>
  <c r="AB98" i="13" s="1"/>
  <c r="AA99" i="13"/>
  <c r="AB99" i="13" s="1"/>
  <c r="AA100" i="13"/>
  <c r="W10" i="13"/>
  <c r="W14" i="13"/>
  <c r="W18" i="13"/>
  <c r="W22" i="13"/>
  <c r="W26" i="13"/>
  <c r="W30" i="13"/>
  <c r="W34" i="13"/>
  <c r="W38" i="13"/>
  <c r="W42" i="13"/>
  <c r="W46" i="13"/>
  <c r="W50" i="13"/>
  <c r="W54" i="13"/>
  <c r="W58" i="13"/>
  <c r="W62" i="13"/>
  <c r="W66" i="13"/>
  <c r="W70" i="13"/>
  <c r="W74" i="13"/>
  <c r="W78" i="13"/>
  <c r="W82" i="13"/>
  <c r="W86" i="13"/>
  <c r="W90" i="13"/>
  <c r="W94" i="13"/>
  <c r="W98" i="13"/>
  <c r="V8" i="13"/>
  <c r="W8" i="13" s="1"/>
  <c r="V9" i="13"/>
  <c r="W9" i="13" s="1"/>
  <c r="V10" i="13"/>
  <c r="V11" i="13"/>
  <c r="W11" i="13" s="1"/>
  <c r="V12" i="13"/>
  <c r="W12" i="13" s="1"/>
  <c r="V13" i="13"/>
  <c r="W13" i="13" s="1"/>
  <c r="V14" i="13"/>
  <c r="V15" i="13"/>
  <c r="W15" i="13" s="1"/>
  <c r="V16" i="13"/>
  <c r="W16" i="13" s="1"/>
  <c r="V17" i="13"/>
  <c r="W17" i="13" s="1"/>
  <c r="V18" i="13"/>
  <c r="V19" i="13"/>
  <c r="W19" i="13" s="1"/>
  <c r="V20" i="13"/>
  <c r="W20" i="13" s="1"/>
  <c r="V21" i="13"/>
  <c r="W21" i="13" s="1"/>
  <c r="V22" i="13"/>
  <c r="V23" i="13"/>
  <c r="W23" i="13" s="1"/>
  <c r="V24" i="13"/>
  <c r="W24" i="13" s="1"/>
  <c r="V25" i="13"/>
  <c r="W25" i="13" s="1"/>
  <c r="V26" i="13"/>
  <c r="V27" i="13"/>
  <c r="W27" i="13" s="1"/>
  <c r="V28" i="13"/>
  <c r="W28" i="13" s="1"/>
  <c r="V29" i="13"/>
  <c r="W29" i="13" s="1"/>
  <c r="V30" i="13"/>
  <c r="V31" i="13"/>
  <c r="W31" i="13" s="1"/>
  <c r="V32" i="13"/>
  <c r="W32" i="13" s="1"/>
  <c r="V33" i="13"/>
  <c r="W33" i="13" s="1"/>
  <c r="V34" i="13"/>
  <c r="V35" i="13"/>
  <c r="W35" i="13" s="1"/>
  <c r="V36" i="13"/>
  <c r="W36" i="13" s="1"/>
  <c r="V37" i="13"/>
  <c r="W37" i="13" s="1"/>
  <c r="V38" i="13"/>
  <c r="V39" i="13"/>
  <c r="W39" i="13" s="1"/>
  <c r="V40" i="13"/>
  <c r="W40" i="13" s="1"/>
  <c r="V41" i="13"/>
  <c r="W41" i="13" s="1"/>
  <c r="V42" i="13"/>
  <c r="V43" i="13"/>
  <c r="W43" i="13" s="1"/>
  <c r="V44" i="13"/>
  <c r="W44" i="13" s="1"/>
  <c r="V45" i="13"/>
  <c r="W45" i="13" s="1"/>
  <c r="V46" i="13"/>
  <c r="V47" i="13"/>
  <c r="W47" i="13" s="1"/>
  <c r="V48" i="13"/>
  <c r="W48" i="13" s="1"/>
  <c r="V49" i="13"/>
  <c r="W49" i="13" s="1"/>
  <c r="V50" i="13"/>
  <c r="V51" i="13"/>
  <c r="W51" i="13" s="1"/>
  <c r="V52" i="13"/>
  <c r="W52" i="13" s="1"/>
  <c r="V53" i="13"/>
  <c r="W53" i="13" s="1"/>
  <c r="V54" i="13"/>
  <c r="V55" i="13"/>
  <c r="W55" i="13" s="1"/>
  <c r="V56" i="13"/>
  <c r="W56" i="13" s="1"/>
  <c r="V57" i="13"/>
  <c r="W57" i="13" s="1"/>
  <c r="V58" i="13"/>
  <c r="V59" i="13"/>
  <c r="W59" i="13" s="1"/>
  <c r="V60" i="13"/>
  <c r="W60" i="13" s="1"/>
  <c r="V61" i="13"/>
  <c r="W61" i="13" s="1"/>
  <c r="V62" i="13"/>
  <c r="V63" i="13"/>
  <c r="W63" i="13" s="1"/>
  <c r="V64" i="13"/>
  <c r="W64" i="13" s="1"/>
  <c r="V65" i="13"/>
  <c r="W65" i="13" s="1"/>
  <c r="V66" i="13"/>
  <c r="V67" i="13"/>
  <c r="W67" i="13" s="1"/>
  <c r="V68" i="13"/>
  <c r="W68" i="13" s="1"/>
  <c r="V69" i="13"/>
  <c r="W69" i="13" s="1"/>
  <c r="V70" i="13"/>
  <c r="V71" i="13"/>
  <c r="W71" i="13" s="1"/>
  <c r="V72" i="13"/>
  <c r="W72" i="13" s="1"/>
  <c r="V73" i="13"/>
  <c r="W73" i="13" s="1"/>
  <c r="V74" i="13"/>
  <c r="V75" i="13"/>
  <c r="W75" i="13" s="1"/>
  <c r="V76" i="13"/>
  <c r="W76" i="13" s="1"/>
  <c r="V77" i="13"/>
  <c r="W77" i="13" s="1"/>
  <c r="V78" i="13"/>
  <c r="V79" i="13"/>
  <c r="W79" i="13" s="1"/>
  <c r="V80" i="13"/>
  <c r="W80" i="13" s="1"/>
  <c r="V81" i="13"/>
  <c r="W81" i="13" s="1"/>
  <c r="V82" i="13"/>
  <c r="V83" i="13"/>
  <c r="W83" i="13" s="1"/>
  <c r="V84" i="13"/>
  <c r="W84" i="13" s="1"/>
  <c r="V85" i="13"/>
  <c r="W85" i="13" s="1"/>
  <c r="V86" i="13"/>
  <c r="V87" i="13"/>
  <c r="W87" i="13" s="1"/>
  <c r="V88" i="13"/>
  <c r="W88" i="13" s="1"/>
  <c r="V89" i="13"/>
  <c r="W89" i="13" s="1"/>
  <c r="V90" i="13"/>
  <c r="V91" i="13"/>
  <c r="W91" i="13" s="1"/>
  <c r="V92" i="13"/>
  <c r="W92" i="13" s="1"/>
  <c r="V93" i="13"/>
  <c r="W93" i="13" s="1"/>
  <c r="V94" i="13"/>
  <c r="V95" i="13"/>
  <c r="W95" i="13" s="1"/>
  <c r="V96" i="13"/>
  <c r="W96" i="13" s="1"/>
  <c r="V97" i="13"/>
  <c r="W97" i="13" s="1"/>
  <c r="V98" i="13"/>
  <c r="V99" i="13"/>
  <c r="W99" i="13" s="1"/>
  <c r="V100" i="13"/>
  <c r="W100" i="13" s="1"/>
  <c r="AD46" i="15" l="1"/>
  <c r="AD42" i="15"/>
  <c r="AD89" i="15"/>
  <c r="Y87" i="15"/>
  <c r="X67" i="15"/>
  <c r="Y67" i="15" s="1"/>
  <c r="Y54" i="15"/>
  <c r="AC98" i="15"/>
  <c r="AD98" i="15" s="1"/>
  <c r="AC65" i="15"/>
  <c r="AD65" i="15" s="1"/>
  <c r="AC57" i="15"/>
  <c r="AD57" i="15" s="1"/>
  <c r="Y109" i="15"/>
  <c r="Y97" i="15"/>
  <c r="Y63" i="15"/>
  <c r="AC112" i="15"/>
  <c r="AD112" i="15" s="1"/>
  <c r="AC63" i="15"/>
  <c r="AD63" i="15" s="1"/>
  <c r="Y76" i="15"/>
  <c r="X101" i="15"/>
  <c r="Y101" i="15" s="1"/>
  <c r="Y79" i="15"/>
  <c r="AC119" i="15"/>
  <c r="AD119" i="15" s="1"/>
  <c r="AD52" i="15"/>
  <c r="AD34" i="15"/>
  <c r="AD15" i="15"/>
  <c r="AD111" i="15"/>
  <c r="AD19" i="15"/>
  <c r="AD43" i="15"/>
  <c r="AC118" i="15"/>
  <c r="AD118" i="15" s="1"/>
  <c r="AC96" i="15"/>
  <c r="AD96" i="15" s="1"/>
  <c r="AC87" i="15"/>
  <c r="AD87" i="15" s="1"/>
  <c r="AD107" i="15"/>
  <c r="AC85" i="15"/>
  <c r="AD85" i="15" s="1"/>
  <c r="AC67" i="15"/>
  <c r="AD67" i="15" s="1"/>
  <c r="AD75" i="15"/>
  <c r="AC74" i="15"/>
  <c r="AD74" i="15" s="1"/>
  <c r="AD90" i="15"/>
  <c r="AD86" i="15"/>
  <c r="AD78" i="15"/>
  <c r="AC56" i="15"/>
  <c r="AD56" i="15" s="1"/>
  <c r="AD64" i="15"/>
  <c r="AC53" i="15"/>
  <c r="AD53" i="15" s="1"/>
  <c r="AD68" i="15"/>
  <c r="AC35" i="15"/>
  <c r="AD35" i="15" s="1"/>
  <c r="X53" i="15"/>
  <c r="Y53" i="15" s="1"/>
  <c r="X118" i="15"/>
  <c r="Y118" i="15" s="1"/>
  <c r="X89" i="15"/>
  <c r="Y89" i="15" s="1"/>
  <c r="X85" i="15"/>
  <c r="Y85" i="15" s="1"/>
  <c r="X98" i="15"/>
  <c r="Y98" i="15" s="1"/>
  <c r="X65" i="15"/>
  <c r="Y65" i="15" s="1"/>
  <c r="X56" i="15"/>
  <c r="Y56" i="15" s="1"/>
  <c r="X35" i="15"/>
  <c r="Y35" i="15" s="1"/>
  <c r="X74" i="15"/>
  <c r="Y74" i="15" s="1"/>
  <c r="Y68" i="15"/>
  <c r="Y64" i="15"/>
  <c r="Y57" i="15"/>
  <c r="Y52" i="15"/>
  <c r="Y43" i="15"/>
  <c r="Y34" i="15"/>
  <c r="Y15" i="15"/>
  <c r="AK107" i="15" l="1" a="1"/>
  <c r="AK107" i="15" s="1"/>
  <c r="AI107" i="15"/>
  <c r="AH107" i="15"/>
  <c r="B107" i="15"/>
  <c r="A107" i="15"/>
  <c r="AK96" i="15" a="1"/>
  <c r="AK96" i="15" s="1"/>
  <c r="AI96" i="15"/>
  <c r="AH96" i="15"/>
  <c r="B96" i="15"/>
  <c r="A96" i="15"/>
  <c r="AI85" i="15"/>
  <c r="B85" i="15"/>
  <c r="A85" i="15"/>
  <c r="AI57" i="15"/>
  <c r="B57" i="15"/>
  <c r="A57" i="15"/>
  <c r="AI41" i="15"/>
  <c r="B41" i="15"/>
  <c r="A41" i="15"/>
  <c r="B15" i="15"/>
  <c r="A15" i="15"/>
  <c r="AI19" i="15"/>
  <c r="AK85" i="15" l="1" a="1"/>
  <c r="AK85" i="15" s="1"/>
  <c r="AK57" i="15" a="1"/>
  <c r="AK57" i="15" s="1"/>
  <c r="AK15" i="15" a="1"/>
  <c r="AK15" i="15" s="1"/>
  <c r="AK41" i="15" a="1"/>
  <c r="AK41" i="15" s="1"/>
  <c r="AI15" i="15"/>
  <c r="AK19" i="15" a="1"/>
  <c r="AK19" i="15" s="1"/>
  <c r="O107" i="15"/>
  <c r="O96" i="15"/>
  <c r="O57" i="15"/>
  <c r="O85" i="15"/>
  <c r="O15" i="15"/>
  <c r="O41" i="15"/>
  <c r="O19" i="15"/>
  <c r="B39" i="4" l="1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5" i="4"/>
  <c r="B23" i="4" s="1"/>
  <c r="C30" i="4"/>
  <c r="B30" i="4"/>
  <c r="AH32" i="15" l="1"/>
  <c r="AI32" i="15"/>
  <c r="AI34" i="15"/>
  <c r="AI35" i="15"/>
  <c r="AH42" i="15"/>
  <c r="AI42" i="15"/>
  <c r="AH43" i="15"/>
  <c r="AI43" i="15"/>
  <c r="AI45" i="15"/>
  <c r="AI52" i="15"/>
  <c r="AH53" i="15"/>
  <c r="AI53" i="15"/>
  <c r="AI56" i="15"/>
  <c r="AH63" i="15"/>
  <c r="AI63" i="15"/>
  <c r="AH64" i="15"/>
  <c r="AI64" i="15"/>
  <c r="AH65" i="15"/>
  <c r="AI65" i="15"/>
  <c r="AI67" i="15"/>
  <c r="AI68" i="15"/>
  <c r="AI74" i="15"/>
  <c r="AH75" i="15"/>
  <c r="AI75" i="15"/>
  <c r="AH76" i="15"/>
  <c r="AI76" i="15"/>
  <c r="AI79" i="15"/>
  <c r="AH86" i="15"/>
  <c r="AI86" i="15"/>
  <c r="AH87" i="15"/>
  <c r="AI87" i="15"/>
  <c r="AI89" i="15"/>
  <c r="AH97" i="15"/>
  <c r="AI97" i="15"/>
  <c r="AH98" i="15"/>
  <c r="AI98" i="15"/>
  <c r="AI100" i="15"/>
  <c r="AH108" i="15"/>
  <c r="AI108" i="15"/>
  <c r="AH109" i="15"/>
  <c r="AI109" i="15"/>
  <c r="AI111" i="15"/>
  <c r="AI112" i="15"/>
  <c r="AH118" i="15"/>
  <c r="AI118" i="15"/>
  <c r="AH119" i="15"/>
  <c r="AI119" i="15"/>
  <c r="AH120" i="15"/>
  <c r="AI120" i="15"/>
  <c r="I110" i="15"/>
  <c r="J110" i="15"/>
  <c r="L110" i="15"/>
  <c r="M110" i="15"/>
  <c r="H110" i="15"/>
  <c r="H99" i="15"/>
  <c r="H88" i="15"/>
  <c r="H77" i="15"/>
  <c r="H66" i="15"/>
  <c r="M99" i="15"/>
  <c r="L99" i="15"/>
  <c r="J99" i="15"/>
  <c r="I99" i="15"/>
  <c r="M88" i="15"/>
  <c r="L88" i="15"/>
  <c r="J88" i="15"/>
  <c r="I88" i="15"/>
  <c r="H55" i="15"/>
  <c r="H44" i="15"/>
  <c r="H33" i="15"/>
  <c r="M77" i="15"/>
  <c r="L77" i="15"/>
  <c r="J77" i="15"/>
  <c r="I77" i="15"/>
  <c r="M66" i="15"/>
  <c r="L66" i="15"/>
  <c r="J66" i="15"/>
  <c r="I66" i="15"/>
  <c r="M55" i="15"/>
  <c r="L55" i="15"/>
  <c r="J55" i="15"/>
  <c r="I55" i="15"/>
  <c r="M44" i="15"/>
  <c r="L44" i="15"/>
  <c r="J44" i="15"/>
  <c r="I44" i="15"/>
  <c r="M33" i="15"/>
  <c r="L33" i="15"/>
  <c r="J33" i="15"/>
  <c r="I33" i="15"/>
  <c r="AK120" i="15" a="1"/>
  <c r="AK120" i="15" s="1"/>
  <c r="B120" i="15"/>
  <c r="A120" i="15"/>
  <c r="AK119" i="15" a="1"/>
  <c r="AK119" i="15" s="1"/>
  <c r="B119" i="15"/>
  <c r="A119" i="15"/>
  <c r="AK118" i="15" a="1"/>
  <c r="AK118" i="15" s="1"/>
  <c r="B118" i="15"/>
  <c r="A118" i="15"/>
  <c r="B112" i="15"/>
  <c r="A112" i="15"/>
  <c r="B111" i="15"/>
  <c r="A111" i="15"/>
  <c r="AK109" i="15" a="1"/>
  <c r="AK109" i="15" s="1"/>
  <c r="B109" i="15"/>
  <c r="A109" i="15"/>
  <c r="AK108" i="15" a="1"/>
  <c r="AK108" i="15" s="1"/>
  <c r="B108" i="15"/>
  <c r="A108" i="15"/>
  <c r="B101" i="15"/>
  <c r="A101" i="15"/>
  <c r="B100" i="15"/>
  <c r="A100" i="15"/>
  <c r="AK98" i="15" a="1"/>
  <c r="AK98" i="15" s="1"/>
  <c r="B98" i="15"/>
  <c r="A98" i="15"/>
  <c r="AK97" i="15" a="1"/>
  <c r="AK97" i="15" s="1"/>
  <c r="B97" i="15"/>
  <c r="A97" i="15"/>
  <c r="B90" i="15"/>
  <c r="A90" i="15"/>
  <c r="B89" i="15"/>
  <c r="A89" i="15"/>
  <c r="AK87" i="15" a="1"/>
  <c r="AK87" i="15" s="1"/>
  <c r="B87" i="15"/>
  <c r="A87" i="15"/>
  <c r="AK86" i="15" a="1"/>
  <c r="AK86" i="15" s="1"/>
  <c r="B86" i="15"/>
  <c r="A86" i="15"/>
  <c r="B79" i="15"/>
  <c r="A79" i="15"/>
  <c r="B78" i="15"/>
  <c r="A78" i="15"/>
  <c r="AK76" i="15" a="1"/>
  <c r="AK76" i="15" s="1"/>
  <c r="B76" i="15"/>
  <c r="A76" i="15"/>
  <c r="AK75" i="15" a="1"/>
  <c r="AK75" i="15" s="1"/>
  <c r="B75" i="15"/>
  <c r="A75" i="15"/>
  <c r="B74" i="15"/>
  <c r="A74" i="15"/>
  <c r="B68" i="15"/>
  <c r="A68" i="15"/>
  <c r="B67" i="15"/>
  <c r="A67" i="15"/>
  <c r="AK65" i="15" a="1"/>
  <c r="AK65" i="15" s="1"/>
  <c r="B65" i="15"/>
  <c r="A65" i="15"/>
  <c r="AK64" i="15" a="1"/>
  <c r="AK64" i="15" s="1"/>
  <c r="B64" i="15"/>
  <c r="A64" i="15"/>
  <c r="AK63" i="15" a="1"/>
  <c r="AK63" i="15" s="1"/>
  <c r="B63" i="15"/>
  <c r="A63" i="15"/>
  <c r="B56" i="15"/>
  <c r="A56" i="15"/>
  <c r="B54" i="15"/>
  <c r="A54" i="15"/>
  <c r="B53" i="15"/>
  <c r="A53" i="15"/>
  <c r="B52" i="15"/>
  <c r="A52" i="15"/>
  <c r="B46" i="15"/>
  <c r="A46" i="15"/>
  <c r="B45" i="15"/>
  <c r="A45" i="15"/>
  <c r="AK43" i="15" a="1"/>
  <c r="AK43" i="15" s="1"/>
  <c r="B43" i="15"/>
  <c r="A43" i="15"/>
  <c r="AK42" i="15" a="1"/>
  <c r="AK42" i="15" s="1"/>
  <c r="B42" i="15"/>
  <c r="A42" i="15"/>
  <c r="B35" i="15"/>
  <c r="A35" i="15"/>
  <c r="B34" i="15"/>
  <c r="A34" i="15"/>
  <c r="AK32" i="15" a="1"/>
  <c r="AK32" i="15" s="1"/>
  <c r="B32" i="15"/>
  <c r="A32" i="15"/>
  <c r="AG50" i="13" a="1"/>
  <c r="AG50" i="13" s="1"/>
  <c r="AE50" i="13" s="1"/>
  <c r="AG51" i="13" a="1"/>
  <c r="AG51" i="13" s="1"/>
  <c r="AE51" i="13" s="1"/>
  <c r="AG52" i="13" a="1"/>
  <c r="AG52" i="13" s="1"/>
  <c r="AE52" i="13" s="1"/>
  <c r="AG53" i="13" a="1"/>
  <c r="AG53" i="13" s="1"/>
  <c r="AE53" i="13" s="1"/>
  <c r="AG54" i="13" a="1"/>
  <c r="AG54" i="13" s="1"/>
  <c r="AE54" i="13" s="1"/>
  <c r="AL54" i="13" s="1"/>
  <c r="AG55" i="13" a="1"/>
  <c r="AG55" i="13" s="1"/>
  <c r="AE55" i="13" s="1"/>
  <c r="AG56" i="13" a="1"/>
  <c r="AG56" i="13" s="1"/>
  <c r="AE56" i="13" s="1"/>
  <c r="AL56" i="13" s="1"/>
  <c r="AG57" i="13" a="1"/>
  <c r="AG57" i="13" s="1"/>
  <c r="AE57" i="13" s="1"/>
  <c r="AG58" i="13" a="1"/>
  <c r="AG58" i="13" s="1"/>
  <c r="AE58" i="13" s="1"/>
  <c r="AG59" i="13" a="1"/>
  <c r="AG59" i="13" s="1"/>
  <c r="AE59" i="13" s="1"/>
  <c r="AG60" i="13" a="1"/>
  <c r="AG60" i="13" s="1"/>
  <c r="AE60" i="13" s="1"/>
  <c r="AG61" i="13" a="1"/>
  <c r="AG61" i="13" s="1"/>
  <c r="AE61" i="13" s="1"/>
  <c r="AG62" i="13" a="1"/>
  <c r="AG62" i="13" s="1"/>
  <c r="AE62" i="13" s="1"/>
  <c r="AL62" i="13" s="1"/>
  <c r="AG63" i="13" a="1"/>
  <c r="AG63" i="13" s="1"/>
  <c r="AE63" i="13" s="1"/>
  <c r="AG64" i="13" a="1"/>
  <c r="AG64" i="13" s="1"/>
  <c r="AE64" i="13" s="1"/>
  <c r="AL64" i="13" s="1"/>
  <c r="AG65" i="13" a="1"/>
  <c r="AG65" i="13" s="1"/>
  <c r="AE65" i="13" s="1"/>
  <c r="AG66" i="13" a="1"/>
  <c r="AG66" i="13" s="1"/>
  <c r="AE66" i="13" s="1"/>
  <c r="AG67" i="13" a="1"/>
  <c r="AG67" i="13" s="1"/>
  <c r="AE67" i="13" s="1"/>
  <c r="AG68" i="13" a="1"/>
  <c r="AG68" i="13" s="1"/>
  <c r="AE68" i="13" s="1"/>
  <c r="AG69" i="13" a="1"/>
  <c r="AG69" i="13" s="1"/>
  <c r="AE69" i="13" s="1"/>
  <c r="AG70" i="13" a="1"/>
  <c r="AG70" i="13" s="1"/>
  <c r="AE70" i="13" s="1"/>
  <c r="AL70" i="13" s="1"/>
  <c r="AG71" i="13" a="1"/>
  <c r="AG71" i="13" s="1"/>
  <c r="AE71" i="13" s="1"/>
  <c r="AG72" i="13" a="1"/>
  <c r="AG72" i="13" s="1"/>
  <c r="AE72" i="13" s="1"/>
  <c r="AL72" i="13" s="1"/>
  <c r="AG73" i="13" a="1"/>
  <c r="AG73" i="13" s="1"/>
  <c r="AE73" i="13" s="1"/>
  <c r="AG74" i="13" a="1"/>
  <c r="AG74" i="13" s="1"/>
  <c r="AE74" i="13" s="1"/>
  <c r="AG75" i="13" a="1"/>
  <c r="AG75" i="13" s="1"/>
  <c r="AE75" i="13" s="1"/>
  <c r="AG76" i="13" a="1"/>
  <c r="AG76" i="13" s="1"/>
  <c r="AE76" i="13" s="1"/>
  <c r="AO76" i="13" s="1"/>
  <c r="AQ76" i="13" s="1"/>
  <c r="AG77" i="13" a="1"/>
  <c r="AG77" i="13" s="1"/>
  <c r="AE77" i="13" s="1"/>
  <c r="AG78" i="13" a="1"/>
  <c r="AG78" i="13" s="1"/>
  <c r="AE78" i="13" s="1"/>
  <c r="AP78" i="13" s="1"/>
  <c r="AG79" i="13" a="1"/>
  <c r="AG79" i="13" s="1"/>
  <c r="AE79" i="13" s="1"/>
  <c r="AO79" i="13" s="1"/>
  <c r="AQ79" i="13" s="1"/>
  <c r="AG80" i="13" a="1"/>
  <c r="AG80" i="13" s="1"/>
  <c r="AE80" i="13" s="1"/>
  <c r="AP80" i="13" s="1"/>
  <c r="AG81" i="13" a="1"/>
  <c r="AG81" i="13" s="1"/>
  <c r="AE81" i="13" s="1"/>
  <c r="AG82" i="13" a="1"/>
  <c r="AG82" i="13" s="1"/>
  <c r="AE82" i="13" s="1"/>
  <c r="AP82" i="13" s="1"/>
  <c r="AG83" i="13" a="1"/>
  <c r="AG83" i="13" s="1"/>
  <c r="AE83" i="13" s="1"/>
  <c r="AG84" i="13" a="1"/>
  <c r="AG84" i="13" s="1"/>
  <c r="AE84" i="13" s="1"/>
  <c r="AP84" i="13" s="1"/>
  <c r="AG85" i="13" a="1"/>
  <c r="AG85" i="13" s="1"/>
  <c r="AE85" i="13" s="1"/>
  <c r="AG86" i="13" a="1"/>
  <c r="AG86" i="13" s="1"/>
  <c r="AE86" i="13" s="1"/>
  <c r="AP86" i="13" s="1"/>
  <c r="AG87" i="13" a="1"/>
  <c r="AG87" i="13" s="1"/>
  <c r="AE87" i="13" s="1"/>
  <c r="AO87" i="13" s="1"/>
  <c r="AQ87" i="13" s="1"/>
  <c r="AG88" i="13" a="1"/>
  <c r="AG88" i="13" s="1"/>
  <c r="AE88" i="13" s="1"/>
  <c r="AP88" i="13" s="1"/>
  <c r="AG89" i="13" a="1"/>
  <c r="AG89" i="13" s="1"/>
  <c r="AE89" i="13" s="1"/>
  <c r="AG90" i="13" a="1"/>
  <c r="AG90" i="13" s="1"/>
  <c r="AE90" i="13" s="1"/>
  <c r="AP90" i="13" s="1"/>
  <c r="AG91" i="13" a="1"/>
  <c r="AG91" i="13" s="1"/>
  <c r="AE91" i="13" s="1"/>
  <c r="AG92" i="13" a="1"/>
  <c r="AG92" i="13" s="1"/>
  <c r="AE92" i="13" s="1"/>
  <c r="AP92" i="13" s="1"/>
  <c r="AG93" i="13" a="1"/>
  <c r="AG93" i="13" s="1"/>
  <c r="AE93" i="13" s="1"/>
  <c r="AG94" i="13" a="1"/>
  <c r="AG94" i="13" s="1"/>
  <c r="AE94" i="13" s="1"/>
  <c r="AP94" i="13" s="1"/>
  <c r="AG95" i="13" a="1"/>
  <c r="AG95" i="13" s="1"/>
  <c r="AE95" i="13" s="1"/>
  <c r="AO95" i="13" s="1"/>
  <c r="AQ95" i="13" s="1"/>
  <c r="AG96" i="13" a="1"/>
  <c r="AG96" i="13" s="1"/>
  <c r="AE96" i="13" s="1"/>
  <c r="AP96" i="13" s="1"/>
  <c r="AG97" i="13" a="1"/>
  <c r="AG97" i="13" s="1"/>
  <c r="AE97" i="13" s="1"/>
  <c r="AG98" i="13" a="1"/>
  <c r="AG98" i="13" s="1"/>
  <c r="AE98" i="13" s="1"/>
  <c r="AP98" i="13" s="1"/>
  <c r="AG99" i="13" a="1"/>
  <c r="AG99" i="13" s="1"/>
  <c r="AE99" i="13" s="1"/>
  <c r="AG100" i="13" a="1"/>
  <c r="AG100" i="13" s="1"/>
  <c r="AE100" i="13" s="1"/>
  <c r="AP100" i="13" s="1"/>
  <c r="AC9" i="13"/>
  <c r="AC12" i="13"/>
  <c r="AC13" i="13"/>
  <c r="AC16" i="13"/>
  <c r="AC17" i="13"/>
  <c r="AC21" i="13"/>
  <c r="AC28" i="13"/>
  <c r="AC32" i="13"/>
  <c r="AC33" i="13"/>
  <c r="AC37" i="13"/>
  <c r="AC44" i="13"/>
  <c r="AC48" i="13"/>
  <c r="AC49" i="13"/>
  <c r="AC51" i="13"/>
  <c r="AC52" i="13"/>
  <c r="AC53" i="13"/>
  <c r="AC55" i="13"/>
  <c r="AC56" i="13"/>
  <c r="AC57" i="13"/>
  <c r="AC59" i="13"/>
  <c r="AC60" i="13"/>
  <c r="AC61" i="13"/>
  <c r="AC63" i="13"/>
  <c r="AC64" i="13"/>
  <c r="AC65" i="13"/>
  <c r="AC67" i="13"/>
  <c r="AC68" i="13"/>
  <c r="AC69" i="13"/>
  <c r="AC71" i="13"/>
  <c r="AC72" i="13"/>
  <c r="AC73" i="13"/>
  <c r="AC75" i="13"/>
  <c r="AC76" i="13"/>
  <c r="AC77" i="13"/>
  <c r="AC79" i="13"/>
  <c r="AC80" i="13"/>
  <c r="AC81" i="13"/>
  <c r="AC83" i="13"/>
  <c r="AC84" i="13"/>
  <c r="AC85" i="13"/>
  <c r="AC87" i="13"/>
  <c r="AC88" i="13"/>
  <c r="AC89" i="13"/>
  <c r="AC91" i="13"/>
  <c r="AC92" i="13"/>
  <c r="AC93" i="13"/>
  <c r="AC95" i="13"/>
  <c r="AC96" i="13"/>
  <c r="AC97" i="13"/>
  <c r="AC99" i="13"/>
  <c r="AC100" i="13"/>
  <c r="AA7" i="13"/>
  <c r="AB7" i="13" s="1"/>
  <c r="AC7" i="13" s="1"/>
  <c r="X9" i="13"/>
  <c r="X13" i="13"/>
  <c r="X20" i="13"/>
  <c r="X21" i="13"/>
  <c r="X25" i="13"/>
  <c r="X29" i="13"/>
  <c r="X32" i="13"/>
  <c r="X33" i="13"/>
  <c r="X36" i="13"/>
  <c r="X37" i="13"/>
  <c r="X45" i="13"/>
  <c r="X48" i="13"/>
  <c r="X49" i="13"/>
  <c r="X51" i="13"/>
  <c r="X52" i="13"/>
  <c r="X53" i="13"/>
  <c r="X55" i="13"/>
  <c r="X56" i="13"/>
  <c r="X57" i="13"/>
  <c r="X59" i="13"/>
  <c r="X60" i="13"/>
  <c r="X61" i="13"/>
  <c r="X63" i="13"/>
  <c r="X64" i="13"/>
  <c r="X65" i="13"/>
  <c r="X67" i="13"/>
  <c r="X68" i="13"/>
  <c r="X69" i="13"/>
  <c r="X71" i="13"/>
  <c r="X72" i="13"/>
  <c r="X73" i="13"/>
  <c r="X75" i="13"/>
  <c r="X76" i="13"/>
  <c r="X77" i="13"/>
  <c r="X79" i="13"/>
  <c r="X80" i="13"/>
  <c r="X81" i="13"/>
  <c r="X83" i="13"/>
  <c r="X84" i="13"/>
  <c r="X85" i="13"/>
  <c r="X87" i="13"/>
  <c r="X88" i="13"/>
  <c r="X89" i="13"/>
  <c r="X91" i="13"/>
  <c r="X92" i="13"/>
  <c r="X93" i="13"/>
  <c r="X95" i="13"/>
  <c r="X96" i="13"/>
  <c r="X97" i="13"/>
  <c r="X99" i="13"/>
  <c r="X100" i="13"/>
  <c r="N54" i="13"/>
  <c r="N58" i="13"/>
  <c r="N62" i="13"/>
  <c r="N66" i="13"/>
  <c r="N70" i="13"/>
  <c r="N74" i="13"/>
  <c r="N78" i="13"/>
  <c r="N82" i="13"/>
  <c r="N86" i="13"/>
  <c r="N90" i="13"/>
  <c r="N94" i="13"/>
  <c r="N98" i="13"/>
  <c r="N7" i="13"/>
  <c r="L3" i="13"/>
  <c r="K3" i="13"/>
  <c r="I3" i="13"/>
  <c r="H3" i="13"/>
  <c r="H6" i="13"/>
  <c r="I6" i="13"/>
  <c r="K6" i="13"/>
  <c r="L6" i="13"/>
  <c r="D24" i="4" s="1"/>
  <c r="D23" i="4" s="1"/>
  <c r="G6" i="13"/>
  <c r="N51" i="13"/>
  <c r="N52" i="13"/>
  <c r="N53" i="13"/>
  <c r="N55" i="13"/>
  <c r="N56" i="13"/>
  <c r="N57" i="13"/>
  <c r="N59" i="13"/>
  <c r="N60" i="13"/>
  <c r="N61" i="13"/>
  <c r="N63" i="13"/>
  <c r="N64" i="13"/>
  <c r="N65" i="13"/>
  <c r="N67" i="13"/>
  <c r="N68" i="13"/>
  <c r="N69" i="13"/>
  <c r="N71" i="13"/>
  <c r="N72" i="13"/>
  <c r="N73" i="13"/>
  <c r="N75" i="13"/>
  <c r="N76" i="13"/>
  <c r="N77" i="13"/>
  <c r="N79" i="13"/>
  <c r="N80" i="13"/>
  <c r="N81" i="13"/>
  <c r="N83" i="13"/>
  <c r="N84" i="13"/>
  <c r="N85" i="13"/>
  <c r="N87" i="13"/>
  <c r="N88" i="13"/>
  <c r="N89" i="13"/>
  <c r="N91" i="13"/>
  <c r="N92" i="13"/>
  <c r="N93" i="13"/>
  <c r="N95" i="13"/>
  <c r="N96" i="13"/>
  <c r="N97" i="13"/>
  <c r="N99" i="13"/>
  <c r="N100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B7" i="13"/>
  <c r="A7" i="13"/>
  <c r="J6" i="15" l="1"/>
  <c r="G9" i="4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C5" i="3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E8" i="4" s="1"/>
  <c r="K25" i="4"/>
  <c r="X7" i="13"/>
  <c r="N7" i="15"/>
  <c r="L9" i="4"/>
  <c r="W6" i="15"/>
  <c r="AB6" i="15"/>
  <c r="N50" i="13"/>
  <c r="AC41" i="13"/>
  <c r="AC20" i="13"/>
  <c r="AC36" i="13"/>
  <c r="AC25" i="13"/>
  <c r="X44" i="13"/>
  <c r="X17" i="13"/>
  <c r="X8" i="13"/>
  <c r="X12" i="13"/>
  <c r="N49" i="13"/>
  <c r="N45" i="13"/>
  <c r="N41" i="13"/>
  <c r="N37" i="13"/>
  <c r="N33" i="13"/>
  <c r="N29" i="13"/>
  <c r="N25" i="13"/>
  <c r="N21" i="13"/>
  <c r="N17" i="13"/>
  <c r="N13" i="13"/>
  <c r="N9" i="13"/>
  <c r="N47" i="13"/>
  <c r="N43" i="13"/>
  <c r="N39" i="13"/>
  <c r="N35" i="13"/>
  <c r="N31" i="13"/>
  <c r="N27" i="13"/>
  <c r="N23" i="13"/>
  <c r="N19" i="13"/>
  <c r="N15" i="13"/>
  <c r="N11" i="13"/>
  <c r="AG7" i="13" a="1"/>
  <c r="AG7" i="13" s="1"/>
  <c r="AE7" i="13" s="1"/>
  <c r="AO7" i="13" s="1"/>
  <c r="AQ7" i="13" s="1"/>
  <c r="AG49" i="13" a="1"/>
  <c r="AG49" i="13" s="1"/>
  <c r="AG47" i="13" a="1"/>
  <c r="AG47" i="13" s="1"/>
  <c r="AG45" i="13" a="1"/>
  <c r="AG45" i="13" s="1"/>
  <c r="AG43" i="13" a="1"/>
  <c r="AG43" i="13" s="1"/>
  <c r="AG41" i="13" a="1"/>
  <c r="AG41" i="13" s="1"/>
  <c r="AG39" i="13" a="1"/>
  <c r="AG39" i="13" s="1"/>
  <c r="AG37" i="13" a="1"/>
  <c r="AG37" i="13" s="1"/>
  <c r="AG35" i="13" a="1"/>
  <c r="AG35" i="13" s="1"/>
  <c r="AG33" i="13" a="1"/>
  <c r="AG33" i="13" s="1"/>
  <c r="AG31" i="13" a="1"/>
  <c r="AG31" i="13" s="1"/>
  <c r="AG29" i="13" a="1"/>
  <c r="AG29" i="13" s="1"/>
  <c r="AG27" i="13" a="1"/>
  <c r="AG27" i="13" s="1"/>
  <c r="AG25" i="13" a="1"/>
  <c r="AG25" i="13" s="1"/>
  <c r="AG23" i="13" a="1"/>
  <c r="AG23" i="13" s="1"/>
  <c r="AG21" i="13" a="1"/>
  <c r="AG21" i="13" s="1"/>
  <c r="AG19" i="13" a="1"/>
  <c r="AG19" i="13" s="1"/>
  <c r="AG17" i="13" a="1"/>
  <c r="AG17" i="13" s="1"/>
  <c r="AG15" i="13" a="1"/>
  <c r="AG15" i="13" s="1"/>
  <c r="AG13" i="13" a="1"/>
  <c r="AG13" i="13" s="1"/>
  <c r="AG11" i="13" a="1"/>
  <c r="AG11" i="13" s="1"/>
  <c r="AG9" i="13" a="1"/>
  <c r="AG9" i="13" s="1"/>
  <c r="AG48" i="13" a="1"/>
  <c r="AG48" i="13" s="1"/>
  <c r="AG46" i="13" a="1"/>
  <c r="AG46" i="13" s="1"/>
  <c r="AG44" i="13" a="1"/>
  <c r="AG44" i="13" s="1"/>
  <c r="AG42" i="13" a="1"/>
  <c r="AG42" i="13" s="1"/>
  <c r="AG40" i="13" a="1"/>
  <c r="AG40" i="13" s="1"/>
  <c r="AG38" i="13" a="1"/>
  <c r="AG38" i="13" s="1"/>
  <c r="AG36" i="13" a="1"/>
  <c r="AG36" i="13" s="1"/>
  <c r="AG34" i="13" a="1"/>
  <c r="AG34" i="13" s="1"/>
  <c r="AG32" i="13" a="1"/>
  <c r="AG32" i="13" s="1"/>
  <c r="AG30" i="13" a="1"/>
  <c r="AG30" i="13" s="1"/>
  <c r="AG28" i="13" a="1"/>
  <c r="AG28" i="13" s="1"/>
  <c r="AG26" i="13" a="1"/>
  <c r="AG26" i="13" s="1"/>
  <c r="AG24" i="13" a="1"/>
  <c r="AG24" i="13" s="1"/>
  <c r="AG22" i="13" a="1"/>
  <c r="AG22" i="13" s="1"/>
  <c r="AG20" i="13" a="1"/>
  <c r="AG20" i="13" s="1"/>
  <c r="AG18" i="13" a="1"/>
  <c r="AG18" i="13" s="1"/>
  <c r="AG16" i="13" a="1"/>
  <c r="AG16" i="13" s="1"/>
  <c r="AG14" i="13" a="1"/>
  <c r="AG14" i="13" s="1"/>
  <c r="AG12" i="13" a="1"/>
  <c r="AG12" i="13" s="1"/>
  <c r="AG10" i="13" a="1"/>
  <c r="AG10" i="13" s="1"/>
  <c r="AG8" i="13" a="1"/>
  <c r="AG8" i="13" s="1"/>
  <c r="AE8" i="13" s="1"/>
  <c r="AK112" i="15" a="1"/>
  <c r="AK112" i="15" s="1"/>
  <c r="AK111" i="15" a="1"/>
  <c r="AK111" i="15" s="1"/>
  <c r="AK90" i="15" a="1"/>
  <c r="AK90" i="15" s="1"/>
  <c r="AK68" i="15" a="1"/>
  <c r="AK68" i="15" s="1"/>
  <c r="AO97" i="13"/>
  <c r="AQ97" i="13" s="1"/>
  <c r="AK97" i="13"/>
  <c r="AM97" i="13" s="1"/>
  <c r="AL97" i="13"/>
  <c r="AP97" i="13"/>
  <c r="AO83" i="13"/>
  <c r="AQ83" i="13" s="1"/>
  <c r="AP83" i="13"/>
  <c r="AK83" i="13"/>
  <c r="AM83" i="13" s="1"/>
  <c r="AL83" i="13"/>
  <c r="AL69" i="13"/>
  <c r="AO69" i="13"/>
  <c r="AQ69" i="13" s="1"/>
  <c r="AP69" i="13"/>
  <c r="AK69" i="13"/>
  <c r="AM69" i="13" s="1"/>
  <c r="AL65" i="13"/>
  <c r="AO65" i="13"/>
  <c r="AQ65" i="13" s="1"/>
  <c r="AP65" i="13"/>
  <c r="AK65" i="13"/>
  <c r="AM65" i="13" s="1"/>
  <c r="AL51" i="13"/>
  <c r="AO51" i="13"/>
  <c r="AQ51" i="13" s="1"/>
  <c r="AP51" i="13"/>
  <c r="AK51" i="13"/>
  <c r="AM51" i="13" s="1"/>
  <c r="AO93" i="13"/>
  <c r="AQ93" i="13" s="1"/>
  <c r="AK93" i="13"/>
  <c r="AM93" i="13" s="1"/>
  <c r="AL93" i="13"/>
  <c r="AP93" i="13"/>
  <c r="AO89" i="13"/>
  <c r="AQ89" i="13" s="1"/>
  <c r="AK89" i="13"/>
  <c r="AM89" i="13" s="1"/>
  <c r="AL89" i="13"/>
  <c r="AP89" i="13"/>
  <c r="AL75" i="13"/>
  <c r="AO75" i="13"/>
  <c r="AQ75" i="13" s="1"/>
  <c r="AP75" i="13"/>
  <c r="AK75" i="13"/>
  <c r="AM75" i="13" s="1"/>
  <c r="AL61" i="13"/>
  <c r="AO61" i="13"/>
  <c r="AQ61" i="13" s="1"/>
  <c r="AP61" i="13"/>
  <c r="AK61" i="13"/>
  <c r="AM61" i="13" s="1"/>
  <c r="AL57" i="13"/>
  <c r="AO57" i="13"/>
  <c r="AQ57" i="13" s="1"/>
  <c r="AP57" i="13"/>
  <c r="AK57" i="13"/>
  <c r="AM57" i="13" s="1"/>
  <c r="AO99" i="13"/>
  <c r="AQ99" i="13" s="1"/>
  <c r="AP99" i="13"/>
  <c r="AK99" i="13"/>
  <c r="AM99" i="13" s="1"/>
  <c r="AL99" i="13"/>
  <c r="AO85" i="13"/>
  <c r="AQ85" i="13" s="1"/>
  <c r="AK85" i="13"/>
  <c r="AM85" i="13" s="1"/>
  <c r="AL85" i="13"/>
  <c r="AP85" i="13"/>
  <c r="AO81" i="13"/>
  <c r="AQ81" i="13" s="1"/>
  <c r="AK81" i="13"/>
  <c r="AM81" i="13" s="1"/>
  <c r="AL81" i="13"/>
  <c r="AP81" i="13"/>
  <c r="AL67" i="13"/>
  <c r="AO67" i="13"/>
  <c r="AQ67" i="13" s="1"/>
  <c r="AP67" i="13"/>
  <c r="AK67" i="13"/>
  <c r="AM67" i="13" s="1"/>
  <c r="AL53" i="13"/>
  <c r="AO53" i="13"/>
  <c r="AQ53" i="13" s="1"/>
  <c r="AP53" i="13"/>
  <c r="AK53" i="13"/>
  <c r="AM53" i="13" s="1"/>
  <c r="AO91" i="13"/>
  <c r="AQ91" i="13" s="1"/>
  <c r="AP91" i="13"/>
  <c r="AK91" i="13"/>
  <c r="AM91" i="13" s="1"/>
  <c r="AL91" i="13"/>
  <c r="AL77" i="13"/>
  <c r="AO77" i="13"/>
  <c r="AQ77" i="13" s="1"/>
  <c r="AP77" i="13"/>
  <c r="AK77" i="13"/>
  <c r="AM77" i="13" s="1"/>
  <c r="AL73" i="13"/>
  <c r="AO73" i="13"/>
  <c r="AQ73" i="13" s="1"/>
  <c r="AP73" i="13"/>
  <c r="AK73" i="13"/>
  <c r="AM73" i="13" s="1"/>
  <c r="AL59" i="13"/>
  <c r="AO59" i="13"/>
  <c r="AQ59" i="13" s="1"/>
  <c r="AP59" i="13"/>
  <c r="AK59" i="13"/>
  <c r="AM59" i="13" s="1"/>
  <c r="AP74" i="13"/>
  <c r="AK74" i="13"/>
  <c r="AM74" i="13" s="1"/>
  <c r="AL71" i="13"/>
  <c r="AO71" i="13"/>
  <c r="AQ71" i="13" s="1"/>
  <c r="AP71" i="13"/>
  <c r="AO66" i="13"/>
  <c r="AQ66" i="13" s="1"/>
  <c r="AP66" i="13"/>
  <c r="AK66" i="13"/>
  <c r="AM66" i="13" s="1"/>
  <c r="AL63" i="13"/>
  <c r="AO63" i="13"/>
  <c r="AQ63" i="13" s="1"/>
  <c r="AP63" i="13"/>
  <c r="AO58" i="13"/>
  <c r="AQ58" i="13" s="1"/>
  <c r="AP58" i="13"/>
  <c r="AK58" i="13"/>
  <c r="AM58" i="13" s="1"/>
  <c r="AL55" i="13"/>
  <c r="AO55" i="13"/>
  <c r="AQ55" i="13" s="1"/>
  <c r="AP55" i="13"/>
  <c r="AO50" i="13"/>
  <c r="AQ50" i="13" s="1"/>
  <c r="AP50" i="13"/>
  <c r="AK50" i="13"/>
  <c r="AM50" i="13" s="1"/>
  <c r="AK100" i="13"/>
  <c r="AM100" i="13" s="1"/>
  <c r="AK98" i="13"/>
  <c r="AM98" i="13" s="1"/>
  <c r="AK96" i="13"/>
  <c r="AM96" i="13" s="1"/>
  <c r="AK94" i="13"/>
  <c r="AM94" i="13" s="1"/>
  <c r="AK92" i="13"/>
  <c r="AM92" i="13" s="1"/>
  <c r="AK90" i="13"/>
  <c r="AM90" i="13" s="1"/>
  <c r="AK88" i="13"/>
  <c r="AM88" i="13" s="1"/>
  <c r="AK86" i="13"/>
  <c r="AM86" i="13" s="1"/>
  <c r="AK84" i="13"/>
  <c r="AM84" i="13" s="1"/>
  <c r="AK82" i="13"/>
  <c r="AM82" i="13" s="1"/>
  <c r="AK80" i="13"/>
  <c r="AM80" i="13" s="1"/>
  <c r="AK78" i="13"/>
  <c r="AM78" i="13" s="1"/>
  <c r="AL74" i="13"/>
  <c r="AL66" i="13"/>
  <c r="AL58" i="13"/>
  <c r="AL50" i="13"/>
  <c r="AP76" i="13"/>
  <c r="AK76" i="13"/>
  <c r="AM76" i="13" s="1"/>
  <c r="AO68" i="13"/>
  <c r="AQ68" i="13" s="1"/>
  <c r="AP68" i="13"/>
  <c r="AK68" i="13"/>
  <c r="AM68" i="13" s="1"/>
  <c r="AO60" i="13"/>
  <c r="AQ60" i="13" s="1"/>
  <c r="AP60" i="13"/>
  <c r="AK60" i="13"/>
  <c r="AM60" i="13" s="1"/>
  <c r="AO52" i="13"/>
  <c r="AQ52" i="13" s="1"/>
  <c r="AP52" i="13"/>
  <c r="AK52" i="13"/>
  <c r="AM52" i="13" s="1"/>
  <c r="AL95" i="13"/>
  <c r="AL87" i="13"/>
  <c r="AL79" i="13"/>
  <c r="AO100" i="13"/>
  <c r="AQ100" i="13" s="1"/>
  <c r="AO96" i="13"/>
  <c r="AQ96" i="13" s="1"/>
  <c r="AO92" i="13"/>
  <c r="AQ92" i="13" s="1"/>
  <c r="AO88" i="13"/>
  <c r="AQ88" i="13" s="1"/>
  <c r="AO84" i="13"/>
  <c r="AQ84" i="13" s="1"/>
  <c r="AO80" i="13"/>
  <c r="AQ80" i="13" s="1"/>
  <c r="AO74" i="13"/>
  <c r="AQ74" i="13" s="1"/>
  <c r="AO70" i="13"/>
  <c r="AQ70" i="13" s="1"/>
  <c r="AP70" i="13"/>
  <c r="AK70" i="13"/>
  <c r="AM70" i="13" s="1"/>
  <c r="AO62" i="13"/>
  <c r="AQ62" i="13" s="1"/>
  <c r="AP62" i="13"/>
  <c r="AK62" i="13"/>
  <c r="AM62" i="13" s="1"/>
  <c r="AO54" i="13"/>
  <c r="AQ54" i="13" s="1"/>
  <c r="AP54" i="13"/>
  <c r="AK54" i="13"/>
  <c r="AM54" i="13" s="1"/>
  <c r="AK95" i="13"/>
  <c r="AM95" i="13" s="1"/>
  <c r="AK87" i="13"/>
  <c r="AM87" i="13" s="1"/>
  <c r="AK79" i="13"/>
  <c r="AM79" i="13" s="1"/>
  <c r="AL76" i="13"/>
  <c r="AL68" i="13"/>
  <c r="AL60" i="13"/>
  <c r="AL52" i="13"/>
  <c r="AP95" i="13"/>
  <c r="AP87" i="13"/>
  <c r="AP79" i="13"/>
  <c r="AO72" i="13"/>
  <c r="AQ72" i="13" s="1"/>
  <c r="AP72" i="13"/>
  <c r="AK72" i="13"/>
  <c r="AM72" i="13" s="1"/>
  <c r="AO64" i="13"/>
  <c r="AQ64" i="13" s="1"/>
  <c r="AP64" i="13"/>
  <c r="AK64" i="13"/>
  <c r="AM64" i="13" s="1"/>
  <c r="AO56" i="13"/>
  <c r="AQ56" i="13" s="1"/>
  <c r="AP56" i="13"/>
  <c r="AK56" i="13"/>
  <c r="AM56" i="13" s="1"/>
  <c r="AL100" i="13"/>
  <c r="AL98" i="13"/>
  <c r="AL96" i="13"/>
  <c r="AL94" i="13"/>
  <c r="AL92" i="13"/>
  <c r="AL90" i="13"/>
  <c r="AL88" i="13"/>
  <c r="AL86" i="13"/>
  <c r="AL84" i="13"/>
  <c r="AL82" i="13"/>
  <c r="AL80" i="13"/>
  <c r="AL78" i="13"/>
  <c r="AK71" i="13"/>
  <c r="AM71" i="13" s="1"/>
  <c r="AK63" i="13"/>
  <c r="AM63" i="13" s="1"/>
  <c r="AK55" i="13"/>
  <c r="AM55" i="13" s="1"/>
  <c r="AO98" i="13"/>
  <c r="AQ98" i="13" s="1"/>
  <c r="AO94" i="13"/>
  <c r="AQ94" i="13" s="1"/>
  <c r="AO90" i="13"/>
  <c r="AQ90" i="13" s="1"/>
  <c r="AO86" i="13"/>
  <c r="AQ86" i="13" s="1"/>
  <c r="AO82" i="13"/>
  <c r="AQ82" i="13" s="1"/>
  <c r="AO78" i="13"/>
  <c r="AQ78" i="13" s="1"/>
  <c r="AH112" i="15"/>
  <c r="AH111" i="15"/>
  <c r="AH101" i="15"/>
  <c r="AH100" i="15"/>
  <c r="AI101" i="15"/>
  <c r="AK100" i="15" a="1"/>
  <c r="AK100" i="15" s="1"/>
  <c r="AH90" i="15"/>
  <c r="AK79" i="15" a="1"/>
  <c r="AK79" i="15" s="1"/>
  <c r="N99" i="15"/>
  <c r="AK101" i="15" a="1"/>
  <c r="AK101" i="15" s="1"/>
  <c r="AH89" i="15"/>
  <c r="AI90" i="15"/>
  <c r="AK89" i="15" a="1"/>
  <c r="AK89" i="15" s="1"/>
  <c r="AK46" i="15" a="1"/>
  <c r="AK46" i="15" s="1"/>
  <c r="AK78" i="15" a="1"/>
  <c r="AK78" i="15" s="1"/>
  <c r="AK67" i="15" a="1"/>
  <c r="AK67" i="15" s="1"/>
  <c r="AH78" i="15"/>
  <c r="AH85" i="15"/>
  <c r="AH79" i="15"/>
  <c r="AI78" i="15"/>
  <c r="AK54" i="15" a="1"/>
  <c r="AK54" i="15" s="1"/>
  <c r="AK56" i="15" a="1"/>
  <c r="AK56" i="15" s="1"/>
  <c r="AK74" i="15" a="1"/>
  <c r="AK74" i="15" s="1"/>
  <c r="AH68" i="15"/>
  <c r="AH74" i="15"/>
  <c r="AH67" i="15"/>
  <c r="D10" i="3"/>
  <c r="AH56" i="15"/>
  <c r="AH57" i="15"/>
  <c r="AK45" i="15" a="1"/>
  <c r="AK45" i="15" s="1"/>
  <c r="AK53" i="15" a="1"/>
  <c r="AK53" i="15" s="1"/>
  <c r="AK34" i="15" a="1"/>
  <c r="AK34" i="15" s="1"/>
  <c r="AK52" i="15" a="1"/>
  <c r="AK52" i="15" s="1"/>
  <c r="AH54" i="15"/>
  <c r="AH46" i="15"/>
  <c r="AI54" i="15"/>
  <c r="AI46" i="15"/>
  <c r="AH45" i="15"/>
  <c r="AH52" i="15"/>
  <c r="AH34" i="15"/>
  <c r="AH41" i="15"/>
  <c r="AH35" i="15"/>
  <c r="AK35" i="15" a="1"/>
  <c r="AK35" i="15" s="1"/>
  <c r="AH15" i="15"/>
  <c r="AH19" i="15"/>
  <c r="N46" i="13"/>
  <c r="N42" i="13"/>
  <c r="N38" i="13"/>
  <c r="N34" i="13"/>
  <c r="N30" i="13"/>
  <c r="N26" i="13"/>
  <c r="N22" i="13"/>
  <c r="N18" i="13"/>
  <c r="N14" i="13"/>
  <c r="N10" i="13"/>
  <c r="AA6" i="13"/>
  <c r="AC43" i="13"/>
  <c r="AC27" i="13"/>
  <c r="M6" i="13"/>
  <c r="AC45" i="13"/>
  <c r="AC40" i="13"/>
  <c r="AC39" i="13"/>
  <c r="AC29" i="13"/>
  <c r="AC24" i="13"/>
  <c r="AC23" i="13"/>
  <c r="AC11" i="13"/>
  <c r="N48" i="13"/>
  <c r="N44" i="13"/>
  <c r="N40" i="13"/>
  <c r="N36" i="13"/>
  <c r="N32" i="13"/>
  <c r="N28" i="13"/>
  <c r="N24" i="13"/>
  <c r="N20" i="13"/>
  <c r="N16" i="13"/>
  <c r="N12" i="13"/>
  <c r="N8" i="13"/>
  <c r="J5" i="3"/>
  <c r="C24" i="4"/>
  <c r="AC47" i="13"/>
  <c r="AC35" i="13"/>
  <c r="AC19" i="13"/>
  <c r="AC15" i="13"/>
  <c r="X47" i="13"/>
  <c r="X40" i="13"/>
  <c r="X39" i="13"/>
  <c r="X24" i="13"/>
  <c r="X23" i="13"/>
  <c r="X16" i="13"/>
  <c r="X15" i="13"/>
  <c r="X41" i="13"/>
  <c r="X28" i="13"/>
  <c r="X27" i="13"/>
  <c r="X11" i="13"/>
  <c r="X43" i="13"/>
  <c r="X35" i="13"/>
  <c r="X31" i="13"/>
  <c r="X19" i="13"/>
  <c r="J6" i="13"/>
  <c r="O79" i="15"/>
  <c r="O90" i="15"/>
  <c r="O118" i="15"/>
  <c r="O53" i="15"/>
  <c r="N88" i="15"/>
  <c r="O97" i="15"/>
  <c r="N110" i="15"/>
  <c r="M3" i="15"/>
  <c r="O76" i="15"/>
  <c r="O34" i="15"/>
  <c r="O35" i="15"/>
  <c r="O46" i="15"/>
  <c r="H6" i="15"/>
  <c r="N44" i="15"/>
  <c r="O43" i="15"/>
  <c r="O56" i="15"/>
  <c r="O68" i="15"/>
  <c r="L3" i="15"/>
  <c r="O64" i="15"/>
  <c r="O75" i="15"/>
  <c r="O101" i="15"/>
  <c r="O42" i="15"/>
  <c r="O87" i="15"/>
  <c r="O108" i="15"/>
  <c r="O112" i="15"/>
  <c r="N33" i="15"/>
  <c r="O63" i="15"/>
  <c r="N66" i="15"/>
  <c r="O52" i="15"/>
  <c r="N55" i="15"/>
  <c r="O65" i="15"/>
  <c r="O74" i="15"/>
  <c r="O86" i="15"/>
  <c r="O111" i="15"/>
  <c r="O32" i="15"/>
  <c r="O45" i="15"/>
  <c r="O54" i="15"/>
  <c r="O67" i="15"/>
  <c r="O78" i="15"/>
  <c r="O98" i="15"/>
  <c r="O109" i="15"/>
  <c r="O120" i="15"/>
  <c r="N77" i="15"/>
  <c r="O89" i="15"/>
  <c r="O100" i="15"/>
  <c r="O119" i="15"/>
  <c r="L6" i="15"/>
  <c r="I6" i="15"/>
  <c r="M6" i="15"/>
  <c r="G24" i="4" s="1"/>
  <c r="AC54" i="13"/>
  <c r="AC8" i="13"/>
  <c r="AC98" i="13"/>
  <c r="AC94" i="13"/>
  <c r="AC90" i="13"/>
  <c r="AC86" i="13"/>
  <c r="AC82" i="13"/>
  <c r="AC78" i="13"/>
  <c r="AC74" i="13"/>
  <c r="AC70" i="13"/>
  <c r="AC66" i="13"/>
  <c r="AC62" i="13"/>
  <c r="AC58" i="13"/>
  <c r="AC50" i="13"/>
  <c r="AC46" i="13"/>
  <c r="AC42" i="13"/>
  <c r="AC38" i="13"/>
  <c r="AC34" i="13"/>
  <c r="AC30" i="13"/>
  <c r="AC26" i="13"/>
  <c r="AC22" i="13"/>
  <c r="AC18" i="13"/>
  <c r="X98" i="13"/>
  <c r="X94" i="13"/>
  <c r="V6" i="13"/>
  <c r="X90" i="13"/>
  <c r="X86" i="13"/>
  <c r="X82" i="13"/>
  <c r="X78" i="13"/>
  <c r="X74" i="13"/>
  <c r="X70" i="13"/>
  <c r="X66" i="13"/>
  <c r="X62" i="13"/>
  <c r="X58" i="13"/>
  <c r="X54" i="13"/>
  <c r="X50" i="13"/>
  <c r="X46" i="13"/>
  <c r="X42" i="13"/>
  <c r="X38" i="13"/>
  <c r="X34" i="13"/>
  <c r="X30" i="13"/>
  <c r="X26" i="13"/>
  <c r="X22" i="13"/>
  <c r="X18" i="13"/>
  <c r="X14" i="13"/>
  <c r="H8" i="4" l="1"/>
  <c r="I8" i="4"/>
  <c r="H16" i="4"/>
  <c r="H14" i="4"/>
  <c r="H12" i="4"/>
  <c r="H10" i="4"/>
  <c r="H17" i="4"/>
  <c r="H15" i="4"/>
  <c r="H13" i="4"/>
  <c r="H11" i="4"/>
  <c r="H9" i="4"/>
  <c r="E17" i="4"/>
  <c r="E15" i="4"/>
  <c r="E13" i="4"/>
  <c r="E11" i="4"/>
  <c r="E9" i="4"/>
  <c r="E16" i="4"/>
  <c r="E14" i="4"/>
  <c r="E12" i="4"/>
  <c r="E10" i="4"/>
  <c r="AA3" i="18"/>
  <c r="AA3" i="20"/>
  <c r="V3" i="18"/>
  <c r="V3" i="20"/>
  <c r="AB3" i="19"/>
  <c r="AA3" i="21"/>
  <c r="W3" i="19"/>
  <c r="V3" i="21"/>
  <c r="AL7" i="13"/>
  <c r="G23" i="4"/>
  <c r="AC6" i="15"/>
  <c r="L6" i="3" s="1"/>
  <c r="X6" i="15"/>
  <c r="AP7" i="13"/>
  <c r="AK7" i="13"/>
  <c r="AM7" i="13" s="1"/>
  <c r="AE35" i="13"/>
  <c r="AE9" i="13"/>
  <c r="AK9" i="13" s="1"/>
  <c r="AM9" i="13" s="1"/>
  <c r="AE37" i="13"/>
  <c r="AL37" i="13" s="1"/>
  <c r="AE22" i="13"/>
  <c r="AO22" i="13" s="1"/>
  <c r="AQ22" i="13" s="1"/>
  <c r="AE44" i="13"/>
  <c r="AP44" i="13" s="1"/>
  <c r="AE24" i="13"/>
  <c r="AK24" i="13" s="1"/>
  <c r="AM24" i="13" s="1"/>
  <c r="AE25" i="13"/>
  <c r="AO25" i="13" s="1"/>
  <c r="AQ25" i="13" s="1"/>
  <c r="AE13" i="13"/>
  <c r="AO13" i="13" s="1"/>
  <c r="AQ13" i="13" s="1"/>
  <c r="AE16" i="13"/>
  <c r="AK16" i="13" s="1"/>
  <c r="AM16" i="13" s="1"/>
  <c r="AE46" i="13"/>
  <c r="AK46" i="13" s="1"/>
  <c r="AM46" i="13" s="1"/>
  <c r="AE11" i="13"/>
  <c r="AO11" i="13" s="1"/>
  <c r="AQ11" i="13" s="1"/>
  <c r="AE10" i="13"/>
  <c r="AO10" i="13" s="1"/>
  <c r="AQ10" i="13" s="1"/>
  <c r="AE21" i="13"/>
  <c r="AO21" i="13" s="1"/>
  <c r="AQ21" i="13" s="1"/>
  <c r="AE14" i="13"/>
  <c r="AL14" i="13" s="1"/>
  <c r="AE29" i="13"/>
  <c r="AP29" i="13" s="1"/>
  <c r="AE20" i="13"/>
  <c r="AL20" i="13" s="1"/>
  <c r="AE30" i="13"/>
  <c r="AO30" i="13" s="1"/>
  <c r="AQ30" i="13" s="1"/>
  <c r="AE18" i="13"/>
  <c r="AO18" i="13" s="1"/>
  <c r="AQ18" i="13" s="1"/>
  <c r="AE39" i="13"/>
  <c r="AL39" i="13" s="1"/>
  <c r="AE23" i="13"/>
  <c r="AO23" i="13" s="1"/>
  <c r="AQ23" i="13" s="1"/>
  <c r="AE19" i="13"/>
  <c r="AO19" i="13" s="1"/>
  <c r="AQ19" i="13" s="1"/>
  <c r="AE38" i="13"/>
  <c r="AO38" i="13" s="1"/>
  <c r="AQ38" i="13" s="1"/>
  <c r="AE27" i="13"/>
  <c r="AP27" i="13" s="1"/>
  <c r="AE40" i="13"/>
  <c r="AL40" i="13" s="1"/>
  <c r="AE49" i="13"/>
  <c r="AL49" i="13" s="1"/>
  <c r="AE31" i="13"/>
  <c r="AL31" i="13" s="1"/>
  <c r="AE47" i="13"/>
  <c r="AK47" i="13" s="1"/>
  <c r="AM47" i="13" s="1"/>
  <c r="AE15" i="13"/>
  <c r="AO15" i="13" s="1"/>
  <c r="AQ15" i="13" s="1"/>
  <c r="AE41" i="13"/>
  <c r="AP41" i="13" s="1"/>
  <c r="AE28" i="13"/>
  <c r="AP28" i="13" s="1"/>
  <c r="AE48" i="13"/>
  <c r="AP48" i="13" s="1"/>
  <c r="AE43" i="13"/>
  <c r="AP43" i="13" s="1"/>
  <c r="AE42" i="13"/>
  <c r="AP42" i="13" s="1"/>
  <c r="AE17" i="13"/>
  <c r="AL17" i="13" s="1"/>
  <c r="AE34" i="13"/>
  <c r="AO34" i="13" s="1"/>
  <c r="AQ34" i="13" s="1"/>
  <c r="AE32" i="13"/>
  <c r="AO32" i="13" s="1"/>
  <c r="AQ32" i="13" s="1"/>
  <c r="AE26" i="13"/>
  <c r="AK26" i="13" s="1"/>
  <c r="AM26" i="13" s="1"/>
  <c r="AE36" i="13"/>
  <c r="AO36" i="13" s="1"/>
  <c r="AQ36" i="13" s="1"/>
  <c r="AE33" i="13"/>
  <c r="AO33" i="13" s="1"/>
  <c r="AQ33" i="13" s="1"/>
  <c r="AE45" i="13"/>
  <c r="AO45" i="13" s="1"/>
  <c r="AQ45" i="13" s="1"/>
  <c r="AE12" i="13"/>
  <c r="AK12" i="13" s="1"/>
  <c r="AM12" i="13" s="1"/>
  <c r="D12" i="3"/>
  <c r="F12" i="3" s="1"/>
  <c r="F10" i="3"/>
  <c r="D8" i="3"/>
  <c r="D7" i="3"/>
  <c r="M9" i="4"/>
  <c r="N9" i="4" s="1"/>
  <c r="I25" i="4"/>
  <c r="L25" i="4" s="1"/>
  <c r="AC31" i="13"/>
  <c r="AC14" i="13"/>
  <c r="AB6" i="13"/>
  <c r="J6" i="3" s="1"/>
  <c r="L8" i="4"/>
  <c r="L7" i="4" s="1"/>
  <c r="K24" i="4"/>
  <c r="K23" i="4" s="1"/>
  <c r="C23" i="4"/>
  <c r="J9" i="3"/>
  <c r="C9" i="3"/>
  <c r="W6" i="13"/>
  <c r="C6" i="3" s="1"/>
  <c r="AL22" i="13"/>
  <c r="AO44" i="13"/>
  <c r="AQ44" i="13" s="1"/>
  <c r="AO35" i="13"/>
  <c r="AQ35" i="13" s="1"/>
  <c r="AK35" i="13"/>
  <c r="AM35" i="13" s="1"/>
  <c r="AP35" i="13"/>
  <c r="AL35" i="13"/>
  <c r="C7" i="4"/>
  <c r="AL24" i="13"/>
  <c r="AO16" i="13"/>
  <c r="AQ16" i="13" s="1"/>
  <c r="AL16" i="13"/>
  <c r="AK39" i="13"/>
  <c r="AM39" i="13" s="1"/>
  <c r="AO8" i="13"/>
  <c r="AK8" i="13"/>
  <c r="AP8" i="13"/>
  <c r="AL8" i="13"/>
  <c r="AP23" i="13"/>
  <c r="AL26" i="13"/>
  <c r="AK29" i="13"/>
  <c r="AM29" i="13" s="1"/>
  <c r="AP9" i="13"/>
  <c r="AL9" i="13"/>
  <c r="AL10" i="13"/>
  <c r="AL38" i="13"/>
  <c r="AL27" i="13"/>
  <c r="D7" i="4"/>
  <c r="AK20" i="13"/>
  <c r="AM20" i="13" s="1"/>
  <c r="AK40" i="13"/>
  <c r="AM40" i="13" s="1"/>
  <c r="AP31" i="13"/>
  <c r="I11" i="4"/>
  <c r="I13" i="4"/>
  <c r="I15" i="4"/>
  <c r="I9" i="4"/>
  <c r="I17" i="4"/>
  <c r="F7" i="4"/>
  <c r="I14" i="4"/>
  <c r="L5" i="3"/>
  <c r="F24" i="4"/>
  <c r="H24" i="4" s="1"/>
  <c r="H23" i="4" s="1"/>
  <c r="I12" i="4"/>
  <c r="I16" i="4"/>
  <c r="G7" i="4"/>
  <c r="I10" i="4"/>
  <c r="K6" i="15"/>
  <c r="N6" i="15"/>
  <c r="L9" i="3"/>
  <c r="AC10" i="13"/>
  <c r="X10" i="13"/>
  <c r="E7" i="4" l="1"/>
  <c r="H7" i="4"/>
  <c r="AP47" i="13"/>
  <c r="AO27" i="13"/>
  <c r="AQ27" i="13" s="1"/>
  <c r="AL12" i="13"/>
  <c r="AP21" i="13"/>
  <c r="AO47" i="13"/>
  <c r="AQ47" i="13" s="1"/>
  <c r="AL29" i="13"/>
  <c r="AO12" i="13"/>
  <c r="AQ12" i="13" s="1"/>
  <c r="AP39" i="13"/>
  <c r="AP16" i="13"/>
  <c r="AL47" i="13"/>
  <c r="AK27" i="13"/>
  <c r="AM27" i="13" s="1"/>
  <c r="AO29" i="13"/>
  <c r="AQ29" i="13" s="1"/>
  <c r="AO26" i="13"/>
  <c r="AQ26" i="13" s="1"/>
  <c r="AO39" i="13"/>
  <c r="AQ39" i="13" s="1"/>
  <c r="AL21" i="13"/>
  <c r="AK44" i="13"/>
  <c r="AM44" i="13" s="1"/>
  <c r="AC6" i="13"/>
  <c r="AP20" i="13"/>
  <c r="AP12" i="13"/>
  <c r="AP26" i="13"/>
  <c r="AL48" i="13"/>
  <c r="AK21" i="13"/>
  <c r="AM21" i="13" s="1"/>
  <c r="AL44" i="13"/>
  <c r="AO48" i="13"/>
  <c r="AQ48" i="13" s="1"/>
  <c r="AL32" i="13"/>
  <c r="AL18" i="13"/>
  <c r="AO20" i="13"/>
  <c r="AQ20" i="13" s="1"/>
  <c r="AO42" i="13"/>
  <c r="AQ42" i="13" s="1"/>
  <c r="AL19" i="13"/>
  <c r="AP49" i="13"/>
  <c r="AP11" i="13"/>
  <c r="AP40" i="13"/>
  <c r="AL23" i="13"/>
  <c r="AL46" i="13"/>
  <c r="AO40" i="13"/>
  <c r="AQ40" i="13" s="1"/>
  <c r="AO9" i="13"/>
  <c r="AQ9" i="13" s="1"/>
  <c r="AP15" i="13"/>
  <c r="AP36" i="13"/>
  <c r="AO43" i="13"/>
  <c r="AQ43" i="13" s="1"/>
  <c r="AP30" i="13"/>
  <c r="AL36" i="13"/>
  <c r="AK43" i="13"/>
  <c r="AM43" i="13" s="1"/>
  <c r="AL15" i="13"/>
  <c r="AO46" i="13"/>
  <c r="AQ46" i="13" s="1"/>
  <c r="AO24" i="13"/>
  <c r="AQ24" i="13" s="1"/>
  <c r="AK36" i="13"/>
  <c r="AM36" i="13" s="1"/>
  <c r="AK23" i="13"/>
  <c r="AM23" i="13" s="1"/>
  <c r="AL43" i="13"/>
  <c r="AK15" i="13"/>
  <c r="AM15" i="13" s="1"/>
  <c r="AP46" i="13"/>
  <c r="AP24" i="13"/>
  <c r="AP17" i="13"/>
  <c r="AL34" i="13"/>
  <c r="AO41" i="13"/>
  <c r="AQ41" i="13" s="1"/>
  <c r="AP33" i="13"/>
  <c r="AL30" i="13"/>
  <c r="AK41" i="13"/>
  <c r="AM41" i="13" s="1"/>
  <c r="AK37" i="13"/>
  <c r="AM37" i="13" s="1"/>
  <c r="AP14" i="13"/>
  <c r="AK49" i="13"/>
  <c r="AM49" i="13" s="1"/>
  <c r="AP19" i="13"/>
  <c r="AP34" i="13"/>
  <c r="AK14" i="13"/>
  <c r="AM14" i="13" s="1"/>
  <c r="AL11" i="13"/>
  <c r="AL33" i="13"/>
  <c r="AP37" i="13"/>
  <c r="AP25" i="13"/>
  <c r="AL25" i="13"/>
  <c r="AK28" i="13"/>
  <c r="AM28" i="13" s="1"/>
  <c r="AL45" i="13"/>
  <c r="AL13" i="13"/>
  <c r="AK31" i="13"/>
  <c r="AM31" i="13" s="1"/>
  <c r="AP10" i="13"/>
  <c r="AP32" i="13"/>
  <c r="AP38" i="13"/>
  <c r="AP45" i="13"/>
  <c r="AP18" i="13"/>
  <c r="AP22" i="13"/>
  <c r="AO14" i="13"/>
  <c r="AQ14" i="13" s="1"/>
  <c r="AO31" i="13"/>
  <c r="AQ31" i="13" s="1"/>
  <c r="AO49" i="13"/>
  <c r="AQ49" i="13" s="1"/>
  <c r="AK38" i="13"/>
  <c r="AM38" i="13" s="1"/>
  <c r="AK19" i="13"/>
  <c r="AM19" i="13" s="1"/>
  <c r="AK11" i="13"/>
  <c r="AM11" i="13" s="1"/>
  <c r="AK10" i="13"/>
  <c r="AM10" i="13" s="1"/>
  <c r="AK32" i="13"/>
  <c r="AM32" i="13" s="1"/>
  <c r="AK45" i="13"/>
  <c r="AM45" i="13" s="1"/>
  <c r="AK33" i="13"/>
  <c r="AM33" i="13" s="1"/>
  <c r="AK34" i="13"/>
  <c r="AM34" i="13" s="1"/>
  <c r="AK18" i="13"/>
  <c r="AM18" i="13" s="1"/>
  <c r="AK30" i="13"/>
  <c r="AM30" i="13" s="1"/>
  <c r="AL28" i="13"/>
  <c r="AL41" i="13"/>
  <c r="AO37" i="13"/>
  <c r="AQ37" i="13" s="1"/>
  <c r="AK22" i="13"/>
  <c r="AM22" i="13" s="1"/>
  <c r="AK25" i="13"/>
  <c r="AM25" i="13" s="1"/>
  <c r="AK13" i="13"/>
  <c r="AM13" i="13" s="1"/>
  <c r="AO28" i="13"/>
  <c r="AQ28" i="13" s="1"/>
  <c r="AP13" i="13"/>
  <c r="AK17" i="13"/>
  <c r="AM17" i="13" s="1"/>
  <c r="AO17" i="13"/>
  <c r="AQ17" i="13" s="1"/>
  <c r="AK48" i="13"/>
  <c r="AM48" i="13" s="1"/>
  <c r="AK42" i="13"/>
  <c r="AM42" i="13" s="1"/>
  <c r="AL42" i="13"/>
  <c r="D6" i="3"/>
  <c r="E6" i="3" s="1"/>
  <c r="D9" i="3"/>
  <c r="E9" i="3" s="1"/>
  <c r="F9" i="3"/>
  <c r="AC3" i="13"/>
  <c r="X6" i="13"/>
  <c r="X3" i="13" s="1"/>
  <c r="D3" i="4"/>
  <c r="AM8" i="13"/>
  <c r="AQ8" i="13"/>
  <c r="G3" i="4"/>
  <c r="I7" i="4"/>
  <c r="F23" i="4"/>
  <c r="I24" i="4"/>
  <c r="M8" i="4"/>
  <c r="W3" i="15"/>
  <c r="V3" i="13"/>
  <c r="AA3" i="13"/>
  <c r="AB3" i="15"/>
  <c r="AD6" i="15"/>
  <c r="AD3" i="15" s="1"/>
  <c r="Y6" i="15"/>
  <c r="AP6" i="13" l="1"/>
  <c r="AL6" i="13"/>
  <c r="AQ6" i="13"/>
  <c r="AO6" i="13"/>
  <c r="AM6" i="13"/>
  <c r="AK6" i="13"/>
  <c r="D5" i="3"/>
  <c r="E5" i="3" s="1"/>
  <c r="Y3" i="15"/>
  <c r="N8" i="4"/>
  <c r="M7" i="4"/>
  <c r="N7" i="4" s="1"/>
  <c r="L24" i="4"/>
  <c r="I23" i="4"/>
  <c r="L23" i="4" s="1"/>
</calcChain>
</file>

<file path=xl/sharedStrings.xml><?xml version="1.0" encoding="utf-8"?>
<sst xmlns="http://schemas.openxmlformats.org/spreadsheetml/2006/main" count="2218" uniqueCount="879">
  <si>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</si>
  <si>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</si>
  <si>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</si>
  <si>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</si>
  <si>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</si>
  <si>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</si>
  <si>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</si>
  <si>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</si>
  <si>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</si>
  <si>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</si>
  <si>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</si>
  <si>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</si>
  <si>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</si>
  <si>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</si>
  <si>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</si>
  <si>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</si>
  <si>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</si>
  <si>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</si>
  <si>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</si>
  <si>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</si>
  <si>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</si>
  <si>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</si>
  <si>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</si>
  <si>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</si>
  <si>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</si>
  <si>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</si>
  <si>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</si>
  <si>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</si>
  <si>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</si>
  <si>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</si>
  <si>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</si>
  <si>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</si>
  <si>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</si>
  <si>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</si>
  <si>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</si>
  <si>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</si>
  <si>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</si>
  <si>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</si>
  <si>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</si>
  <si>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</si>
  <si>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</si>
  <si>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</si>
  <si>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</si>
  <si>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</si>
  <si>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</si>
  <si>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</si>
  <si>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</si>
  <si>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</si>
  <si>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</si>
  <si>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</si>
  <si>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</si>
  <si>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</si>
  <si>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</si>
  <si>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</si>
  <si>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</si>
  <si>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</si>
  <si>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</si>
  <si>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</si>
  <si>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</si>
  <si>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</si>
  <si>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</si>
  <si>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</si>
  <si>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</si>
  <si>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</si>
  <si>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</si>
  <si>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</si>
  <si>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</si>
  <si>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</si>
  <si>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</si>
  <si>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</si>
  <si>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</si>
  <si>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</si>
  <si>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</si>
  <si>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</si>
  <si>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</si>
  <si>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</si>
  <si>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</si>
  <si>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</si>
  <si>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</si>
  <si>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</si>
  <si>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</si>
  <si>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</si>
  <si>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</si>
  <si>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</si>
  <si>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</si>
  <si>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</si>
  <si>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</si>
  <si>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</si>
  <si>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</si>
  <si>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</si>
  <si>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</si>
  <si>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</si>
  <si>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</si>
  <si>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</si>
  <si>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</si>
  <si>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</si>
  <si>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</si>
  <si>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</si>
  <si>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</si>
  <si>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</si>
  <si>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</si>
  <si>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</si>
  <si>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</si>
  <si>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</si>
  <si>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</si>
  <si>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</si>
  <si>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</si>
  <si>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</si>
  <si>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</si>
  <si>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</si>
  <si>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</si>
  <si>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</si>
  <si>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</si>
  <si>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</si>
  <si>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</si>
  <si>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</si>
  <si>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</si>
  <si>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</si>
  <si>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</si>
  <si>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</si>
  <si>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</si>
  <si>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</si>
  <si>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</si>
  <si>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</si>
  <si>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</si>
  <si>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</si>
  <si>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</si>
  <si>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</si>
  <si>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</si>
  <si>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</si>
  <si>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</si>
  <si>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</si>
  <si>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</si>
  <si>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</si>
  <si>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</si>
  <si>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</si>
  <si>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</si>
  <si>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</si>
  <si>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</si>
  <si>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</si>
  <si>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</si>
  <si>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</si>
  <si>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</si>
  <si>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</si>
  <si>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</si>
  <si>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</si>
  <si>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</si>
  <si>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</si>
  <si>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</si>
  <si>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</si>
  <si>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</si>
  <si>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</si>
  <si>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</si>
  <si>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</si>
  <si>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</si>
  <si>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</si>
  <si>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</si>
  <si>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</si>
  <si>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</si>
  <si>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</si>
  <si>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</si>
  <si>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</si>
  <si>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</si>
  <si>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</si>
  <si>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</si>
  <si>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</si>
  <si>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</si>
  <si>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</si>
  <si>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</si>
  <si>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</si>
  <si>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</si>
  <si>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</si>
  <si>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</si>
  <si>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</si>
  <si>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</si>
  <si>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</si>
  <si>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</si>
  <si>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</si>
  <si>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</si>
  <si>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</si>
  <si>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</si>
  <si>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</si>
  <si>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</si>
  <si>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</si>
  <si>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</si>
  <si>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</si>
  <si>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</si>
  <si>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</si>
  <si>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</si>
  <si>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</si>
  <si>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</si>
  <si>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</si>
  <si>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</si>
  <si>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</si>
  <si>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</si>
  <si>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</si>
  <si>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</si>
  <si>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</si>
  <si>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</si>
  <si>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</si>
  <si>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</si>
  <si>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</si>
  <si>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</si>
  <si>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</si>
  <si>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</si>
  <si>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</si>
  <si>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</si>
  <si>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</si>
  <si>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</si>
  <si>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</si>
  <si>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</si>
  <si>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</si>
  <si>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</si>
  <si>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</si>
  <si>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</si>
  <si>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</si>
  <si>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</si>
  <si>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</si>
  <si>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</si>
  <si>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</si>
  <si>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</si>
  <si>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</si>
  <si>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</si>
  <si>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</si>
  <si>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</si>
  <si>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</si>
  <si>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</si>
  <si>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</si>
  <si>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</si>
  <si>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</si>
  <si>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</si>
  <si>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</si>
  <si>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</si>
  <si>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</si>
  <si>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</si>
  <si>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</si>
  <si>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</si>
  <si>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</si>
  <si>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</si>
  <si>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</si>
  <si>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</si>
  <si>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</si>
  <si>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</si>
  <si>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</si>
  <si>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</si>
  <si>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</si>
  <si>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</si>
  <si>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</si>
  <si>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</si>
  <si>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</si>
  <si>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</si>
  <si>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</si>
  <si>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</si>
  <si>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</si>
  <si>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</si>
  <si>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</si>
  <si>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</si>
  <si>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</si>
  <si>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</si>
  <si>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</si>
  <si>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</si>
  <si>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</si>
  <si>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</si>
  <si>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</si>
  <si>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</si>
  <si>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</si>
  <si>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</si>
  <si>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</si>
  <si>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</si>
  <si>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</si>
  <si>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</si>
  <si>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</si>
  <si>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</si>
  <si>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</si>
  <si>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</si>
  <si>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</si>
  <si>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</si>
  <si>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</si>
  <si>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</si>
  <si>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</si>
  <si>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</si>
  <si>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</si>
  <si>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</si>
  <si>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</si>
  <si>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</si>
  <si>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</si>
  <si>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</si>
  <si>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</si>
  <si>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</si>
  <si>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</si>
  <si>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</si>
  <si>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</si>
  <si>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</si>
  <si>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</si>
  <si>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</si>
  <si>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</si>
  <si>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</si>
  <si>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</si>
  <si>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</si>
  <si>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</si>
  <si>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</si>
  <si>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</si>
  <si>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</si>
  <si>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</si>
  <si>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</si>
  <si>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</si>
  <si>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</si>
  <si>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</si>
  <si>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</si>
  <si>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</si>
  <si>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</si>
  <si>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</si>
  <si>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</si>
  <si>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</si>
  <si>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</si>
  <si>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</si>
  <si>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</si>
  <si>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</si>
  <si>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</si>
  <si>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</si>
  <si>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</si>
  <si>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</si>
  <si>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</si>
  <si>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</si>
  <si>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</si>
  <si>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</si>
  <si>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</si>
  <si>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</si>
  <si>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</si>
  <si>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</si>
  <si>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</si>
  <si>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</si>
  <si>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</si>
  <si>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</si>
  <si>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</si>
  <si>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</si>
  <si>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</si>
  <si>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</si>
  <si>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</si>
  <si>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</si>
  <si>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</si>
  <si>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</si>
  <si>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</si>
  <si>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</si>
  <si>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</si>
  <si>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</si>
  <si>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</si>
  <si>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</si>
  <si>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</si>
  <si>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</si>
  <si>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</si>
  <si>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</si>
  <si>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</si>
  <si>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</si>
  <si>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</si>
  <si>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</si>
  <si>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</si>
  <si>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</si>
  <si>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</si>
  <si>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</si>
  <si>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</si>
  <si>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</si>
  <si>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</si>
  <si>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</si>
  <si>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</si>
  <si>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</si>
  <si>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</si>
  <si>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</si>
  <si>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</si>
  <si>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</si>
  <si>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</si>
  <si>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</si>
  <si>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</si>
  <si>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</si>
  <si>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</si>
  <si>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</si>
  <si>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</si>
  <si>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</si>
  <si>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</si>
  <si>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</si>
  <si>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</si>
  <si>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</si>
  <si>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</si>
  <si>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</si>
  <si>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</si>
  <si>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</si>
  <si>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</si>
  <si>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</si>
  <si>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</si>
  <si>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</si>
  <si>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</si>
  <si>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</si>
  <si>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</si>
  <si>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</si>
  <si>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</si>
  <si>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</si>
  <si>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</si>
  <si>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</si>
  <si>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</si>
  <si>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</si>
  <si>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</si>
  <si>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</si>
  <si>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</si>
  <si>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</si>
  <si>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</si>
  <si>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</si>
  <si>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</si>
  <si>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</si>
  <si>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</si>
  <si>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</si>
  <si>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</si>
  <si>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</si>
  <si>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</si>
  <si>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</si>
  <si>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</si>
  <si>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</si>
  <si>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</si>
  <si>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</si>
  <si>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</si>
  <si>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</si>
  <si>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</si>
  <si>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</si>
  <si>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</si>
  <si>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</si>
  <si>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</si>
  <si>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</si>
  <si>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</si>
  <si>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</si>
  <si>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</si>
  <si>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</si>
  <si>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</si>
  <si>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</si>
  <si>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</si>
  <si>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</si>
  <si>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</si>
  <si>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</si>
  <si>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</si>
  <si>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</si>
  <si>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</si>
  <si>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</si>
  <si>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</si>
  <si>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</si>
  <si>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</si>
  <si>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</si>
  <si>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</si>
  <si>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</si>
  <si>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</si>
  <si>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</si>
  <si>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</si>
  <si>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</si>
  <si>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</si>
  <si>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</si>
  <si>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</si>
  <si>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</si>
  <si>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</si>
  <si>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</si>
  <si>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</si>
  <si>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</si>
  <si>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</si>
  <si>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</si>
  <si>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</si>
  <si>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</si>
  <si>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</si>
  <si>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</si>
  <si>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</si>
  <si>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</si>
  <si>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</si>
  <si>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</si>
  <si>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</si>
  <si>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</si>
  <si>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</si>
  <si>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</si>
  <si>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</si>
  <si>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</si>
  <si>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</si>
  <si>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</si>
  <si>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</si>
  <si>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</si>
  <si>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</si>
  <si>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</si>
  <si>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</si>
  <si>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</si>
  <si>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</si>
  <si>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</si>
  <si>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</si>
  <si>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</si>
  <si>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</si>
  <si>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</si>
  <si>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</si>
  <si>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</si>
  <si>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</si>
  <si>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</si>
  <si>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</si>
  <si>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</si>
  <si>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</si>
  <si>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</si>
  <si>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</si>
  <si>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</si>
  <si>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</si>
  <si>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</si>
  <si>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</si>
  <si>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</si>
  <si>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</si>
  <si>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</si>
  <si>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</si>
  <si>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</si>
  <si>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</si>
  <si>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</si>
  <si>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</si>
  <si>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</si>
  <si>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</si>
  <si>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</si>
  <si>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</si>
  <si>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</si>
  <si>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</si>
  <si>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</si>
  <si>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</si>
  <si>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</si>
  <si>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</si>
  <si>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</si>
  <si>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</si>
  <si>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</si>
  <si>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</si>
  <si>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</si>
  <si>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</si>
  <si>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</si>
  <si>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</si>
  <si>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</si>
  <si>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</si>
  <si>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</si>
  <si>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</si>
  <si>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</si>
  <si>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</si>
  <si>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</si>
  <si>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</si>
  <si>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</si>
  <si>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</si>
  <si>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</si>
  <si>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</si>
  <si>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</si>
  <si>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</si>
  <si>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</si>
  <si>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</si>
  <si>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</si>
  <si>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</si>
  <si>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</si>
  <si>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</si>
  <si>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</si>
  <si>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</si>
  <si>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</si>
  <si>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</si>
  <si>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</si>
  <si>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</si>
  <si>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</si>
  <si>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</si>
  <si>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</si>
  <si>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</si>
  <si>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</si>
  <si>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</si>
  <si>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</si>
  <si>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</si>
  <si>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</si>
  <si>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</si>
  <si>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</si>
  <si>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</si>
  <si>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</si>
  <si>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</si>
  <si>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</si>
  <si>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</si>
  <si>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</si>
  <si>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</si>
  <si>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</si>
  <si>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</si>
  <si>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</si>
  <si>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</si>
  <si>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</si>
  <si>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</si>
  <si>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</si>
  <si>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</si>
  <si>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</si>
  <si>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</si>
  <si>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</si>
  <si>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</si>
  <si>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</si>
  <si>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</si>
  <si>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</si>
  <si>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</si>
  <si>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</si>
  <si>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</si>
  <si>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</si>
  <si>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</si>
  <si>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</si>
  <si>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</si>
  <si>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</si>
  <si>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</si>
  <si>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</si>
  <si>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</si>
  <si>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</si>
  <si>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</si>
  <si>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</si>
  <si>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</si>
  <si>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</si>
  <si>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</si>
  <si>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</si>
  <si>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</si>
  <si>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</si>
  <si>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</si>
  <si>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</si>
  <si>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</si>
  <si>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</si>
  <si>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</si>
  <si>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</si>
  <si>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</si>
  <si>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</si>
  <si>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</si>
  <si>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</si>
  <si>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</si>
  <si>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</si>
  <si>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</si>
  <si>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</si>
  <si>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</si>
  <si>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</si>
  <si>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</si>
  <si>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</si>
  <si>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</si>
  <si>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</si>
  <si>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</si>
  <si>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</si>
  <si>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</si>
  <si>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</si>
  <si>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</si>
  <si>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</si>
  <si>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</si>
  <si>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</si>
  <si>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</si>
  <si>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</si>
  <si>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</si>
  <si>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</si>
  <si>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</si>
  <si>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</si>
  <si>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</si>
  <si>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</si>
  <si>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</si>
  <si>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</si>
  <si>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</si>
  <si>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</si>
  <si>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</si>
  <si>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</si>
  <si>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</si>
  <si>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</si>
  <si>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</si>
  <si>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</si>
  <si>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</si>
  <si>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</si>
  <si>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</si>
  <si>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</si>
  <si>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</si>
  <si>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</si>
  <si>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</si>
  <si>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</si>
  <si>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</si>
  <si>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</si>
  <si>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</si>
  <si>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</si>
  <si>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</si>
  <si>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</si>
  <si>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</si>
  <si>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</si>
  <si>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</si>
  <si>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</si>
  <si>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</si>
  <si>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</si>
  <si>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</si>
  <si>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</si>
  <si>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</si>
  <si>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</si>
  <si>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</si>
  <si>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</si>
  <si>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</si>
  <si>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</si>
  <si>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</si>
  <si>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</si>
  <si>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</si>
  <si>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</si>
  <si>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</si>
  <si>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</si>
  <si>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</si>
  <si>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</si>
  <si>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</si>
  <si>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</si>
  <si>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</si>
  <si>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</si>
  <si>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</si>
  <si>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</si>
  <si>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</si>
  <si>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</si>
  <si>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</si>
  <si>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</si>
  <si>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</si>
  <si>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</si>
  <si>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</si>
  <si>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</si>
  <si>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</si>
  <si>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</si>
  <si>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</si>
  <si>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</si>
  <si>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</si>
  <si>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</si>
  <si>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</si>
  <si>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</si>
  <si>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</si>
  <si>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</si>
  <si>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</si>
  <si>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</si>
  <si>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</si>
  <si>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</si>
  <si>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</si>
  <si>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</si>
  <si>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</si>
  <si>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</si>
  <si>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</si>
  <si>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</si>
  <si>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</si>
  <si>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</si>
  <si>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</si>
  <si>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</si>
  <si>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</si>
  <si>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</si>
  <si>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</si>
  <si>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</si>
  <si>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</si>
  <si>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</si>
  <si>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</si>
  <si>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</si>
  <si>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</si>
  <si>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</si>
  <si>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</si>
  <si>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</si>
  <si>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</si>
  <si>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</si>
  <si>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</si>
  <si>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</si>
  <si>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</si>
  <si>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</si>
  <si>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</si>
  <si>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</si>
  <si>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</si>
  <si>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</si>
  <si>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</si>
  <si>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</si>
  <si>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</si>
  <si>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</si>
  <si>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</si>
  <si>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</si>
  <si>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</si>
  <si>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</si>
  <si>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</si>
  <si>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</si>
  <si>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</si>
  <si>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</si>
  <si>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</si>
  <si>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</si>
  <si>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</si>
  <si>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</si>
  <si>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</si>
  <si>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</si>
  <si>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</si>
  <si>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</si>
  <si>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</si>
  <si>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</si>
  <si>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</si>
  <si>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</si>
  <si>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</si>
  <si>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</si>
  <si>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</si>
  <si>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</si>
  <si>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</si>
  <si>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</si>
  <si>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</si>
  <si>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</si>
  <si>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</si>
  <si>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</si>
  <si>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</si>
  <si>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</si>
  <si>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</si>
  <si>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</si>
  <si>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</si>
  <si>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</si>
  <si>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</si>
  <si>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</si>
  <si>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</si>
  <si>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 xml:space="preserve"> - 2017년도 일반회계 및 기타특별회계 예산안, 기금운용계획안</t>
    <phoneticPr fontId="1" type="noConversion"/>
  </si>
  <si>
    <t>2017년도 일반 및 특별회계 세입·세출 예산안(전체예산총괄)</t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</si>
  <si>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</si>
  <si>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</si>
  <si>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7" type="noConversion"/>
  </si>
  <si>
    <t>상임위 예산안
조정액(나)</t>
    <phoneticPr fontId="27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</si>
  <si>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(다=가+나)</t>
    </r>
    <phoneticPr fontId="27" type="noConversion"/>
  </si>
  <si>
    <t>예결위 예산안
조정액(라)</t>
    <phoneticPr fontId="27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</si>
  <si>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(마=가+라)</t>
    </r>
    <phoneticPr fontId="27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</si>
  <si>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</si>
  <si>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</si>
  <si>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특별회계)</t>
  </si>
  <si>
    <t>(       특별회계)</t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</si>
  <si>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</si>
  <si>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</si>
  <si>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기금)</t>
    <phoneticPr fontId="1" type="noConversion"/>
  </si>
  <si>
    <t>2017년도 본예산 계속비 사업 조서</t>
    <phoneticPr fontId="27" type="noConversion"/>
  </si>
  <si>
    <t>(단위:천원)</t>
  </si>
  <si>
    <t>사  업  명</t>
  </si>
  <si>
    <t>예산과목
(통계목)</t>
    <phoneticPr fontId="27" type="noConversion"/>
  </si>
  <si>
    <t>총사업비</t>
  </si>
  <si>
    <t xml:space="preserve">   전전년도(2015) 이전</t>
    <phoneticPr fontId="27" type="noConversion"/>
  </si>
  <si>
    <t xml:space="preserve">            전년도(2016)</t>
    <phoneticPr fontId="27" type="noConversion"/>
  </si>
  <si>
    <t>2019 이후</t>
    <phoneticPr fontId="27" type="noConversion"/>
  </si>
  <si>
    <t>비   고</t>
  </si>
  <si>
    <t>예산액</t>
  </si>
  <si>
    <t>집 행 액</t>
  </si>
  <si>
    <t>집행잔액</t>
  </si>
  <si>
    <t>집행액</t>
    <phoneticPr fontId="27" type="noConversion"/>
  </si>
  <si>
    <t>문화관광국</t>
    <phoneticPr fontId="27" type="noConversion"/>
  </si>
  <si>
    <t>문화정책과</t>
    <phoneticPr fontId="27" type="noConversion"/>
  </si>
  <si>
    <t>문화관광국</t>
    <phoneticPr fontId="27" type="noConversion"/>
  </si>
  <si>
    <t>체육과</t>
    <phoneticPr fontId="27" type="noConversion"/>
  </si>
  <si>
    <t>상임위 변경사유
(심의 참고자료)</t>
    <phoneticPr fontId="1" type="noConversion"/>
  </si>
  <si>
    <t>비고
(상임위 부대의견)</t>
    <phoneticPr fontId="1" type="noConversion"/>
  </si>
  <si>
    <t>증감액</t>
    <phoneticPr fontId="1" type="noConversion"/>
  </si>
  <si>
    <t>본예산</t>
  </si>
  <si>
    <t>신규</t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</si>
  <si>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</si>
  <si>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</si>
  <si>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</si>
  <si>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세브사업명 및 부기명</t>
    <phoneticPr fontId="1" type="noConversion"/>
  </si>
  <si>
    <t>기획조정실</t>
    <phoneticPr fontId="1" type="noConversion"/>
  </si>
  <si>
    <t>경기연구원 출연(자체/직접)
경기연구원 지원</t>
    <phoneticPr fontId="1" type="noConversion"/>
  </si>
  <si>
    <t>미래전략발굴(자체/직접)
경기정명천년 기념사업홍보</t>
    <phoneticPr fontId="1" type="noConversion"/>
  </si>
  <si>
    <t>지역상생발전기금출연금(자체/직접)
지역상생발전기금 출연금</t>
    <phoneticPr fontId="1" type="noConversion"/>
  </si>
  <si>
    <t>남북평화의 종 건립지원(자체/지원)
남북평화의 종 건립지원</t>
    <phoneticPr fontId="1" type="noConversion"/>
  </si>
  <si>
    <t>DMZ생태관광지원센터 운영관리 지원(자체/직접)
DMZ생태관광지원센터 운영관리 지원</t>
    <phoneticPr fontId="1" type="noConversion"/>
  </si>
  <si>
    <t>한미 협력사업(자체/직접)
주한미군 한미협력사업</t>
    <phoneticPr fontId="1" type="noConversion"/>
  </si>
  <si>
    <t>한미친선교류협력(자체/지원)
한미친선교류협력</t>
    <phoneticPr fontId="1" type="noConversion"/>
  </si>
  <si>
    <t>따복공동체 청년 등 특화사업 발굴(자체/직접)
  - 청년 따복공동체 프로젝트 추진</t>
    <phoneticPr fontId="1" type="noConversion"/>
  </si>
  <si>
    <t>따복공동체 사랑방 조성지원(자체/지원)
  - 공동체 공간 조성</t>
    <phoneticPr fontId="1" type="noConversion"/>
  </si>
  <si>
    <t>따복공동체 지원센터 운영(자체/직접)
 - 지원센터사업비</t>
    <phoneticPr fontId="1" type="noConversion"/>
  </si>
  <si>
    <t>따복공동체 주민제안 공모사업(자체/지원)
- 따복공동체 공간조성 지원사업</t>
    <phoneticPr fontId="1" type="noConversion"/>
  </si>
  <si>
    <t>신규</t>
    <phoneticPr fontId="1" type="noConversion"/>
  </si>
  <si>
    <t>자체감사 운영 및 중앙부처 감사지원(자체직접)
청렴도향상 유공공무원 국외연수</t>
    <phoneticPr fontId="1" type="noConversion"/>
  </si>
  <si>
    <t>통일기반조성담당관</t>
    <phoneticPr fontId="1" type="noConversion"/>
  </si>
  <si>
    <t>남북교류협력 및 통일정책 활성화(자체/직접)
- 남북교류협력기반구축 사업 추진</t>
  </si>
  <si>
    <t>제4차 남북교류협력위원회 2017년 기금계획 심의시 '민간공모 공감 통일교육 사업 확대 추진' 심의의견 반영</t>
  </si>
  <si>
    <t>공감 통일교육 추진(자체/직접)
 - 공감 통일교육 민간 공모</t>
  </si>
  <si>
    <t>도정시책 기획홍보</t>
    <phoneticPr fontId="1" type="noConversion"/>
  </si>
  <si>
    <t>2017년 굿모닝 경기 통일 한마당</t>
    <phoneticPr fontId="1" type="noConversion"/>
  </si>
  <si>
    <t>DMZ 미술대회(민간경상보조)</t>
    <phoneticPr fontId="1" type="noConversion"/>
  </si>
  <si>
    <t>평화누리길 탐방프로젝트</t>
    <phoneticPr fontId="1" type="noConversion"/>
  </si>
  <si>
    <t>DMZ 청소년 탐험대(공기관등에 대한 대행사업비)
-&gt; (부기변경) DMZ 청소년 탐험 미술대회</t>
    <phoneticPr fontId="1" type="noConversion"/>
  </si>
  <si>
    <t>미래전략담당관</t>
    <phoneticPr fontId="1" type="noConversion"/>
  </si>
  <si>
    <t>예산담당관</t>
    <phoneticPr fontId="1" type="noConversion"/>
  </si>
  <si>
    <t>균형발전기획실</t>
    <phoneticPr fontId="1" type="noConversion"/>
  </si>
  <si>
    <t>기획예산담당관</t>
    <phoneticPr fontId="1" type="noConversion"/>
  </si>
  <si>
    <t>통일기반담당관</t>
    <phoneticPr fontId="1" type="noConversion"/>
  </si>
  <si>
    <t>DMZ정책담당관</t>
    <phoneticPr fontId="1" type="noConversion"/>
  </si>
  <si>
    <t>군관협력담당관</t>
    <phoneticPr fontId="1" type="noConversion"/>
  </si>
  <si>
    <t>감사관</t>
    <phoneticPr fontId="1" type="noConversion"/>
  </si>
  <si>
    <t>따복공동체지원단</t>
    <phoneticPr fontId="1" type="noConversion"/>
  </si>
  <si>
    <t>어린이박물관 시설개선
(고양5억, 동두천5억)</t>
    <phoneticPr fontId="1" type="noConversion"/>
  </si>
  <si>
    <t>감사총괄담당관</t>
    <phoneticPr fontId="1" type="noConversion"/>
  </si>
  <si>
    <t>따복공동체지원단</t>
    <phoneticPr fontId="1" type="noConversion"/>
  </si>
  <si>
    <t>기획재정위원회</t>
    <phoneticPr fontId="1" type="noConversion"/>
  </si>
  <si>
    <t>균형발전기획실</t>
    <phoneticPr fontId="1" type="noConversion"/>
  </si>
  <si>
    <t>"</t>
    <phoneticPr fontId="1" type="noConversion"/>
  </si>
  <si>
    <t>DMZ 평화가족 한마당(공기관등에 대한 대행사업비)
-&gt;(부기변경) DMZ 평화가족 한마당 및 홍보</t>
    <phoneticPr fontId="1" type="noConversion"/>
  </si>
  <si>
    <t>(단위 : 천원)</t>
    <phoneticPr fontId="1" type="noConversion"/>
  </si>
  <si>
    <t>(남북교류협력기금)</t>
    <phoneticPr fontId="1" type="noConversion"/>
  </si>
  <si>
    <t>신규</t>
    <phoneticPr fontId="1" type="noConversion"/>
  </si>
  <si>
    <t>따복 토크 콘서트</t>
    <phoneticPr fontId="1" type="noConversion"/>
  </si>
  <si>
    <t>여성평화 학술토론 및 걷기 행사</t>
    <phoneticPr fontId="1" type="noConversion"/>
  </si>
  <si>
    <t xml:space="preserve">연구과제 </t>
    <phoneticPr fontId="1" type="noConversion"/>
  </si>
  <si>
    <t>북부 박물관 시설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</si>
</sst>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</numFmts>
  <fonts count="4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8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9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41" fillId="0" borderId="0" applyFill="0" applyAlignment="0"/>
    <xf numFmtId="0" fontId="41" fillId="0" borderId="0" applyNumberFormat="0" applyBorder="0" applyProtection="0"/>
    <xf numFmtId="0" fontId="41" fillId="0" borderId="0" applyNumberFormat="0" applyBorder="0" applyProtection="0"/>
  </cellStyleXfs>
  <cellXfs count="25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176" fontId="2" fillId="7" borderId="8" xfId="1" applyNumberFormat="1" applyFont="1" applyFill="1" applyBorder="1" applyAlignment="1">
      <alignment horizontal="right" vertical="center"/>
    </xf>
    <xf numFmtId="176" fontId="2" fillId="7" borderId="9" xfId="1" applyNumberFormat="1" applyFont="1" applyFill="1" applyBorder="1" applyAlignment="1">
      <alignment horizontal="right" vertical="center"/>
    </xf>
    <xf numFmtId="176" fontId="2" fillId="7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8" fillId="6" borderId="13" xfId="0" applyFont="1" applyFill="1" applyBorder="1" applyAlignment="1">
      <alignment horizontal="centerContinuous" vertical="center"/>
    </xf>
    <xf numFmtId="0" fontId="18" fillId="6" borderId="4" xfId="0" applyFont="1" applyFill="1" applyBorder="1" applyAlignment="1">
      <alignment horizontal="centerContinuous" vertical="center"/>
    </xf>
    <xf numFmtId="0" fontId="18" fillId="6" borderId="11" xfId="0" applyFont="1" applyFill="1" applyBorder="1" applyAlignment="1">
      <alignment horizontal="centerContinuous" vertical="center"/>
    </xf>
    <xf numFmtId="176" fontId="2" fillId="6" borderId="4" xfId="1" applyNumberFormat="1" applyFont="1" applyFill="1" applyBorder="1" applyAlignment="1">
      <alignment horizontal="righ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8" xfId="0" applyFont="1" applyFill="1" applyBorder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2" fillId="0" borderId="2" xfId="0" applyNumberFormat="1" applyFont="1" applyBorder="1">
      <alignment vertical="center"/>
    </xf>
    <xf numFmtId="0" fontId="2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9" fillId="0" borderId="0" xfId="0" applyFont="1" applyAlignment="1">
      <alignment horizontal="centerContinuous" vertical="center"/>
    </xf>
    <xf numFmtId="0" fontId="17" fillId="0" borderId="0" xfId="0" applyFont="1" applyFill="1" applyBorder="1" applyAlignment="1">
      <alignment horizontal="left" vertical="center"/>
    </xf>
    <xf numFmtId="0" fontId="22" fillId="0" borderId="0" xfId="0" applyFo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8" fontId="22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2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4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5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2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2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3" borderId="1" xfId="0" applyFont="1" applyFill="1" applyBorder="1">
      <alignment vertical="center"/>
    </xf>
    <xf numFmtId="178" fontId="29" fillId="6" borderId="2" xfId="0" applyNumberFormat="1" applyFont="1" applyFill="1" applyBorder="1" applyAlignment="1">
      <alignment horizontal="center" vertical="center"/>
    </xf>
    <xf numFmtId="178" fontId="29" fillId="11" borderId="2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32" fillId="0" borderId="0" xfId="2" applyFill="1"/>
    <xf numFmtId="0" fontId="34" fillId="0" borderId="0" xfId="2" applyFont="1" applyAlignment="1">
      <alignment vertical="center"/>
    </xf>
    <xf numFmtId="0" fontId="35" fillId="0" borderId="0" xfId="2" applyFont="1" applyAlignment="1">
      <alignment vertical="center"/>
    </xf>
    <xf numFmtId="179" fontId="36" fillId="0" borderId="0" xfId="3" applyFont="1" applyFill="1"/>
    <xf numFmtId="0" fontId="36" fillId="0" borderId="0" xfId="2" applyFont="1" applyFill="1" applyAlignment="1">
      <alignment horizontal="right"/>
    </xf>
    <xf numFmtId="0" fontId="36" fillId="0" borderId="0" xfId="2" applyFont="1" applyFill="1"/>
    <xf numFmtId="0" fontId="37" fillId="14" borderId="31" xfId="2" applyFont="1" applyFill="1" applyBorder="1" applyAlignment="1">
      <alignment vertical="center"/>
    </xf>
    <xf numFmtId="0" fontId="37" fillId="14" borderId="32" xfId="2" applyFont="1" applyFill="1" applyBorder="1" applyAlignment="1">
      <alignment vertical="center"/>
    </xf>
    <xf numFmtId="0" fontId="37" fillId="14" borderId="33" xfId="2" applyFont="1" applyFill="1" applyBorder="1" applyAlignment="1">
      <alignment vertical="center"/>
    </xf>
    <xf numFmtId="0" fontId="32" fillId="0" borderId="0" xfId="2" applyFill="1" applyBorder="1"/>
    <xf numFmtId="0" fontId="37" fillId="14" borderId="37" xfId="2" applyFont="1" applyFill="1" applyBorder="1" applyAlignment="1">
      <alignment horizontal="center" vertical="center"/>
    </xf>
    <xf numFmtId="0" fontId="37" fillId="14" borderId="37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horizontal="center" vertical="center" wrapText="1" shrinkToFit="1"/>
    </xf>
    <xf numFmtId="0" fontId="36" fillId="0" borderId="29" xfId="2" applyFont="1" applyFill="1" applyBorder="1" applyAlignment="1">
      <alignment horizontal="left" vertical="center" shrinkToFit="1"/>
    </xf>
    <xf numFmtId="0" fontId="36" fillId="0" borderId="30" xfId="2" applyFont="1" applyFill="1" applyBorder="1" applyAlignment="1">
      <alignment horizontal="center" vertical="center" shrinkToFit="1"/>
    </xf>
    <xf numFmtId="180" fontId="36" fillId="0" borderId="30" xfId="4" applyNumberFormat="1" applyFont="1" applyFill="1" applyBorder="1" applyAlignment="1">
      <alignment horizontal="right" vertical="center" shrinkToFit="1"/>
    </xf>
    <xf numFmtId="180" fontId="36" fillId="0" borderId="34" xfId="4" applyNumberFormat="1" applyFont="1" applyFill="1" applyBorder="1" applyAlignment="1">
      <alignment horizontal="right" vertical="center" shrinkToFit="1"/>
    </xf>
    <xf numFmtId="0" fontId="36" fillId="0" borderId="35" xfId="2" quotePrefix="1" applyFont="1" applyFill="1" applyBorder="1" applyAlignment="1">
      <alignment vertical="center" shrinkToFit="1"/>
    </xf>
    <xf numFmtId="0" fontId="36" fillId="15" borderId="41" xfId="2" applyFont="1" applyFill="1" applyBorder="1" applyAlignment="1">
      <alignment horizontal="left" vertical="center" wrapText="1" shrinkToFit="1"/>
    </xf>
    <xf numFmtId="0" fontId="36" fillId="0" borderId="42" xfId="2" applyFont="1" applyFill="1" applyBorder="1" applyAlignment="1">
      <alignment horizontal="center" vertical="center" shrinkToFit="1"/>
    </xf>
    <xf numFmtId="180" fontId="36" fillId="0" borderId="42" xfId="4" applyNumberFormat="1" applyFont="1" applyFill="1" applyBorder="1" applyAlignment="1">
      <alignment horizontal="right" vertical="center" shrinkToFit="1"/>
    </xf>
    <xf numFmtId="180" fontId="36" fillId="0" borderId="43" xfId="4" applyNumberFormat="1" applyFont="1" applyFill="1" applyBorder="1" applyAlignment="1">
      <alignment horizontal="right" vertical="center" shrinkToFit="1"/>
    </xf>
    <xf numFmtId="0" fontId="36" fillId="0" borderId="40" xfId="2" applyFont="1" applyFill="1" applyBorder="1" applyAlignment="1">
      <alignment vertical="center" shrinkToFit="1"/>
    </xf>
    <xf numFmtId="0" fontId="36" fillId="0" borderId="44" xfId="2" applyFont="1" applyFill="1" applyBorder="1" applyAlignment="1">
      <alignment horizontal="center" vertical="center" shrinkToFit="1"/>
    </xf>
    <xf numFmtId="180" fontId="36" fillId="0" borderId="44" xfId="4" applyNumberFormat="1" applyFont="1" applyFill="1" applyBorder="1" applyAlignment="1">
      <alignment horizontal="right" vertical="center" shrinkToFit="1"/>
    </xf>
    <xf numFmtId="180" fontId="36" fillId="0" borderId="45" xfId="4" applyNumberFormat="1" applyFont="1" applyFill="1" applyBorder="1" applyAlignment="1">
      <alignment horizontal="right" vertical="center" shrinkToFit="1"/>
    </xf>
    <xf numFmtId="0" fontId="36" fillId="0" borderId="46" xfId="2" applyFont="1" applyFill="1" applyBorder="1" applyAlignment="1">
      <alignment horizontal="center" vertical="center" shrinkToFit="1"/>
    </xf>
    <xf numFmtId="180" fontId="36" fillId="0" borderId="46" xfId="4" applyNumberFormat="1" applyFont="1" applyFill="1" applyBorder="1" applyAlignment="1">
      <alignment horizontal="right" vertical="center" shrinkToFit="1"/>
    </xf>
    <xf numFmtId="180" fontId="36" fillId="0" borderId="47" xfId="4" applyNumberFormat="1" applyFont="1" applyFill="1" applyBorder="1" applyAlignment="1">
      <alignment horizontal="right" vertical="center" shrinkToFit="1"/>
    </xf>
    <xf numFmtId="0" fontId="36" fillId="15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horizontal="center" vertical="center" shrinkToFit="1"/>
    </xf>
    <xf numFmtId="0" fontId="36" fillId="0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shrinkToFit="1"/>
    </xf>
    <xf numFmtId="0" fontId="36" fillId="0" borderId="36" xfId="2" applyFont="1" applyFill="1" applyBorder="1" applyAlignment="1">
      <alignment horizontal="left" vertical="center" shrinkToFit="1"/>
    </xf>
    <xf numFmtId="0" fontId="36" fillId="0" borderId="48" xfId="2" applyFont="1" applyFill="1" applyBorder="1" applyAlignment="1">
      <alignment horizontal="center" vertical="center" shrinkToFit="1"/>
    </xf>
    <xf numFmtId="180" fontId="36" fillId="0" borderId="48" xfId="4" applyNumberFormat="1" applyFont="1" applyFill="1" applyBorder="1" applyAlignment="1">
      <alignment horizontal="right" vertical="center" shrinkToFit="1"/>
    </xf>
    <xf numFmtId="180" fontId="36" fillId="0" borderId="49" xfId="4" applyNumberFormat="1" applyFont="1" applyFill="1" applyBorder="1" applyAlignment="1">
      <alignment horizontal="right" vertical="center" shrinkToFit="1"/>
    </xf>
    <xf numFmtId="0" fontId="36" fillId="0" borderId="39" xfId="2" applyFont="1" applyFill="1" applyBorder="1" applyAlignment="1">
      <alignment vertical="center" shrinkToFit="1"/>
    </xf>
    <xf numFmtId="0" fontId="38" fillId="0" borderId="29" xfId="2" applyFont="1" applyFill="1" applyBorder="1" applyAlignment="1">
      <alignment horizontal="left" vertical="center"/>
    </xf>
    <xf numFmtId="0" fontId="38" fillId="0" borderId="30" xfId="2" applyFont="1" applyFill="1" applyBorder="1" applyAlignment="1">
      <alignment horizontal="center" vertical="center" shrinkToFit="1"/>
    </xf>
    <xf numFmtId="180" fontId="38" fillId="0" borderId="30" xfId="4" applyNumberFormat="1" applyFont="1" applyFill="1" applyBorder="1" applyAlignment="1">
      <alignment horizontal="right" vertical="center" shrinkToFit="1"/>
    </xf>
    <xf numFmtId="180" fontId="38" fillId="0" borderId="34" xfId="4" applyNumberFormat="1" applyFont="1" applyFill="1" applyBorder="1" applyAlignment="1">
      <alignment horizontal="right" vertical="center" shrinkToFit="1"/>
    </xf>
    <xf numFmtId="0" fontId="38" fillId="0" borderId="35" xfId="2" quotePrefix="1" applyFont="1" applyFill="1" applyBorder="1" applyAlignment="1">
      <alignment vertical="center" shrinkToFit="1"/>
    </xf>
    <xf numFmtId="0" fontId="39" fillId="0" borderId="50" xfId="2" applyFont="1" applyBorder="1" applyAlignment="1">
      <alignment vertical="center"/>
    </xf>
    <xf numFmtId="0" fontId="38" fillId="0" borderId="42" xfId="2" applyFont="1" applyFill="1" applyBorder="1" applyAlignment="1">
      <alignment horizontal="center" vertical="center" shrinkToFit="1"/>
    </xf>
    <xf numFmtId="180" fontId="38" fillId="0" borderId="42" xfId="4" applyNumberFormat="1" applyFont="1" applyFill="1" applyBorder="1" applyAlignment="1">
      <alignment horizontal="right" vertical="center" shrinkToFit="1"/>
    </xf>
    <xf numFmtId="180" fontId="38" fillId="0" borderId="43" xfId="4" applyNumberFormat="1" applyFont="1" applyFill="1" applyBorder="1" applyAlignment="1">
      <alignment horizontal="right" vertical="center" shrinkToFit="1"/>
    </xf>
    <xf numFmtId="0" fontId="38" fillId="0" borderId="40" xfId="2" applyFont="1" applyFill="1" applyBorder="1" applyAlignment="1">
      <alignment vertical="center" shrinkToFit="1"/>
    </xf>
    <xf numFmtId="0" fontId="40" fillId="0" borderId="41" xfId="2" applyFont="1" applyFill="1" applyBorder="1" applyAlignment="1">
      <alignment horizontal="left" vertical="center"/>
    </xf>
    <xf numFmtId="0" fontId="38" fillId="0" borderId="44" xfId="2" applyFont="1" applyFill="1" applyBorder="1" applyAlignment="1">
      <alignment horizontal="center" vertical="center" shrinkToFit="1"/>
    </xf>
    <xf numFmtId="180" fontId="38" fillId="0" borderId="44" xfId="4" applyNumberFormat="1" applyFont="1" applyFill="1" applyBorder="1" applyAlignment="1">
      <alignment horizontal="right" vertical="center" shrinkToFit="1"/>
    </xf>
    <xf numFmtId="180" fontId="38" fillId="0" borderId="45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left" vertical="center" shrinkToFit="1"/>
    </xf>
    <xf numFmtId="0" fontId="38" fillId="0" borderId="46" xfId="2" applyFont="1" applyFill="1" applyBorder="1" applyAlignment="1">
      <alignment horizontal="center" vertical="center" shrinkToFit="1"/>
    </xf>
    <xf numFmtId="180" fontId="38" fillId="0" borderId="46" xfId="4" applyNumberFormat="1" applyFont="1" applyFill="1" applyBorder="1" applyAlignment="1">
      <alignment horizontal="right" vertical="center" shrinkToFit="1"/>
    </xf>
    <xf numFmtId="180" fontId="38" fillId="0" borderId="47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center" vertical="center" shrinkToFit="1"/>
    </xf>
    <xf numFmtId="0" fontId="38" fillId="0" borderId="41" xfId="2" applyFont="1" applyFill="1" applyBorder="1" applyAlignment="1">
      <alignment shrinkToFit="1"/>
    </xf>
    <xf numFmtId="0" fontId="38" fillId="0" borderId="36" xfId="2" applyFont="1" applyFill="1" applyBorder="1" applyAlignment="1">
      <alignment horizontal="left" vertical="center" shrinkToFit="1"/>
    </xf>
    <xf numFmtId="0" fontId="38" fillId="0" borderId="48" xfId="2" applyFont="1" applyFill="1" applyBorder="1" applyAlignment="1">
      <alignment horizontal="center" vertical="center" shrinkToFit="1"/>
    </xf>
    <xf numFmtId="180" fontId="38" fillId="0" borderId="48" xfId="4" applyNumberFormat="1" applyFont="1" applyFill="1" applyBorder="1" applyAlignment="1">
      <alignment horizontal="right" vertical="center" shrinkToFit="1"/>
    </xf>
    <xf numFmtId="180" fontId="38" fillId="0" borderId="49" xfId="4" applyNumberFormat="1" applyFont="1" applyFill="1" applyBorder="1" applyAlignment="1">
      <alignment horizontal="right" vertical="center" shrinkToFit="1"/>
    </xf>
    <xf numFmtId="0" fontId="38" fillId="0" borderId="39" xfId="2" applyFont="1" applyFill="1" applyBorder="1" applyAlignment="1">
      <alignment vertical="center" shrinkToFit="1"/>
    </xf>
    <xf numFmtId="0" fontId="21" fillId="9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178" fontId="22" fillId="0" borderId="0" xfId="0" applyNumberFormat="1" applyFont="1" applyBorder="1">
      <alignment vertical="center"/>
    </xf>
    <xf numFmtId="178" fontId="28" fillId="6" borderId="2" xfId="0" applyNumberFormat="1" applyFont="1" applyFill="1" applyBorder="1" applyAlignment="1">
      <alignment horizontal="center" vertical="center"/>
    </xf>
    <xf numFmtId="0" fontId="2" fillId="0" borderId="54" xfId="0" applyFont="1" applyBorder="1">
      <alignment vertical="center"/>
    </xf>
    <xf numFmtId="0" fontId="43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 wrapText="1"/>
    </xf>
    <xf numFmtId="0" fontId="21" fillId="9" borderId="19" xfId="0" applyFont="1" applyFill="1" applyBorder="1" applyAlignment="1">
      <alignment horizontal="center" vertical="center"/>
    </xf>
    <xf numFmtId="0" fontId="21" fillId="9" borderId="22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21" xfId="0" applyFont="1" applyFill="1" applyBorder="1" applyAlignment="1">
      <alignment horizontal="center" vertical="center"/>
    </xf>
    <xf numFmtId="0" fontId="21" fillId="9" borderId="23" xfId="0" applyFont="1" applyFill="1" applyBorder="1" applyAlignment="1">
      <alignment horizontal="center" vertical="center"/>
    </xf>
    <xf numFmtId="0" fontId="21" fillId="9" borderId="51" xfId="0" applyFont="1" applyFill="1" applyBorder="1" applyAlignment="1">
      <alignment horizontal="center" vertical="center"/>
    </xf>
    <xf numFmtId="0" fontId="21" fillId="9" borderId="53" xfId="0" applyFont="1" applyFill="1" applyBorder="1" applyAlignment="1">
      <alignment horizontal="center" vertical="center"/>
    </xf>
    <xf numFmtId="0" fontId="21" fillId="9" borderId="52" xfId="0" applyFont="1" applyFill="1" applyBorder="1" applyAlignment="1">
      <alignment horizontal="center" vertical="center"/>
    </xf>
    <xf numFmtId="178" fontId="26" fillId="11" borderId="2" xfId="0" applyNumberFormat="1" applyFont="1" applyFill="1" applyBorder="1" applyAlignment="1">
      <alignment horizontal="center" vertical="center" wrapText="1"/>
    </xf>
    <xf numFmtId="178" fontId="26" fillId="11" borderId="2" xfId="0" applyNumberFormat="1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178" fontId="28" fillId="7" borderId="2" xfId="0" applyNumberFormat="1" applyFont="1" applyFill="1" applyBorder="1" applyAlignment="1">
      <alignment horizontal="center" vertical="center" wrapText="1"/>
    </xf>
    <xf numFmtId="178" fontId="28" fillId="7" borderId="2" xfId="0" applyNumberFormat="1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28" fillId="6" borderId="2" xfId="0" applyNumberFormat="1" applyFont="1" applyFill="1" applyBorder="1" applyAlignment="1">
      <alignment horizontal="center" vertical="center" wrapText="1"/>
    </xf>
    <xf numFmtId="178" fontId="29" fillId="6" borderId="2" xfId="0" applyNumberFormat="1" applyFont="1" applyFill="1" applyBorder="1" applyAlignment="1">
      <alignment horizontal="center" vertical="center"/>
    </xf>
    <xf numFmtId="178" fontId="26" fillId="6" borderId="2" xfId="0" applyNumberFormat="1" applyFont="1" applyFill="1" applyBorder="1" applyAlignment="1">
      <alignment horizontal="center" vertical="center" wrapText="1"/>
    </xf>
    <xf numFmtId="178" fontId="26" fillId="6" borderId="2" xfId="0" applyNumberFormat="1" applyFont="1" applyFill="1" applyBorder="1" applyAlignment="1">
      <alignment horizontal="center" vertical="center"/>
    </xf>
    <xf numFmtId="178" fontId="31" fillId="11" borderId="2" xfId="0" applyNumberFormat="1" applyFont="1" applyFill="1" applyBorder="1" applyAlignment="1">
      <alignment horizontal="center" vertical="center" wrapText="1"/>
    </xf>
    <xf numFmtId="178" fontId="31" fillId="11" borderId="2" xfId="0" applyNumberFormat="1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42" fillId="8" borderId="2" xfId="0" applyFont="1" applyFill="1" applyBorder="1" applyAlignment="1">
      <alignment horizontal="center" vertical="center"/>
    </xf>
    <xf numFmtId="178" fontId="28" fillId="16" borderId="17" xfId="0" applyNumberFormat="1" applyFont="1" applyFill="1" applyBorder="1" applyAlignment="1">
      <alignment horizontal="center" vertical="center" wrapText="1"/>
    </xf>
    <xf numFmtId="178" fontId="28" fillId="16" borderId="27" xfId="0" applyNumberFormat="1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178" fontId="28" fillId="6" borderId="2" xfId="0" applyNumberFormat="1" applyFont="1" applyFill="1" applyBorder="1" applyAlignment="1">
      <alignment horizontal="center" vertical="center"/>
    </xf>
    <xf numFmtId="0" fontId="33" fillId="0" borderId="0" xfId="2" applyFont="1" applyFill="1" applyAlignment="1">
      <alignment horizontal="center" vertical="center"/>
    </xf>
    <xf numFmtId="0" fontId="37" fillId="14" borderId="29" xfId="2" applyFont="1" applyFill="1" applyBorder="1" applyAlignment="1">
      <alignment horizontal="center" vertical="center"/>
    </xf>
    <xf numFmtId="0" fontId="37" fillId="14" borderId="36" xfId="2" applyFont="1" applyFill="1" applyBorder="1" applyAlignment="1">
      <alignment horizontal="center" vertical="center"/>
    </xf>
    <xf numFmtId="0" fontId="37" fillId="14" borderId="30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vertical="center"/>
    </xf>
    <xf numFmtId="0" fontId="37" fillId="14" borderId="30" xfId="2" applyFont="1" applyFill="1" applyBorder="1" applyAlignment="1">
      <alignment horizontal="center" vertical="center"/>
    </xf>
    <xf numFmtId="0" fontId="37" fillId="14" borderId="31" xfId="2" applyFont="1" applyFill="1" applyBorder="1" applyAlignment="1">
      <alignment horizontal="center" vertical="center"/>
    </xf>
    <xf numFmtId="0" fontId="37" fillId="14" borderId="32" xfId="2" applyFont="1" applyFill="1" applyBorder="1" applyAlignment="1">
      <alignment horizontal="center" vertical="center"/>
    </xf>
    <xf numFmtId="0" fontId="37" fillId="14" borderId="33" xfId="2" applyFont="1" applyFill="1" applyBorder="1" applyAlignment="1">
      <alignment horizontal="center" vertical="center"/>
    </xf>
    <xf numFmtId="0" fontId="37" fillId="14" borderId="34" xfId="2" applyFont="1" applyFill="1" applyBorder="1" applyAlignment="1">
      <alignment horizontal="center" vertical="center"/>
    </xf>
    <xf numFmtId="0" fontId="37" fillId="14" borderId="38" xfId="2" applyFont="1" applyFill="1" applyBorder="1" applyAlignment="1">
      <alignment vertical="center"/>
    </xf>
    <xf numFmtId="0" fontId="37" fillId="14" borderId="35" xfId="2" applyFont="1" applyFill="1" applyBorder="1" applyAlignment="1">
      <alignment horizontal="center" vertical="center"/>
    </xf>
    <xf numFmtId="0" fontId="37" fillId="14" borderId="39" xfId="2" applyFont="1" applyFill="1" applyBorder="1" applyAlignment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 shrinkToFit="1"/>
    </xf>
    <xf numFmtId="0" fontId="2" fillId="0" borderId="8" xfId="0" applyFont="1" applyBorder="1" applyAlignment="1">
      <alignment horizontal="left" vertical="center"/>
    </xf>
  </cellXfs>
  <cellStyles count="9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표준" xfId="0" builtinId="0"/>
    <cellStyle name="표준 2" xfId="2"/>
    <cellStyle name="표준 2 2" xfId="6"/>
  </cellStyles>
  <dxfs count="0"/>
  <tableStyles count="0" defaultTableStyle="TableStyleMedium2" defaultPivotStyle="PivotStyleLight16"/>
  <colors>
    <mruColors>
      <color rgb="FFFFFF66"/>
      <color rgb="FFCCFFFF"/>
      <color rgb="FF9999FF"/>
      <color rgb="FF0000CC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XE8A4SOP\(&#44512;&#54805;&#48156;&#51204;&#44592;&#54925;&#49892;)%202.2017&#45380;%20&#48376;&#50696;&#49328;%20&#50696;&#49328;&#50504;&#51312;&#51221;&#49436;&#49885;(&#49345;&#51076;&#50948;&#50857;)-&#49569;&#48512;&#50857;-&#50672;&#51221;&#52628;&#4403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7년일입"/>
      <sheetName val="17년일출"/>
      <sheetName val="17년특입"/>
      <sheetName val="17년특출"/>
      <sheetName val="17년기금입"/>
      <sheetName val="17년기금출"/>
      <sheetName val="17년 계속비"/>
    </sheetNames>
    <sheetDataSet>
      <sheetData sheetId="0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</row>
        <row r="10">
          <cell r="A10" t="str">
            <v>홍보미디어담당관</v>
          </cell>
          <cell r="B10" t="str">
            <v>의회운영위원회</v>
          </cell>
          <cell r="C10" t="str">
            <v>소통기획관</v>
          </cell>
        </row>
        <row r="11">
          <cell r="A11" t="str">
            <v>홍보콘텐츠담당관</v>
          </cell>
          <cell r="B11" t="str">
            <v>의회운영위원회</v>
          </cell>
          <cell r="C11" t="str">
            <v>소통기획관</v>
          </cell>
        </row>
        <row r="12">
          <cell r="A12" t="str">
            <v>연정협력과</v>
          </cell>
          <cell r="B12" t="str">
            <v>의회운영위원회</v>
          </cell>
          <cell r="C12" t="str">
            <v>연정협력국</v>
          </cell>
        </row>
        <row r="13">
          <cell r="A13" t="str">
            <v>대외협력과</v>
          </cell>
          <cell r="B13" t="str">
            <v>의회운영위원회</v>
          </cell>
          <cell r="C13" t="str">
            <v>연정협력국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연정협력국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</row>
        <row r="72">
          <cell r="A72" t="str">
            <v>교육지원과</v>
          </cell>
          <cell r="B72" t="str">
            <v>안전행정위원회</v>
          </cell>
          <cell r="C72" t="str">
            <v>재난안전본부</v>
          </cell>
        </row>
        <row r="73">
          <cell r="A73" t="str">
            <v>교육기획과</v>
          </cell>
          <cell r="B73" t="str">
            <v>안전행정위원회</v>
          </cell>
          <cell r="C73" t="str">
            <v>재난안전본부</v>
          </cell>
        </row>
        <row r="74">
          <cell r="A74" t="str">
            <v>교수운영과</v>
          </cell>
          <cell r="B74" t="str">
            <v>안전행정위원회</v>
          </cell>
          <cell r="C74" t="str">
            <v>재난안전본부</v>
          </cell>
        </row>
        <row r="75">
          <cell r="A75" t="str">
            <v>수원소방서</v>
          </cell>
          <cell r="B75" t="str">
            <v>안전행정위원회</v>
          </cell>
          <cell r="C75" t="str">
            <v>재난안전본부</v>
          </cell>
        </row>
        <row r="76">
          <cell r="A76" t="str">
            <v>성남소방서</v>
          </cell>
          <cell r="B76" t="str">
            <v>안전행정위원회</v>
          </cell>
          <cell r="C76" t="str">
            <v>재난안전본부</v>
          </cell>
        </row>
        <row r="77">
          <cell r="A77" t="str">
            <v>분당소방서</v>
          </cell>
          <cell r="B77" t="str">
            <v>안전행정위원회</v>
          </cell>
          <cell r="C77" t="str">
            <v>재난안전본부</v>
          </cell>
        </row>
        <row r="78">
          <cell r="A78" t="str">
            <v>부천소방서</v>
          </cell>
          <cell r="B78" t="str">
            <v>안전행정위원회</v>
          </cell>
          <cell r="C78" t="str">
            <v>재난안전본부</v>
          </cell>
        </row>
        <row r="79">
          <cell r="A79" t="str">
            <v>안양소방서</v>
          </cell>
          <cell r="B79" t="str">
            <v>안전행정위원회</v>
          </cell>
          <cell r="C79" t="str">
            <v>재난안전본부</v>
          </cell>
        </row>
        <row r="80">
          <cell r="A80" t="str">
            <v>안산소방서</v>
          </cell>
          <cell r="B80" t="str">
            <v>안전행정위원회</v>
          </cell>
          <cell r="C80" t="str">
            <v>재난안전본부</v>
          </cell>
        </row>
        <row r="81">
          <cell r="A81" t="str">
            <v>용인소방서</v>
          </cell>
          <cell r="B81" t="str">
            <v>안전행정위원회</v>
          </cell>
          <cell r="C81" t="str">
            <v>재난안전본부</v>
          </cell>
        </row>
        <row r="82">
          <cell r="A82" t="str">
            <v>평택소방서</v>
          </cell>
          <cell r="B82" t="str">
            <v>안전행정위원회</v>
          </cell>
          <cell r="C82" t="str">
            <v>재난안전본부</v>
          </cell>
        </row>
        <row r="83">
          <cell r="A83" t="str">
            <v>송탄소방서</v>
          </cell>
          <cell r="B83" t="str">
            <v>안전행정위원회</v>
          </cell>
          <cell r="C83" t="str">
            <v>재난안전본부</v>
          </cell>
        </row>
        <row r="84">
          <cell r="A84" t="str">
            <v>광명소방서</v>
          </cell>
          <cell r="B84" t="str">
            <v>안전행정위원회</v>
          </cell>
          <cell r="C84" t="str">
            <v>재난안전본부</v>
          </cell>
        </row>
        <row r="85">
          <cell r="A85" t="str">
            <v>시흥소방서</v>
          </cell>
          <cell r="B85" t="str">
            <v>안전행정위원회</v>
          </cell>
          <cell r="C85" t="str">
            <v>재난안전본부</v>
          </cell>
        </row>
        <row r="86">
          <cell r="A86" t="str">
            <v>군포소방서</v>
          </cell>
          <cell r="B86" t="str">
            <v>안전행정위원회</v>
          </cell>
          <cell r="C86" t="str">
            <v>재난안전본부</v>
          </cell>
        </row>
        <row r="87">
          <cell r="A87" t="str">
            <v>화성소방서</v>
          </cell>
          <cell r="B87" t="str">
            <v>안전행정위원회</v>
          </cell>
          <cell r="C87" t="str">
            <v>재난안전본부</v>
          </cell>
        </row>
        <row r="88">
          <cell r="A88" t="str">
            <v>이천소방서</v>
          </cell>
          <cell r="B88" t="str">
            <v>안전행정위원회</v>
          </cell>
          <cell r="C88" t="str">
            <v>재난안전본부</v>
          </cell>
        </row>
        <row r="89">
          <cell r="A89" t="str">
            <v>김포소방서</v>
          </cell>
          <cell r="B89" t="str">
            <v>안전행정위원회</v>
          </cell>
          <cell r="C89" t="str">
            <v>재난안전본부</v>
          </cell>
        </row>
        <row r="90">
          <cell r="A90" t="str">
            <v>광주소방서</v>
          </cell>
          <cell r="B90" t="str">
            <v>안전행정위원회</v>
          </cell>
          <cell r="C90" t="str">
            <v>재난안전본부</v>
          </cell>
        </row>
        <row r="91">
          <cell r="A91" t="str">
            <v>안성소방서</v>
          </cell>
          <cell r="B91" t="str">
            <v>안전행정위원회</v>
          </cell>
          <cell r="C91" t="str">
            <v>재난안전본부</v>
          </cell>
        </row>
        <row r="92">
          <cell r="A92" t="str">
            <v>하남소방서</v>
          </cell>
          <cell r="B92" t="str">
            <v>안전행정위원회</v>
          </cell>
          <cell r="C92" t="str">
            <v>재난안전본부</v>
          </cell>
        </row>
        <row r="93">
          <cell r="A93" t="str">
            <v>의왕소방서</v>
          </cell>
          <cell r="B93" t="str">
            <v>안전행정위원회</v>
          </cell>
          <cell r="C93" t="str">
            <v>재난안전본부</v>
          </cell>
        </row>
        <row r="94">
          <cell r="A94" t="str">
            <v>오산소방서</v>
          </cell>
          <cell r="B94" t="str">
            <v>안전행정위원회</v>
          </cell>
          <cell r="C94" t="str">
            <v>재난안전본부</v>
          </cell>
        </row>
        <row r="95">
          <cell r="A95" t="str">
            <v>여주소방서</v>
          </cell>
          <cell r="B95" t="str">
            <v>안전행정위원회</v>
          </cell>
          <cell r="C95" t="str">
            <v>재난안전본부</v>
          </cell>
        </row>
        <row r="96">
          <cell r="A96" t="str">
            <v>양평소방서</v>
          </cell>
          <cell r="B96" t="str">
            <v>안전행정위원회</v>
          </cell>
          <cell r="C96" t="str">
            <v>재난안전본부</v>
          </cell>
        </row>
        <row r="97">
          <cell r="A97" t="str">
            <v>과천소방서</v>
          </cell>
          <cell r="B97" t="str">
            <v>안전행정위원회</v>
          </cell>
          <cell r="C97" t="str">
            <v>재난안전본부</v>
          </cell>
        </row>
        <row r="98">
          <cell r="A98" t="str">
            <v>고양소방서</v>
          </cell>
          <cell r="B98" t="str">
            <v>안전행정위원회</v>
          </cell>
          <cell r="C98" t="str">
            <v>재난안전본부</v>
          </cell>
        </row>
        <row r="99">
          <cell r="A99" t="str">
            <v>일산소방서</v>
          </cell>
          <cell r="B99" t="str">
            <v>안전행정위원회</v>
          </cell>
          <cell r="C99" t="str">
            <v>재난안전본부</v>
          </cell>
        </row>
        <row r="100">
          <cell r="A100" t="str">
            <v>의정부소방서</v>
          </cell>
          <cell r="B100" t="str">
            <v>안전행정위원회</v>
          </cell>
          <cell r="C100" t="str">
            <v>재난안전본부</v>
          </cell>
        </row>
        <row r="101">
          <cell r="A101" t="str">
            <v>남양주소방서</v>
          </cell>
          <cell r="B101" t="str">
            <v>안전행정위원회</v>
          </cell>
          <cell r="C101" t="str">
            <v>재난안전본부</v>
          </cell>
        </row>
        <row r="102">
          <cell r="A102" t="str">
            <v>파주소방서</v>
          </cell>
          <cell r="B102" t="str">
            <v>안전행정위원회</v>
          </cell>
          <cell r="C102" t="str">
            <v>재난안전본부</v>
          </cell>
        </row>
        <row r="103">
          <cell r="A103" t="str">
            <v>구리소방서</v>
          </cell>
          <cell r="B103" t="str">
            <v>안전행정위원회</v>
          </cell>
          <cell r="C103" t="str">
            <v>재난안전본부</v>
          </cell>
        </row>
        <row r="104">
          <cell r="A104" t="str">
            <v>포천소방서</v>
          </cell>
          <cell r="B104" t="str">
            <v>안전행정위원회</v>
          </cell>
          <cell r="C104" t="str">
            <v>재난안전본부</v>
          </cell>
        </row>
        <row r="105">
          <cell r="A105" t="str">
            <v>양주소방서</v>
          </cell>
          <cell r="B105" t="str">
            <v>안전행정위원회</v>
          </cell>
          <cell r="C105" t="str">
            <v>재난안전본부</v>
          </cell>
        </row>
        <row r="106">
          <cell r="A106" t="str">
            <v>동두천소방서</v>
          </cell>
          <cell r="B106" t="str">
            <v>안전행정위원회</v>
          </cell>
          <cell r="C106" t="str">
            <v>재난안전본부</v>
          </cell>
        </row>
        <row r="107">
          <cell r="A107" t="str">
            <v>가평소방서</v>
          </cell>
          <cell r="B107" t="str">
            <v>안전행정위원회</v>
          </cell>
          <cell r="C107" t="str">
            <v>재난안전본부</v>
          </cell>
        </row>
        <row r="108">
          <cell r="A108" t="str">
            <v>연천소방서</v>
          </cell>
          <cell r="B108" t="str">
            <v>안전행정위원회</v>
          </cell>
          <cell r="C108" t="str">
            <v>재난안전본부</v>
          </cell>
        </row>
        <row r="109">
          <cell r="A109" t="str">
            <v>행정관리담당관</v>
          </cell>
          <cell r="B109" t="str">
            <v>안전행정위원회</v>
          </cell>
          <cell r="C109" t="str">
            <v>균형발전기획실</v>
          </cell>
        </row>
        <row r="110">
          <cell r="A110" t="str">
            <v>비상기획담당관</v>
          </cell>
          <cell r="B110" t="str">
            <v>안전행정위원회</v>
          </cell>
          <cell r="C110" t="str">
            <v>균형발전기획실</v>
          </cell>
        </row>
        <row r="111">
          <cell r="A111" t="str">
            <v>교육컨설팅과</v>
          </cell>
          <cell r="B111" t="str">
            <v>안전행정위원회</v>
          </cell>
          <cell r="C111" t="str">
            <v>인재개발원</v>
          </cell>
        </row>
        <row r="112">
          <cell r="A112" t="str">
            <v>역량개발지원과</v>
          </cell>
          <cell r="B112" t="str">
            <v>안전행정위원회</v>
          </cell>
          <cell r="C112" t="str">
            <v>인재개발원</v>
          </cell>
        </row>
        <row r="113">
          <cell r="A113" t="str">
            <v>스마트교육과</v>
          </cell>
          <cell r="B113" t="str">
            <v>안전행정위원회</v>
          </cell>
          <cell r="C113" t="str">
            <v>인재개발원</v>
          </cell>
        </row>
        <row r="114">
          <cell r="A114" t="str">
            <v>문화정책과</v>
          </cell>
          <cell r="B114" t="str">
            <v>문화체육관광위원회</v>
          </cell>
          <cell r="C114" t="str">
            <v>문화체육관광국</v>
          </cell>
        </row>
        <row r="115">
          <cell r="A115" t="str">
            <v>종무과</v>
          </cell>
          <cell r="B115" t="str">
            <v>문화체육관광위원회</v>
          </cell>
          <cell r="C115" t="str">
            <v>문화체육관광국</v>
          </cell>
        </row>
        <row r="116">
          <cell r="A116" t="str">
            <v>체육과</v>
          </cell>
          <cell r="B116" t="str">
            <v>문화체육관광위원회</v>
          </cell>
          <cell r="C116" t="str">
            <v>문화체육관광국</v>
          </cell>
        </row>
        <row r="117">
          <cell r="A117" t="str">
            <v>문화유산과</v>
          </cell>
          <cell r="B117" t="str">
            <v>문화체육관광위원회</v>
          </cell>
          <cell r="C117" t="str">
            <v>문화체육관광국</v>
          </cell>
        </row>
        <row r="118">
          <cell r="A118" t="str">
            <v>콘텐츠산업과</v>
          </cell>
          <cell r="B118" t="str">
            <v>문화체육관광위원회</v>
          </cell>
          <cell r="C118" t="str">
            <v>문화체육관광국</v>
          </cell>
        </row>
        <row r="119">
          <cell r="A119" t="str">
            <v>관광과</v>
          </cell>
          <cell r="B119" t="str">
            <v>문화체육관광위원회</v>
          </cell>
          <cell r="C119" t="str">
            <v>문화체육관광국</v>
          </cell>
        </row>
        <row r="120">
          <cell r="A120" t="str">
            <v>한류월드사업단</v>
          </cell>
          <cell r="B120" t="str">
            <v>문화체육관광위원회</v>
          </cell>
          <cell r="C120" t="str">
            <v>문화체육관광국</v>
          </cell>
        </row>
        <row r="121">
          <cell r="A121" t="str">
            <v>남한산성세계유산센터</v>
          </cell>
          <cell r="B121" t="str">
            <v>문화체육관광위원회</v>
          </cell>
          <cell r="C121" t="str">
            <v>문화체육관광국</v>
          </cell>
        </row>
        <row r="122">
          <cell r="A122" t="str">
            <v>농업정책과</v>
          </cell>
          <cell r="B122" t="str">
            <v>농정해양위원회</v>
          </cell>
          <cell r="C122" t="str">
            <v>농정해양국</v>
          </cell>
        </row>
        <row r="123">
          <cell r="A123" t="str">
            <v>해양항만정책과</v>
          </cell>
          <cell r="B123" t="str">
            <v>농정해양위원회</v>
          </cell>
          <cell r="C123" t="str">
            <v>농정해양국</v>
          </cell>
        </row>
        <row r="124">
          <cell r="A124" t="str">
            <v>농식품유통과</v>
          </cell>
          <cell r="B124" t="str">
            <v>농정해양위원회</v>
          </cell>
          <cell r="C124" t="str">
            <v>농정해양국</v>
          </cell>
        </row>
        <row r="125">
          <cell r="A125" t="str">
            <v>친환경농업과</v>
          </cell>
          <cell r="B125" t="str">
            <v>농정해양위원회</v>
          </cell>
          <cell r="C125" t="str">
            <v>농정해양국</v>
          </cell>
        </row>
        <row r="126">
          <cell r="A126" t="str">
            <v>수산과</v>
          </cell>
          <cell r="B126" t="str">
            <v>농정해양위원회</v>
          </cell>
          <cell r="C126" t="str">
            <v>농정해양국</v>
          </cell>
        </row>
        <row r="127">
          <cell r="A127" t="str">
            <v>해양수산자원연구소</v>
          </cell>
          <cell r="B127" t="str">
            <v>농정해양위원회</v>
          </cell>
          <cell r="C127" t="str">
            <v>농정해양국</v>
          </cell>
        </row>
        <row r="128">
          <cell r="A128" t="str">
            <v>종자관리소</v>
          </cell>
          <cell r="B128" t="str">
            <v>농정해양위원회</v>
          </cell>
          <cell r="C128" t="str">
            <v>농정해양국</v>
          </cell>
        </row>
        <row r="129">
          <cell r="A129" t="str">
            <v>축산정책과</v>
          </cell>
          <cell r="B129" t="str">
            <v>농정해양위원회</v>
          </cell>
          <cell r="C129" t="str">
            <v>축산산림국</v>
          </cell>
        </row>
        <row r="130">
          <cell r="A130" t="str">
            <v>동물방역위생과</v>
          </cell>
          <cell r="B130" t="str">
            <v>농정해양위원회</v>
          </cell>
          <cell r="C130" t="str">
            <v>축산산림국</v>
          </cell>
        </row>
        <row r="131">
          <cell r="A131" t="str">
            <v>산림과</v>
          </cell>
          <cell r="B131" t="str">
            <v>농정해양위원회</v>
          </cell>
          <cell r="C131" t="str">
            <v>축산산림국</v>
          </cell>
        </row>
        <row r="132">
          <cell r="A132" t="str">
            <v>동물위생시험소</v>
          </cell>
          <cell r="B132" t="str">
            <v>농정해양위원회</v>
          </cell>
          <cell r="C132" t="str">
            <v>축산산림국</v>
          </cell>
        </row>
        <row r="133">
          <cell r="A133" t="str">
            <v>북부동물위생시험소</v>
          </cell>
          <cell r="B133" t="str">
            <v>농정해양위원회</v>
          </cell>
          <cell r="C133" t="str">
            <v>축산산림국</v>
          </cell>
        </row>
        <row r="134">
          <cell r="A134" t="str">
            <v>산림환경연구소</v>
          </cell>
          <cell r="B134" t="str">
            <v>농정해양위원회</v>
          </cell>
          <cell r="C134" t="str">
            <v>축산산림국</v>
          </cell>
        </row>
        <row r="135">
          <cell r="A135" t="str">
            <v>축산진흥센터</v>
          </cell>
          <cell r="B135" t="str">
            <v>농정해양위원회</v>
          </cell>
          <cell r="C135" t="str">
            <v>축산산림국</v>
          </cell>
        </row>
        <row r="136">
          <cell r="A136" t="str">
            <v>행정지원과</v>
          </cell>
          <cell r="B136" t="str">
            <v>농정해양위원회</v>
          </cell>
          <cell r="C136" t="str">
            <v>농업기술원</v>
          </cell>
        </row>
        <row r="137">
          <cell r="A137" t="str">
            <v>작물연구과</v>
          </cell>
          <cell r="B137" t="str">
            <v>농정해양위원회</v>
          </cell>
          <cell r="C137" t="str">
            <v>농업기술원</v>
          </cell>
        </row>
        <row r="138">
          <cell r="A138" t="str">
            <v>원예연구과</v>
          </cell>
          <cell r="B138" t="str">
            <v>농정해양위원회</v>
          </cell>
          <cell r="C138" t="str">
            <v>농업기술원</v>
          </cell>
        </row>
        <row r="139">
          <cell r="A139" t="str">
            <v>환경농업연구과</v>
          </cell>
          <cell r="B139" t="str">
            <v>농정해양위원회</v>
          </cell>
          <cell r="C139" t="str">
            <v>농업기술원</v>
          </cell>
        </row>
        <row r="140">
          <cell r="A140" t="str">
            <v>지도정책과</v>
          </cell>
          <cell r="B140" t="str">
            <v>농정해양위원회</v>
          </cell>
          <cell r="C140" t="str">
            <v>농업기술원</v>
          </cell>
        </row>
        <row r="141">
          <cell r="A141" t="str">
            <v>기술보급과</v>
          </cell>
          <cell r="B141" t="str">
            <v>농정해양위원회</v>
          </cell>
          <cell r="C141" t="str">
            <v>농업기술원</v>
          </cell>
        </row>
        <row r="142">
          <cell r="A142" t="str">
            <v>농촌자원과</v>
          </cell>
          <cell r="B142" t="str">
            <v>농정해양위원회</v>
          </cell>
          <cell r="C142" t="str">
            <v>농업기술원</v>
          </cell>
        </row>
        <row r="143">
          <cell r="A143" t="str">
            <v>버섯연구소</v>
          </cell>
          <cell r="B143" t="str">
            <v>농정해양위원회</v>
          </cell>
          <cell r="C143" t="str">
            <v>농업기술원</v>
          </cell>
        </row>
        <row r="144">
          <cell r="A144" t="str">
            <v>소득자원연구소</v>
          </cell>
          <cell r="B144" t="str">
            <v>농정해양위원회</v>
          </cell>
          <cell r="C144" t="str">
            <v>농업기술원</v>
          </cell>
        </row>
        <row r="145">
          <cell r="A145" t="str">
            <v>선인장다육식물연구소</v>
          </cell>
          <cell r="B145" t="str">
            <v>농정해양위원회</v>
          </cell>
          <cell r="C145" t="str">
            <v>농업기술원</v>
          </cell>
        </row>
        <row r="146">
          <cell r="A146" t="str">
            <v>복지정책과</v>
          </cell>
          <cell r="B146" t="str">
            <v>보건복지위원회</v>
          </cell>
          <cell r="C146" t="str">
            <v>보건복지국</v>
          </cell>
        </row>
        <row r="147">
          <cell r="A147" t="str">
            <v>사회적일자리과</v>
          </cell>
          <cell r="B147" t="str">
            <v>보건복지위원회</v>
          </cell>
          <cell r="C147" t="str">
            <v>보건복지국</v>
          </cell>
        </row>
        <row r="148">
          <cell r="A148" t="str">
            <v>노인복지과</v>
          </cell>
          <cell r="B148" t="str">
            <v>보건복지위원회</v>
          </cell>
          <cell r="C148" t="str">
            <v>보건복지국</v>
          </cell>
        </row>
        <row r="149">
          <cell r="A149" t="str">
            <v>장애인복지과</v>
          </cell>
          <cell r="B149" t="str">
            <v>보건복지위원회</v>
          </cell>
          <cell r="C149" t="str">
            <v>보건복지국</v>
          </cell>
        </row>
        <row r="150">
          <cell r="A150" t="str">
            <v>보건정책과</v>
          </cell>
          <cell r="B150" t="str">
            <v>보건복지위원회</v>
          </cell>
          <cell r="C150" t="str">
            <v>보건복지국</v>
          </cell>
        </row>
        <row r="151">
          <cell r="A151" t="str">
            <v>감염병관리과</v>
          </cell>
          <cell r="B151" t="str">
            <v>보건복지위원회</v>
          </cell>
          <cell r="C151" t="str">
            <v>보건복지국</v>
          </cell>
        </row>
        <row r="152">
          <cell r="A152" t="str">
            <v>건강증진과</v>
          </cell>
          <cell r="B152" t="str">
            <v>보건복지위원회</v>
          </cell>
          <cell r="C152" t="str">
            <v>보건복지국</v>
          </cell>
        </row>
        <row r="153">
          <cell r="A153" t="str">
            <v>식품안전과</v>
          </cell>
          <cell r="B153" t="str">
            <v>보건복지위원회</v>
          </cell>
          <cell r="C153" t="str">
            <v>보건복지국</v>
          </cell>
        </row>
        <row r="154">
          <cell r="A154" t="str">
            <v>사회복지담당관</v>
          </cell>
          <cell r="B154" t="str">
            <v>보건복지위원회</v>
          </cell>
          <cell r="C154" t="str">
            <v>복지여성실</v>
          </cell>
        </row>
        <row r="155">
          <cell r="A155" t="str">
            <v>보건위생담당관</v>
          </cell>
          <cell r="B155" t="str">
            <v>보건복지위원회</v>
          </cell>
          <cell r="C155" t="str">
            <v>복지여성실</v>
          </cell>
        </row>
        <row r="156">
          <cell r="A156" t="str">
            <v>보건환경연구원(총무과)</v>
          </cell>
          <cell r="B156" t="str">
            <v>보건복지위원회</v>
          </cell>
          <cell r="C156" t="str">
            <v>보건환경연구원</v>
          </cell>
        </row>
        <row r="157">
          <cell r="A157" t="str">
            <v>보건연구부</v>
          </cell>
          <cell r="B157" t="str">
            <v>보건복지위원회</v>
          </cell>
          <cell r="C157" t="str">
            <v>보건환경연구원</v>
          </cell>
        </row>
        <row r="158">
          <cell r="A158" t="str">
            <v>수원농수산물검사소</v>
          </cell>
          <cell r="B158" t="str">
            <v>보건복지위원회</v>
          </cell>
          <cell r="C158" t="str">
            <v>보건환경연구원</v>
          </cell>
        </row>
        <row r="159">
          <cell r="A159" t="str">
            <v>북부지원</v>
          </cell>
          <cell r="B159" t="str">
            <v>보건복지위원회</v>
          </cell>
          <cell r="C159" t="str">
            <v>보건환경연구원</v>
          </cell>
        </row>
        <row r="160">
          <cell r="A160" t="str">
            <v>철도물류정책과</v>
          </cell>
          <cell r="B160" t="str">
            <v>건설교통위원회</v>
          </cell>
          <cell r="C160" t="str">
            <v>철도국</v>
          </cell>
        </row>
        <row r="161">
          <cell r="A161" t="str">
            <v>광역도시철도과</v>
          </cell>
          <cell r="B161" t="str">
            <v>건설교통위원회</v>
          </cell>
          <cell r="C161" t="str">
            <v>철도국</v>
          </cell>
        </row>
        <row r="162">
          <cell r="A162" t="str">
            <v>철도건설과</v>
          </cell>
          <cell r="B162" t="str">
            <v>건설교통위원회</v>
          </cell>
          <cell r="C162" t="str">
            <v>철도국</v>
          </cell>
        </row>
        <row r="163">
          <cell r="A163" t="str">
            <v>교통정책과</v>
          </cell>
          <cell r="B163" t="str">
            <v>건설교통위원회</v>
          </cell>
          <cell r="C163" t="str">
            <v>교통국</v>
          </cell>
        </row>
        <row r="164">
          <cell r="A164" t="str">
            <v>버스정책과</v>
          </cell>
          <cell r="B164" t="str">
            <v>건설교통위원회</v>
          </cell>
          <cell r="C164" t="str">
            <v>교통국</v>
          </cell>
        </row>
        <row r="165">
          <cell r="A165" t="str">
            <v>굿모닝버스추진단</v>
          </cell>
          <cell r="B165" t="str">
            <v>건설교통위원회</v>
          </cell>
          <cell r="C165" t="str">
            <v>교통국</v>
          </cell>
        </row>
        <row r="166">
          <cell r="A166" t="str">
            <v>택시정책과</v>
          </cell>
          <cell r="B166" t="str">
            <v>건설교통위원회</v>
          </cell>
          <cell r="C166" t="str">
            <v>교통국</v>
          </cell>
        </row>
        <row r="167">
          <cell r="A167" t="str">
            <v>교통정보센터</v>
          </cell>
          <cell r="B167" t="str">
            <v>건설교통위원회</v>
          </cell>
          <cell r="C167" t="str">
            <v>교통국</v>
          </cell>
        </row>
        <row r="168">
          <cell r="A168" t="str">
            <v>건설안전과</v>
          </cell>
          <cell r="B168" t="str">
            <v>건설교통위원회</v>
          </cell>
          <cell r="C168" t="str">
            <v>건설국</v>
          </cell>
        </row>
        <row r="169">
          <cell r="A169" t="str">
            <v>도로정책과</v>
          </cell>
          <cell r="B169" t="str">
            <v>건설교통위원회</v>
          </cell>
          <cell r="C169" t="str">
            <v>건설국</v>
          </cell>
        </row>
        <row r="170">
          <cell r="A170" t="str">
            <v>하천과</v>
          </cell>
          <cell r="B170" t="str">
            <v>건설교통위원회</v>
          </cell>
          <cell r="C170" t="str">
            <v>건설국</v>
          </cell>
        </row>
        <row r="171">
          <cell r="A171" t="str">
            <v>건설기술과</v>
          </cell>
          <cell r="B171" t="str">
            <v>건설교통위원회</v>
          </cell>
          <cell r="C171" t="str">
            <v>건설국</v>
          </cell>
        </row>
        <row r="172">
          <cell r="A172" t="str">
            <v>관리과</v>
          </cell>
          <cell r="B172" t="str">
            <v>건설교통위원회</v>
          </cell>
          <cell r="C172" t="str">
            <v>건설본부</v>
          </cell>
        </row>
        <row r="173">
          <cell r="A173" t="str">
            <v>도로건설과</v>
          </cell>
          <cell r="B173" t="str">
            <v>건설교통위원회</v>
          </cell>
          <cell r="C173" t="str">
            <v>건설본부</v>
          </cell>
        </row>
        <row r="174">
          <cell r="A174" t="str">
            <v>북부도로과</v>
          </cell>
          <cell r="B174" t="str">
            <v>건설교통위원회</v>
          </cell>
          <cell r="C174" t="str">
            <v>건설본부</v>
          </cell>
        </row>
        <row r="175">
          <cell r="A175" t="str">
            <v>건축시설과</v>
          </cell>
          <cell r="B175" t="str">
            <v>건설교통위원회</v>
          </cell>
          <cell r="C175" t="str">
            <v>건설본부</v>
          </cell>
        </row>
        <row r="176">
          <cell r="A176" t="str">
            <v>경기융합타운추진단</v>
          </cell>
          <cell r="B176" t="str">
            <v>건설교통위원회</v>
          </cell>
          <cell r="C176" t="str">
            <v>건설본부</v>
          </cell>
        </row>
        <row r="177">
          <cell r="A177" t="str">
            <v>지역정책과</v>
          </cell>
          <cell r="B177" t="str">
            <v>도시환경위원회</v>
          </cell>
          <cell r="C177" t="str">
            <v>도시주택실</v>
          </cell>
        </row>
        <row r="178">
          <cell r="A178" t="str">
            <v>도시정책과</v>
          </cell>
          <cell r="B178" t="str">
            <v>도시환경위원회</v>
          </cell>
          <cell r="C178" t="str">
            <v>도시주택실</v>
          </cell>
        </row>
        <row r="179">
          <cell r="A179" t="str">
            <v>도시주택과</v>
          </cell>
          <cell r="B179" t="str">
            <v>도시환경위원회</v>
          </cell>
          <cell r="C179" t="str">
            <v>도시주택실</v>
          </cell>
        </row>
        <row r="180">
          <cell r="A180" t="str">
            <v>주택정책과</v>
          </cell>
          <cell r="B180" t="str">
            <v>도시환경위원회</v>
          </cell>
          <cell r="C180" t="str">
            <v>도시주택실</v>
          </cell>
        </row>
        <row r="181">
          <cell r="A181" t="str">
            <v>건축디자인과</v>
          </cell>
          <cell r="B181" t="str">
            <v>도시환경위원회</v>
          </cell>
          <cell r="C181" t="str">
            <v>도시주택실</v>
          </cell>
        </row>
        <row r="182">
          <cell r="A182" t="str">
            <v>공공택지과</v>
          </cell>
          <cell r="B182" t="str">
            <v>도시환경위원회</v>
          </cell>
          <cell r="C182" t="str">
            <v>도시주택실</v>
          </cell>
        </row>
        <row r="183">
          <cell r="A183" t="str">
            <v>토지정보과</v>
          </cell>
          <cell r="B183" t="str">
            <v>도시환경위원회</v>
          </cell>
          <cell r="C183" t="str">
            <v>도시주택실</v>
          </cell>
        </row>
        <row r="184">
          <cell r="A184" t="str">
            <v>공동주택과</v>
          </cell>
          <cell r="B184" t="str">
            <v>도시환경위원회</v>
          </cell>
          <cell r="C184" t="str">
            <v>도시주택실</v>
          </cell>
        </row>
        <row r="185">
          <cell r="A185" t="str">
            <v>따복하우스과</v>
          </cell>
          <cell r="B185" t="str">
            <v>도시환경위원회</v>
          </cell>
          <cell r="C185" t="str">
            <v>도시주택실</v>
          </cell>
        </row>
        <row r="186">
          <cell r="A186" t="str">
            <v>도시재생과</v>
          </cell>
          <cell r="B186" t="str">
            <v>도시환경위원회</v>
          </cell>
          <cell r="C186" t="str">
            <v>도시주택실</v>
          </cell>
        </row>
        <row r="187">
          <cell r="A187" t="str">
            <v>도시계획상임기획단</v>
          </cell>
          <cell r="B187" t="str">
            <v>도시환경위원회</v>
          </cell>
          <cell r="C187" t="str">
            <v>도시주택실</v>
          </cell>
        </row>
        <row r="188">
          <cell r="A188" t="str">
            <v>환경정책과</v>
          </cell>
          <cell r="B188" t="str">
            <v>도시환경위원회</v>
          </cell>
          <cell r="C188" t="str">
            <v>환경국</v>
          </cell>
        </row>
        <row r="189">
          <cell r="A189" t="str">
            <v>기후대기과</v>
          </cell>
          <cell r="B189" t="str">
            <v>도시환경위원회</v>
          </cell>
          <cell r="C189" t="str">
            <v>환경국</v>
          </cell>
        </row>
        <row r="190">
          <cell r="A190" t="str">
            <v>환경안전관리과</v>
          </cell>
          <cell r="B190" t="str">
            <v>도시환경위원회</v>
          </cell>
          <cell r="C190" t="str">
            <v>환경국</v>
          </cell>
        </row>
        <row r="191">
          <cell r="A191" t="str">
            <v>자원순환과</v>
          </cell>
          <cell r="B191" t="str">
            <v>도시환경위원회</v>
          </cell>
          <cell r="C191" t="str">
            <v>환경국</v>
          </cell>
        </row>
        <row r="192">
          <cell r="A192" t="str">
            <v>북부환경관리과</v>
          </cell>
          <cell r="B192" t="str">
            <v>도시환경위원회</v>
          </cell>
          <cell r="C192" t="str">
            <v>환경국</v>
          </cell>
        </row>
        <row r="193">
          <cell r="A193" t="str">
            <v>공단환경관리사업소</v>
          </cell>
          <cell r="B193" t="str">
            <v>도시환경위원회</v>
          </cell>
          <cell r="C193" t="str">
            <v>환경국</v>
          </cell>
        </row>
        <row r="194">
          <cell r="A194" t="str">
            <v>공원녹지과</v>
          </cell>
          <cell r="B194" t="str">
            <v>도시환경위원회</v>
          </cell>
          <cell r="C194" t="str">
            <v>축산산림국</v>
          </cell>
        </row>
        <row r="195">
          <cell r="A195" t="str">
            <v>대기연구부</v>
          </cell>
          <cell r="B195" t="str">
            <v>도시환경위원회</v>
          </cell>
          <cell r="C195" t="str">
            <v>보건환경연구원</v>
          </cell>
        </row>
        <row r="196">
          <cell r="A196" t="str">
            <v>수질연구부</v>
          </cell>
          <cell r="B196" t="str">
            <v>도시환경위원회</v>
          </cell>
          <cell r="C196" t="str">
            <v>보건환경연구원</v>
          </cell>
        </row>
        <row r="197">
          <cell r="A197" t="str">
            <v>북부지원</v>
          </cell>
          <cell r="B197" t="str">
            <v>도시환경위원회</v>
          </cell>
          <cell r="C197" t="str">
            <v>보건환경연구원</v>
          </cell>
        </row>
        <row r="198">
          <cell r="A198" t="str">
            <v>수질정책과</v>
          </cell>
          <cell r="B198" t="str">
            <v>도시환경위원회</v>
          </cell>
          <cell r="C198" t="str">
            <v>수자원본부</v>
          </cell>
        </row>
        <row r="199">
          <cell r="A199" t="str">
            <v>수질관리과</v>
          </cell>
          <cell r="B199" t="str">
            <v>도시환경위원회</v>
          </cell>
          <cell r="C199" t="str">
            <v>수자원본부</v>
          </cell>
        </row>
        <row r="200">
          <cell r="A200" t="str">
            <v>상하수과</v>
          </cell>
          <cell r="B200" t="str">
            <v>도시환경위원회</v>
          </cell>
          <cell r="C200" t="str">
            <v>수자원본부</v>
          </cell>
        </row>
        <row r="201">
          <cell r="A201" t="str">
            <v>수질총량과</v>
          </cell>
          <cell r="B201" t="str">
            <v>도시환경위원회</v>
          </cell>
          <cell r="C201" t="str">
            <v>수자원본부</v>
          </cell>
        </row>
        <row r="202">
          <cell r="A202" t="str">
            <v>여성정책과</v>
          </cell>
          <cell r="B202" t="str">
            <v>여성가족교육협력위원회</v>
          </cell>
          <cell r="C202" t="str">
            <v>여성가족국</v>
          </cell>
        </row>
        <row r="203">
          <cell r="A203" t="str">
            <v>여성권익가족과</v>
          </cell>
          <cell r="B203" t="str">
            <v>여성가족교육협력위원회</v>
          </cell>
          <cell r="C203" t="str">
            <v>여성가족국</v>
          </cell>
        </row>
        <row r="204">
          <cell r="A204" t="str">
            <v>보육정책과</v>
          </cell>
          <cell r="B204" t="str">
            <v>여성가족교육협력위원회</v>
          </cell>
          <cell r="C204" t="str">
            <v>여성가족국</v>
          </cell>
        </row>
        <row r="205">
          <cell r="A205" t="str">
            <v>아동청소년과</v>
          </cell>
          <cell r="B205" t="str">
            <v>여성가족교육협력위원회</v>
          </cell>
          <cell r="C205" t="str">
            <v>여성가족국</v>
          </cell>
        </row>
        <row r="206">
          <cell r="A206" t="str">
            <v>다문화가족과</v>
          </cell>
          <cell r="B206" t="str">
            <v>여성가족교육협력위원회</v>
          </cell>
          <cell r="C206" t="str">
            <v>여성가족국</v>
          </cell>
        </row>
        <row r="207">
          <cell r="A207" t="str">
            <v>여성비전센터</v>
          </cell>
          <cell r="B207" t="str">
            <v>여성가족교육협력위원회</v>
          </cell>
          <cell r="C207" t="str">
            <v>여성가족국</v>
          </cell>
        </row>
        <row r="208">
          <cell r="A208" t="str">
            <v>여성능력개발센터</v>
          </cell>
          <cell r="B208" t="str">
            <v>여성가족교육협력위원회</v>
          </cell>
          <cell r="C208" t="str">
            <v>여성가족국</v>
          </cell>
        </row>
        <row r="209">
          <cell r="A209" t="str">
            <v>가족복지담당관</v>
          </cell>
          <cell r="B209" t="str">
            <v>여성가족교육협력위원회</v>
          </cell>
          <cell r="C209" t="str">
            <v>복지여성실</v>
          </cell>
        </row>
        <row r="210">
          <cell r="A210" t="str">
            <v>북부여성비전담당관</v>
          </cell>
          <cell r="B210" t="str">
            <v>여성가족교육협력위원회</v>
          </cell>
          <cell r="C210" t="str">
            <v>복지여성실</v>
          </cell>
        </row>
        <row r="211">
          <cell r="A211" t="str">
            <v>보육청소년담당관</v>
          </cell>
          <cell r="B211" t="str">
            <v>여성가족교육협력위원회</v>
          </cell>
          <cell r="C211" t="str">
            <v>복지여성실</v>
          </cell>
        </row>
        <row r="212">
          <cell r="A212" t="str">
            <v>북부여성비전센터</v>
          </cell>
          <cell r="B212" t="str">
            <v>여성가족교육협력위원회</v>
          </cell>
          <cell r="C212" t="str">
            <v>복지여성실</v>
          </cell>
        </row>
        <row r="213">
          <cell r="A213" t="str">
            <v>교육정책과</v>
          </cell>
          <cell r="B213" t="str">
            <v>여성가족교육협력위원회</v>
          </cell>
          <cell r="C213" t="str">
            <v>교육협력국</v>
          </cell>
        </row>
        <row r="214">
          <cell r="A214" t="str">
            <v>교육협력과</v>
          </cell>
          <cell r="B214" t="str">
            <v>여성가족교육협력위원회</v>
          </cell>
          <cell r="C214" t="str">
            <v>교육협력국</v>
          </cell>
        </row>
        <row r="215">
          <cell r="A215" t="str">
            <v>도서관정책과</v>
          </cell>
          <cell r="B215" t="str">
            <v>여성가족교육협력위원회</v>
          </cell>
          <cell r="C215" t="str">
            <v>교육협력국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583</v>
      </c>
      <c r="B10" s="3" t="s">
        <v>9</v>
      </c>
      <c r="C10" s="3" t="s">
        <v>32</v>
      </c>
      <c r="D10" s="1"/>
      <c r="E10" s="3" t="s">
        <v>32</v>
      </c>
      <c r="F10" s="3" t="s">
        <v>583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584</v>
      </c>
      <c r="B11" s="3" t="s">
        <v>9</v>
      </c>
      <c r="C11" s="3" t="s">
        <v>32</v>
      </c>
      <c r="D11" s="1"/>
      <c r="E11" s="3" t="s">
        <v>32</v>
      </c>
      <c r="F11" s="3" t="s">
        <v>584</v>
      </c>
      <c r="G11" s="3" t="s">
        <v>9</v>
      </c>
      <c r="H11" s="3" t="s">
        <v>35</v>
      </c>
      <c r="I11" s="3" t="s">
        <v>36</v>
      </c>
    </row>
    <row r="12" spans="1:9" x14ac:dyDescent="0.3">
      <c r="A12" s="114" t="s">
        <v>580</v>
      </c>
      <c r="B12" s="3" t="s">
        <v>9</v>
      </c>
      <c r="C12" s="3" t="s">
        <v>582</v>
      </c>
      <c r="D12" s="1"/>
      <c r="E12" s="3" t="s">
        <v>582</v>
      </c>
      <c r="F12" s="3" t="s">
        <v>580</v>
      </c>
      <c r="G12" s="3" t="s">
        <v>9</v>
      </c>
      <c r="H12" s="3" t="s">
        <v>37</v>
      </c>
      <c r="I12" s="3" t="s">
        <v>38</v>
      </c>
    </row>
    <row r="13" spans="1:9" x14ac:dyDescent="0.3">
      <c r="A13" s="114" t="s">
        <v>581</v>
      </c>
      <c r="B13" s="3" t="s">
        <v>9</v>
      </c>
      <c r="C13" s="3" t="s">
        <v>582</v>
      </c>
      <c r="D13" s="1"/>
      <c r="E13" s="3" t="s">
        <v>582</v>
      </c>
      <c r="F13" s="3" t="s">
        <v>581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582</v>
      </c>
      <c r="D14" s="1"/>
      <c r="E14" s="3" t="s">
        <v>582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623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624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625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626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627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628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629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630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631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632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633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634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635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636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637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638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639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640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641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642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643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644</v>
      </c>
    </row>
    <row r="37" spans="1:9" x14ac:dyDescent="0.3">
      <c r="A37" s="114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645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646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647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648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649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650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651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652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653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654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655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656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657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658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659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660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661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662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663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664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665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666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667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668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669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670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671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672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673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674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675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676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677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678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679</v>
      </c>
    </row>
    <row r="72" spans="1:9" x14ac:dyDescent="0.3">
      <c r="A72" s="114" t="s">
        <v>585</v>
      </c>
      <c r="B72" s="3" t="s">
        <v>158</v>
      </c>
      <c r="C72" s="3" t="s">
        <v>176</v>
      </c>
      <c r="D72" s="1"/>
      <c r="E72" s="3" t="s">
        <v>176</v>
      </c>
      <c r="F72" s="3" t="s">
        <v>585</v>
      </c>
      <c r="G72" s="3" t="s">
        <v>158</v>
      </c>
      <c r="H72" s="3" t="s">
        <v>200</v>
      </c>
      <c r="I72" s="3" t="s">
        <v>680</v>
      </c>
    </row>
    <row r="73" spans="1:9" x14ac:dyDescent="0.3">
      <c r="A73" s="114" t="s">
        <v>586</v>
      </c>
      <c r="B73" s="3" t="s">
        <v>158</v>
      </c>
      <c r="C73" s="3" t="s">
        <v>176</v>
      </c>
      <c r="D73" s="1"/>
      <c r="E73" s="3" t="s">
        <v>176</v>
      </c>
      <c r="F73" s="3" t="s">
        <v>586</v>
      </c>
      <c r="G73" s="3" t="s">
        <v>158</v>
      </c>
      <c r="H73" s="3" t="s">
        <v>202</v>
      </c>
      <c r="I73" s="3" t="s">
        <v>681</v>
      </c>
    </row>
    <row r="74" spans="1:9" x14ac:dyDescent="0.3">
      <c r="A74" s="114" t="s">
        <v>587</v>
      </c>
      <c r="B74" s="3" t="s">
        <v>158</v>
      </c>
      <c r="C74" s="3" t="s">
        <v>176</v>
      </c>
      <c r="D74" s="1"/>
      <c r="E74" s="3" t="s">
        <v>176</v>
      </c>
      <c r="F74" s="3" t="s">
        <v>587</v>
      </c>
      <c r="G74" s="3" t="s">
        <v>158</v>
      </c>
      <c r="H74" s="3" t="s">
        <v>204</v>
      </c>
      <c r="I74" s="3" t="s">
        <v>682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683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684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685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686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687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688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689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690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691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692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693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694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695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696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697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698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699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700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701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702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703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704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705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706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707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708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709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710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114" t="s">
        <v>588</v>
      </c>
      <c r="B111" s="3" t="s">
        <v>158</v>
      </c>
      <c r="C111" s="3" t="s">
        <v>273</v>
      </c>
      <c r="D111" s="1"/>
      <c r="E111" s="3" t="s">
        <v>273</v>
      </c>
      <c r="F111" s="3" t="s">
        <v>588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114" t="s">
        <v>589</v>
      </c>
      <c r="B112" s="3" t="s">
        <v>158</v>
      </c>
      <c r="C112" s="3" t="s">
        <v>273</v>
      </c>
      <c r="D112" s="1"/>
      <c r="E112" s="3" t="s">
        <v>273</v>
      </c>
      <c r="F112" s="3" t="s">
        <v>589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114" t="s">
        <v>590</v>
      </c>
      <c r="B113" s="3" t="s">
        <v>158</v>
      </c>
      <c r="C113" s="3" t="s">
        <v>273</v>
      </c>
      <c r="D113" s="1"/>
      <c r="E113" s="3" t="s">
        <v>273</v>
      </c>
      <c r="F113" s="3" t="s">
        <v>590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114" t="s">
        <v>591</v>
      </c>
      <c r="B121" s="3" t="s">
        <v>276</v>
      </c>
      <c r="C121" s="3" t="s">
        <v>277</v>
      </c>
      <c r="D121" s="1"/>
      <c r="E121" s="3" t="s">
        <v>277</v>
      </c>
      <c r="F121" s="3" t="s">
        <v>591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711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712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713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714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715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716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717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718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719</v>
      </c>
    </row>
    <row r="132" spans="1:9" x14ac:dyDescent="0.3">
      <c r="A132" s="114" t="s">
        <v>592</v>
      </c>
      <c r="B132" s="3" t="s">
        <v>292</v>
      </c>
      <c r="C132" s="3" t="s">
        <v>308</v>
      </c>
      <c r="D132" s="1"/>
      <c r="E132" s="3" t="s">
        <v>308</v>
      </c>
      <c r="F132" s="3" t="s">
        <v>592</v>
      </c>
      <c r="G132" s="3" t="s">
        <v>292</v>
      </c>
      <c r="H132" s="3" t="s">
        <v>323</v>
      </c>
      <c r="I132" s="3" t="s">
        <v>720</v>
      </c>
    </row>
    <row r="133" spans="1:9" x14ac:dyDescent="0.3">
      <c r="A133" s="114" t="s">
        <v>593</v>
      </c>
      <c r="B133" s="3" t="s">
        <v>292</v>
      </c>
      <c r="C133" s="3" t="s">
        <v>308</v>
      </c>
      <c r="D133" s="1"/>
      <c r="E133" s="3" t="s">
        <v>308</v>
      </c>
      <c r="F133" s="3" t="s">
        <v>593</v>
      </c>
      <c r="G133" s="3" t="s">
        <v>292</v>
      </c>
      <c r="H133" s="3" t="s">
        <v>325</v>
      </c>
      <c r="I133" s="3" t="s">
        <v>721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722</v>
      </c>
    </row>
    <row r="135" spans="1:9" x14ac:dyDescent="0.3">
      <c r="A135" s="114" t="s">
        <v>594</v>
      </c>
      <c r="B135" s="3" t="s">
        <v>292</v>
      </c>
      <c r="C135" s="3" t="s">
        <v>308</v>
      </c>
      <c r="D135" s="1"/>
      <c r="E135" s="3" t="s">
        <v>308</v>
      </c>
      <c r="F135" s="3" t="s">
        <v>594</v>
      </c>
      <c r="G135" s="3" t="s">
        <v>292</v>
      </c>
      <c r="H135" s="3" t="s">
        <v>328</v>
      </c>
      <c r="I135" s="3" t="s">
        <v>723</v>
      </c>
    </row>
    <row r="136" spans="1:9" x14ac:dyDescent="0.3">
      <c r="A136" s="114" t="s">
        <v>595</v>
      </c>
      <c r="B136" s="3" t="s">
        <v>292</v>
      </c>
      <c r="C136" s="3" t="s">
        <v>318</v>
      </c>
      <c r="D136" s="1"/>
      <c r="E136" s="3" t="s">
        <v>318</v>
      </c>
      <c r="F136" s="3" t="s">
        <v>595</v>
      </c>
      <c r="G136" s="3" t="s">
        <v>292</v>
      </c>
      <c r="H136" s="3" t="s">
        <v>330</v>
      </c>
      <c r="I136" s="3" t="s">
        <v>724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725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726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727</v>
      </c>
    </row>
    <row r="140" spans="1:9" x14ac:dyDescent="0.3">
      <c r="A140" s="114" t="s">
        <v>596</v>
      </c>
      <c r="B140" s="3" t="s">
        <v>292</v>
      </c>
      <c r="C140" s="3" t="s">
        <v>318</v>
      </c>
      <c r="D140" s="1"/>
      <c r="E140" s="3" t="s">
        <v>318</v>
      </c>
      <c r="F140" s="3" t="s">
        <v>596</v>
      </c>
      <c r="G140" s="3" t="s">
        <v>292</v>
      </c>
      <c r="H140" s="3" t="s">
        <v>339</v>
      </c>
      <c r="I140" s="3" t="s">
        <v>728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729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730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731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732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733</v>
      </c>
    </row>
    <row r="146" spans="1:9" x14ac:dyDescent="0.3">
      <c r="A146" s="3" t="s">
        <v>597</v>
      </c>
      <c r="B146" s="3" t="s">
        <v>337</v>
      </c>
      <c r="C146" s="3" t="s">
        <v>338</v>
      </c>
      <c r="D146" s="1"/>
      <c r="E146" s="3" t="s">
        <v>338</v>
      </c>
      <c r="F146" s="3" t="s">
        <v>597</v>
      </c>
      <c r="G146" s="3" t="s">
        <v>337</v>
      </c>
      <c r="H146" s="3" t="s">
        <v>351</v>
      </c>
      <c r="I146" s="3" t="s">
        <v>734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735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736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737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738</v>
      </c>
    </row>
    <row r="151" spans="1:9" x14ac:dyDescent="0.3">
      <c r="A151" s="114" t="s">
        <v>598</v>
      </c>
      <c r="B151" s="3" t="s">
        <v>337</v>
      </c>
      <c r="C151" s="3" t="s">
        <v>338</v>
      </c>
      <c r="D151" s="1"/>
      <c r="E151" s="3" t="s">
        <v>338</v>
      </c>
      <c r="F151" s="3" t="s">
        <v>598</v>
      </c>
      <c r="G151" s="3" t="s">
        <v>337</v>
      </c>
      <c r="H151" s="3" t="s">
        <v>363</v>
      </c>
      <c r="I151" s="3" t="s">
        <v>739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740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741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742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743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744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745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746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747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748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749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750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751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752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753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754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755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756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757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758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759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760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761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762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763</v>
      </c>
    </row>
    <row r="176" spans="1:9" x14ac:dyDescent="0.3">
      <c r="A176" s="3" t="s">
        <v>599</v>
      </c>
      <c r="B176" s="3" t="s">
        <v>367</v>
      </c>
      <c r="C176" s="3" t="s">
        <v>395</v>
      </c>
      <c r="D176" s="1"/>
      <c r="E176" s="3" t="s">
        <v>395</v>
      </c>
      <c r="F176" s="3" t="s">
        <v>599</v>
      </c>
      <c r="G176" s="3" t="s">
        <v>367</v>
      </c>
      <c r="H176" s="3" t="s">
        <v>419</v>
      </c>
      <c r="I176" s="3" t="s">
        <v>764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765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766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767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768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769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770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771</v>
      </c>
    </row>
    <row r="184" spans="1:9" x14ac:dyDescent="0.3">
      <c r="A184" s="3" t="s">
        <v>600</v>
      </c>
      <c r="B184" s="3" t="s">
        <v>405</v>
      </c>
      <c r="C184" s="3" t="s">
        <v>406</v>
      </c>
      <c r="D184" s="1"/>
      <c r="E184" s="3" t="s">
        <v>406</v>
      </c>
      <c r="F184" s="3" t="s">
        <v>600</v>
      </c>
      <c r="G184" s="3" t="s">
        <v>405</v>
      </c>
      <c r="H184" s="3" t="s">
        <v>435</v>
      </c>
      <c r="I184" s="3" t="s">
        <v>772</v>
      </c>
    </row>
    <row r="185" spans="1:9" x14ac:dyDescent="0.3">
      <c r="A185" s="114" t="s">
        <v>601</v>
      </c>
      <c r="B185" s="3" t="s">
        <v>405</v>
      </c>
      <c r="C185" s="3" t="s">
        <v>406</v>
      </c>
      <c r="D185" s="1"/>
      <c r="E185" s="3" t="s">
        <v>406</v>
      </c>
      <c r="F185" s="3" t="s">
        <v>601</v>
      </c>
      <c r="G185" s="3" t="s">
        <v>405</v>
      </c>
      <c r="H185" s="3" t="s">
        <v>437</v>
      </c>
      <c r="I185" s="3" t="s">
        <v>773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774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775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776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777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778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779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780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781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782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783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784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785</v>
      </c>
    </row>
    <row r="198" spans="1:9" x14ac:dyDescent="0.3">
      <c r="A198" s="114" t="s">
        <v>602</v>
      </c>
      <c r="B198" s="3" t="s">
        <v>405</v>
      </c>
      <c r="C198" s="3" t="s">
        <v>445</v>
      </c>
      <c r="D198" s="1"/>
      <c r="E198" s="3" t="s">
        <v>445</v>
      </c>
      <c r="F198" s="3" t="s">
        <v>602</v>
      </c>
      <c r="G198" s="3" t="s">
        <v>405</v>
      </c>
      <c r="H198" s="3" t="s">
        <v>462</v>
      </c>
      <c r="I198" s="3" t="s">
        <v>786</v>
      </c>
    </row>
    <row r="199" spans="1:9" x14ac:dyDescent="0.3">
      <c r="A199" s="114" t="s">
        <v>603</v>
      </c>
      <c r="B199" s="3" t="s">
        <v>405</v>
      </c>
      <c r="C199" s="3" t="s">
        <v>445</v>
      </c>
      <c r="D199" s="1"/>
      <c r="E199" s="3" t="s">
        <v>445</v>
      </c>
      <c r="F199" s="3" t="s">
        <v>603</v>
      </c>
      <c r="G199" s="3" t="s">
        <v>405</v>
      </c>
      <c r="H199" s="3" t="s">
        <v>464</v>
      </c>
      <c r="I199" s="3" t="s">
        <v>787</v>
      </c>
    </row>
    <row r="200" spans="1:9" x14ac:dyDescent="0.3">
      <c r="A200" s="114" t="s">
        <v>604</v>
      </c>
      <c r="B200" s="3" t="s">
        <v>405</v>
      </c>
      <c r="C200" s="3" t="s">
        <v>445</v>
      </c>
      <c r="D200" s="1"/>
      <c r="E200" s="3" t="s">
        <v>445</v>
      </c>
      <c r="F200" s="3" t="s">
        <v>604</v>
      </c>
      <c r="G200" s="3" t="s">
        <v>405</v>
      </c>
      <c r="H200" s="3" t="s">
        <v>467</v>
      </c>
      <c r="I200" s="3" t="s">
        <v>788</v>
      </c>
    </row>
    <row r="201" spans="1:9" x14ac:dyDescent="0.3">
      <c r="A201" s="114" t="s">
        <v>605</v>
      </c>
      <c r="B201" s="3" t="s">
        <v>405</v>
      </c>
      <c r="C201" s="3" t="s">
        <v>445</v>
      </c>
      <c r="D201" s="1"/>
      <c r="E201" s="3" t="s">
        <v>445</v>
      </c>
      <c r="F201" s="3" t="s">
        <v>605</v>
      </c>
      <c r="G201" s="3" t="s">
        <v>405</v>
      </c>
      <c r="H201" s="3" t="s">
        <v>469</v>
      </c>
      <c r="I201" s="3" t="s">
        <v>789</v>
      </c>
    </row>
    <row r="202" spans="1:9" x14ac:dyDescent="0.3">
      <c r="A202" s="114" t="s">
        <v>606</v>
      </c>
      <c r="B202" s="3" t="s">
        <v>447</v>
      </c>
      <c r="C202" s="3" t="s">
        <v>448</v>
      </c>
      <c r="D202" s="1"/>
      <c r="E202" s="3" t="s">
        <v>448</v>
      </c>
      <c r="F202" s="3" t="s">
        <v>606</v>
      </c>
      <c r="G202" s="3" t="s">
        <v>447</v>
      </c>
      <c r="H202" s="3" t="s">
        <v>471</v>
      </c>
      <c r="I202" s="3" t="s">
        <v>790</v>
      </c>
    </row>
    <row r="203" spans="1:9" x14ac:dyDescent="0.3">
      <c r="A203" s="114" t="s">
        <v>607</v>
      </c>
      <c r="B203" s="3" t="s">
        <v>447</v>
      </c>
      <c r="C203" s="3" t="s">
        <v>448</v>
      </c>
      <c r="D203" s="1"/>
      <c r="E203" s="3" t="s">
        <v>448</v>
      </c>
      <c r="F203" s="3" t="s">
        <v>607</v>
      </c>
      <c r="G203" s="3" t="s">
        <v>447</v>
      </c>
      <c r="H203" s="3" t="s">
        <v>610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611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612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613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614</v>
      </c>
      <c r="I207" s="3" t="s">
        <v>124</v>
      </c>
    </row>
    <row r="208" spans="1:9" x14ac:dyDescent="0.3">
      <c r="A208" s="114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615</v>
      </c>
      <c r="I208" s="3" t="s">
        <v>127</v>
      </c>
    </row>
    <row r="209" spans="1:9" x14ac:dyDescent="0.3">
      <c r="A209" s="114" t="s">
        <v>608</v>
      </c>
      <c r="B209" s="3" t="s">
        <v>447</v>
      </c>
      <c r="C209" s="3" t="s">
        <v>353</v>
      </c>
      <c r="D209" s="1"/>
      <c r="E209" s="3" t="s">
        <v>353</v>
      </c>
      <c r="F209" s="3" t="s">
        <v>608</v>
      </c>
      <c r="G209" s="3" t="s">
        <v>447</v>
      </c>
      <c r="H209" s="3" t="s">
        <v>616</v>
      </c>
      <c r="I209" s="3" t="s">
        <v>130</v>
      </c>
    </row>
    <row r="210" spans="1:9" x14ac:dyDescent="0.3">
      <c r="A210" s="114" t="s">
        <v>609</v>
      </c>
      <c r="B210" s="3" t="s">
        <v>447</v>
      </c>
      <c r="C210" s="3" t="s">
        <v>353</v>
      </c>
      <c r="D210" s="1"/>
      <c r="E210" s="3" t="s">
        <v>353</v>
      </c>
      <c r="F210" s="3" t="s">
        <v>609</v>
      </c>
      <c r="G210" s="3" t="s">
        <v>447</v>
      </c>
      <c r="H210" s="3" t="s">
        <v>617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618</v>
      </c>
      <c r="I211" s="3" t="s">
        <v>136</v>
      </c>
    </row>
    <row r="212" spans="1:9" x14ac:dyDescent="0.3">
      <c r="A212" s="114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619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620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621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622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577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577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A4" sqref="A4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472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791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473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99" t="s">
        <v>578</v>
      </c>
      <c r="B1" s="99"/>
      <c r="C1" s="99"/>
      <c r="D1" s="99"/>
      <c r="E1" s="99"/>
      <c r="F1" s="99"/>
      <c r="H1" s="101" t="s">
        <v>579</v>
      </c>
      <c r="I1" s="100"/>
      <c r="J1" s="101" t="s">
        <v>574</v>
      </c>
      <c r="K1" s="91">
        <f>IFERROR(INDEX('17년일출'!AC6:AC120,MATCH("*예비비*",'17년일출'!G6:G120,0)),0)</f>
        <v>0</v>
      </c>
      <c r="L1" s="101" t="s">
        <v>575</v>
      </c>
      <c r="M1" s="91">
        <f>I1+K1</f>
        <v>0</v>
      </c>
    </row>
    <row r="2" spans="1:13" ht="24.95" customHeight="1" x14ac:dyDescent="0.3">
      <c r="M2" s="20" t="s">
        <v>571</v>
      </c>
    </row>
    <row r="3" spans="1:13" ht="24.95" customHeight="1" x14ac:dyDescent="0.3">
      <c r="A3" s="192" t="s">
        <v>557</v>
      </c>
      <c r="B3" s="92" t="s">
        <v>570</v>
      </c>
      <c r="C3" s="93"/>
      <c r="D3" s="93"/>
      <c r="E3" s="93"/>
      <c r="F3" s="93"/>
      <c r="H3" s="192" t="s">
        <v>557</v>
      </c>
      <c r="I3" s="92" t="s">
        <v>572</v>
      </c>
      <c r="J3" s="93"/>
      <c r="K3" s="93"/>
      <c r="L3" s="93"/>
      <c r="M3" s="93"/>
    </row>
    <row r="4" spans="1:13" ht="24.95" customHeight="1" x14ac:dyDescent="0.3">
      <c r="A4" s="192"/>
      <c r="B4" s="94" t="s">
        <v>558</v>
      </c>
      <c r="C4" s="94" t="s">
        <v>559</v>
      </c>
      <c r="D4" s="94" t="s">
        <v>560</v>
      </c>
      <c r="E4" s="94" t="s">
        <v>559</v>
      </c>
      <c r="F4" s="94" t="s">
        <v>561</v>
      </c>
      <c r="H4" s="192"/>
      <c r="I4" s="94" t="s">
        <v>558</v>
      </c>
      <c r="J4" s="94" t="s">
        <v>559</v>
      </c>
      <c r="K4" s="94" t="s">
        <v>560</v>
      </c>
      <c r="L4" s="94" t="s">
        <v>559</v>
      </c>
      <c r="M4" s="94" t="s">
        <v>561</v>
      </c>
    </row>
    <row r="5" spans="1:13" ht="24.95" customHeight="1" x14ac:dyDescent="0.3">
      <c r="A5" s="95" t="s">
        <v>562</v>
      </c>
      <c r="B5" s="96">
        <f>SUM(B6:B13)/2</f>
        <v>0</v>
      </c>
      <c r="C5" s="95" t="str">
        <f>IF(B5=SUM('17년일입'!H6:I6),"OK","@@")</f>
        <v>OK</v>
      </c>
      <c r="D5" s="96">
        <f>SUM(D6:D13)/2</f>
        <v>0</v>
      </c>
      <c r="E5" s="95" t="str">
        <f>IF(D5=SUM('17년일출'!I6:J6),"OK","@@")</f>
        <v>@@</v>
      </c>
      <c r="F5" s="96"/>
      <c r="H5" s="95" t="s">
        <v>562</v>
      </c>
      <c r="I5" s="96">
        <f>SUM(I6:I13)/2</f>
        <v>0</v>
      </c>
      <c r="J5" s="95" t="str">
        <f>IF(I5=SUM('17년일입'!K6:L6),"OK","@@")</f>
        <v>OK</v>
      </c>
      <c r="K5" s="96">
        <f>SUM(K6:K13)/2</f>
        <v>0</v>
      </c>
      <c r="L5" s="95" t="str">
        <f>IF(K5=SUM('17년일출'!L6:M6),"OK","@@")</f>
        <v>OK</v>
      </c>
      <c r="M5" s="96"/>
    </row>
    <row r="6" spans="1:13" ht="24.95" customHeight="1" x14ac:dyDescent="0.3">
      <c r="A6" s="97" t="s">
        <v>563</v>
      </c>
      <c r="B6" s="98">
        <f>SUM(B7:B8)</f>
        <v>0</v>
      </c>
      <c r="C6" s="97" t="str">
        <f>IF(B6='17년일입'!W6,"OK","@@")</f>
        <v>OK</v>
      </c>
      <c r="D6" s="98">
        <f>SUM(D7:D8)</f>
        <v>0</v>
      </c>
      <c r="E6" s="97" t="str">
        <f>IF(D6='17년일출'!X6,"OK","@@")</f>
        <v>OK</v>
      </c>
      <c r="F6" s="98"/>
      <c r="H6" s="97" t="s">
        <v>563</v>
      </c>
      <c r="I6" s="98">
        <f>SUM(I7:I8)</f>
        <v>0</v>
      </c>
      <c r="J6" s="97" t="str">
        <f>IF(I6='17년일입'!AB6,"OK","@@")</f>
        <v>OK</v>
      </c>
      <c r="K6" s="98">
        <f>SUM(K7:K8)</f>
        <v>0</v>
      </c>
      <c r="L6" s="97" t="str">
        <f>IF(K6='17년일출'!AC6,"OK","@@")</f>
        <v>OK</v>
      </c>
      <c r="M6" s="98"/>
    </row>
    <row r="7" spans="1:13" ht="24.95" customHeight="1" x14ac:dyDescent="0.3">
      <c r="A7" s="89" t="s">
        <v>564</v>
      </c>
      <c r="B7" s="90">
        <f>SUMIFS('17년일입'!W6:W100,'17년일입'!U6:U100,"도비")</f>
        <v>0</v>
      </c>
      <c r="C7" s="89"/>
      <c r="D7" s="90">
        <f>SUMIFS('17년일출'!$X$6:$X$120,'17년일출'!$V$6:$V$120,"도비")</f>
        <v>0</v>
      </c>
      <c r="E7" s="89"/>
      <c r="F7" s="90"/>
      <c r="H7" s="89" t="s">
        <v>564</v>
      </c>
      <c r="I7" s="90">
        <f>SUMIFS('17년일입'!AB6:AB100,'17년일입'!Z6:Z100,"국비")</f>
        <v>0</v>
      </c>
      <c r="J7" s="89"/>
      <c r="K7" s="90">
        <f>SUMIFS('17년일출'!$AC$6:$AC$120,'17년일출'!$AA$6:$AA$120,"도비")</f>
        <v>0</v>
      </c>
      <c r="L7" s="89"/>
      <c r="M7" s="90"/>
    </row>
    <row r="8" spans="1:13" ht="24.95" customHeight="1" x14ac:dyDescent="0.3">
      <c r="A8" s="89" t="s">
        <v>565</v>
      </c>
      <c r="B8" s="90">
        <f>SUMIFS('17년일입'!W6:W100,'17년일입'!U6:U100,"국비")+SUMIFS('17년일입'!W6:W100,'17년일입'!U6:U100,"지특")+SUMIFS('17년일입'!W6:W100,'17년일입'!U6:U100,"기금")+SUMIFS('17년일입'!W6:W100,'17년일입'!U6:U100,"특교")</f>
        <v>0</v>
      </c>
      <c r="C8" s="89"/>
      <c r="D8" s="90">
        <f>SUMIFS('17년일출'!$X$6:$X$120,'17년일출'!$V$6:$V$120,"국비")+SUMIFS('17년일출'!$X$6:$X$120,'17년일출'!$V$6:$V$120,"지특")+SUMIFS('17년일출'!$X$6:$X$120,'17년일출'!$V$6:$V$120,"기금")+SUMIFS('17년일출'!$X$6:$X$120,'17년일출'!$V$6:$V$120,"특교")</f>
        <v>0</v>
      </c>
      <c r="E8" s="89"/>
      <c r="F8" s="90"/>
      <c r="H8" s="89" t="s">
        <v>565</v>
      </c>
      <c r="I8" s="90">
        <f>SUMIFS('17년일입'!AB6:AB100,'17년일입'!Z6:Z100,"국비")+SUMIFS('17년일입'!AB6:AB100,'17년일입'!Z6:Z100,"지특")+SUMIFS('17년일입'!AB6:AB100,'17년일입'!Z6:Z100,"기금")+SUMIFS('17년일입'!AB6:AB100,'17년일입'!Z6:Z100,"특교")</f>
        <v>0</v>
      </c>
      <c r="J8" s="89"/>
      <c r="K8" s="90">
        <f>SUMIFS('17년일출'!$AC$6:$AC$120,'17년일출'!$AA$6:$AA$120,"국비")+SUMIFS('17년일출'!$AC$6:$AC$120,'17년일출'!$AA$6:$AA$120,"지특")+SUMIFS('17년일출'!$AC$6:$AC$120,'17년일출'!$AA$6:$AA$120,"기금")+SUMIFS('17년일출'!$AC$6:$AC$120,'17년일출'!$AA$6:$AA$120,"특교")</f>
        <v>0</v>
      </c>
      <c r="L8" s="89"/>
      <c r="M8" s="90"/>
    </row>
    <row r="9" spans="1:13" ht="24.95" customHeight="1" x14ac:dyDescent="0.3">
      <c r="A9" s="97" t="s">
        <v>566</v>
      </c>
      <c r="B9" s="98">
        <f>SUM(B10:B13)</f>
        <v>0</v>
      </c>
      <c r="C9" s="97" t="str">
        <f>IF(B9='17년일입'!V6,"OK","@@")</f>
        <v>OK</v>
      </c>
      <c r="D9" s="98">
        <f>SUM(D10:D13)</f>
        <v>0</v>
      </c>
      <c r="E9" s="97" t="str">
        <f>IF(D9='17년일출'!W6,"OK","@@")</f>
        <v>@@</v>
      </c>
      <c r="F9" s="98">
        <f>SUM(F10:F13)</f>
        <v>0</v>
      </c>
      <c r="H9" s="97" t="s">
        <v>566</v>
      </c>
      <c r="I9" s="98">
        <f>SUM(I10:I13)</f>
        <v>0</v>
      </c>
      <c r="J9" s="97" t="str">
        <f>IF(I9='17년일입'!V6,"OK","@@")</f>
        <v>OK</v>
      </c>
      <c r="K9" s="98">
        <f>SUM(K10:K13)</f>
        <v>0</v>
      </c>
      <c r="L9" s="97" t="str">
        <f>IF(K9='17년일출'!AB6,"OK","@@")</f>
        <v>OK</v>
      </c>
      <c r="M9" s="98">
        <f>SUM(M10:M13)</f>
        <v>0</v>
      </c>
    </row>
    <row r="10" spans="1:13" ht="24.95" customHeight="1" x14ac:dyDescent="0.3">
      <c r="A10" s="89" t="s">
        <v>567</v>
      </c>
      <c r="B10" s="90">
        <f>SUMIFS('17년일입'!$W$6:$W$100,'17년일입'!$U$6:$U$100,검증!A10)</f>
        <v>0</v>
      </c>
      <c r="C10" s="89"/>
      <c r="D10" s="90">
        <f>SUMIFS('17년일출'!$X$6:$X$120,'17년일출'!$V$6:$V$120,검증!A10)</f>
        <v>0</v>
      </c>
      <c r="E10" s="89"/>
      <c r="F10" s="90">
        <f>D10-B10</f>
        <v>0</v>
      </c>
      <c r="H10" s="89" t="s">
        <v>567</v>
      </c>
      <c r="I10" s="90">
        <f>SUMIFS('17년일입'!$AB$6:$AB$100,'17년일입'!$Z$6:$Z$100,검증!H10)</f>
        <v>0</v>
      </c>
      <c r="J10" s="89"/>
      <c r="K10" s="90">
        <f>SUMIFS('17년일출'!$AC$6:$AC$120,'17년일출'!$AA$6:$AA$120,검증!H10)</f>
        <v>0</v>
      </c>
      <c r="L10" s="89"/>
      <c r="M10" s="90">
        <f>K10-I10</f>
        <v>0</v>
      </c>
    </row>
    <row r="11" spans="1:13" ht="24.95" customHeight="1" x14ac:dyDescent="0.3">
      <c r="A11" s="89" t="s">
        <v>573</v>
      </c>
      <c r="B11" s="90">
        <f>SUMIFS('17년일입'!$W$6:$W$100,'17년일입'!$U$6:$U$100,검증!A11)</f>
        <v>0</v>
      </c>
      <c r="C11" s="89"/>
      <c r="D11" s="90">
        <f>SUMIFS('17년일출'!$X$6:$X$120,'17년일출'!$V$6:$V$120,검증!A11)</f>
        <v>0</v>
      </c>
      <c r="E11" s="89"/>
      <c r="F11" s="90">
        <f t="shared" ref="F11:F13" si="0">D11-B11</f>
        <v>0</v>
      </c>
      <c r="H11" s="89" t="s">
        <v>573</v>
      </c>
      <c r="I11" s="90">
        <f>SUMIFS('17년일입'!$AB$6:$AB$100,'17년일입'!$Z$6:$Z$100,검증!H11)</f>
        <v>0</v>
      </c>
      <c r="J11" s="89"/>
      <c r="K11" s="90">
        <f>SUMIFS('17년일출'!$AC$6:$AC$120,'17년일출'!$AA$6:$AA$120,검증!H11)</f>
        <v>0</v>
      </c>
      <c r="L11" s="89"/>
      <c r="M11" s="90">
        <f t="shared" ref="M11:M13" si="1">K11-I11</f>
        <v>0</v>
      </c>
    </row>
    <row r="12" spans="1:13" ht="24.95" customHeight="1" x14ac:dyDescent="0.3">
      <c r="A12" s="89" t="s">
        <v>568</v>
      </c>
      <c r="B12" s="90">
        <f>SUMIFS('17년일입'!$W$6:$W$100,'17년일입'!$U$6:$U$100,검증!A12)</f>
        <v>0</v>
      </c>
      <c r="C12" s="89"/>
      <c r="D12" s="90">
        <f>SUMIFS('17년일출'!$X$6:$X$120,'17년일출'!$V$6:$V$120,검증!A12)</f>
        <v>0</v>
      </c>
      <c r="E12" s="89"/>
      <c r="F12" s="90">
        <f t="shared" si="0"/>
        <v>0</v>
      </c>
      <c r="H12" s="89" t="s">
        <v>568</v>
      </c>
      <c r="I12" s="90">
        <f>SUMIFS('17년일입'!$AB$6:$AB$100,'17년일입'!$Z$6:$Z$100,검증!H12)</f>
        <v>0</v>
      </c>
      <c r="J12" s="89"/>
      <c r="K12" s="90">
        <f>SUMIFS('17년일출'!$AC$6:$AC$120,'17년일출'!$AA$6:$AA$120,검증!H12)</f>
        <v>0</v>
      </c>
      <c r="L12" s="89"/>
      <c r="M12" s="90">
        <f t="shared" si="1"/>
        <v>0</v>
      </c>
    </row>
    <row r="13" spans="1:13" ht="24.95" customHeight="1" x14ac:dyDescent="0.3">
      <c r="A13" s="89" t="s">
        <v>569</v>
      </c>
      <c r="B13" s="90">
        <f>SUMIFS('17년일입'!$W$6:$W$100,'17년일입'!$U$6:$U$100,검증!A13)</f>
        <v>0</v>
      </c>
      <c r="C13" s="89"/>
      <c r="D13" s="90">
        <f>SUMIFS('17년일출'!$X$6:$X$120,'17년일출'!$V$6:$V$120,검증!A13)</f>
        <v>0</v>
      </c>
      <c r="E13" s="89"/>
      <c r="F13" s="90">
        <f t="shared" si="0"/>
        <v>0</v>
      </c>
      <c r="H13" s="89" t="s">
        <v>569</v>
      </c>
      <c r="I13" s="90">
        <f>SUMIFS('17년일입'!$AB$6:$AB$100,'17년일입'!$Z$6:$Z$100,검증!H13)</f>
        <v>0</v>
      </c>
      <c r="J13" s="89"/>
      <c r="K13" s="90">
        <f>SUMIFS('17년일출'!$AC$6:$AC$120,'17년일출'!$AA$6:$AA$120,검증!H13)</f>
        <v>0</v>
      </c>
      <c r="L13" s="89"/>
      <c r="M13" s="9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topLeftCell="A10" workbookViewId="0">
      <selection activeCell="A28" sqref="A28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5" customWidth="1"/>
    <col min="11" max="15" width="15.625" customWidth="1"/>
  </cols>
  <sheetData>
    <row r="1" spans="1:15" ht="30" customHeight="1" x14ac:dyDescent="0.3">
      <c r="A1" s="75" t="s">
        <v>792</v>
      </c>
      <c r="B1" s="7"/>
      <c r="C1" s="7"/>
      <c r="D1" s="7"/>
      <c r="E1" s="7"/>
      <c r="F1" s="7"/>
      <c r="G1" s="7"/>
      <c r="H1" s="7"/>
      <c r="I1" s="7"/>
      <c r="J1" s="84"/>
    </row>
    <row r="2" spans="1:15" ht="9.9499999999999993" customHeight="1" x14ac:dyDescent="0.3"/>
    <row r="3" spans="1:15" ht="20.100000000000001" customHeight="1" x14ac:dyDescent="0.3">
      <c r="A3" s="64" t="s">
        <v>514</v>
      </c>
      <c r="C3" s="102" t="s">
        <v>515</v>
      </c>
      <c r="D3" s="68">
        <f>SUM(C7:D7)</f>
        <v>0</v>
      </c>
      <c r="F3" s="102" t="s">
        <v>516</v>
      </c>
      <c r="G3" s="68">
        <f>SUM(F7:G7)</f>
        <v>0</v>
      </c>
      <c r="H3" s="185"/>
    </row>
    <row r="4" spans="1:15" ht="15" customHeight="1" thickBot="1" x14ac:dyDescent="0.35">
      <c r="C4" s="77"/>
      <c r="D4" s="77"/>
      <c r="E4" s="77"/>
      <c r="F4" s="79" t="s">
        <v>545</v>
      </c>
      <c r="G4" s="77"/>
      <c r="H4" s="77"/>
      <c r="I4" s="20" t="s">
        <v>517</v>
      </c>
      <c r="J4" s="85"/>
    </row>
    <row r="5" spans="1:15" ht="18" customHeight="1" x14ac:dyDescent="0.3">
      <c r="A5" s="195" t="s">
        <v>518</v>
      </c>
      <c r="B5" s="197" t="s">
        <v>519</v>
      </c>
      <c r="C5" s="201" t="s">
        <v>520</v>
      </c>
      <c r="D5" s="202"/>
      <c r="E5" s="203"/>
      <c r="F5" s="201" t="s">
        <v>521</v>
      </c>
      <c r="G5" s="202"/>
      <c r="H5" s="203"/>
      <c r="I5" s="199" t="s">
        <v>522</v>
      </c>
      <c r="J5" s="80"/>
      <c r="K5" s="76" t="s">
        <v>552</v>
      </c>
      <c r="L5" s="87"/>
      <c r="M5" s="87"/>
      <c r="N5" s="87"/>
      <c r="O5" s="87"/>
    </row>
    <row r="6" spans="1:15" ht="18" customHeight="1" x14ac:dyDescent="0.3">
      <c r="A6" s="196"/>
      <c r="B6" s="198"/>
      <c r="C6" s="181" t="s">
        <v>533</v>
      </c>
      <c r="D6" s="181" t="s">
        <v>534</v>
      </c>
      <c r="E6" s="181" t="s">
        <v>826</v>
      </c>
      <c r="F6" s="181" t="s">
        <v>533</v>
      </c>
      <c r="G6" s="181" t="s">
        <v>534</v>
      </c>
      <c r="H6" s="181" t="s">
        <v>826</v>
      </c>
      <c r="I6" s="200"/>
      <c r="J6" s="80"/>
      <c r="K6" s="105" t="s">
        <v>518</v>
      </c>
      <c r="L6" s="105" t="s">
        <v>549</v>
      </c>
      <c r="M6" s="105" t="s">
        <v>550</v>
      </c>
      <c r="N6" s="105" t="s">
        <v>551</v>
      </c>
      <c r="O6" s="105" t="s">
        <v>556</v>
      </c>
    </row>
    <row r="7" spans="1:15" ht="21.95" customHeight="1" x14ac:dyDescent="0.3">
      <c r="A7" s="107" t="s">
        <v>523</v>
      </c>
      <c r="B7" s="103">
        <f>SUM(B8:B17)</f>
        <v>0</v>
      </c>
      <c r="C7" s="103">
        <f t="shared" ref="C7:I7" si="0">SUM(C8:C17)</f>
        <v>0</v>
      </c>
      <c r="D7" s="103">
        <f t="shared" si="0"/>
        <v>0</v>
      </c>
      <c r="E7" s="103">
        <f t="shared" si="0"/>
        <v>0</v>
      </c>
      <c r="F7" s="103">
        <f t="shared" si="0"/>
        <v>0</v>
      </c>
      <c r="G7" s="103">
        <f t="shared" si="0"/>
        <v>0</v>
      </c>
      <c r="H7" s="103">
        <f t="shared" si="0"/>
        <v>0</v>
      </c>
      <c r="I7" s="108">
        <f t="shared" si="0"/>
        <v>0</v>
      </c>
      <c r="J7" s="86"/>
      <c r="K7" s="88" t="s">
        <v>554</v>
      </c>
      <c r="L7" s="106">
        <f>SUM(L8:L9)</f>
        <v>0</v>
      </c>
      <c r="M7" s="106">
        <f>SUM(M8:M9)</f>
        <v>0</v>
      </c>
      <c r="N7" s="104">
        <f>L7-M7</f>
        <v>0</v>
      </c>
      <c r="O7" s="106"/>
    </row>
    <row r="8" spans="1:15" ht="21.95" customHeight="1" x14ac:dyDescent="0.3">
      <c r="A8" s="70" t="s">
        <v>524</v>
      </c>
      <c r="B8" s="66">
        <f>B31</f>
        <v>0</v>
      </c>
      <c r="C8" s="66">
        <f>SUMIFS('17년일입'!K$6:K$100,'17년일입'!$A$6:$A$100,총괄표!$A8)+SUMIFS('17년특입'!K$6:K$39,'17년특입'!$A$6:$A$39,총괄표!$A8)</f>
        <v>0</v>
      </c>
      <c r="D8" s="66">
        <f>SUMIFS('17년일입'!L$6:L$100,'17년일입'!$A$6:$A$100,총괄표!$A8)+SUMIFS('17년특입'!L$6:L$39,'17년특입'!$A$6:$A$39,총괄표!$A8)</f>
        <v>0</v>
      </c>
      <c r="E8" s="66">
        <f>D8-C8</f>
        <v>0</v>
      </c>
      <c r="F8" s="66">
        <f>SUMIFS('17년일출'!L$6:L$120,'17년일출'!$A$6:$A$120,총괄표!$A8)+SUMIFS('17년특출'!L$6:L$39,'17년특출'!$A$6:$A$39,총괄표!$A8)</f>
        <v>0</v>
      </c>
      <c r="G8" s="66">
        <f>SUMIFS('17년일출'!M$6:M$120,'17년일출'!$A$6:$A$120,총괄표!$A8)+SUMIFS('17년특출'!M$6:M$39,'17년특출'!$A$6:$A$39,총괄표!$A8)</f>
        <v>0</v>
      </c>
      <c r="H8" s="66">
        <f>G8-F8</f>
        <v>0</v>
      </c>
      <c r="I8" s="71">
        <f>B8+F8+G8</f>
        <v>0</v>
      </c>
      <c r="J8" s="86"/>
      <c r="K8" s="67" t="s">
        <v>536</v>
      </c>
      <c r="L8" s="68">
        <f>SUM(C24:D24)</f>
        <v>0</v>
      </c>
      <c r="M8" s="68">
        <f>SUM(F24:G24)</f>
        <v>0</v>
      </c>
      <c r="N8" s="68">
        <f>L8-M8</f>
        <v>0</v>
      </c>
      <c r="O8" s="193" t="s">
        <v>555</v>
      </c>
    </row>
    <row r="9" spans="1:15" ht="21.95" customHeight="1" x14ac:dyDescent="0.3">
      <c r="A9" s="70" t="s">
        <v>525</v>
      </c>
      <c r="B9" s="66">
        <f t="shared" ref="B9:B17" si="1">B32</f>
        <v>0</v>
      </c>
      <c r="C9" s="66">
        <f>SUMIFS('17년일입'!K$6:K$100,'17년일입'!$A$6:$A$100,총괄표!$A9)+SUMIFS('17년특입'!K$6:K$39,'17년특입'!$A$6:$A$39,총괄표!$A9)</f>
        <v>0</v>
      </c>
      <c r="D9" s="66">
        <f>SUMIFS('17년일입'!L$6:L$100,'17년일입'!$A$6:$A$100,총괄표!$A9)+SUMIFS('17년특입'!L$6:L$39,'17년특입'!$A$6:$A$39,총괄표!$A9)</f>
        <v>0</v>
      </c>
      <c r="E9" s="66">
        <f t="shared" ref="E9:E17" si="2">D9-C9</f>
        <v>0</v>
      </c>
      <c r="F9" s="66">
        <f>SUMIFS('17년일출'!L$6:L$120,'17년일출'!$A$6:$A$120,총괄표!$A9)+SUMIFS('17년특출'!L$6:L$39,'17년특출'!$A$6:$A$39,총괄표!$A9)</f>
        <v>0</v>
      </c>
      <c r="G9" s="66">
        <f>SUMIFS('17년일출'!M$6:M$120,'17년일출'!$A$6:$A$120,총괄표!$A9)+SUMIFS('17년특출'!M$6:M$39,'17년특출'!$A$6:$A$39,총괄표!$A9)</f>
        <v>0</v>
      </c>
      <c r="H9" s="66">
        <f t="shared" ref="H9:H17" si="3">G9-F9</f>
        <v>0</v>
      </c>
      <c r="I9" s="71">
        <f t="shared" ref="I9:I17" si="4">B9+F9+G9</f>
        <v>0</v>
      </c>
      <c r="J9" s="86"/>
      <c r="K9" s="67" t="s">
        <v>553</v>
      </c>
      <c r="L9" s="68">
        <f>SUM(C25:D25)</f>
        <v>0</v>
      </c>
      <c r="M9" s="68">
        <f>SUM(F25:G25)</f>
        <v>0</v>
      </c>
      <c r="N9" s="68">
        <f>L9-M9</f>
        <v>0</v>
      </c>
      <c r="O9" s="194"/>
    </row>
    <row r="10" spans="1:15" ht="21.95" customHeight="1" x14ac:dyDescent="0.3">
      <c r="A10" s="70" t="s">
        <v>526</v>
      </c>
      <c r="B10" s="66">
        <f t="shared" si="1"/>
        <v>0</v>
      </c>
      <c r="C10" s="66">
        <f>SUMIFS('17년일입'!K$6:K$100,'17년일입'!$A$6:$A$100,총괄표!$A10)+SUMIFS('17년특입'!K$6:K$39,'17년특입'!$A$6:$A$39,총괄표!$A10)</f>
        <v>0</v>
      </c>
      <c r="D10" s="66">
        <f>SUMIFS('17년일입'!L$6:L$100,'17년일입'!$A$6:$A$100,총괄표!$A10)+SUMIFS('17년특입'!L$6:L$39,'17년특입'!$A$6:$A$39,총괄표!$A10)</f>
        <v>0</v>
      </c>
      <c r="E10" s="66">
        <f t="shared" si="2"/>
        <v>0</v>
      </c>
      <c r="F10" s="66">
        <f>SUMIFS('17년일출'!L$6:L$120,'17년일출'!$A$6:$A$120,총괄표!$A10)+SUMIFS('17년특출'!L$6:L$39,'17년특출'!$A$6:$A$39,총괄표!$A10)</f>
        <v>0</v>
      </c>
      <c r="G10" s="66">
        <f>SUMIFS('17년일출'!M$6:M$120,'17년일출'!$A$6:$A$120,총괄표!$A10)+SUMIFS('17년특출'!M$6:M$39,'17년특출'!$A$6:$A$39,총괄표!$A10)</f>
        <v>0</v>
      </c>
      <c r="H10" s="66">
        <f t="shared" si="3"/>
        <v>0</v>
      </c>
      <c r="I10" s="71">
        <f t="shared" si="4"/>
        <v>0</v>
      </c>
      <c r="J10" s="86"/>
    </row>
    <row r="11" spans="1:15" ht="21.95" customHeight="1" x14ac:dyDescent="0.3">
      <c r="A11" s="70" t="s">
        <v>527</v>
      </c>
      <c r="B11" s="66">
        <f t="shared" si="1"/>
        <v>0</v>
      </c>
      <c r="C11" s="66">
        <f>SUMIFS('17년일입'!K$6:K$100,'17년일입'!$A$6:$A$100,총괄표!$A11)+SUMIFS('17년특입'!K$6:K$39,'17년특입'!$A$6:$A$39,총괄표!$A11)</f>
        <v>0</v>
      </c>
      <c r="D11" s="66">
        <f>SUMIFS('17년일입'!L$6:L$100,'17년일입'!$A$6:$A$100,총괄표!$A11)+SUMIFS('17년특입'!L$6:L$39,'17년특입'!$A$6:$A$39,총괄표!$A11)</f>
        <v>0</v>
      </c>
      <c r="E11" s="66">
        <f t="shared" si="2"/>
        <v>0</v>
      </c>
      <c r="F11" s="66">
        <f>SUMIFS('17년일출'!L$6:L$120,'17년일출'!$A$6:$A$120,총괄표!$A11)+SUMIFS('17년특출'!L$6:L$39,'17년특출'!$A$6:$A$39,총괄표!$A11)</f>
        <v>0</v>
      </c>
      <c r="G11" s="66">
        <f>SUMIFS('17년일출'!M$6:M$120,'17년일출'!$A$6:$A$120,총괄표!$A11)+SUMIFS('17년특출'!M$6:M$39,'17년특출'!$A$6:$A$39,총괄표!$A11)</f>
        <v>0</v>
      </c>
      <c r="H11" s="66">
        <f t="shared" si="3"/>
        <v>0</v>
      </c>
      <c r="I11" s="71">
        <f t="shared" si="4"/>
        <v>0</v>
      </c>
      <c r="J11" s="86"/>
    </row>
    <row r="12" spans="1:15" ht="21.95" customHeight="1" x14ac:dyDescent="0.3">
      <c r="A12" s="70" t="s">
        <v>528</v>
      </c>
      <c r="B12" s="66">
        <f t="shared" si="1"/>
        <v>0</v>
      </c>
      <c r="C12" s="66">
        <f>SUMIFS('17년일입'!K$6:K$100,'17년일입'!$A$6:$A$100,총괄표!$A12)+SUMIFS('17년특입'!K$6:K$39,'17년특입'!$A$6:$A$39,총괄표!$A12)</f>
        <v>0</v>
      </c>
      <c r="D12" s="66">
        <f>SUMIFS('17년일입'!L$6:L$100,'17년일입'!$A$6:$A$100,총괄표!$A12)+SUMIFS('17년특입'!L$6:L$39,'17년특입'!$A$6:$A$39,총괄표!$A12)</f>
        <v>0</v>
      </c>
      <c r="E12" s="66">
        <f t="shared" si="2"/>
        <v>0</v>
      </c>
      <c r="F12" s="66">
        <f>SUMIFS('17년일출'!L$6:L$120,'17년일출'!$A$6:$A$120,총괄표!$A12)+SUMIFS('17년특출'!L$6:L$39,'17년특출'!$A$6:$A$39,총괄표!$A12)</f>
        <v>0</v>
      </c>
      <c r="G12" s="66">
        <f>SUMIFS('17년일출'!M$6:M$120,'17년일출'!$A$6:$A$120,총괄표!$A12)+SUMIFS('17년특출'!M$6:M$39,'17년특출'!$A$6:$A$39,총괄표!$A12)</f>
        <v>0</v>
      </c>
      <c r="H12" s="66">
        <f t="shared" si="3"/>
        <v>0</v>
      </c>
      <c r="I12" s="71">
        <f t="shared" si="4"/>
        <v>0</v>
      </c>
      <c r="J12" s="86"/>
    </row>
    <row r="13" spans="1:15" ht="21.95" customHeight="1" x14ac:dyDescent="0.3">
      <c r="A13" s="70" t="s">
        <v>529</v>
      </c>
      <c r="B13" s="66">
        <f t="shared" si="1"/>
        <v>0</v>
      </c>
      <c r="C13" s="66">
        <f>SUMIFS('17년일입'!K$6:K$100,'17년일입'!$A$6:$A$100,총괄표!$A13)+SUMIFS('17년특입'!K$6:K$39,'17년특입'!$A$6:$A$39,총괄표!$A13)</f>
        <v>0</v>
      </c>
      <c r="D13" s="66">
        <f>SUMIFS('17년일입'!L$6:L$100,'17년일입'!$A$6:$A$100,총괄표!$A13)+SUMIFS('17년특입'!L$6:L$39,'17년특입'!$A$6:$A$39,총괄표!$A13)</f>
        <v>0</v>
      </c>
      <c r="E13" s="66">
        <f t="shared" si="2"/>
        <v>0</v>
      </c>
      <c r="F13" s="66">
        <f>SUMIFS('17년일출'!L$6:L$120,'17년일출'!$A$6:$A$120,총괄표!$A13)+SUMIFS('17년특출'!L$6:L$39,'17년특출'!$A$6:$A$39,총괄표!$A13)</f>
        <v>0</v>
      </c>
      <c r="G13" s="66">
        <f>SUMIFS('17년일출'!M$6:M$120,'17년일출'!$A$6:$A$120,총괄표!$A13)+SUMIFS('17년특출'!M$6:M$39,'17년특출'!$A$6:$A$39,총괄표!$A13)</f>
        <v>0</v>
      </c>
      <c r="H13" s="66">
        <f t="shared" si="3"/>
        <v>0</v>
      </c>
      <c r="I13" s="71">
        <f t="shared" si="4"/>
        <v>0</v>
      </c>
      <c r="J13" s="86"/>
    </row>
    <row r="14" spans="1:15" ht="21.95" customHeight="1" x14ac:dyDescent="0.3">
      <c r="A14" s="70" t="s">
        <v>530</v>
      </c>
      <c r="B14" s="66">
        <f t="shared" si="1"/>
        <v>0</v>
      </c>
      <c r="C14" s="66">
        <f>SUMIFS('17년일입'!K$6:K$100,'17년일입'!$A$6:$A$100,총괄표!$A14)+SUMIFS('17년특입'!K$6:K$39,'17년특입'!$A$6:$A$39,총괄표!$A14)</f>
        <v>0</v>
      </c>
      <c r="D14" s="66">
        <f>SUMIFS('17년일입'!L$6:L$100,'17년일입'!$A$6:$A$100,총괄표!$A14)+SUMIFS('17년특입'!L$6:L$39,'17년특입'!$A$6:$A$39,총괄표!$A14)</f>
        <v>0</v>
      </c>
      <c r="E14" s="66">
        <f t="shared" si="2"/>
        <v>0</v>
      </c>
      <c r="F14" s="66">
        <f>SUMIFS('17년일출'!L$6:L$120,'17년일출'!$A$6:$A$120,총괄표!$A14)+SUMIFS('17년특출'!L$6:L$39,'17년특출'!$A$6:$A$39,총괄표!$A14)</f>
        <v>0</v>
      </c>
      <c r="G14" s="66">
        <f>SUMIFS('17년일출'!M$6:M$120,'17년일출'!$A$6:$A$120,총괄표!$A14)+SUMIFS('17년특출'!M$6:M$39,'17년특출'!$A$6:$A$39,총괄표!$A14)</f>
        <v>0</v>
      </c>
      <c r="H14" s="66">
        <f t="shared" si="3"/>
        <v>0</v>
      </c>
      <c r="I14" s="71">
        <f t="shared" si="4"/>
        <v>0</v>
      </c>
      <c r="J14" s="86"/>
    </row>
    <row r="15" spans="1:15" ht="21.95" customHeight="1" x14ac:dyDescent="0.3">
      <c r="A15" s="70" t="s">
        <v>531</v>
      </c>
      <c r="B15" s="66">
        <f t="shared" si="1"/>
        <v>0</v>
      </c>
      <c r="C15" s="66">
        <f>SUMIFS('17년일입'!K$6:K$100,'17년일입'!$A$6:$A$100,총괄표!$A15)+SUMIFS('17년특입'!K$6:K$39,'17년특입'!$A$6:$A$39,총괄표!$A15)</f>
        <v>0</v>
      </c>
      <c r="D15" s="66">
        <f>SUMIFS('17년일입'!L$6:L$100,'17년일입'!$A$6:$A$100,총괄표!$A15)+SUMIFS('17년특입'!L$6:L$39,'17년특입'!$A$6:$A$39,총괄표!$A15)</f>
        <v>0</v>
      </c>
      <c r="E15" s="66">
        <f t="shared" si="2"/>
        <v>0</v>
      </c>
      <c r="F15" s="66">
        <f>SUMIFS('17년일출'!L$6:L$120,'17년일출'!$A$6:$A$120,총괄표!$A15)+SUMIFS('17년특출'!L$6:L$39,'17년특출'!$A$6:$A$39,총괄표!$A15)</f>
        <v>0</v>
      </c>
      <c r="G15" s="66">
        <f>SUMIFS('17년일출'!M$6:M$120,'17년일출'!$A$6:$A$120,총괄표!$A15)+SUMIFS('17년특출'!M$6:M$39,'17년특출'!$A$6:$A$39,총괄표!$A15)</f>
        <v>0</v>
      </c>
      <c r="H15" s="66">
        <f t="shared" si="3"/>
        <v>0</v>
      </c>
      <c r="I15" s="71">
        <f t="shared" si="4"/>
        <v>0</v>
      </c>
      <c r="J15" s="86"/>
    </row>
    <row r="16" spans="1:15" ht="21.95" customHeight="1" x14ac:dyDescent="0.3">
      <c r="A16" s="109" t="s">
        <v>576</v>
      </c>
      <c r="B16" s="66">
        <f t="shared" si="1"/>
        <v>0</v>
      </c>
      <c r="C16" s="66">
        <f>SUMIFS('17년일입'!K$6:K$100,'17년일입'!$A$6:$A$100,총괄표!$A16)+SUMIFS('17년특입'!K$6:K$39,'17년특입'!$A$6:$A$39,총괄표!$A16)</f>
        <v>0</v>
      </c>
      <c r="D16" s="66">
        <f>SUMIFS('17년일입'!L$6:L$100,'17년일입'!$A$6:$A$100,총괄표!$A16)+SUMIFS('17년특입'!L$6:L$39,'17년특입'!$A$6:$A$39,총괄표!$A16)</f>
        <v>0</v>
      </c>
      <c r="E16" s="66">
        <f t="shared" si="2"/>
        <v>0</v>
      </c>
      <c r="F16" s="66">
        <f>SUMIFS('17년일출'!L$6:L$120,'17년일출'!$A$6:$A$120,총괄표!$A16)+SUMIFS('17년특출'!L$6:L$39,'17년특출'!$A$6:$A$39,총괄표!$A16)</f>
        <v>0</v>
      </c>
      <c r="G16" s="66">
        <f>SUMIFS('17년일출'!M$6:M$120,'17년일출'!$A$6:$A$120,총괄표!$A16)+SUMIFS('17년특출'!M$6:M$39,'17년특출'!$A$6:$A$39,총괄표!$A16)</f>
        <v>0</v>
      </c>
      <c r="H16" s="66">
        <f t="shared" si="3"/>
        <v>0</v>
      </c>
      <c r="I16" s="71">
        <f t="shared" ref="I16" si="5">B16+F16+G16</f>
        <v>0</v>
      </c>
      <c r="J16" s="86"/>
    </row>
    <row r="17" spans="1:13" ht="21.95" customHeight="1" thickBot="1" x14ac:dyDescent="0.35">
      <c r="A17" s="72" t="s">
        <v>532</v>
      </c>
      <c r="B17" s="73">
        <f t="shared" si="1"/>
        <v>0</v>
      </c>
      <c r="C17" s="73">
        <f>SUMIFS('17년일입'!K$6:K$100,'17년일입'!$A$6:$A$100,총괄표!$A17)+SUMIFS('17년특입'!K$6:K$39,'17년특입'!$A$6:$A$39,총괄표!$A17)</f>
        <v>0</v>
      </c>
      <c r="D17" s="73">
        <f>SUMIFS('17년일입'!L$6:L$100,'17년일입'!$A$6:$A$100,총괄표!$A17)+SUMIFS('17년특입'!L$6:L$39,'17년특입'!$A$6:$A$39,총괄표!$A17)</f>
        <v>0</v>
      </c>
      <c r="E17" s="73">
        <f t="shared" si="2"/>
        <v>0</v>
      </c>
      <c r="F17" s="73">
        <f>SUMIFS('17년일출'!L$6:L$120,'17년일출'!$A$6:$A$120,총괄표!$A17)+SUMIFS('17년특출'!L$6:L$39,'17년특출'!$A$6:$A$39,총괄표!$A17)</f>
        <v>0</v>
      </c>
      <c r="G17" s="73">
        <f>SUMIFS('17년일출'!M$6:M$120,'17년일출'!$A$6:$A$120,총괄표!$A17)+SUMIFS('17년특출'!M$6:M$39,'17년특출'!$A$6:$A$39,총괄표!$A17)</f>
        <v>0</v>
      </c>
      <c r="H17" s="73">
        <f t="shared" si="3"/>
        <v>0</v>
      </c>
      <c r="I17" s="74">
        <f t="shared" si="4"/>
        <v>0</v>
      </c>
      <c r="J17" s="86"/>
    </row>
    <row r="19" spans="1:13" ht="20.100000000000001" customHeight="1" x14ac:dyDescent="0.3">
      <c r="A19" s="64" t="s">
        <v>535</v>
      </c>
    </row>
    <row r="20" spans="1:13" ht="15" customHeight="1" thickBot="1" x14ac:dyDescent="0.35">
      <c r="I20" s="20" t="s">
        <v>517</v>
      </c>
      <c r="J20" s="85"/>
    </row>
    <row r="21" spans="1:13" ht="18" customHeight="1" x14ac:dyDescent="0.3">
      <c r="A21" s="195" t="s">
        <v>518</v>
      </c>
      <c r="B21" s="197" t="s">
        <v>519</v>
      </c>
      <c r="C21" s="201" t="s">
        <v>520</v>
      </c>
      <c r="D21" s="202"/>
      <c r="E21" s="203"/>
      <c r="F21" s="201" t="s">
        <v>521</v>
      </c>
      <c r="G21" s="202"/>
      <c r="H21" s="203"/>
      <c r="I21" s="199" t="s">
        <v>522</v>
      </c>
      <c r="J21" s="80"/>
      <c r="K21" s="82" t="s">
        <v>546</v>
      </c>
      <c r="L21" s="83"/>
      <c r="M21" s="77"/>
    </row>
    <row r="22" spans="1:13" ht="18" customHeight="1" x14ac:dyDescent="0.3">
      <c r="A22" s="196"/>
      <c r="B22" s="198"/>
      <c r="C22" s="181" t="s">
        <v>533</v>
      </c>
      <c r="D22" s="181" t="s">
        <v>534</v>
      </c>
      <c r="E22" s="181" t="s">
        <v>826</v>
      </c>
      <c r="F22" s="181" t="s">
        <v>533</v>
      </c>
      <c r="G22" s="181" t="s">
        <v>534</v>
      </c>
      <c r="H22" s="181" t="s">
        <v>826</v>
      </c>
      <c r="I22" s="200"/>
      <c r="J22" s="80"/>
      <c r="K22" s="78" t="s">
        <v>547</v>
      </c>
      <c r="L22" s="82" t="s">
        <v>548</v>
      </c>
      <c r="M22" s="77"/>
    </row>
    <row r="23" spans="1:13" ht="21.95" customHeight="1" x14ac:dyDescent="0.3">
      <c r="A23" s="107" t="s">
        <v>554</v>
      </c>
      <c r="B23" s="103">
        <f>SUM(B24:B25)</f>
        <v>0</v>
      </c>
      <c r="C23" s="103">
        <f t="shared" ref="C23:I23" si="6">SUM(C24:C25)</f>
        <v>0</v>
      </c>
      <c r="D23" s="103">
        <f t="shared" si="6"/>
        <v>0</v>
      </c>
      <c r="E23" s="103">
        <f t="shared" si="6"/>
        <v>0</v>
      </c>
      <c r="F23" s="103">
        <f t="shared" si="6"/>
        <v>0</v>
      </c>
      <c r="G23" s="103">
        <f t="shared" si="6"/>
        <v>0</v>
      </c>
      <c r="H23" s="103">
        <f t="shared" si="6"/>
        <v>0</v>
      </c>
      <c r="I23" s="108">
        <f t="shared" si="6"/>
        <v>0</v>
      </c>
      <c r="J23" s="86"/>
      <c r="K23" s="81">
        <f>SUM(K24:K25)</f>
        <v>0</v>
      </c>
      <c r="L23" s="81">
        <f>I23-K23</f>
        <v>0</v>
      </c>
      <c r="M23" s="77"/>
    </row>
    <row r="24" spans="1:13" ht="21.95" customHeight="1" x14ac:dyDescent="0.3">
      <c r="A24" s="70" t="s">
        <v>536</v>
      </c>
      <c r="B24" s="66">
        <f>D30</f>
        <v>0</v>
      </c>
      <c r="C24" s="66">
        <f>'17년일입'!K6</f>
        <v>0</v>
      </c>
      <c r="D24" s="66">
        <f>'17년일입'!L6</f>
        <v>0</v>
      </c>
      <c r="E24" s="66">
        <f t="shared" ref="E24:E25" si="7">D24-C24</f>
        <v>0</v>
      </c>
      <c r="F24" s="66">
        <f>'17년일출'!L6</f>
        <v>0</v>
      </c>
      <c r="G24" s="66">
        <f>'17년일출'!M6</f>
        <v>0</v>
      </c>
      <c r="H24" s="66">
        <f t="shared" ref="H24:H25" si="8">G24-F24</f>
        <v>0</v>
      </c>
      <c r="I24" s="71">
        <f>B24+F24+G24</f>
        <v>0</v>
      </c>
      <c r="J24" s="86"/>
      <c r="K24" s="81">
        <f>B24+C24+D24</f>
        <v>0</v>
      </c>
      <c r="L24" s="81">
        <f t="shared" ref="L24:L25" si="9">I24-K24</f>
        <v>0</v>
      </c>
      <c r="M24" s="77"/>
    </row>
    <row r="25" spans="1:13" ht="21.95" customHeight="1" thickBot="1" x14ac:dyDescent="0.35">
      <c r="A25" s="72" t="s">
        <v>537</v>
      </c>
      <c r="B25" s="73">
        <f>F30+G30</f>
        <v>0</v>
      </c>
      <c r="C25" s="73">
        <f>'17년특입'!K6</f>
        <v>0</v>
      </c>
      <c r="D25" s="73">
        <f>'17년특입'!L6</f>
        <v>0</v>
      </c>
      <c r="E25" s="73">
        <f t="shared" si="7"/>
        <v>0</v>
      </c>
      <c r="F25" s="73">
        <f>'17년특출'!L6</f>
        <v>0</v>
      </c>
      <c r="G25" s="73">
        <f>'17년특출'!M6</f>
        <v>0</v>
      </c>
      <c r="H25" s="73">
        <f t="shared" si="8"/>
        <v>0</v>
      </c>
      <c r="I25" s="74">
        <f t="shared" ref="I25" si="10">B25+F25+G25</f>
        <v>0</v>
      </c>
      <c r="J25" s="86"/>
      <c r="K25" s="81">
        <f>B25+C25+D25</f>
        <v>0</v>
      </c>
      <c r="L25" s="81">
        <f t="shared" si="9"/>
        <v>0</v>
      </c>
      <c r="M25" s="77"/>
    </row>
    <row r="28" spans="1:13" ht="20.100000000000001" customHeight="1" x14ac:dyDescent="0.3">
      <c r="A28" s="188" t="s">
        <v>830</v>
      </c>
    </row>
    <row r="29" spans="1:13" ht="20.100000000000001" customHeight="1" x14ac:dyDescent="0.3">
      <c r="A29" s="105" t="s">
        <v>538</v>
      </c>
      <c r="B29" s="105" t="s">
        <v>541</v>
      </c>
      <c r="C29" s="105" t="s">
        <v>543</v>
      </c>
      <c r="D29" s="105" t="s">
        <v>536</v>
      </c>
      <c r="E29" s="105" t="s">
        <v>539</v>
      </c>
      <c r="F29" s="105" t="s">
        <v>540</v>
      </c>
    </row>
    <row r="30" spans="1:13" ht="20.100000000000001" customHeight="1" x14ac:dyDescent="0.3">
      <c r="A30" s="88" t="s">
        <v>542</v>
      </c>
      <c r="B30" s="103">
        <f>SUM(B31:B40)</f>
        <v>0</v>
      </c>
      <c r="C30" s="103">
        <f>SUM(C31:C40)</f>
        <v>0</v>
      </c>
      <c r="D30" s="103">
        <f t="shared" ref="D30" si="11">SUM(D31:D40)</f>
        <v>0</v>
      </c>
      <c r="E30" s="103">
        <f t="shared" ref="E30:F30" si="12">SUM(E31:E40)</f>
        <v>0</v>
      </c>
      <c r="F30" s="103">
        <f t="shared" si="12"/>
        <v>0</v>
      </c>
    </row>
    <row r="31" spans="1:13" ht="20.100000000000001" customHeight="1" x14ac:dyDescent="0.3">
      <c r="A31" s="69" t="s">
        <v>524</v>
      </c>
      <c r="B31" s="68">
        <f t="shared" ref="B31:B40" si="13">SUM(D31:G31)</f>
        <v>0</v>
      </c>
      <c r="C31" s="68">
        <f t="shared" ref="C31:C40" si="14">D31+F31</f>
        <v>0</v>
      </c>
      <c r="D31" s="68"/>
      <c r="E31" s="68"/>
      <c r="F31" s="68"/>
    </row>
    <row r="32" spans="1:13" ht="20.100000000000001" customHeight="1" x14ac:dyDescent="0.3">
      <c r="A32" s="69" t="s">
        <v>525</v>
      </c>
      <c r="B32" s="68">
        <f t="shared" si="13"/>
        <v>0</v>
      </c>
      <c r="C32" s="68">
        <f t="shared" si="14"/>
        <v>0</v>
      </c>
      <c r="D32" s="68"/>
      <c r="E32" s="68"/>
      <c r="F32" s="68"/>
    </row>
    <row r="33" spans="1:6" ht="20.100000000000001" customHeight="1" x14ac:dyDescent="0.3">
      <c r="A33" s="69" t="s">
        <v>526</v>
      </c>
      <c r="B33" s="68">
        <f t="shared" si="13"/>
        <v>0</v>
      </c>
      <c r="C33" s="68">
        <f t="shared" si="14"/>
        <v>0</v>
      </c>
      <c r="D33" s="68"/>
      <c r="E33" s="68"/>
      <c r="F33" s="68"/>
    </row>
    <row r="34" spans="1:6" ht="20.100000000000001" customHeight="1" x14ac:dyDescent="0.3">
      <c r="A34" s="69" t="s">
        <v>527</v>
      </c>
      <c r="B34" s="68">
        <f t="shared" si="13"/>
        <v>0</v>
      </c>
      <c r="C34" s="68">
        <f t="shared" si="14"/>
        <v>0</v>
      </c>
      <c r="D34" s="68"/>
      <c r="E34" s="68"/>
      <c r="F34" s="68"/>
    </row>
    <row r="35" spans="1:6" ht="20.100000000000001" customHeight="1" x14ac:dyDescent="0.3">
      <c r="A35" s="69" t="s">
        <v>528</v>
      </c>
      <c r="B35" s="68">
        <f t="shared" si="13"/>
        <v>0</v>
      </c>
      <c r="C35" s="68">
        <f t="shared" si="14"/>
        <v>0</v>
      </c>
      <c r="D35" s="68"/>
      <c r="E35" s="68"/>
      <c r="F35" s="68"/>
    </row>
    <row r="36" spans="1:6" ht="20.100000000000001" customHeight="1" x14ac:dyDescent="0.3">
      <c r="A36" s="69" t="s">
        <v>529</v>
      </c>
      <c r="B36" s="68">
        <f t="shared" si="13"/>
        <v>0</v>
      </c>
      <c r="C36" s="68">
        <f t="shared" si="14"/>
        <v>0</v>
      </c>
      <c r="D36" s="68"/>
      <c r="E36" s="68"/>
      <c r="F36" s="68"/>
    </row>
    <row r="37" spans="1:6" ht="20.100000000000001" customHeight="1" x14ac:dyDescent="0.3">
      <c r="A37" s="69" t="s">
        <v>530</v>
      </c>
      <c r="B37" s="68">
        <f t="shared" si="13"/>
        <v>0</v>
      </c>
      <c r="C37" s="68">
        <f t="shared" si="14"/>
        <v>0</v>
      </c>
      <c r="D37" s="68"/>
      <c r="E37" s="68"/>
      <c r="F37" s="68"/>
    </row>
    <row r="38" spans="1:6" ht="20.100000000000001" customHeight="1" x14ac:dyDescent="0.3">
      <c r="A38" s="69" t="s">
        <v>531</v>
      </c>
      <c r="B38" s="68">
        <f t="shared" si="13"/>
        <v>0</v>
      </c>
      <c r="C38" s="68">
        <f t="shared" si="14"/>
        <v>0</v>
      </c>
      <c r="D38" s="68"/>
      <c r="E38" s="68"/>
      <c r="F38" s="68"/>
    </row>
    <row r="39" spans="1:6" ht="20.100000000000001" customHeight="1" x14ac:dyDescent="0.3">
      <c r="A39" s="69" t="s">
        <v>576</v>
      </c>
      <c r="B39" s="68">
        <f t="shared" ref="B39" si="15">SUM(D39:G39)</f>
        <v>0</v>
      </c>
      <c r="C39" s="68">
        <f t="shared" ref="C39" si="16">D39+F39</f>
        <v>0</v>
      </c>
      <c r="D39" s="68"/>
      <c r="E39" s="68"/>
      <c r="F39" s="68"/>
    </row>
    <row r="40" spans="1:6" ht="20.100000000000001" customHeight="1" x14ac:dyDescent="0.3">
      <c r="A40" s="69" t="s">
        <v>532</v>
      </c>
      <c r="B40" s="68">
        <f t="shared" si="13"/>
        <v>0</v>
      </c>
      <c r="C40" s="68">
        <f t="shared" si="14"/>
        <v>0</v>
      </c>
      <c r="D40" s="68"/>
      <c r="E40" s="68"/>
      <c r="F40" s="68"/>
    </row>
    <row r="42" spans="1:6" ht="20.100000000000001" customHeight="1" x14ac:dyDescent="0.3">
      <c r="A42" s="110" t="s">
        <v>544</v>
      </c>
      <c r="B42" s="68"/>
      <c r="C42" s="68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10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4" sqref="F4:F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21" style="1" customWidth="1"/>
    <col min="16" max="16" width="26.7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8.375" style="1" hidden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2" width="5.625" style="1" hidden="1" customWidth="1"/>
    <col min="43" max="43" width="9.5" style="1" hidden="1" customWidth="1"/>
    <col min="44" max="16384" width="9" style="1"/>
  </cols>
  <sheetData>
    <row r="1" spans="1:43" ht="35.1" customHeight="1" x14ac:dyDescent="0.3">
      <c r="A1" s="16" t="s">
        <v>793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513</v>
      </c>
      <c r="V2" s="51" t="s">
        <v>510</v>
      </c>
      <c r="AA2" s="51" t="s">
        <v>510</v>
      </c>
    </row>
    <row r="3" spans="1:43" ht="20.25" customHeight="1" x14ac:dyDescent="0.3">
      <c r="H3" s="45">
        <f>COUNTA(H7:H100)</f>
        <v>0</v>
      </c>
      <c r="I3" s="45">
        <f>COUNTA(I7:I100)</f>
        <v>0</v>
      </c>
      <c r="K3" s="45">
        <f>COUNTA(K7:K100)</f>
        <v>0</v>
      </c>
      <c r="L3" s="45">
        <f>COUNTA(L7:L100)</f>
        <v>0</v>
      </c>
      <c r="Q3" s="20" t="s">
        <v>484</v>
      </c>
      <c r="V3" s="58" t="str">
        <f>IF(V6='17년일출'!W6,"OK","@@")</f>
        <v>@@</v>
      </c>
      <c r="W3" s="59"/>
      <c r="X3" s="58" t="str">
        <f>IF(COUNTIF(X6:X100,"검토")&gt;0,"@@","OK")</f>
        <v>OK</v>
      </c>
      <c r="AA3" s="58" t="str">
        <f>IF(AA6='17년일출'!AB6,"OK","@@")</f>
        <v>OK</v>
      </c>
      <c r="AC3" s="58" t="str">
        <f>IF(COUNTIF(AC6:AC100,"검토")&gt;0,"@@","OK")</f>
        <v>OK</v>
      </c>
    </row>
    <row r="4" spans="1:43" s="18" customFormat="1" ht="30" customHeight="1" x14ac:dyDescent="0.3">
      <c r="A4" s="206" t="s">
        <v>475</v>
      </c>
      <c r="B4" s="213" t="s">
        <v>476</v>
      </c>
      <c r="C4" s="212" t="s">
        <v>477</v>
      </c>
      <c r="D4" s="211" t="s">
        <v>483</v>
      </c>
      <c r="E4" s="210" t="s">
        <v>478</v>
      </c>
      <c r="F4" s="209" t="s">
        <v>831</v>
      </c>
      <c r="G4" s="207" t="s">
        <v>795</v>
      </c>
      <c r="H4" s="214" t="s">
        <v>796</v>
      </c>
      <c r="I4" s="215"/>
      <c r="J4" s="216" t="s">
        <v>797</v>
      </c>
      <c r="K4" s="218" t="s">
        <v>798</v>
      </c>
      <c r="L4" s="219"/>
      <c r="M4" s="204" t="s">
        <v>799</v>
      </c>
      <c r="N4" s="222" t="s">
        <v>482</v>
      </c>
      <c r="O4" s="228" t="s">
        <v>824</v>
      </c>
      <c r="P4" s="228" t="s">
        <v>825</v>
      </c>
      <c r="Q4" s="221" t="s">
        <v>481</v>
      </c>
      <c r="S4" s="223" t="s">
        <v>485</v>
      </c>
      <c r="T4" s="184"/>
      <c r="U4" s="224" t="s">
        <v>486</v>
      </c>
      <c r="V4" s="224" t="s">
        <v>487</v>
      </c>
      <c r="W4" s="224"/>
      <c r="X4" s="224"/>
      <c r="Z4" s="225" t="s">
        <v>486</v>
      </c>
      <c r="AA4" s="220" t="s">
        <v>491</v>
      </c>
      <c r="AB4" s="220"/>
      <c r="AC4" s="220"/>
      <c r="AE4" s="225" t="s">
        <v>492</v>
      </c>
      <c r="AG4" s="226" t="s">
        <v>493</v>
      </c>
      <c r="AI4" s="226" t="s">
        <v>494</v>
      </c>
      <c r="AK4" s="227" t="s">
        <v>495</v>
      </c>
      <c r="AL4" s="227"/>
      <c r="AM4" s="227"/>
      <c r="AO4" s="220" t="s">
        <v>498</v>
      </c>
      <c r="AP4" s="220"/>
      <c r="AQ4" s="220"/>
    </row>
    <row r="5" spans="1:43" s="18" customFormat="1" ht="18" customHeight="1" x14ac:dyDescent="0.3">
      <c r="A5" s="206"/>
      <c r="B5" s="213"/>
      <c r="C5" s="212"/>
      <c r="D5" s="209"/>
      <c r="E5" s="210"/>
      <c r="F5" s="209"/>
      <c r="G5" s="208"/>
      <c r="H5" s="115" t="s">
        <v>479</v>
      </c>
      <c r="I5" s="115" t="s">
        <v>480</v>
      </c>
      <c r="J5" s="217"/>
      <c r="K5" s="116" t="s">
        <v>479</v>
      </c>
      <c r="L5" s="116" t="s">
        <v>480</v>
      </c>
      <c r="M5" s="205"/>
      <c r="N5" s="222"/>
      <c r="O5" s="229"/>
      <c r="P5" s="229"/>
      <c r="Q5" s="221"/>
      <c r="S5" s="224"/>
      <c r="T5" s="184"/>
      <c r="U5" s="224"/>
      <c r="V5" s="182" t="s">
        <v>488</v>
      </c>
      <c r="W5" s="182" t="s">
        <v>489</v>
      </c>
      <c r="X5" s="62" t="s">
        <v>490</v>
      </c>
      <c r="Z5" s="225"/>
      <c r="AA5" s="62" t="s">
        <v>488</v>
      </c>
      <c r="AB5" s="62" t="s">
        <v>489</v>
      </c>
      <c r="AC5" s="62" t="s">
        <v>490</v>
      </c>
      <c r="AE5" s="225"/>
      <c r="AG5" s="225"/>
      <c r="AI5" s="225"/>
      <c r="AK5" s="62" t="s">
        <v>496</v>
      </c>
      <c r="AL5" s="62" t="s">
        <v>497</v>
      </c>
      <c r="AM5" s="62" t="s">
        <v>490</v>
      </c>
      <c r="AO5" s="62" t="s">
        <v>496</v>
      </c>
      <c r="AP5" s="62" t="s">
        <v>497</v>
      </c>
      <c r="AQ5" s="62" t="s">
        <v>490</v>
      </c>
    </row>
    <row r="6" spans="1:43" ht="50.1" customHeight="1" x14ac:dyDescent="0.3">
      <c r="A6" s="44" t="s">
        <v>499</v>
      </c>
      <c r="B6" s="21"/>
      <c r="C6" s="21"/>
      <c r="D6" s="21"/>
      <c r="E6" s="21"/>
      <c r="F6" s="21"/>
      <c r="G6" s="37">
        <f>SUBTOTAL(9,G7:G100)</f>
        <v>0</v>
      </c>
      <c r="H6" s="37">
        <f t="shared" ref="H6:M6" si="0">SUBTOTAL(9,H7:H100)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24"/>
      <c r="O6" s="24"/>
      <c r="P6" s="24"/>
      <c r="Q6" s="21"/>
      <c r="S6" s="24"/>
      <c r="U6" s="24"/>
      <c r="V6" s="37">
        <f>SUBTOTAL(9,V7:V100)</f>
        <v>0</v>
      </c>
      <c r="W6" s="37">
        <f>SUBTOTAL(9,W7:W100)</f>
        <v>0</v>
      </c>
      <c r="X6" s="63" t="str">
        <f t="shared" ref="X6" si="1">IF(SUM($H6:$I6)=SUM($V6:$W6),"OK","검토")</f>
        <v>OK</v>
      </c>
      <c r="Z6" s="24"/>
      <c r="AA6" s="37">
        <f>SUBTOTAL(9,AA7:AA100)</f>
        <v>0</v>
      </c>
      <c r="AB6" s="37">
        <f>SUBTOTAL(9,AB7:AB100)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SUBTOTAL(9,AK7:AK100)</f>
        <v>0</v>
      </c>
      <c r="AL6" s="37">
        <f>SUBTOTAL(9,AL7:AL100)</f>
        <v>0</v>
      </c>
      <c r="AM6" s="44" t="str">
        <f>IF(COUNTIF(AM7:AM100,"@@")&gt;0,"@@","OK")</f>
        <v>OK</v>
      </c>
      <c r="AO6" s="37">
        <f>SUBTOTAL(9,AO7:AO100)</f>
        <v>0</v>
      </c>
      <c r="AP6" s="37">
        <f>SUBTOTAL(9,AP7:AP100)</f>
        <v>0</v>
      </c>
      <c r="AQ6" s="44" t="str">
        <f>IF(COUNTIF(AQ7:AQ100,"@@")&gt;0,"@@","OK")</f>
        <v>OK</v>
      </c>
    </row>
    <row r="7" spans="1:43" ht="50.1" customHeight="1" x14ac:dyDescent="0.3">
      <c r="A7" s="31" t="str">
        <f>IFERROR(VLOOKUP($C7,구분표!$A$2:$C$313,2,FALSE),"")</f>
        <v/>
      </c>
      <c r="B7" s="22" t="str">
        <f>IFERROR(VLOOKUP($C7,구분표!$A$2:$C$313,3,FALSE),"")</f>
        <v/>
      </c>
      <c r="C7" s="29"/>
      <c r="D7" s="33" t="s">
        <v>827</v>
      </c>
      <c r="E7" s="34"/>
      <c r="F7" s="33"/>
      <c r="G7" s="40"/>
      <c r="H7" s="38"/>
      <c r="I7" s="41"/>
      <c r="J7" s="46">
        <f>SUM(G7:I7)</f>
        <v>0</v>
      </c>
      <c r="K7" s="38"/>
      <c r="L7" s="41"/>
      <c r="M7" s="48">
        <f>SUM(G7,K7,L7)</f>
        <v>0</v>
      </c>
      <c r="N7" s="25" t="str">
        <f>IF(AND((J7=0),(M7&gt;0)),"O",IF(AND((H7&lt;0),(J7-M7&lt;0)),"O","X"))</f>
        <v>X</v>
      </c>
      <c r="O7" s="60"/>
      <c r="P7" s="60"/>
      <c r="Q7" s="112"/>
      <c r="S7" s="25"/>
      <c r="U7" s="25"/>
      <c r="V7" s="38"/>
      <c r="W7" s="38"/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MATCH(1,(구분표!$E$2:$E$313='17년일입'!B7)*(구분표!$F$2:$F$313='17년일입'!C7)*(구분표!$G$2:$G$313='17년일입'!A7),0)))</f>
        <v/>
      </c>
      <c r="AI7" s="25"/>
      <c r="AK7" s="38">
        <f>IF(AE7="",0,SUMIFS('17년일출'!$W$6:$W$120,'17년일출'!$AF$6:$AF$120,'17년일입'!$AE7))</f>
        <v>0</v>
      </c>
      <c r="AL7" s="38" t="str">
        <f>IF(AE7="","",COUNTIFS('17년일출'!$AF$6:$AF$120,'17년일입'!AE7))</f>
        <v/>
      </c>
      <c r="AM7" s="25" t="str">
        <f>IF(V7=AK7,"OK","@@")</f>
        <v>OK</v>
      </c>
      <c r="AO7" s="38">
        <f>IF(AE7="",0,SUMIFS('17년일출'!$AB$6:$AB$120,'17년일출'!$AF$6:$AF$120,'17년일입'!$AE7))</f>
        <v>0</v>
      </c>
      <c r="AP7" s="38" t="str">
        <f>IF(AE7="","",COUNTIFS('17년일출'!$AF$6:$AF$120,AE7))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828</v>
      </c>
      <c r="E8" s="34"/>
      <c r="F8" s="33"/>
      <c r="G8" s="40"/>
      <c r="H8" s="38"/>
      <c r="I8" s="41"/>
      <c r="J8" s="46">
        <f t="shared" ref="J8:J71" si="3">SUM(G8:I8)</f>
        <v>0</v>
      </c>
      <c r="K8" s="38"/>
      <c r="L8" s="41"/>
      <c r="M8" s="48">
        <f t="shared" ref="M8:M71" si="4">SUM(G8,K8,L8)</f>
        <v>0</v>
      </c>
      <c r="N8" s="25" t="str">
        <f t="shared" ref="N8:N71" si="5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71" si="6">IF($U8&lt;&gt;"도비",IF($S8="국도비","직접입력",SUM($H8:$I8)),)</f>
        <v>0</v>
      </c>
      <c r="W8" s="38">
        <f t="shared" ref="W8:W71" si="7">IF($U8="도비",SUM($H8:$I8),IF($S8="국도비","직접입력",SUM($H8:$I8)-$V8))</f>
        <v>0</v>
      </c>
      <c r="X8" s="25" t="str">
        <f t="shared" ref="X8:X71" si="8">IF(SUM($H8:$I8)=SUM($V8:$W8),"OK","검토")</f>
        <v>OK</v>
      </c>
      <c r="Z8" s="25"/>
      <c r="AA8" s="38">
        <f t="shared" ref="AA8:AA71" si="9">IF($U8&lt;&gt;"도비",IF($S8="국도비","직접입력",SUM($K8:$L8)),)</f>
        <v>0</v>
      </c>
      <c r="AB8" s="38">
        <f t="shared" ref="AB8:AB71" si="10">IF($U8="도비",SUM(K8:L8),IF($S8="국도비","직접입력",SUM(K8:L8)-AA8))</f>
        <v>0</v>
      </c>
      <c r="AC8" s="25" t="str">
        <f t="shared" ref="AC8:AC71" si="11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MATCH(1,(구분표!$E$2:$E$313='17년일입'!B8)*(구분표!$F$2:$F$313='17년일입'!C8)*(구분표!$G$2:$G$313='17년일입'!A8),0)))</f>
        <v/>
      </c>
      <c r="AI8" s="25"/>
      <c r="AK8" s="38">
        <f>IF(AE8="",0,SUMIFS('17년일출'!$W$6:$W$120,'17년일출'!$AF$6:$AF$120,'17년일입'!$AE8))</f>
        <v>0</v>
      </c>
      <c r="AL8" s="38" t="str">
        <f>IF(AE8="","",COUNTIFS('17년일출'!$AF$6:$AF$120,'17년일입'!AE8))</f>
        <v/>
      </c>
      <c r="AM8" s="25" t="str">
        <f t="shared" ref="AM8:AM71" si="12">IF(V8=AK8,"OK","@@")</f>
        <v>OK</v>
      </c>
      <c r="AO8" s="38">
        <f>IF(AE8="",0,SUMIFS('17년일출'!$AB$6:$AB$120,'17년일출'!$AF$6:$AF$120,'17년일입'!$AE8))</f>
        <v>0</v>
      </c>
      <c r="AP8" s="38" t="str">
        <f>IF(AE8="","",COUNTIFS('17년일출'!$AF$6:$AF$120,AE8))</f>
        <v/>
      </c>
      <c r="AQ8" s="25" t="str">
        <f t="shared" ref="AQ8:AQ71" si="13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/>
      <c r="E9" s="34"/>
      <c r="F9" s="33"/>
      <c r="G9" s="40"/>
      <c r="H9" s="38"/>
      <c r="I9" s="41"/>
      <c r="J9" s="46">
        <f t="shared" si="3"/>
        <v>0</v>
      </c>
      <c r="K9" s="38"/>
      <c r="L9" s="41"/>
      <c r="M9" s="48">
        <f t="shared" si="4"/>
        <v>0</v>
      </c>
      <c r="N9" s="25" t="str">
        <f t="shared" si="5"/>
        <v>X</v>
      </c>
      <c r="O9" s="60"/>
      <c r="P9" s="60"/>
      <c r="Q9" s="112"/>
      <c r="S9" s="25"/>
      <c r="U9" s="25"/>
      <c r="V9" s="38">
        <f t="shared" si="6"/>
        <v>0</v>
      </c>
      <c r="W9" s="38">
        <f t="shared" si="7"/>
        <v>0</v>
      </c>
      <c r="X9" s="25" t="str">
        <f t="shared" si="8"/>
        <v>OK</v>
      </c>
      <c r="Z9" s="25"/>
      <c r="AA9" s="38">
        <f t="shared" si="9"/>
        <v>0</v>
      </c>
      <c r="AB9" s="38">
        <f t="shared" si="10"/>
        <v>0</v>
      </c>
      <c r="AC9" s="25" t="str">
        <f t="shared" si="11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MATCH(1,(구분표!$E$2:$E$313='17년일입'!B9)*(구분표!$F$2:$F$313='17년일입'!C9)*(구분표!$G$2:$G$313='17년일입'!A9),0)))</f>
        <v/>
      </c>
      <c r="AI9" s="25"/>
      <c r="AK9" s="38">
        <f>IF(AE9="",0,SUMIFS('17년일출'!$W$6:$W$120,'17년일출'!$AF$6:$AF$120,'17년일입'!$AE9))</f>
        <v>0</v>
      </c>
      <c r="AL9" s="38" t="str">
        <f>IF(AE9="","",COUNTIFS('17년일출'!$AF$6:$AF$120,'17년일입'!AE9))</f>
        <v/>
      </c>
      <c r="AM9" s="25" t="str">
        <f t="shared" si="12"/>
        <v>OK</v>
      </c>
      <c r="AO9" s="38">
        <f>IF(AE9="",0,SUMIFS('17년일출'!$AB$6:$AB$120,'17년일출'!$AF$6:$AF$120,'17년일입'!$AE9))</f>
        <v>0</v>
      </c>
      <c r="AP9" s="38" t="str">
        <f>IF(AE9="","",COUNTIFS('17년일출'!$AF$6:$AF$120,AE9))</f>
        <v/>
      </c>
      <c r="AQ9" s="25" t="str">
        <f t="shared" si="13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3"/>
        <v>0</v>
      </c>
      <c r="K10" s="38"/>
      <c r="L10" s="41"/>
      <c r="M10" s="48">
        <f t="shared" si="4"/>
        <v>0</v>
      </c>
      <c r="N10" s="25" t="str">
        <f t="shared" si="5"/>
        <v>X</v>
      </c>
      <c r="O10" s="60"/>
      <c r="P10" s="60"/>
      <c r="Q10" s="112"/>
      <c r="S10" s="25"/>
      <c r="U10" s="25"/>
      <c r="V10" s="38">
        <f t="shared" si="6"/>
        <v>0</v>
      </c>
      <c r="W10" s="38">
        <f t="shared" si="7"/>
        <v>0</v>
      </c>
      <c r="X10" s="25" t="str">
        <f t="shared" si="8"/>
        <v>OK</v>
      </c>
      <c r="Z10" s="25"/>
      <c r="AA10" s="38">
        <f t="shared" si="9"/>
        <v>0</v>
      </c>
      <c r="AB10" s="38">
        <f t="shared" si="10"/>
        <v>0</v>
      </c>
      <c r="AC10" s="25" t="str">
        <f t="shared" si="11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MATCH(1,(구분표!$E$2:$E$313='17년일입'!B10)*(구분표!$F$2:$F$313='17년일입'!C10)*(구분표!$G$2:$G$313='17년일입'!A10),0)))</f>
        <v/>
      </c>
      <c r="AI10" s="25"/>
      <c r="AK10" s="38">
        <f>IF(AE10="",0,SUMIFS('17년일출'!$W$6:$W$120,'17년일출'!$AF$6:$AF$120,'17년일입'!$AE10))</f>
        <v>0</v>
      </c>
      <c r="AL10" s="38" t="str">
        <f>IF(AE10="","",COUNTIFS('17년일출'!$AF$6:$AF$120,'17년일입'!AE10))</f>
        <v/>
      </c>
      <c r="AM10" s="25" t="str">
        <f t="shared" si="12"/>
        <v>OK</v>
      </c>
      <c r="AO10" s="38">
        <f>IF(AE10="",0,SUMIFS('17년일출'!$AB$6:$AB$120,'17년일출'!$AF$6:$AF$120,'17년일입'!$AE10))</f>
        <v>0</v>
      </c>
      <c r="AP10" s="38" t="str">
        <f>IF(AE10="","",COUNTIFS('17년일출'!$AF$6:$AF$120,AE10))</f>
        <v/>
      </c>
      <c r="AQ10" s="25" t="str">
        <f t="shared" si="13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3"/>
        <v>0</v>
      </c>
      <c r="K11" s="38"/>
      <c r="L11" s="41"/>
      <c r="M11" s="48">
        <f t="shared" si="4"/>
        <v>0</v>
      </c>
      <c r="N11" s="25" t="str">
        <f t="shared" si="5"/>
        <v>X</v>
      </c>
      <c r="O11" s="60"/>
      <c r="P11" s="60"/>
      <c r="Q11" s="112"/>
      <c r="S11" s="25"/>
      <c r="U11" s="25"/>
      <c r="V11" s="38">
        <f t="shared" si="6"/>
        <v>0</v>
      </c>
      <c r="W11" s="38">
        <f t="shared" si="7"/>
        <v>0</v>
      </c>
      <c r="X11" s="25" t="str">
        <f t="shared" si="8"/>
        <v>OK</v>
      </c>
      <c r="Z11" s="25"/>
      <c r="AA11" s="38">
        <f t="shared" si="9"/>
        <v>0</v>
      </c>
      <c r="AB11" s="38">
        <f t="shared" si="10"/>
        <v>0</v>
      </c>
      <c r="AC11" s="25" t="str">
        <f t="shared" si="11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MATCH(1,(구분표!$E$2:$E$313='17년일입'!B11)*(구분표!$F$2:$F$313='17년일입'!C11)*(구분표!$G$2:$G$313='17년일입'!A11),0)))</f>
        <v/>
      </c>
      <c r="AI11" s="25"/>
      <c r="AK11" s="38">
        <f>IF(AE11="",0,SUMIFS('17년일출'!$W$6:$W$120,'17년일출'!$AF$6:$AF$120,'17년일입'!$AE11))</f>
        <v>0</v>
      </c>
      <c r="AL11" s="38" t="str">
        <f>IF(AE11="","",COUNTIFS('17년일출'!$AF$6:$AF$120,'17년일입'!AE11))</f>
        <v/>
      </c>
      <c r="AM11" s="25" t="str">
        <f t="shared" si="12"/>
        <v>OK</v>
      </c>
      <c r="AO11" s="38">
        <f>IF(AE11="",0,SUMIFS('17년일출'!$AB$6:$AB$120,'17년일출'!$AF$6:$AF$120,'17년일입'!$AE11))</f>
        <v>0</v>
      </c>
      <c r="AP11" s="38" t="str">
        <f>IF(AE11="","",COUNTIFS('17년일출'!$AF$6:$AF$120,AE11))</f>
        <v/>
      </c>
      <c r="AQ11" s="25" t="str">
        <f t="shared" si="13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3"/>
        <v>0</v>
      </c>
      <c r="K12" s="38"/>
      <c r="L12" s="41"/>
      <c r="M12" s="48">
        <f t="shared" si="4"/>
        <v>0</v>
      </c>
      <c r="N12" s="25" t="str">
        <f t="shared" si="5"/>
        <v>X</v>
      </c>
      <c r="O12" s="60"/>
      <c r="P12" s="60"/>
      <c r="Q12" s="112"/>
      <c r="S12" s="25"/>
      <c r="U12" s="25"/>
      <c r="V12" s="38">
        <f t="shared" si="6"/>
        <v>0</v>
      </c>
      <c r="W12" s="38">
        <f t="shared" si="7"/>
        <v>0</v>
      </c>
      <c r="X12" s="25" t="str">
        <f t="shared" si="8"/>
        <v>OK</v>
      </c>
      <c r="Z12" s="25"/>
      <c r="AA12" s="38">
        <f t="shared" si="9"/>
        <v>0</v>
      </c>
      <c r="AB12" s="38">
        <f t="shared" si="10"/>
        <v>0</v>
      </c>
      <c r="AC12" s="25" t="str">
        <f t="shared" si="11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MATCH(1,(구분표!$E$2:$E$313='17년일입'!B12)*(구분표!$F$2:$F$313='17년일입'!C12)*(구분표!$G$2:$G$313='17년일입'!A12),0)))</f>
        <v/>
      </c>
      <c r="AI12" s="25"/>
      <c r="AK12" s="38">
        <f>IF(AE12="",0,SUMIFS('17년일출'!$W$6:$W$120,'17년일출'!$AF$6:$AF$120,'17년일입'!$AE12))</f>
        <v>0</v>
      </c>
      <c r="AL12" s="38" t="str">
        <f>IF(AE12="","",COUNTIFS('17년일출'!$AF$6:$AF$120,'17년일입'!AE12))</f>
        <v/>
      </c>
      <c r="AM12" s="25" t="str">
        <f t="shared" si="12"/>
        <v>OK</v>
      </c>
      <c r="AO12" s="38">
        <f>IF(AE12="",0,SUMIFS('17년일출'!$AB$6:$AB$120,'17년일출'!$AF$6:$AF$120,'17년일입'!$AE12))</f>
        <v>0</v>
      </c>
      <c r="AP12" s="38" t="str">
        <f>IF(AE12="","",COUNTIFS('17년일출'!$AF$6:$AF$120,AE12))</f>
        <v/>
      </c>
      <c r="AQ12" s="25" t="str">
        <f t="shared" si="13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3"/>
        <v>0</v>
      </c>
      <c r="K13" s="38"/>
      <c r="L13" s="41"/>
      <c r="M13" s="48">
        <f t="shared" si="4"/>
        <v>0</v>
      </c>
      <c r="N13" s="25" t="str">
        <f t="shared" si="5"/>
        <v>X</v>
      </c>
      <c r="O13" s="60"/>
      <c r="P13" s="60"/>
      <c r="Q13" s="112"/>
      <c r="S13" s="25"/>
      <c r="U13" s="25"/>
      <c r="V13" s="38">
        <f t="shared" si="6"/>
        <v>0</v>
      </c>
      <c r="W13" s="38">
        <f t="shared" si="7"/>
        <v>0</v>
      </c>
      <c r="X13" s="25" t="str">
        <f t="shared" si="8"/>
        <v>OK</v>
      </c>
      <c r="Z13" s="25"/>
      <c r="AA13" s="38">
        <f t="shared" si="9"/>
        <v>0</v>
      </c>
      <c r="AB13" s="38">
        <f t="shared" si="10"/>
        <v>0</v>
      </c>
      <c r="AC13" s="25" t="str">
        <f t="shared" si="11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MATCH(1,(구분표!$E$2:$E$313='17년일입'!B13)*(구분표!$F$2:$F$313='17년일입'!C13)*(구분표!$G$2:$G$313='17년일입'!A13),0)))</f>
        <v/>
      </c>
      <c r="AI13" s="25"/>
      <c r="AK13" s="38">
        <f>IF(AE13="",0,SUMIFS('17년일출'!$W$6:$W$120,'17년일출'!$AF$6:$AF$120,'17년일입'!$AE13))</f>
        <v>0</v>
      </c>
      <c r="AL13" s="38" t="str">
        <f>IF(AE13="","",COUNTIFS('17년일출'!$AF$6:$AF$120,'17년일입'!AE13))</f>
        <v/>
      </c>
      <c r="AM13" s="25" t="str">
        <f t="shared" si="12"/>
        <v>OK</v>
      </c>
      <c r="AO13" s="38">
        <f>IF(AE13="",0,SUMIFS('17년일출'!$AB$6:$AB$120,'17년일출'!$AF$6:$AF$120,'17년일입'!$AE13))</f>
        <v>0</v>
      </c>
      <c r="AP13" s="38" t="str">
        <f>IF(AE13="","",COUNTIFS('17년일출'!$AF$6:$AF$120,AE13))</f>
        <v/>
      </c>
      <c r="AQ13" s="25" t="str">
        <f t="shared" si="13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3"/>
        <v>0</v>
      </c>
      <c r="K14" s="38"/>
      <c r="L14" s="41"/>
      <c r="M14" s="48">
        <f t="shared" si="4"/>
        <v>0</v>
      </c>
      <c r="N14" s="25" t="str">
        <f t="shared" si="5"/>
        <v>X</v>
      </c>
      <c r="O14" s="60"/>
      <c r="P14" s="60"/>
      <c r="Q14" s="112"/>
      <c r="S14" s="25"/>
      <c r="U14" s="25"/>
      <c r="V14" s="38">
        <f t="shared" si="6"/>
        <v>0</v>
      </c>
      <c r="W14" s="38">
        <f t="shared" si="7"/>
        <v>0</v>
      </c>
      <c r="X14" s="25" t="str">
        <f t="shared" si="8"/>
        <v>OK</v>
      </c>
      <c r="Z14" s="25"/>
      <c r="AA14" s="38">
        <f t="shared" si="9"/>
        <v>0</v>
      </c>
      <c r="AB14" s="38">
        <f t="shared" si="10"/>
        <v>0</v>
      </c>
      <c r="AC14" s="25" t="str">
        <f t="shared" si="11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MATCH(1,(구분표!$E$2:$E$313='17년일입'!B14)*(구분표!$F$2:$F$313='17년일입'!C14)*(구분표!$G$2:$G$313='17년일입'!A14),0)))</f>
        <v/>
      </c>
      <c r="AI14" s="25"/>
      <c r="AK14" s="38">
        <f>IF(AE14="",0,SUMIFS('17년일출'!$W$6:$W$120,'17년일출'!$AF$6:$AF$120,'17년일입'!$AE14))</f>
        <v>0</v>
      </c>
      <c r="AL14" s="38" t="str">
        <f>IF(AE14="","",COUNTIFS('17년일출'!$AF$6:$AF$120,'17년일입'!AE14))</f>
        <v/>
      </c>
      <c r="AM14" s="25" t="str">
        <f t="shared" si="12"/>
        <v>OK</v>
      </c>
      <c r="AO14" s="38">
        <f>IF(AE14="",0,SUMIFS('17년일출'!$AB$6:$AB$120,'17년일출'!$AF$6:$AF$120,'17년일입'!$AE14))</f>
        <v>0</v>
      </c>
      <c r="AP14" s="38" t="str">
        <f>IF(AE14="","",COUNTIFS('17년일출'!$AF$6:$AF$120,AE14))</f>
        <v/>
      </c>
      <c r="AQ14" s="25" t="str">
        <f t="shared" si="13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3"/>
        <v>0</v>
      </c>
      <c r="K15" s="38"/>
      <c r="L15" s="41"/>
      <c r="M15" s="48">
        <f t="shared" si="4"/>
        <v>0</v>
      </c>
      <c r="N15" s="25" t="str">
        <f t="shared" si="5"/>
        <v>X</v>
      </c>
      <c r="O15" s="60"/>
      <c r="P15" s="60"/>
      <c r="Q15" s="112"/>
      <c r="S15" s="25"/>
      <c r="U15" s="25"/>
      <c r="V15" s="38">
        <f t="shared" si="6"/>
        <v>0</v>
      </c>
      <c r="W15" s="38">
        <f t="shared" si="7"/>
        <v>0</v>
      </c>
      <c r="X15" s="25" t="str">
        <f t="shared" si="8"/>
        <v>OK</v>
      </c>
      <c r="Z15" s="25"/>
      <c r="AA15" s="38">
        <f t="shared" si="9"/>
        <v>0</v>
      </c>
      <c r="AB15" s="38">
        <f t="shared" si="10"/>
        <v>0</v>
      </c>
      <c r="AC15" s="25" t="str">
        <f t="shared" si="11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MATCH(1,(구분표!$E$2:$E$313='17년일입'!B15)*(구분표!$F$2:$F$313='17년일입'!C15)*(구분표!$G$2:$G$313='17년일입'!A15),0)))</f>
        <v/>
      </c>
      <c r="AI15" s="25"/>
      <c r="AK15" s="38">
        <f>IF(AE15="",0,SUMIFS('17년일출'!$W$6:$W$120,'17년일출'!$AF$6:$AF$120,'17년일입'!$AE15))</f>
        <v>0</v>
      </c>
      <c r="AL15" s="38" t="str">
        <f>IF(AE15="","",COUNTIFS('17년일출'!$AF$6:$AF$120,'17년일입'!AE15))</f>
        <v/>
      </c>
      <c r="AM15" s="25" t="str">
        <f t="shared" si="12"/>
        <v>OK</v>
      </c>
      <c r="AO15" s="38">
        <f>IF(AE15="",0,SUMIFS('17년일출'!$AB$6:$AB$120,'17년일출'!$AF$6:$AF$120,'17년일입'!$AE15))</f>
        <v>0</v>
      </c>
      <c r="AP15" s="38" t="str">
        <f>IF(AE15="","",COUNTIFS('17년일출'!$AF$6:$AF$120,AE15))</f>
        <v/>
      </c>
      <c r="AQ15" s="25" t="str">
        <f t="shared" si="13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3"/>
        <v>0</v>
      </c>
      <c r="K16" s="38"/>
      <c r="L16" s="41"/>
      <c r="M16" s="48">
        <f t="shared" si="4"/>
        <v>0</v>
      </c>
      <c r="N16" s="25" t="str">
        <f t="shared" si="5"/>
        <v>X</v>
      </c>
      <c r="O16" s="60"/>
      <c r="P16" s="60"/>
      <c r="Q16" s="112"/>
      <c r="S16" s="25"/>
      <c r="U16" s="25"/>
      <c r="V16" s="38">
        <f t="shared" si="6"/>
        <v>0</v>
      </c>
      <c r="W16" s="38">
        <f t="shared" si="7"/>
        <v>0</v>
      </c>
      <c r="X16" s="25" t="str">
        <f t="shared" si="8"/>
        <v>OK</v>
      </c>
      <c r="Z16" s="25"/>
      <c r="AA16" s="38">
        <f t="shared" si="9"/>
        <v>0</v>
      </c>
      <c r="AB16" s="38">
        <f t="shared" si="10"/>
        <v>0</v>
      </c>
      <c r="AC16" s="25" t="str">
        <f t="shared" si="11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MATCH(1,(구분표!$E$2:$E$313='17년일입'!B16)*(구분표!$F$2:$F$313='17년일입'!C16)*(구분표!$G$2:$G$313='17년일입'!A16),0)))</f>
        <v/>
      </c>
      <c r="AI16" s="25"/>
      <c r="AK16" s="38">
        <f>IF(AE16="",0,SUMIFS('17년일출'!$W$6:$W$120,'17년일출'!$AF$6:$AF$120,'17년일입'!$AE16))</f>
        <v>0</v>
      </c>
      <c r="AL16" s="38" t="str">
        <f>IF(AE16="","",COUNTIFS('17년일출'!$AF$6:$AF$120,'17년일입'!AE16))</f>
        <v/>
      </c>
      <c r="AM16" s="25" t="str">
        <f t="shared" si="12"/>
        <v>OK</v>
      </c>
      <c r="AO16" s="38">
        <f>IF(AE16="",0,SUMIFS('17년일출'!$AB$6:$AB$120,'17년일출'!$AF$6:$AF$120,'17년일입'!$AE16))</f>
        <v>0</v>
      </c>
      <c r="AP16" s="38" t="str">
        <f>IF(AE16="","",COUNTIFS('17년일출'!$AF$6:$AF$120,AE16))</f>
        <v/>
      </c>
      <c r="AQ16" s="25" t="str">
        <f t="shared" si="13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3"/>
        <v>0</v>
      </c>
      <c r="K17" s="38"/>
      <c r="L17" s="41"/>
      <c r="M17" s="48">
        <f t="shared" si="4"/>
        <v>0</v>
      </c>
      <c r="N17" s="25" t="str">
        <f t="shared" si="5"/>
        <v>X</v>
      </c>
      <c r="O17" s="60"/>
      <c r="P17" s="60"/>
      <c r="Q17" s="112"/>
      <c r="S17" s="25"/>
      <c r="U17" s="25"/>
      <c r="V17" s="38">
        <f t="shared" si="6"/>
        <v>0</v>
      </c>
      <c r="W17" s="38">
        <f t="shared" si="7"/>
        <v>0</v>
      </c>
      <c r="X17" s="25" t="str">
        <f t="shared" si="8"/>
        <v>OK</v>
      </c>
      <c r="Z17" s="25"/>
      <c r="AA17" s="38">
        <f t="shared" si="9"/>
        <v>0</v>
      </c>
      <c r="AB17" s="38">
        <f t="shared" si="10"/>
        <v>0</v>
      </c>
      <c r="AC17" s="25" t="str">
        <f t="shared" si="11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MATCH(1,(구분표!$E$2:$E$313='17년일입'!B17)*(구분표!$F$2:$F$313='17년일입'!C17)*(구분표!$G$2:$G$313='17년일입'!A17),0)))</f>
        <v/>
      </c>
      <c r="AI17" s="25"/>
      <c r="AK17" s="38">
        <f>IF(AE17="",0,SUMIFS('17년일출'!$W$6:$W$120,'17년일출'!$AF$6:$AF$120,'17년일입'!$AE17))</f>
        <v>0</v>
      </c>
      <c r="AL17" s="38" t="str">
        <f>IF(AE17="","",COUNTIFS('17년일출'!$AF$6:$AF$120,'17년일입'!AE17))</f>
        <v/>
      </c>
      <c r="AM17" s="25" t="str">
        <f t="shared" si="12"/>
        <v>OK</v>
      </c>
      <c r="AO17" s="38">
        <f>IF(AE17="",0,SUMIFS('17년일출'!$AB$6:$AB$120,'17년일출'!$AF$6:$AF$120,'17년일입'!$AE17))</f>
        <v>0</v>
      </c>
      <c r="AP17" s="38" t="str">
        <f>IF(AE17="","",COUNTIFS('17년일출'!$AF$6:$AF$120,AE17))</f>
        <v/>
      </c>
      <c r="AQ17" s="25" t="str">
        <f t="shared" si="13"/>
        <v>OK</v>
      </c>
    </row>
    <row r="18" spans="1:43" ht="50.1" customHeight="1" x14ac:dyDescent="0.3">
      <c r="A18" s="31" t="str">
        <f>IFERROR(VLOOKUP($C18,구분표!$A$2:$C$313,2,FALSE),"")</f>
        <v/>
      </c>
      <c r="B18" s="22" t="str">
        <f>IFERROR(VLOOKUP($C18,구분표!$A$2:$C$313,3,FALSE),"")</f>
        <v/>
      </c>
      <c r="C18" s="29"/>
      <c r="D18" s="33"/>
      <c r="E18" s="34"/>
      <c r="F18" s="33"/>
      <c r="G18" s="40"/>
      <c r="H18" s="38"/>
      <c r="I18" s="41"/>
      <c r="J18" s="46">
        <f t="shared" si="3"/>
        <v>0</v>
      </c>
      <c r="K18" s="38"/>
      <c r="L18" s="41"/>
      <c r="M18" s="48">
        <f t="shared" si="4"/>
        <v>0</v>
      </c>
      <c r="N18" s="25" t="str">
        <f t="shared" si="5"/>
        <v>X</v>
      </c>
      <c r="O18" s="60"/>
      <c r="P18" s="60"/>
      <c r="Q18" s="112"/>
      <c r="S18" s="25"/>
      <c r="U18" s="25"/>
      <c r="V18" s="38">
        <f t="shared" si="6"/>
        <v>0</v>
      </c>
      <c r="W18" s="38">
        <f t="shared" si="7"/>
        <v>0</v>
      </c>
      <c r="X18" s="25" t="str">
        <f t="shared" si="8"/>
        <v>OK</v>
      </c>
      <c r="Z18" s="25"/>
      <c r="AA18" s="38">
        <f t="shared" si="9"/>
        <v>0</v>
      </c>
      <c r="AB18" s="38">
        <f t="shared" si="10"/>
        <v>0</v>
      </c>
      <c r="AC18" s="25" t="str">
        <f t="shared" si="11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MATCH(1,(구분표!$E$2:$E$313='17년일입'!B18)*(구분표!$F$2:$F$313='17년일입'!C18)*(구분표!$G$2:$G$313='17년일입'!A18),0)))</f>
        <v/>
      </c>
      <c r="AI18" s="25"/>
      <c r="AK18" s="38">
        <f>IF(AE18="",0,SUMIFS('17년일출'!$W$6:$W$120,'17년일출'!$AF$6:$AF$120,'17년일입'!$AE18))</f>
        <v>0</v>
      </c>
      <c r="AL18" s="38" t="str">
        <f>IF(AE18="","",COUNTIFS('17년일출'!$AF$6:$AF$120,'17년일입'!AE18))</f>
        <v/>
      </c>
      <c r="AM18" s="25" t="str">
        <f t="shared" si="12"/>
        <v>OK</v>
      </c>
      <c r="AO18" s="38">
        <f>IF(AE18="",0,SUMIFS('17년일출'!$AB$6:$AB$120,'17년일출'!$AF$6:$AF$120,'17년일입'!$AE18))</f>
        <v>0</v>
      </c>
      <c r="AP18" s="38" t="str">
        <f>IF(AE18="","",COUNTIFS('17년일출'!$AF$6:$AF$120,AE18))</f>
        <v/>
      </c>
      <c r="AQ18" s="25" t="str">
        <f t="shared" si="13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3"/>
        <v>0</v>
      </c>
      <c r="K19" s="38"/>
      <c r="L19" s="41"/>
      <c r="M19" s="48">
        <f t="shared" si="4"/>
        <v>0</v>
      </c>
      <c r="N19" s="25" t="str">
        <f t="shared" si="5"/>
        <v>X</v>
      </c>
      <c r="O19" s="60"/>
      <c r="P19" s="60"/>
      <c r="Q19" s="112"/>
      <c r="S19" s="25"/>
      <c r="U19" s="25"/>
      <c r="V19" s="38">
        <f t="shared" si="6"/>
        <v>0</v>
      </c>
      <c r="W19" s="38">
        <f t="shared" si="7"/>
        <v>0</v>
      </c>
      <c r="X19" s="25" t="str">
        <f t="shared" si="8"/>
        <v>OK</v>
      </c>
      <c r="Z19" s="25"/>
      <c r="AA19" s="38">
        <f t="shared" si="9"/>
        <v>0</v>
      </c>
      <c r="AB19" s="38">
        <f t="shared" si="10"/>
        <v>0</v>
      </c>
      <c r="AC19" s="25" t="str">
        <f t="shared" si="11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MATCH(1,(구분표!$E$2:$E$313='17년일입'!B19)*(구분표!$F$2:$F$313='17년일입'!C19)*(구분표!$G$2:$G$313='17년일입'!A19),0)))</f>
        <v/>
      </c>
      <c r="AI19" s="25"/>
      <c r="AK19" s="38">
        <f>IF(AE19="",0,SUMIFS('17년일출'!$W$6:$W$120,'17년일출'!$AF$6:$AF$120,'17년일입'!$AE19))</f>
        <v>0</v>
      </c>
      <c r="AL19" s="38" t="str">
        <f>IF(AE19="","",COUNTIFS('17년일출'!$AF$6:$AF$120,'17년일입'!AE19))</f>
        <v/>
      </c>
      <c r="AM19" s="25" t="str">
        <f t="shared" si="12"/>
        <v>OK</v>
      </c>
      <c r="AO19" s="38">
        <f>IF(AE19="",0,SUMIFS('17년일출'!$AB$6:$AB$120,'17년일출'!$AF$6:$AF$120,'17년일입'!$AE19))</f>
        <v>0</v>
      </c>
      <c r="AP19" s="38" t="str">
        <f>IF(AE19="","",COUNTIFS('17년일출'!$AF$6:$AF$120,AE19))</f>
        <v/>
      </c>
      <c r="AQ19" s="25" t="str">
        <f t="shared" si="13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3"/>
        <v>0</v>
      </c>
      <c r="K20" s="38"/>
      <c r="L20" s="41"/>
      <c r="M20" s="48">
        <f t="shared" si="4"/>
        <v>0</v>
      </c>
      <c r="N20" s="25" t="str">
        <f t="shared" si="5"/>
        <v>X</v>
      </c>
      <c r="O20" s="60"/>
      <c r="P20" s="60"/>
      <c r="Q20" s="112"/>
      <c r="S20" s="25"/>
      <c r="U20" s="25"/>
      <c r="V20" s="38">
        <f t="shared" si="6"/>
        <v>0</v>
      </c>
      <c r="W20" s="38">
        <f t="shared" si="7"/>
        <v>0</v>
      </c>
      <c r="X20" s="25" t="str">
        <f t="shared" si="8"/>
        <v>OK</v>
      </c>
      <c r="Z20" s="25"/>
      <c r="AA20" s="38">
        <f t="shared" si="9"/>
        <v>0</v>
      </c>
      <c r="AB20" s="38">
        <f t="shared" si="10"/>
        <v>0</v>
      </c>
      <c r="AC20" s="25" t="str">
        <f t="shared" si="11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MATCH(1,(구분표!$E$2:$E$313='17년일입'!B20)*(구분표!$F$2:$F$313='17년일입'!C20)*(구분표!$G$2:$G$313='17년일입'!A20),0)))</f>
        <v/>
      </c>
      <c r="AI20" s="25"/>
      <c r="AK20" s="38">
        <f>IF(AE20="",0,SUMIFS('17년일출'!$W$6:$W$120,'17년일출'!$AF$6:$AF$120,'17년일입'!$AE20))</f>
        <v>0</v>
      </c>
      <c r="AL20" s="38" t="str">
        <f>IF(AE20="","",COUNTIFS('17년일출'!$AF$6:$AF$120,'17년일입'!AE20))</f>
        <v/>
      </c>
      <c r="AM20" s="25" t="str">
        <f t="shared" si="12"/>
        <v>OK</v>
      </c>
      <c r="AO20" s="38">
        <f>IF(AE20="",0,SUMIFS('17년일출'!$AB$6:$AB$120,'17년일출'!$AF$6:$AF$120,'17년일입'!$AE20))</f>
        <v>0</v>
      </c>
      <c r="AP20" s="38" t="str">
        <f>IF(AE20="","",COUNTIFS('17년일출'!$AF$6:$AF$120,AE20))</f>
        <v/>
      </c>
      <c r="AQ20" s="25" t="str">
        <f t="shared" si="13"/>
        <v>OK</v>
      </c>
    </row>
    <row r="21" spans="1:43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3"/>
        <v>0</v>
      </c>
      <c r="K21" s="38"/>
      <c r="L21" s="41"/>
      <c r="M21" s="48">
        <f t="shared" si="4"/>
        <v>0</v>
      </c>
      <c r="N21" s="25" t="str">
        <f t="shared" si="5"/>
        <v>X</v>
      </c>
      <c r="O21" s="60"/>
      <c r="P21" s="60"/>
      <c r="Q21" s="112"/>
      <c r="S21" s="25"/>
      <c r="U21" s="25"/>
      <c r="V21" s="38">
        <f t="shared" si="6"/>
        <v>0</v>
      </c>
      <c r="W21" s="38">
        <f t="shared" si="7"/>
        <v>0</v>
      </c>
      <c r="X21" s="25" t="str">
        <f t="shared" si="8"/>
        <v>OK</v>
      </c>
      <c r="Z21" s="25"/>
      <c r="AA21" s="38">
        <f t="shared" si="9"/>
        <v>0</v>
      </c>
      <c r="AB21" s="38">
        <f t="shared" si="10"/>
        <v>0</v>
      </c>
      <c r="AC21" s="25" t="str">
        <f t="shared" si="11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MATCH(1,(구분표!$E$2:$E$313='17년일입'!B21)*(구분표!$F$2:$F$313='17년일입'!C21)*(구분표!$G$2:$G$313='17년일입'!A21),0)))</f>
        <v/>
      </c>
      <c r="AI21" s="25"/>
      <c r="AK21" s="38">
        <f>IF(AE21="",0,SUMIFS('17년일출'!$W$6:$W$120,'17년일출'!$AF$6:$AF$120,'17년일입'!$AE21))</f>
        <v>0</v>
      </c>
      <c r="AL21" s="38" t="str">
        <f>IF(AE21="","",COUNTIFS('17년일출'!$AF$6:$AF$120,'17년일입'!AE21))</f>
        <v/>
      </c>
      <c r="AM21" s="25" t="str">
        <f t="shared" si="12"/>
        <v>OK</v>
      </c>
      <c r="AO21" s="38">
        <f>IF(AE21="",0,SUMIFS('17년일출'!$AB$6:$AB$120,'17년일출'!$AF$6:$AF$120,'17년일입'!$AE21))</f>
        <v>0</v>
      </c>
      <c r="AP21" s="38" t="str">
        <f>IF(AE21="","",COUNTIFS('17년일출'!$AF$6:$AF$120,AE21))</f>
        <v/>
      </c>
      <c r="AQ21" s="25" t="str">
        <f t="shared" si="13"/>
        <v>OK</v>
      </c>
    </row>
    <row r="22" spans="1:43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3"/>
        <v>0</v>
      </c>
      <c r="K22" s="38"/>
      <c r="L22" s="41"/>
      <c r="M22" s="48">
        <f t="shared" si="4"/>
        <v>0</v>
      </c>
      <c r="N22" s="25" t="str">
        <f t="shared" si="5"/>
        <v>X</v>
      </c>
      <c r="O22" s="60"/>
      <c r="P22" s="60"/>
      <c r="Q22" s="112"/>
      <c r="S22" s="25"/>
      <c r="U22" s="25"/>
      <c r="V22" s="38">
        <f t="shared" si="6"/>
        <v>0</v>
      </c>
      <c r="W22" s="38">
        <f t="shared" si="7"/>
        <v>0</v>
      </c>
      <c r="X22" s="25" t="str">
        <f t="shared" si="8"/>
        <v>OK</v>
      </c>
      <c r="Z22" s="25"/>
      <c r="AA22" s="38">
        <f t="shared" si="9"/>
        <v>0</v>
      </c>
      <c r="AB22" s="38">
        <f t="shared" si="10"/>
        <v>0</v>
      </c>
      <c r="AC22" s="25" t="str">
        <f t="shared" si="11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MATCH(1,(구분표!$E$2:$E$313='17년일입'!B22)*(구분표!$F$2:$F$313='17년일입'!C22)*(구분표!$G$2:$G$313='17년일입'!A22),0)))</f>
        <v/>
      </c>
      <c r="AI22" s="25"/>
      <c r="AK22" s="38">
        <f>IF(AE22="",0,SUMIFS('17년일출'!$W$6:$W$120,'17년일출'!$AF$6:$AF$120,'17년일입'!$AE22))</f>
        <v>0</v>
      </c>
      <c r="AL22" s="38" t="str">
        <f>IF(AE22="","",COUNTIFS('17년일출'!$AF$6:$AF$120,'17년일입'!AE22))</f>
        <v/>
      </c>
      <c r="AM22" s="25" t="str">
        <f t="shared" si="12"/>
        <v>OK</v>
      </c>
      <c r="AO22" s="38">
        <f>IF(AE22="",0,SUMIFS('17년일출'!$AB$6:$AB$120,'17년일출'!$AF$6:$AF$120,'17년일입'!$AE22))</f>
        <v>0</v>
      </c>
      <c r="AP22" s="38" t="str">
        <f>IF(AE22="","",COUNTIFS('17년일출'!$AF$6:$AF$120,AE22))</f>
        <v/>
      </c>
      <c r="AQ22" s="25" t="str">
        <f t="shared" si="13"/>
        <v>OK</v>
      </c>
    </row>
    <row r="23" spans="1:43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3"/>
        <v>0</v>
      </c>
      <c r="K23" s="38"/>
      <c r="L23" s="41"/>
      <c r="M23" s="48">
        <f t="shared" si="4"/>
        <v>0</v>
      </c>
      <c r="N23" s="25" t="str">
        <f t="shared" si="5"/>
        <v>X</v>
      </c>
      <c r="O23" s="60"/>
      <c r="P23" s="60"/>
      <c r="Q23" s="112"/>
      <c r="S23" s="25"/>
      <c r="U23" s="25"/>
      <c r="V23" s="38">
        <f t="shared" si="6"/>
        <v>0</v>
      </c>
      <c r="W23" s="38">
        <f t="shared" si="7"/>
        <v>0</v>
      </c>
      <c r="X23" s="25" t="str">
        <f t="shared" si="8"/>
        <v>OK</v>
      </c>
      <c r="Z23" s="25"/>
      <c r="AA23" s="38">
        <f t="shared" si="9"/>
        <v>0</v>
      </c>
      <c r="AB23" s="38">
        <f t="shared" si="10"/>
        <v>0</v>
      </c>
      <c r="AC23" s="25" t="str">
        <f t="shared" si="11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MATCH(1,(구분표!$E$2:$E$313='17년일입'!B23)*(구분표!$F$2:$F$313='17년일입'!C23)*(구분표!$G$2:$G$313='17년일입'!A23),0)))</f>
        <v/>
      </c>
      <c r="AI23" s="25"/>
      <c r="AK23" s="38">
        <f>IF(AE23="",0,SUMIFS('17년일출'!$W$6:$W$120,'17년일출'!$AF$6:$AF$120,'17년일입'!$AE23))</f>
        <v>0</v>
      </c>
      <c r="AL23" s="38" t="str">
        <f>IF(AE23="","",COUNTIFS('17년일출'!$AF$6:$AF$120,'17년일입'!AE23))</f>
        <v/>
      </c>
      <c r="AM23" s="25" t="str">
        <f t="shared" si="12"/>
        <v>OK</v>
      </c>
      <c r="AO23" s="38">
        <f>IF(AE23="",0,SUMIFS('17년일출'!$AB$6:$AB$120,'17년일출'!$AF$6:$AF$120,'17년일입'!$AE23))</f>
        <v>0</v>
      </c>
      <c r="AP23" s="38" t="str">
        <f>IF(AE23="","",COUNTIFS('17년일출'!$AF$6:$AF$120,AE23))</f>
        <v/>
      </c>
      <c r="AQ23" s="25" t="str">
        <f t="shared" si="13"/>
        <v>OK</v>
      </c>
    </row>
    <row r="24" spans="1:43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3"/>
        <v>0</v>
      </c>
      <c r="K24" s="38"/>
      <c r="L24" s="41"/>
      <c r="M24" s="48">
        <f t="shared" si="4"/>
        <v>0</v>
      </c>
      <c r="N24" s="25" t="str">
        <f t="shared" si="5"/>
        <v>X</v>
      </c>
      <c r="O24" s="60"/>
      <c r="P24" s="60"/>
      <c r="Q24" s="112"/>
      <c r="S24" s="25"/>
      <c r="U24" s="25"/>
      <c r="V24" s="38">
        <f t="shared" si="6"/>
        <v>0</v>
      </c>
      <c r="W24" s="38">
        <f t="shared" si="7"/>
        <v>0</v>
      </c>
      <c r="X24" s="25" t="str">
        <f t="shared" si="8"/>
        <v>OK</v>
      </c>
      <c r="Z24" s="25"/>
      <c r="AA24" s="38">
        <f t="shared" si="9"/>
        <v>0</v>
      </c>
      <c r="AB24" s="38">
        <f t="shared" si="10"/>
        <v>0</v>
      </c>
      <c r="AC24" s="25" t="str">
        <f t="shared" si="11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MATCH(1,(구분표!$E$2:$E$313='17년일입'!B24)*(구분표!$F$2:$F$313='17년일입'!C24)*(구분표!$G$2:$G$313='17년일입'!A24),0)))</f>
        <v/>
      </c>
      <c r="AI24" s="25"/>
      <c r="AK24" s="38">
        <f>IF(AE24="",0,SUMIFS('17년일출'!$W$6:$W$120,'17년일출'!$AF$6:$AF$120,'17년일입'!$AE24))</f>
        <v>0</v>
      </c>
      <c r="AL24" s="38" t="str">
        <f>IF(AE24="","",COUNTIFS('17년일출'!$AF$6:$AF$120,'17년일입'!AE24))</f>
        <v/>
      </c>
      <c r="AM24" s="25" t="str">
        <f t="shared" si="12"/>
        <v>OK</v>
      </c>
      <c r="AO24" s="38">
        <f>IF(AE24="",0,SUMIFS('17년일출'!$AB$6:$AB$120,'17년일출'!$AF$6:$AF$120,'17년일입'!$AE24))</f>
        <v>0</v>
      </c>
      <c r="AP24" s="38" t="str">
        <f>IF(AE24="","",COUNTIFS('17년일출'!$AF$6:$AF$120,AE24))</f>
        <v/>
      </c>
      <c r="AQ24" s="25" t="str">
        <f t="shared" si="13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3"/>
        <v>0</v>
      </c>
      <c r="K25" s="38"/>
      <c r="L25" s="41"/>
      <c r="M25" s="48">
        <f t="shared" si="4"/>
        <v>0</v>
      </c>
      <c r="N25" s="25" t="str">
        <f t="shared" si="5"/>
        <v>X</v>
      </c>
      <c r="O25" s="60"/>
      <c r="P25" s="60"/>
      <c r="Q25" s="112"/>
      <c r="S25" s="25"/>
      <c r="U25" s="25"/>
      <c r="V25" s="38">
        <f t="shared" si="6"/>
        <v>0</v>
      </c>
      <c r="W25" s="38">
        <f t="shared" si="7"/>
        <v>0</v>
      </c>
      <c r="X25" s="25" t="str">
        <f t="shared" si="8"/>
        <v>OK</v>
      </c>
      <c r="Z25" s="25"/>
      <c r="AA25" s="38">
        <f t="shared" si="9"/>
        <v>0</v>
      </c>
      <c r="AB25" s="38">
        <f t="shared" si="10"/>
        <v>0</v>
      </c>
      <c r="AC25" s="25" t="str">
        <f t="shared" si="11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MATCH(1,(구분표!$E$2:$E$313='17년일입'!B25)*(구분표!$F$2:$F$313='17년일입'!C25)*(구분표!$G$2:$G$313='17년일입'!A25),0)))</f>
        <v/>
      </c>
      <c r="AI25" s="25"/>
      <c r="AK25" s="38">
        <f>IF(AE25="",0,SUMIFS('17년일출'!$W$6:$W$120,'17년일출'!$AF$6:$AF$120,'17년일입'!$AE25))</f>
        <v>0</v>
      </c>
      <c r="AL25" s="38" t="str">
        <f>IF(AE25="","",COUNTIFS('17년일출'!$AF$6:$AF$120,'17년일입'!AE25))</f>
        <v/>
      </c>
      <c r="AM25" s="25" t="str">
        <f t="shared" si="12"/>
        <v>OK</v>
      </c>
      <c r="AO25" s="38">
        <f>IF(AE25="",0,SUMIFS('17년일출'!$AB$6:$AB$120,'17년일출'!$AF$6:$AF$120,'17년일입'!$AE25))</f>
        <v>0</v>
      </c>
      <c r="AP25" s="38" t="str">
        <f>IF(AE25="","",COUNTIFS('17년일출'!$AF$6:$AF$120,AE25))</f>
        <v/>
      </c>
      <c r="AQ25" s="25" t="str">
        <f t="shared" si="13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3"/>
        <v>0</v>
      </c>
      <c r="K26" s="38"/>
      <c r="L26" s="41"/>
      <c r="M26" s="48">
        <f t="shared" si="4"/>
        <v>0</v>
      </c>
      <c r="N26" s="25" t="str">
        <f t="shared" si="5"/>
        <v>X</v>
      </c>
      <c r="O26" s="60"/>
      <c r="P26" s="60"/>
      <c r="Q26" s="112"/>
      <c r="S26" s="25"/>
      <c r="U26" s="25"/>
      <c r="V26" s="38">
        <f t="shared" si="6"/>
        <v>0</v>
      </c>
      <c r="W26" s="38">
        <f t="shared" si="7"/>
        <v>0</v>
      </c>
      <c r="X26" s="25" t="str">
        <f t="shared" si="8"/>
        <v>OK</v>
      </c>
      <c r="Z26" s="25"/>
      <c r="AA26" s="38">
        <f t="shared" si="9"/>
        <v>0</v>
      </c>
      <c r="AB26" s="38">
        <f t="shared" si="10"/>
        <v>0</v>
      </c>
      <c r="AC26" s="25" t="str">
        <f t="shared" si="11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MATCH(1,(구분표!$E$2:$E$313='17년일입'!B26)*(구분표!$F$2:$F$313='17년일입'!C26)*(구분표!$G$2:$G$313='17년일입'!A26),0)))</f>
        <v/>
      </c>
      <c r="AI26" s="25"/>
      <c r="AK26" s="38">
        <f>IF(AE26="",0,SUMIFS('17년일출'!$W$6:$W$120,'17년일출'!$AF$6:$AF$120,'17년일입'!$AE26))</f>
        <v>0</v>
      </c>
      <c r="AL26" s="38" t="str">
        <f>IF(AE26="","",COUNTIFS('17년일출'!$AF$6:$AF$120,'17년일입'!AE26))</f>
        <v/>
      </c>
      <c r="AM26" s="25" t="str">
        <f t="shared" si="12"/>
        <v>OK</v>
      </c>
      <c r="AO26" s="38">
        <f>IF(AE26="",0,SUMIFS('17년일출'!$AB$6:$AB$120,'17년일출'!$AF$6:$AF$120,'17년일입'!$AE26))</f>
        <v>0</v>
      </c>
      <c r="AP26" s="38" t="str">
        <f>IF(AE26="","",COUNTIFS('17년일출'!$AF$6:$AF$120,AE26))</f>
        <v/>
      </c>
      <c r="AQ26" s="25" t="str">
        <f t="shared" si="13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3"/>
        <v>0</v>
      </c>
      <c r="K27" s="38"/>
      <c r="L27" s="41"/>
      <c r="M27" s="48">
        <f t="shared" si="4"/>
        <v>0</v>
      </c>
      <c r="N27" s="25" t="str">
        <f t="shared" si="5"/>
        <v>X</v>
      </c>
      <c r="O27" s="60"/>
      <c r="P27" s="60"/>
      <c r="Q27" s="112"/>
      <c r="S27" s="25"/>
      <c r="U27" s="25"/>
      <c r="V27" s="38">
        <f t="shared" si="6"/>
        <v>0</v>
      </c>
      <c r="W27" s="38">
        <f t="shared" si="7"/>
        <v>0</v>
      </c>
      <c r="X27" s="25" t="str">
        <f t="shared" si="8"/>
        <v>OK</v>
      </c>
      <c r="Z27" s="25"/>
      <c r="AA27" s="38">
        <f t="shared" si="9"/>
        <v>0</v>
      </c>
      <c r="AB27" s="38">
        <f t="shared" si="10"/>
        <v>0</v>
      </c>
      <c r="AC27" s="25" t="str">
        <f t="shared" si="11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MATCH(1,(구분표!$E$2:$E$313='17년일입'!B27)*(구분표!$F$2:$F$313='17년일입'!C27)*(구분표!$G$2:$G$313='17년일입'!A27),0)))</f>
        <v/>
      </c>
      <c r="AI27" s="25"/>
      <c r="AK27" s="38">
        <f>IF(AE27="",0,SUMIFS('17년일출'!$W$6:$W$120,'17년일출'!$AF$6:$AF$120,'17년일입'!$AE27))</f>
        <v>0</v>
      </c>
      <c r="AL27" s="38" t="str">
        <f>IF(AE27="","",COUNTIFS('17년일출'!$AF$6:$AF$120,'17년일입'!AE27))</f>
        <v/>
      </c>
      <c r="AM27" s="25" t="str">
        <f t="shared" si="12"/>
        <v>OK</v>
      </c>
      <c r="AO27" s="38">
        <f>IF(AE27="",0,SUMIFS('17년일출'!$AB$6:$AB$120,'17년일출'!$AF$6:$AF$120,'17년일입'!$AE27))</f>
        <v>0</v>
      </c>
      <c r="AP27" s="38" t="str">
        <f>IF(AE27="","",COUNTIFS('17년일출'!$AF$6:$AF$120,AE27))</f>
        <v/>
      </c>
      <c r="AQ27" s="25" t="str">
        <f t="shared" si="13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3"/>
        <v>0</v>
      </c>
      <c r="K28" s="38"/>
      <c r="L28" s="41"/>
      <c r="M28" s="48">
        <f t="shared" si="4"/>
        <v>0</v>
      </c>
      <c r="N28" s="25" t="str">
        <f t="shared" si="5"/>
        <v>X</v>
      </c>
      <c r="O28" s="60"/>
      <c r="P28" s="60"/>
      <c r="Q28" s="112"/>
      <c r="S28" s="25"/>
      <c r="U28" s="25"/>
      <c r="V28" s="38">
        <f t="shared" si="6"/>
        <v>0</v>
      </c>
      <c r="W28" s="38">
        <f t="shared" si="7"/>
        <v>0</v>
      </c>
      <c r="X28" s="25" t="str">
        <f t="shared" si="8"/>
        <v>OK</v>
      </c>
      <c r="Z28" s="25"/>
      <c r="AA28" s="38">
        <f t="shared" si="9"/>
        <v>0</v>
      </c>
      <c r="AB28" s="38">
        <f t="shared" si="10"/>
        <v>0</v>
      </c>
      <c r="AC28" s="25" t="str">
        <f t="shared" si="11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MATCH(1,(구분표!$E$2:$E$313='17년일입'!B28)*(구분표!$F$2:$F$313='17년일입'!C28)*(구분표!$G$2:$G$313='17년일입'!A28),0)))</f>
        <v/>
      </c>
      <c r="AI28" s="25"/>
      <c r="AK28" s="38">
        <f>IF(AE28="",0,SUMIFS('17년일출'!$W$6:$W$120,'17년일출'!$AF$6:$AF$120,'17년일입'!$AE28))</f>
        <v>0</v>
      </c>
      <c r="AL28" s="38" t="str">
        <f>IF(AE28="","",COUNTIFS('17년일출'!$AF$6:$AF$120,'17년일입'!AE28))</f>
        <v/>
      </c>
      <c r="AM28" s="25" t="str">
        <f t="shared" si="12"/>
        <v>OK</v>
      </c>
      <c r="AO28" s="38">
        <f>IF(AE28="",0,SUMIFS('17년일출'!$AB$6:$AB$120,'17년일출'!$AF$6:$AF$120,'17년일입'!$AE28))</f>
        <v>0</v>
      </c>
      <c r="AP28" s="38" t="str">
        <f>IF(AE28="","",COUNTIFS('17년일출'!$AF$6:$AF$120,AE28))</f>
        <v/>
      </c>
      <c r="AQ28" s="25" t="str">
        <f t="shared" si="13"/>
        <v>OK</v>
      </c>
    </row>
    <row r="29" spans="1:43" ht="50.1" customHeight="1" x14ac:dyDescent="0.3">
      <c r="A29" s="31" t="str">
        <f>IFERROR(VLOOKUP($C29,구분표!$A$2:$C$313,2,FALSE),"")</f>
        <v/>
      </c>
      <c r="B29" s="22" t="str">
        <f>IFERROR(VLOOKUP($C29,구분표!$A$2:$C$313,3,FALSE),"")</f>
        <v/>
      </c>
      <c r="C29" s="29"/>
      <c r="D29" s="33"/>
      <c r="E29" s="34"/>
      <c r="F29" s="33"/>
      <c r="G29" s="40"/>
      <c r="H29" s="38"/>
      <c r="I29" s="41"/>
      <c r="J29" s="46">
        <f t="shared" si="3"/>
        <v>0</v>
      </c>
      <c r="K29" s="38"/>
      <c r="L29" s="41"/>
      <c r="M29" s="48">
        <f t="shared" si="4"/>
        <v>0</v>
      </c>
      <c r="N29" s="25" t="str">
        <f t="shared" si="5"/>
        <v>X</v>
      </c>
      <c r="O29" s="60"/>
      <c r="P29" s="60"/>
      <c r="Q29" s="112"/>
      <c r="S29" s="25"/>
      <c r="U29" s="25"/>
      <c r="V29" s="38">
        <f t="shared" si="6"/>
        <v>0</v>
      </c>
      <c r="W29" s="38">
        <f t="shared" si="7"/>
        <v>0</v>
      </c>
      <c r="X29" s="25" t="str">
        <f t="shared" si="8"/>
        <v>OK</v>
      </c>
      <c r="Z29" s="25"/>
      <c r="AA29" s="38">
        <f t="shared" si="9"/>
        <v>0</v>
      </c>
      <c r="AB29" s="38">
        <f t="shared" si="10"/>
        <v>0</v>
      </c>
      <c r="AC29" s="25" t="str">
        <f t="shared" si="11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MATCH(1,(구분표!$E$2:$E$313='17년일입'!B29)*(구분표!$F$2:$F$313='17년일입'!C29)*(구분표!$G$2:$G$313='17년일입'!A29),0)))</f>
        <v/>
      </c>
      <c r="AI29" s="25"/>
      <c r="AK29" s="38">
        <f>IF(AE29="",0,SUMIFS('17년일출'!$W$6:$W$120,'17년일출'!$AF$6:$AF$120,'17년일입'!$AE29))</f>
        <v>0</v>
      </c>
      <c r="AL29" s="38" t="str">
        <f>IF(AE29="","",COUNTIFS('17년일출'!$AF$6:$AF$120,'17년일입'!AE29))</f>
        <v/>
      </c>
      <c r="AM29" s="25" t="str">
        <f t="shared" si="12"/>
        <v>OK</v>
      </c>
      <c r="AO29" s="38">
        <f>IF(AE29="",0,SUMIFS('17년일출'!$AB$6:$AB$120,'17년일출'!$AF$6:$AF$120,'17년일입'!$AE29))</f>
        <v>0</v>
      </c>
      <c r="AP29" s="38" t="str">
        <f>IF(AE29="","",COUNTIFS('17년일출'!$AF$6:$AF$120,AE29))</f>
        <v/>
      </c>
      <c r="AQ29" s="25" t="str">
        <f t="shared" si="13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3"/>
        <v>0</v>
      </c>
      <c r="K30" s="38"/>
      <c r="L30" s="41"/>
      <c r="M30" s="48">
        <f t="shared" si="4"/>
        <v>0</v>
      </c>
      <c r="N30" s="25" t="str">
        <f t="shared" si="5"/>
        <v>X</v>
      </c>
      <c r="O30" s="60"/>
      <c r="P30" s="60"/>
      <c r="Q30" s="112"/>
      <c r="S30" s="25"/>
      <c r="U30" s="25"/>
      <c r="V30" s="38">
        <f t="shared" si="6"/>
        <v>0</v>
      </c>
      <c r="W30" s="38">
        <f t="shared" si="7"/>
        <v>0</v>
      </c>
      <c r="X30" s="25" t="str">
        <f t="shared" si="8"/>
        <v>OK</v>
      </c>
      <c r="Z30" s="25"/>
      <c r="AA30" s="38">
        <f t="shared" si="9"/>
        <v>0</v>
      </c>
      <c r="AB30" s="38">
        <f t="shared" si="10"/>
        <v>0</v>
      </c>
      <c r="AC30" s="25" t="str">
        <f t="shared" si="11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MATCH(1,(구분표!$E$2:$E$313='17년일입'!B30)*(구분표!$F$2:$F$313='17년일입'!C30)*(구분표!$G$2:$G$313='17년일입'!A30),0)))</f>
        <v/>
      </c>
      <c r="AI30" s="25"/>
      <c r="AK30" s="38">
        <f>IF(AE30="",0,SUMIFS('17년일출'!$W$6:$W$120,'17년일출'!$AF$6:$AF$120,'17년일입'!$AE30))</f>
        <v>0</v>
      </c>
      <c r="AL30" s="38" t="str">
        <f>IF(AE30="","",COUNTIFS('17년일출'!$AF$6:$AF$120,'17년일입'!AE30))</f>
        <v/>
      </c>
      <c r="AM30" s="25" t="str">
        <f t="shared" si="12"/>
        <v>OK</v>
      </c>
      <c r="AO30" s="38">
        <f>IF(AE30="",0,SUMIFS('17년일출'!$AB$6:$AB$120,'17년일출'!$AF$6:$AF$120,'17년일입'!$AE30))</f>
        <v>0</v>
      </c>
      <c r="AP30" s="38" t="str">
        <f>IF(AE30="","",COUNTIFS('17년일출'!$AF$6:$AF$120,AE30))</f>
        <v/>
      </c>
      <c r="AQ30" s="25" t="str">
        <f t="shared" si="13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3"/>
        <v>0</v>
      </c>
      <c r="K31" s="38"/>
      <c r="L31" s="41"/>
      <c r="M31" s="48">
        <f t="shared" si="4"/>
        <v>0</v>
      </c>
      <c r="N31" s="25" t="str">
        <f t="shared" si="5"/>
        <v>X</v>
      </c>
      <c r="O31" s="60"/>
      <c r="P31" s="60"/>
      <c r="Q31" s="112"/>
      <c r="S31" s="25"/>
      <c r="U31" s="25"/>
      <c r="V31" s="38">
        <f t="shared" si="6"/>
        <v>0</v>
      </c>
      <c r="W31" s="38">
        <f t="shared" si="7"/>
        <v>0</v>
      </c>
      <c r="X31" s="25" t="str">
        <f t="shared" si="8"/>
        <v>OK</v>
      </c>
      <c r="Z31" s="25"/>
      <c r="AA31" s="38">
        <f t="shared" si="9"/>
        <v>0</v>
      </c>
      <c r="AB31" s="38">
        <f t="shared" si="10"/>
        <v>0</v>
      </c>
      <c r="AC31" s="25" t="str">
        <f t="shared" si="11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MATCH(1,(구분표!$E$2:$E$313='17년일입'!B31)*(구분표!$F$2:$F$313='17년일입'!C31)*(구분표!$G$2:$G$313='17년일입'!A31),0)))</f>
        <v/>
      </c>
      <c r="AI31" s="25"/>
      <c r="AK31" s="38">
        <f>IF(AE31="",0,SUMIFS('17년일출'!$W$6:$W$120,'17년일출'!$AF$6:$AF$120,'17년일입'!$AE31))</f>
        <v>0</v>
      </c>
      <c r="AL31" s="38" t="str">
        <f>IF(AE31="","",COUNTIFS('17년일출'!$AF$6:$AF$120,'17년일입'!AE31))</f>
        <v/>
      </c>
      <c r="AM31" s="25" t="str">
        <f t="shared" si="12"/>
        <v>OK</v>
      </c>
      <c r="AO31" s="38">
        <f>IF(AE31="",0,SUMIFS('17년일출'!$AB$6:$AB$120,'17년일출'!$AF$6:$AF$120,'17년일입'!$AE31))</f>
        <v>0</v>
      </c>
      <c r="AP31" s="38" t="str">
        <f>IF(AE31="","",COUNTIFS('17년일출'!$AF$6:$AF$120,AE31))</f>
        <v/>
      </c>
      <c r="AQ31" s="25" t="str">
        <f t="shared" si="13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3"/>
        <v>0</v>
      </c>
      <c r="K32" s="38"/>
      <c r="L32" s="41"/>
      <c r="M32" s="48">
        <f t="shared" si="4"/>
        <v>0</v>
      </c>
      <c r="N32" s="25" t="str">
        <f t="shared" si="5"/>
        <v>X</v>
      </c>
      <c r="O32" s="60"/>
      <c r="P32" s="60"/>
      <c r="Q32" s="112"/>
      <c r="S32" s="25"/>
      <c r="U32" s="25"/>
      <c r="V32" s="38">
        <f t="shared" si="6"/>
        <v>0</v>
      </c>
      <c r="W32" s="38">
        <f t="shared" si="7"/>
        <v>0</v>
      </c>
      <c r="X32" s="25" t="str">
        <f t="shared" si="8"/>
        <v>OK</v>
      </c>
      <c r="Z32" s="25"/>
      <c r="AA32" s="38">
        <f t="shared" si="9"/>
        <v>0</v>
      </c>
      <c r="AB32" s="38">
        <f t="shared" si="10"/>
        <v>0</v>
      </c>
      <c r="AC32" s="25" t="str">
        <f t="shared" si="11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MATCH(1,(구분표!$E$2:$E$313='17년일입'!B32)*(구분표!$F$2:$F$313='17년일입'!C32)*(구분표!$G$2:$G$313='17년일입'!A32),0)))</f>
        <v/>
      </c>
      <c r="AI32" s="25"/>
      <c r="AK32" s="38">
        <f>IF(AE32="",0,SUMIFS('17년일출'!$W$6:$W$120,'17년일출'!$AF$6:$AF$120,'17년일입'!$AE32))</f>
        <v>0</v>
      </c>
      <c r="AL32" s="38" t="str">
        <f>IF(AE32="","",COUNTIFS('17년일출'!$AF$6:$AF$120,'17년일입'!AE32))</f>
        <v/>
      </c>
      <c r="AM32" s="25" t="str">
        <f t="shared" si="12"/>
        <v>OK</v>
      </c>
      <c r="AO32" s="38">
        <f>IF(AE32="",0,SUMIFS('17년일출'!$AB$6:$AB$120,'17년일출'!$AF$6:$AF$120,'17년일입'!$AE32))</f>
        <v>0</v>
      </c>
      <c r="AP32" s="38" t="str">
        <f>IF(AE32="","",COUNTIFS('17년일출'!$AF$6:$AF$120,AE32))</f>
        <v/>
      </c>
      <c r="AQ32" s="25" t="str">
        <f t="shared" si="13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3"/>
        <v>0</v>
      </c>
      <c r="K33" s="38"/>
      <c r="L33" s="41"/>
      <c r="M33" s="48">
        <f t="shared" si="4"/>
        <v>0</v>
      </c>
      <c r="N33" s="25" t="str">
        <f t="shared" si="5"/>
        <v>X</v>
      </c>
      <c r="O33" s="60"/>
      <c r="P33" s="60"/>
      <c r="Q33" s="112"/>
      <c r="S33" s="25"/>
      <c r="U33" s="25"/>
      <c r="V33" s="38">
        <f t="shared" si="6"/>
        <v>0</v>
      </c>
      <c r="W33" s="38">
        <f t="shared" si="7"/>
        <v>0</v>
      </c>
      <c r="X33" s="25" t="str">
        <f t="shared" si="8"/>
        <v>OK</v>
      </c>
      <c r="Z33" s="25"/>
      <c r="AA33" s="38">
        <f t="shared" si="9"/>
        <v>0</v>
      </c>
      <c r="AB33" s="38">
        <f t="shared" si="10"/>
        <v>0</v>
      </c>
      <c r="AC33" s="25" t="str">
        <f t="shared" si="11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MATCH(1,(구분표!$E$2:$E$313='17년일입'!B33)*(구분표!$F$2:$F$313='17년일입'!C33)*(구분표!$G$2:$G$313='17년일입'!A33),0)))</f>
        <v/>
      </c>
      <c r="AI33" s="25"/>
      <c r="AK33" s="38">
        <f>IF(AE33="",0,SUMIFS('17년일출'!$W$6:$W$120,'17년일출'!$AF$6:$AF$120,'17년일입'!$AE33))</f>
        <v>0</v>
      </c>
      <c r="AL33" s="38" t="str">
        <f>IF(AE33="","",COUNTIFS('17년일출'!$AF$6:$AF$120,'17년일입'!AE33))</f>
        <v/>
      </c>
      <c r="AM33" s="25" t="str">
        <f t="shared" si="12"/>
        <v>OK</v>
      </c>
      <c r="AO33" s="38">
        <f>IF(AE33="",0,SUMIFS('17년일출'!$AB$6:$AB$120,'17년일출'!$AF$6:$AF$120,'17년일입'!$AE33))</f>
        <v>0</v>
      </c>
      <c r="AP33" s="38" t="str">
        <f>IF(AE33="","",COUNTIFS('17년일출'!$AF$6:$AF$120,AE33))</f>
        <v/>
      </c>
      <c r="AQ33" s="25" t="str">
        <f t="shared" si="13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3"/>
        <v>0</v>
      </c>
      <c r="K34" s="38"/>
      <c r="L34" s="41"/>
      <c r="M34" s="48">
        <f t="shared" si="4"/>
        <v>0</v>
      </c>
      <c r="N34" s="25" t="str">
        <f t="shared" si="5"/>
        <v>X</v>
      </c>
      <c r="O34" s="60"/>
      <c r="P34" s="60"/>
      <c r="Q34" s="112"/>
      <c r="S34" s="25"/>
      <c r="U34" s="25"/>
      <c r="V34" s="38">
        <f t="shared" si="6"/>
        <v>0</v>
      </c>
      <c r="W34" s="38">
        <f t="shared" si="7"/>
        <v>0</v>
      </c>
      <c r="X34" s="25" t="str">
        <f t="shared" si="8"/>
        <v>OK</v>
      </c>
      <c r="Z34" s="25"/>
      <c r="AA34" s="38">
        <f t="shared" si="9"/>
        <v>0</v>
      </c>
      <c r="AB34" s="38">
        <f t="shared" si="10"/>
        <v>0</v>
      </c>
      <c r="AC34" s="25" t="str">
        <f t="shared" si="11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MATCH(1,(구분표!$E$2:$E$313='17년일입'!B34)*(구분표!$F$2:$F$313='17년일입'!C34)*(구분표!$G$2:$G$313='17년일입'!A34),0)))</f>
        <v/>
      </c>
      <c r="AI34" s="25"/>
      <c r="AK34" s="38">
        <f>IF(AE34="",0,SUMIFS('17년일출'!$W$6:$W$120,'17년일출'!$AF$6:$AF$120,'17년일입'!$AE34))</f>
        <v>0</v>
      </c>
      <c r="AL34" s="38" t="str">
        <f>IF(AE34="","",COUNTIFS('17년일출'!$AF$6:$AF$120,'17년일입'!AE34))</f>
        <v/>
      </c>
      <c r="AM34" s="25" t="str">
        <f t="shared" si="12"/>
        <v>OK</v>
      </c>
      <c r="AO34" s="38">
        <f>IF(AE34="",0,SUMIFS('17년일출'!$AB$6:$AB$120,'17년일출'!$AF$6:$AF$120,'17년일입'!$AE34))</f>
        <v>0</v>
      </c>
      <c r="AP34" s="38" t="str">
        <f>IF(AE34="","",COUNTIFS('17년일출'!$AF$6:$AF$120,AE34))</f>
        <v/>
      </c>
      <c r="AQ34" s="25" t="str">
        <f t="shared" si="13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3"/>
        <v>0</v>
      </c>
      <c r="K35" s="38"/>
      <c r="L35" s="41"/>
      <c r="M35" s="48">
        <f t="shared" si="4"/>
        <v>0</v>
      </c>
      <c r="N35" s="25" t="str">
        <f t="shared" si="5"/>
        <v>X</v>
      </c>
      <c r="O35" s="60"/>
      <c r="P35" s="60"/>
      <c r="Q35" s="112"/>
      <c r="S35" s="25"/>
      <c r="U35" s="25"/>
      <c r="V35" s="38">
        <f t="shared" si="6"/>
        <v>0</v>
      </c>
      <c r="W35" s="38">
        <f t="shared" si="7"/>
        <v>0</v>
      </c>
      <c r="X35" s="25" t="str">
        <f t="shared" si="8"/>
        <v>OK</v>
      </c>
      <c r="Z35" s="25"/>
      <c r="AA35" s="38">
        <f t="shared" si="9"/>
        <v>0</v>
      </c>
      <c r="AB35" s="38">
        <f t="shared" si="10"/>
        <v>0</v>
      </c>
      <c r="AC35" s="25" t="str">
        <f t="shared" si="11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MATCH(1,(구분표!$E$2:$E$313='17년일입'!B35)*(구분표!$F$2:$F$313='17년일입'!C35)*(구분표!$G$2:$G$313='17년일입'!A35),0)))</f>
        <v/>
      </c>
      <c r="AI35" s="25"/>
      <c r="AK35" s="38">
        <f>IF(AE35="",0,SUMIFS('17년일출'!$W$6:$W$120,'17년일출'!$AF$6:$AF$120,'17년일입'!$AE35))</f>
        <v>0</v>
      </c>
      <c r="AL35" s="38" t="str">
        <f>IF(AE35="","",COUNTIFS('17년일출'!$AF$6:$AF$120,'17년일입'!AE35))</f>
        <v/>
      </c>
      <c r="AM35" s="25" t="str">
        <f t="shared" si="12"/>
        <v>OK</v>
      </c>
      <c r="AO35" s="38">
        <f>IF(AE35="",0,SUMIFS('17년일출'!$AB$6:$AB$120,'17년일출'!$AF$6:$AF$120,'17년일입'!$AE35))</f>
        <v>0</v>
      </c>
      <c r="AP35" s="38" t="str">
        <f>IF(AE35="","",COUNTIFS('17년일출'!$AF$6:$AF$120,AE35))</f>
        <v/>
      </c>
      <c r="AQ35" s="25" t="str">
        <f t="shared" si="13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3"/>
        <v>0</v>
      </c>
      <c r="K36" s="38"/>
      <c r="L36" s="41"/>
      <c r="M36" s="48">
        <f t="shared" si="4"/>
        <v>0</v>
      </c>
      <c r="N36" s="25" t="str">
        <f t="shared" si="5"/>
        <v>X</v>
      </c>
      <c r="O36" s="60"/>
      <c r="P36" s="60"/>
      <c r="Q36" s="112"/>
      <c r="S36" s="25"/>
      <c r="U36" s="25"/>
      <c r="V36" s="38">
        <f t="shared" si="6"/>
        <v>0</v>
      </c>
      <c r="W36" s="38">
        <f t="shared" si="7"/>
        <v>0</v>
      </c>
      <c r="X36" s="25" t="str">
        <f t="shared" si="8"/>
        <v>OK</v>
      </c>
      <c r="Z36" s="25"/>
      <c r="AA36" s="38">
        <f t="shared" si="9"/>
        <v>0</v>
      </c>
      <c r="AB36" s="38">
        <f t="shared" si="10"/>
        <v>0</v>
      </c>
      <c r="AC36" s="25" t="str">
        <f t="shared" si="11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MATCH(1,(구분표!$E$2:$E$313='17년일입'!B36)*(구분표!$F$2:$F$313='17년일입'!C36)*(구분표!$G$2:$G$313='17년일입'!A36),0)))</f>
        <v/>
      </c>
      <c r="AI36" s="25"/>
      <c r="AK36" s="38">
        <f>IF(AE36="",0,SUMIFS('17년일출'!$W$6:$W$120,'17년일출'!$AF$6:$AF$120,'17년일입'!$AE36))</f>
        <v>0</v>
      </c>
      <c r="AL36" s="38" t="str">
        <f>IF(AE36="","",COUNTIFS('17년일출'!$AF$6:$AF$120,'17년일입'!AE36))</f>
        <v/>
      </c>
      <c r="AM36" s="25" t="str">
        <f t="shared" si="12"/>
        <v>OK</v>
      </c>
      <c r="AO36" s="38">
        <f>IF(AE36="",0,SUMIFS('17년일출'!$AB$6:$AB$120,'17년일출'!$AF$6:$AF$120,'17년일입'!$AE36))</f>
        <v>0</v>
      </c>
      <c r="AP36" s="38" t="str">
        <f>IF(AE36="","",COUNTIFS('17년일출'!$AF$6:$AF$120,AE36))</f>
        <v/>
      </c>
      <c r="AQ36" s="25" t="str">
        <f t="shared" si="13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3"/>
        <v>0</v>
      </c>
      <c r="K37" s="38"/>
      <c r="L37" s="41"/>
      <c r="M37" s="48">
        <f t="shared" si="4"/>
        <v>0</v>
      </c>
      <c r="N37" s="25" t="str">
        <f t="shared" si="5"/>
        <v>X</v>
      </c>
      <c r="O37" s="60"/>
      <c r="P37" s="60"/>
      <c r="Q37" s="112"/>
      <c r="S37" s="25"/>
      <c r="U37" s="25"/>
      <c r="V37" s="38">
        <f t="shared" si="6"/>
        <v>0</v>
      </c>
      <c r="W37" s="38">
        <f t="shared" si="7"/>
        <v>0</v>
      </c>
      <c r="X37" s="25" t="str">
        <f t="shared" si="8"/>
        <v>OK</v>
      </c>
      <c r="Z37" s="25"/>
      <c r="AA37" s="38">
        <f t="shared" si="9"/>
        <v>0</v>
      </c>
      <c r="AB37" s="38">
        <f t="shared" si="10"/>
        <v>0</v>
      </c>
      <c r="AC37" s="25" t="str">
        <f t="shared" si="11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MATCH(1,(구분표!$E$2:$E$313='17년일입'!B37)*(구분표!$F$2:$F$313='17년일입'!C37)*(구분표!$G$2:$G$313='17년일입'!A37),0)))</f>
        <v/>
      </c>
      <c r="AI37" s="25"/>
      <c r="AK37" s="38">
        <f>IF(AE37="",0,SUMIFS('17년일출'!$W$6:$W$120,'17년일출'!$AF$6:$AF$120,'17년일입'!$AE37))</f>
        <v>0</v>
      </c>
      <c r="AL37" s="38" t="str">
        <f>IF(AE37="","",COUNTIFS('17년일출'!$AF$6:$AF$120,'17년일입'!AE37))</f>
        <v/>
      </c>
      <c r="AM37" s="25" t="str">
        <f t="shared" si="12"/>
        <v>OK</v>
      </c>
      <c r="AO37" s="38">
        <f>IF(AE37="",0,SUMIFS('17년일출'!$AB$6:$AB$120,'17년일출'!$AF$6:$AF$120,'17년일입'!$AE37))</f>
        <v>0</v>
      </c>
      <c r="AP37" s="38" t="str">
        <f>IF(AE37="","",COUNTIFS('17년일출'!$AF$6:$AF$120,AE37))</f>
        <v/>
      </c>
      <c r="AQ37" s="25" t="str">
        <f t="shared" si="13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3"/>
        <v>0</v>
      </c>
      <c r="K38" s="38"/>
      <c r="L38" s="41"/>
      <c r="M38" s="48">
        <f t="shared" si="4"/>
        <v>0</v>
      </c>
      <c r="N38" s="25" t="str">
        <f t="shared" si="5"/>
        <v>X</v>
      </c>
      <c r="O38" s="60"/>
      <c r="P38" s="60"/>
      <c r="Q38" s="112"/>
      <c r="S38" s="25"/>
      <c r="U38" s="25"/>
      <c r="V38" s="38">
        <f t="shared" si="6"/>
        <v>0</v>
      </c>
      <c r="W38" s="38">
        <f t="shared" si="7"/>
        <v>0</v>
      </c>
      <c r="X38" s="25" t="str">
        <f t="shared" si="8"/>
        <v>OK</v>
      </c>
      <c r="Z38" s="25"/>
      <c r="AA38" s="38">
        <f t="shared" si="9"/>
        <v>0</v>
      </c>
      <c r="AB38" s="38">
        <f t="shared" si="10"/>
        <v>0</v>
      </c>
      <c r="AC38" s="25" t="str">
        <f t="shared" si="11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MATCH(1,(구분표!$E$2:$E$313='17년일입'!B38)*(구분표!$F$2:$F$313='17년일입'!C38)*(구분표!$G$2:$G$313='17년일입'!A38),0)))</f>
        <v/>
      </c>
      <c r="AI38" s="25"/>
      <c r="AK38" s="38">
        <f>IF(AE38="",0,SUMIFS('17년일출'!$W$6:$W$120,'17년일출'!$AF$6:$AF$120,'17년일입'!$AE38))</f>
        <v>0</v>
      </c>
      <c r="AL38" s="38" t="str">
        <f>IF(AE38="","",COUNTIFS('17년일출'!$AF$6:$AF$120,'17년일입'!AE38))</f>
        <v/>
      </c>
      <c r="AM38" s="25" t="str">
        <f t="shared" si="12"/>
        <v>OK</v>
      </c>
      <c r="AO38" s="38">
        <f>IF(AE38="",0,SUMIFS('17년일출'!$AB$6:$AB$120,'17년일출'!$AF$6:$AF$120,'17년일입'!$AE38))</f>
        <v>0</v>
      </c>
      <c r="AP38" s="38" t="str">
        <f>IF(AE38="","",COUNTIFS('17년일출'!$AF$6:$AF$120,AE38))</f>
        <v/>
      </c>
      <c r="AQ38" s="25" t="str">
        <f t="shared" si="13"/>
        <v>OK</v>
      </c>
    </row>
    <row r="39" spans="1:43" ht="50.1" customHeight="1" x14ac:dyDescent="0.3">
      <c r="A39" s="31" t="str">
        <f>IFERROR(VLOOKUP($C39,구분표!$A$2:$C$313,2,FALSE),"")</f>
        <v/>
      </c>
      <c r="B39" s="22" t="str">
        <f>IFERROR(VLOOKUP($C39,구분표!$A$2:$C$313,3,FALSE),"")</f>
        <v/>
      </c>
      <c r="C39" s="29"/>
      <c r="D39" s="33"/>
      <c r="E39" s="34"/>
      <c r="F39" s="33"/>
      <c r="G39" s="40"/>
      <c r="H39" s="38"/>
      <c r="I39" s="41"/>
      <c r="J39" s="46">
        <f t="shared" si="3"/>
        <v>0</v>
      </c>
      <c r="K39" s="38"/>
      <c r="L39" s="41"/>
      <c r="M39" s="48">
        <f t="shared" si="4"/>
        <v>0</v>
      </c>
      <c r="N39" s="25" t="str">
        <f t="shared" si="5"/>
        <v>X</v>
      </c>
      <c r="O39" s="60"/>
      <c r="P39" s="60"/>
      <c r="Q39" s="112"/>
      <c r="S39" s="25"/>
      <c r="U39" s="25"/>
      <c r="V39" s="38">
        <f t="shared" si="6"/>
        <v>0</v>
      </c>
      <c r="W39" s="38">
        <f t="shared" si="7"/>
        <v>0</v>
      </c>
      <c r="X39" s="25" t="str">
        <f t="shared" si="8"/>
        <v>OK</v>
      </c>
      <c r="Z39" s="25"/>
      <c r="AA39" s="38">
        <f t="shared" si="9"/>
        <v>0</v>
      </c>
      <c r="AB39" s="38">
        <f t="shared" si="10"/>
        <v>0</v>
      </c>
      <c r="AC39" s="25" t="str">
        <f t="shared" si="11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MATCH(1,(구분표!$E$2:$E$313='17년일입'!B39)*(구분표!$F$2:$F$313='17년일입'!C39)*(구분표!$G$2:$G$313='17년일입'!A39),0)))</f>
        <v/>
      </c>
      <c r="AI39" s="25"/>
      <c r="AK39" s="38">
        <f>IF(AE39="",0,SUMIFS('17년일출'!$W$6:$W$120,'17년일출'!$AF$6:$AF$120,'17년일입'!$AE39))</f>
        <v>0</v>
      </c>
      <c r="AL39" s="38" t="str">
        <f>IF(AE39="","",COUNTIFS('17년일출'!$AF$6:$AF$120,'17년일입'!AE39))</f>
        <v/>
      </c>
      <c r="AM39" s="25" t="str">
        <f t="shared" si="12"/>
        <v>OK</v>
      </c>
      <c r="AO39" s="38">
        <f>IF(AE39="",0,SUMIFS('17년일출'!$AB$6:$AB$120,'17년일출'!$AF$6:$AF$120,'17년일입'!$AE39))</f>
        <v>0</v>
      </c>
      <c r="AP39" s="38" t="str">
        <f>IF(AE39="","",COUNTIFS('17년일출'!$AF$6:$AF$120,AE39))</f>
        <v/>
      </c>
      <c r="AQ39" s="25" t="str">
        <f t="shared" si="13"/>
        <v>OK</v>
      </c>
    </row>
    <row r="40" spans="1:43" ht="50.1" customHeight="1" x14ac:dyDescent="0.3">
      <c r="A40" s="31" t="str">
        <f>IFERROR(VLOOKUP($C40,구분표!$A$2:$C$313,2,FALSE),"")</f>
        <v/>
      </c>
      <c r="B40" s="22" t="str">
        <f>IFERROR(VLOOKUP($C40,구분표!$A$2:$C$313,3,FALSE),"")</f>
        <v/>
      </c>
      <c r="C40" s="29"/>
      <c r="D40" s="33"/>
      <c r="E40" s="34"/>
      <c r="F40" s="33"/>
      <c r="G40" s="40"/>
      <c r="H40" s="38"/>
      <c r="I40" s="41"/>
      <c r="J40" s="46">
        <f t="shared" si="3"/>
        <v>0</v>
      </c>
      <c r="K40" s="38"/>
      <c r="L40" s="41"/>
      <c r="M40" s="48">
        <f t="shared" si="4"/>
        <v>0</v>
      </c>
      <c r="N40" s="25" t="str">
        <f t="shared" si="5"/>
        <v>X</v>
      </c>
      <c r="O40" s="60"/>
      <c r="P40" s="60"/>
      <c r="Q40" s="112"/>
      <c r="S40" s="25"/>
      <c r="U40" s="25"/>
      <c r="V40" s="38">
        <f t="shared" si="6"/>
        <v>0</v>
      </c>
      <c r="W40" s="38">
        <f t="shared" si="7"/>
        <v>0</v>
      </c>
      <c r="X40" s="25" t="str">
        <f t="shared" si="8"/>
        <v>OK</v>
      </c>
      <c r="Z40" s="25"/>
      <c r="AA40" s="38">
        <f t="shared" si="9"/>
        <v>0</v>
      </c>
      <c r="AB40" s="38">
        <f t="shared" si="10"/>
        <v>0</v>
      </c>
      <c r="AC40" s="25" t="str">
        <f t="shared" si="11"/>
        <v>OK</v>
      </c>
      <c r="AE40" s="25" t="str">
        <f>IF(AG40="","",IF(U40="도비","세입없음",CONCATENATE(AG40,"-",COUNTIF($AG$7:AG40,AG40))))</f>
        <v/>
      </c>
      <c r="AG40" s="25" t="str">
        <f t="array" ref="AG40">IF(C40="","",INDEX(구분표!$I$2:$I$313, MATCH(1,(구분표!$E$2:$E$313='17년일입'!B40)*(구분표!$F$2:$F$313='17년일입'!C40)*(구분표!$G$2:$G$313='17년일입'!A40),0)))</f>
        <v/>
      </c>
      <c r="AI40" s="25"/>
      <c r="AK40" s="38">
        <f>IF(AE40="",0,SUMIFS('17년일출'!$W$6:$W$120,'17년일출'!$AF$6:$AF$120,'17년일입'!$AE40))</f>
        <v>0</v>
      </c>
      <c r="AL40" s="38" t="str">
        <f>IF(AE40="","",COUNTIFS('17년일출'!$AF$6:$AF$120,'17년일입'!AE40))</f>
        <v/>
      </c>
      <c r="AM40" s="25" t="str">
        <f t="shared" si="12"/>
        <v>OK</v>
      </c>
      <c r="AO40" s="38">
        <f>IF(AE40="",0,SUMIFS('17년일출'!$AB$6:$AB$120,'17년일출'!$AF$6:$AF$120,'17년일입'!$AE40))</f>
        <v>0</v>
      </c>
      <c r="AP40" s="38" t="str">
        <f>IF(AE40="","",COUNTIFS('17년일출'!$AF$6:$AF$120,AE40))</f>
        <v/>
      </c>
      <c r="AQ40" s="25" t="str">
        <f t="shared" si="13"/>
        <v>OK</v>
      </c>
    </row>
    <row r="41" spans="1:43" ht="50.1" customHeight="1" x14ac:dyDescent="0.3">
      <c r="A41" s="31" t="str">
        <f>IFERROR(VLOOKUP($C41,구분표!$A$2:$C$313,2,FALSE),"")</f>
        <v/>
      </c>
      <c r="B41" s="22" t="str">
        <f>IFERROR(VLOOKUP($C41,구분표!$A$2:$C$313,3,FALSE),"")</f>
        <v/>
      </c>
      <c r="C41" s="29"/>
      <c r="D41" s="33"/>
      <c r="E41" s="34"/>
      <c r="F41" s="33"/>
      <c r="G41" s="40"/>
      <c r="H41" s="38"/>
      <c r="I41" s="41"/>
      <c r="J41" s="46">
        <f t="shared" si="3"/>
        <v>0</v>
      </c>
      <c r="K41" s="38"/>
      <c r="L41" s="41"/>
      <c r="M41" s="48">
        <f t="shared" si="4"/>
        <v>0</v>
      </c>
      <c r="N41" s="25" t="str">
        <f t="shared" si="5"/>
        <v>X</v>
      </c>
      <c r="O41" s="60"/>
      <c r="P41" s="60"/>
      <c r="Q41" s="112"/>
      <c r="S41" s="25"/>
      <c r="U41" s="25"/>
      <c r="V41" s="38">
        <f t="shared" si="6"/>
        <v>0</v>
      </c>
      <c r="W41" s="38">
        <f t="shared" si="7"/>
        <v>0</v>
      </c>
      <c r="X41" s="25" t="str">
        <f t="shared" si="8"/>
        <v>OK</v>
      </c>
      <c r="Z41" s="25"/>
      <c r="AA41" s="38">
        <f t="shared" si="9"/>
        <v>0</v>
      </c>
      <c r="AB41" s="38">
        <f t="shared" si="10"/>
        <v>0</v>
      </c>
      <c r="AC41" s="25" t="str">
        <f t="shared" si="11"/>
        <v>OK</v>
      </c>
      <c r="AE41" s="25" t="str">
        <f>IF(AG41="","",IF(U41="도비","세입없음",CONCATENATE(AG41,"-",COUNTIF($AG$7:AG41,AG41))))</f>
        <v/>
      </c>
      <c r="AG41" s="25" t="str">
        <f t="array" ref="AG41">IF(C41="","",INDEX(구분표!$I$2:$I$313, MATCH(1,(구분표!$E$2:$E$313='17년일입'!B41)*(구분표!$F$2:$F$313='17년일입'!C41)*(구분표!$G$2:$G$313='17년일입'!A41),0)))</f>
        <v/>
      </c>
      <c r="AI41" s="25"/>
      <c r="AK41" s="38">
        <f>IF(AE41="",0,SUMIFS('17년일출'!$W$6:$W$120,'17년일출'!$AF$6:$AF$120,'17년일입'!$AE41))</f>
        <v>0</v>
      </c>
      <c r="AL41" s="38" t="str">
        <f>IF(AE41="","",COUNTIFS('17년일출'!$AF$6:$AF$120,'17년일입'!AE41))</f>
        <v/>
      </c>
      <c r="AM41" s="25" t="str">
        <f t="shared" si="12"/>
        <v>OK</v>
      </c>
      <c r="AO41" s="38">
        <f>IF(AE41="",0,SUMIFS('17년일출'!$AB$6:$AB$120,'17년일출'!$AF$6:$AF$120,'17년일입'!$AE41))</f>
        <v>0</v>
      </c>
      <c r="AP41" s="38" t="str">
        <f>IF(AE41="","",COUNTIFS('17년일출'!$AF$6:$AF$120,AE41))</f>
        <v/>
      </c>
      <c r="AQ41" s="25" t="str">
        <f t="shared" si="13"/>
        <v>OK</v>
      </c>
    </row>
    <row r="42" spans="1:43" ht="50.1" customHeight="1" x14ac:dyDescent="0.3">
      <c r="A42" s="31" t="str">
        <f>IFERROR(VLOOKUP($C42,구분표!$A$2:$C$313,2,FALSE),"")</f>
        <v/>
      </c>
      <c r="B42" s="22" t="str">
        <f>IFERROR(VLOOKUP($C42,구분표!$A$2:$C$313,3,FALSE),"")</f>
        <v/>
      </c>
      <c r="C42" s="29"/>
      <c r="D42" s="33"/>
      <c r="E42" s="34"/>
      <c r="F42" s="33"/>
      <c r="G42" s="40"/>
      <c r="H42" s="38"/>
      <c r="I42" s="41"/>
      <c r="J42" s="46">
        <f t="shared" si="3"/>
        <v>0</v>
      </c>
      <c r="K42" s="38"/>
      <c r="L42" s="41"/>
      <c r="M42" s="48">
        <f t="shared" si="4"/>
        <v>0</v>
      </c>
      <c r="N42" s="25" t="str">
        <f t="shared" si="5"/>
        <v>X</v>
      </c>
      <c r="O42" s="60"/>
      <c r="P42" s="60"/>
      <c r="Q42" s="112"/>
      <c r="S42" s="25"/>
      <c r="U42" s="25"/>
      <c r="V42" s="38">
        <f t="shared" si="6"/>
        <v>0</v>
      </c>
      <c r="W42" s="38">
        <f t="shared" si="7"/>
        <v>0</v>
      </c>
      <c r="X42" s="25" t="str">
        <f t="shared" si="8"/>
        <v>OK</v>
      </c>
      <c r="Z42" s="25"/>
      <c r="AA42" s="38">
        <f t="shared" si="9"/>
        <v>0</v>
      </c>
      <c r="AB42" s="38">
        <f t="shared" si="10"/>
        <v>0</v>
      </c>
      <c r="AC42" s="25" t="str">
        <f t="shared" si="11"/>
        <v>OK</v>
      </c>
      <c r="AE42" s="25" t="str">
        <f>IF(AG42="","",IF(U42="도비","세입없음",CONCATENATE(AG42,"-",COUNTIF($AG$7:AG42,AG42))))</f>
        <v/>
      </c>
      <c r="AG42" s="25" t="str">
        <f t="array" ref="AG42">IF(C42="","",INDEX(구분표!$I$2:$I$313, MATCH(1,(구분표!$E$2:$E$313='17년일입'!B42)*(구분표!$F$2:$F$313='17년일입'!C42)*(구분표!$G$2:$G$313='17년일입'!A42),0)))</f>
        <v/>
      </c>
      <c r="AI42" s="25"/>
      <c r="AK42" s="38">
        <f>IF(AE42="",0,SUMIFS('17년일출'!$W$6:$W$120,'17년일출'!$AF$6:$AF$120,'17년일입'!$AE42))</f>
        <v>0</v>
      </c>
      <c r="AL42" s="38" t="str">
        <f>IF(AE42="","",COUNTIFS('17년일출'!$AF$6:$AF$120,'17년일입'!AE42))</f>
        <v/>
      </c>
      <c r="AM42" s="25" t="str">
        <f t="shared" si="12"/>
        <v>OK</v>
      </c>
      <c r="AO42" s="38">
        <f>IF(AE42="",0,SUMIFS('17년일출'!$AB$6:$AB$120,'17년일출'!$AF$6:$AF$120,'17년일입'!$AE42))</f>
        <v>0</v>
      </c>
      <c r="AP42" s="38" t="str">
        <f>IF(AE42="","",COUNTIFS('17년일출'!$AF$6:$AF$120,AE42))</f>
        <v/>
      </c>
      <c r="AQ42" s="25" t="str">
        <f t="shared" si="13"/>
        <v>OK</v>
      </c>
    </row>
    <row r="43" spans="1:43" ht="50.1" customHeight="1" x14ac:dyDescent="0.3">
      <c r="A43" s="31" t="str">
        <f>IFERROR(VLOOKUP($C43,구분표!$A$2:$C$313,2,FALSE),"")</f>
        <v/>
      </c>
      <c r="B43" s="22" t="str">
        <f>IFERROR(VLOOKUP($C43,구분표!$A$2:$C$313,3,FALSE),"")</f>
        <v/>
      </c>
      <c r="C43" s="29"/>
      <c r="D43" s="33"/>
      <c r="E43" s="34"/>
      <c r="F43" s="33"/>
      <c r="G43" s="40"/>
      <c r="H43" s="38"/>
      <c r="I43" s="41"/>
      <c r="J43" s="46">
        <f t="shared" si="3"/>
        <v>0</v>
      </c>
      <c r="K43" s="38"/>
      <c r="L43" s="41"/>
      <c r="M43" s="48">
        <f t="shared" si="4"/>
        <v>0</v>
      </c>
      <c r="N43" s="25" t="str">
        <f t="shared" si="5"/>
        <v>X</v>
      </c>
      <c r="O43" s="60"/>
      <c r="P43" s="60"/>
      <c r="Q43" s="112"/>
      <c r="S43" s="25"/>
      <c r="U43" s="25"/>
      <c r="V43" s="38">
        <f t="shared" si="6"/>
        <v>0</v>
      </c>
      <c r="W43" s="38">
        <f t="shared" si="7"/>
        <v>0</v>
      </c>
      <c r="X43" s="25" t="str">
        <f t="shared" si="8"/>
        <v>OK</v>
      </c>
      <c r="Z43" s="25"/>
      <c r="AA43" s="38">
        <f t="shared" si="9"/>
        <v>0</v>
      </c>
      <c r="AB43" s="38">
        <f t="shared" si="10"/>
        <v>0</v>
      </c>
      <c r="AC43" s="25" t="str">
        <f t="shared" si="11"/>
        <v>OK</v>
      </c>
      <c r="AE43" s="25" t="str">
        <f>IF(AG43="","",IF(U43="도비","세입없음",CONCATENATE(AG43,"-",COUNTIF($AG$7:AG43,AG43))))</f>
        <v/>
      </c>
      <c r="AG43" s="25" t="str">
        <f t="array" ref="AG43">IF(C43="","",INDEX(구분표!$I$2:$I$313, MATCH(1,(구분표!$E$2:$E$313='17년일입'!B43)*(구분표!$F$2:$F$313='17년일입'!C43)*(구분표!$G$2:$G$313='17년일입'!A43),0)))</f>
        <v/>
      </c>
      <c r="AI43" s="25"/>
      <c r="AK43" s="38">
        <f>IF(AE43="",0,SUMIFS('17년일출'!$W$6:$W$120,'17년일출'!$AF$6:$AF$120,'17년일입'!$AE43))</f>
        <v>0</v>
      </c>
      <c r="AL43" s="38" t="str">
        <f>IF(AE43="","",COUNTIFS('17년일출'!$AF$6:$AF$120,'17년일입'!AE43))</f>
        <v/>
      </c>
      <c r="AM43" s="25" t="str">
        <f t="shared" si="12"/>
        <v>OK</v>
      </c>
      <c r="AO43" s="38">
        <f>IF(AE43="",0,SUMIFS('17년일출'!$AB$6:$AB$120,'17년일출'!$AF$6:$AF$120,'17년일입'!$AE43))</f>
        <v>0</v>
      </c>
      <c r="AP43" s="38" t="str">
        <f>IF(AE43="","",COUNTIFS('17년일출'!$AF$6:$AF$120,AE43))</f>
        <v/>
      </c>
      <c r="AQ43" s="25" t="str">
        <f t="shared" si="13"/>
        <v>OK</v>
      </c>
    </row>
    <row r="44" spans="1:43" ht="50.1" customHeight="1" x14ac:dyDescent="0.3">
      <c r="A44" s="31" t="str">
        <f>IFERROR(VLOOKUP($C44,구분표!$A$2:$C$313,2,FALSE),"")</f>
        <v/>
      </c>
      <c r="B44" s="22" t="str">
        <f>IFERROR(VLOOKUP($C44,구분표!$A$2:$C$313,3,FALSE),"")</f>
        <v/>
      </c>
      <c r="C44" s="29"/>
      <c r="D44" s="33"/>
      <c r="E44" s="34"/>
      <c r="F44" s="33"/>
      <c r="G44" s="40"/>
      <c r="H44" s="38"/>
      <c r="I44" s="41"/>
      <c r="J44" s="46">
        <f t="shared" si="3"/>
        <v>0</v>
      </c>
      <c r="K44" s="38"/>
      <c r="L44" s="41"/>
      <c r="M44" s="48">
        <f t="shared" si="4"/>
        <v>0</v>
      </c>
      <c r="N44" s="25" t="str">
        <f t="shared" si="5"/>
        <v>X</v>
      </c>
      <c r="O44" s="60"/>
      <c r="P44" s="60"/>
      <c r="Q44" s="112"/>
      <c r="S44" s="25"/>
      <c r="U44" s="25"/>
      <c r="V44" s="38">
        <f t="shared" si="6"/>
        <v>0</v>
      </c>
      <c r="W44" s="38">
        <f t="shared" si="7"/>
        <v>0</v>
      </c>
      <c r="X44" s="25" t="str">
        <f t="shared" si="8"/>
        <v>OK</v>
      </c>
      <c r="Z44" s="25"/>
      <c r="AA44" s="38">
        <f t="shared" si="9"/>
        <v>0</v>
      </c>
      <c r="AB44" s="38">
        <f t="shared" si="10"/>
        <v>0</v>
      </c>
      <c r="AC44" s="25" t="str">
        <f t="shared" si="11"/>
        <v>OK</v>
      </c>
      <c r="AE44" s="25" t="str">
        <f>IF(AG44="","",IF(U44="도비","세입없음",CONCATENATE(AG44,"-",COUNTIF($AG$7:AG44,AG44))))</f>
        <v/>
      </c>
      <c r="AG44" s="25" t="str">
        <f t="array" ref="AG44">IF(C44="","",INDEX(구분표!$I$2:$I$313, MATCH(1,(구분표!$E$2:$E$313='17년일입'!B44)*(구분표!$F$2:$F$313='17년일입'!C44)*(구분표!$G$2:$G$313='17년일입'!A44),0)))</f>
        <v/>
      </c>
      <c r="AI44" s="25"/>
      <c r="AK44" s="38">
        <f>IF(AE44="",0,SUMIFS('17년일출'!$W$6:$W$120,'17년일출'!$AF$6:$AF$120,'17년일입'!$AE44))</f>
        <v>0</v>
      </c>
      <c r="AL44" s="38" t="str">
        <f>IF(AE44="","",COUNTIFS('17년일출'!$AF$6:$AF$120,'17년일입'!AE44))</f>
        <v/>
      </c>
      <c r="AM44" s="25" t="str">
        <f t="shared" si="12"/>
        <v>OK</v>
      </c>
      <c r="AO44" s="38">
        <f>IF(AE44="",0,SUMIFS('17년일출'!$AB$6:$AB$120,'17년일출'!$AF$6:$AF$120,'17년일입'!$AE44))</f>
        <v>0</v>
      </c>
      <c r="AP44" s="38" t="str">
        <f>IF(AE44="","",COUNTIFS('17년일출'!$AF$6:$AF$120,AE44))</f>
        <v/>
      </c>
      <c r="AQ44" s="25" t="str">
        <f t="shared" si="13"/>
        <v>OK</v>
      </c>
    </row>
    <row r="45" spans="1:43" ht="50.1" customHeight="1" x14ac:dyDescent="0.3">
      <c r="A45" s="31" t="str">
        <f>IFERROR(VLOOKUP($C45,구분표!$A$2:$C$313,2,FALSE),"")</f>
        <v/>
      </c>
      <c r="B45" s="22" t="str">
        <f>IFERROR(VLOOKUP($C45,구분표!$A$2:$C$313,3,FALSE),"")</f>
        <v/>
      </c>
      <c r="C45" s="29"/>
      <c r="D45" s="33"/>
      <c r="E45" s="34"/>
      <c r="F45" s="33"/>
      <c r="G45" s="40"/>
      <c r="H45" s="38"/>
      <c r="I45" s="41"/>
      <c r="J45" s="46">
        <f t="shared" si="3"/>
        <v>0</v>
      </c>
      <c r="K45" s="38"/>
      <c r="L45" s="41"/>
      <c r="M45" s="48">
        <f t="shared" si="4"/>
        <v>0</v>
      </c>
      <c r="N45" s="25" t="str">
        <f t="shared" si="5"/>
        <v>X</v>
      </c>
      <c r="O45" s="60"/>
      <c r="P45" s="60"/>
      <c r="Q45" s="112"/>
      <c r="S45" s="25"/>
      <c r="U45" s="25"/>
      <c r="V45" s="38">
        <f t="shared" si="6"/>
        <v>0</v>
      </c>
      <c r="W45" s="38">
        <f t="shared" si="7"/>
        <v>0</v>
      </c>
      <c r="X45" s="25" t="str">
        <f t="shared" si="8"/>
        <v>OK</v>
      </c>
      <c r="Z45" s="25"/>
      <c r="AA45" s="38">
        <f t="shared" si="9"/>
        <v>0</v>
      </c>
      <c r="AB45" s="38">
        <f t="shared" si="10"/>
        <v>0</v>
      </c>
      <c r="AC45" s="25" t="str">
        <f t="shared" si="11"/>
        <v>OK</v>
      </c>
      <c r="AE45" s="25" t="str">
        <f>IF(AG45="","",IF(U45="도비","세입없음",CONCATENATE(AG45,"-",COUNTIF($AG$7:AG45,AG45))))</f>
        <v/>
      </c>
      <c r="AG45" s="25" t="str">
        <f t="array" ref="AG45">IF(C45="","",INDEX(구분표!$I$2:$I$313, MATCH(1,(구분표!$E$2:$E$313='17년일입'!B45)*(구분표!$F$2:$F$313='17년일입'!C45)*(구분표!$G$2:$G$313='17년일입'!A45),0)))</f>
        <v/>
      </c>
      <c r="AI45" s="25"/>
      <c r="AK45" s="38">
        <f>IF(AE45="",0,SUMIFS('17년일출'!$W$6:$W$120,'17년일출'!$AF$6:$AF$120,'17년일입'!$AE45))</f>
        <v>0</v>
      </c>
      <c r="AL45" s="38" t="str">
        <f>IF(AE45="","",COUNTIFS('17년일출'!$AF$6:$AF$120,'17년일입'!AE45))</f>
        <v/>
      </c>
      <c r="AM45" s="25" t="str">
        <f t="shared" si="12"/>
        <v>OK</v>
      </c>
      <c r="AO45" s="38">
        <f>IF(AE45="",0,SUMIFS('17년일출'!$AB$6:$AB$120,'17년일출'!$AF$6:$AF$120,'17년일입'!$AE45))</f>
        <v>0</v>
      </c>
      <c r="AP45" s="38" t="str">
        <f>IF(AE45="","",COUNTIFS('17년일출'!$AF$6:$AF$120,AE45))</f>
        <v/>
      </c>
      <c r="AQ45" s="25" t="str">
        <f t="shared" si="13"/>
        <v>OK</v>
      </c>
    </row>
    <row r="46" spans="1:43" ht="50.1" customHeight="1" x14ac:dyDescent="0.3">
      <c r="A46" s="31" t="str">
        <f>IFERROR(VLOOKUP($C46,구분표!$A$2:$C$313,2,FALSE),"")</f>
        <v/>
      </c>
      <c r="B46" s="22" t="str">
        <f>IFERROR(VLOOKUP($C46,구분표!$A$2:$C$313,3,FALSE),"")</f>
        <v/>
      </c>
      <c r="C46" s="29"/>
      <c r="D46" s="33"/>
      <c r="E46" s="34"/>
      <c r="F46" s="33"/>
      <c r="G46" s="40"/>
      <c r="H46" s="38"/>
      <c r="I46" s="41"/>
      <c r="J46" s="46">
        <f t="shared" si="3"/>
        <v>0</v>
      </c>
      <c r="K46" s="38"/>
      <c r="L46" s="41"/>
      <c r="M46" s="48">
        <f t="shared" si="4"/>
        <v>0</v>
      </c>
      <c r="N46" s="25" t="str">
        <f t="shared" si="5"/>
        <v>X</v>
      </c>
      <c r="O46" s="60"/>
      <c r="P46" s="60"/>
      <c r="Q46" s="112"/>
      <c r="S46" s="25"/>
      <c r="U46" s="25"/>
      <c r="V46" s="38">
        <f t="shared" si="6"/>
        <v>0</v>
      </c>
      <c r="W46" s="38">
        <f t="shared" si="7"/>
        <v>0</v>
      </c>
      <c r="X46" s="25" t="str">
        <f t="shared" si="8"/>
        <v>OK</v>
      </c>
      <c r="Z46" s="25"/>
      <c r="AA46" s="38">
        <f t="shared" si="9"/>
        <v>0</v>
      </c>
      <c r="AB46" s="38">
        <f t="shared" si="10"/>
        <v>0</v>
      </c>
      <c r="AC46" s="25" t="str">
        <f t="shared" si="11"/>
        <v>OK</v>
      </c>
      <c r="AE46" s="25" t="str">
        <f>IF(AG46="","",IF(U46="도비","세입없음",CONCATENATE(AG46,"-",COUNTIF($AG$7:AG46,AG46))))</f>
        <v/>
      </c>
      <c r="AG46" s="25" t="str">
        <f t="array" ref="AG46">IF(C46="","",INDEX(구분표!$I$2:$I$313, MATCH(1,(구분표!$E$2:$E$313='17년일입'!B46)*(구분표!$F$2:$F$313='17년일입'!C46)*(구분표!$G$2:$G$313='17년일입'!A46),0)))</f>
        <v/>
      </c>
      <c r="AI46" s="25"/>
      <c r="AK46" s="38">
        <f>IF(AE46="",0,SUMIFS('17년일출'!$W$6:$W$120,'17년일출'!$AF$6:$AF$120,'17년일입'!$AE46))</f>
        <v>0</v>
      </c>
      <c r="AL46" s="38" t="str">
        <f>IF(AE46="","",COUNTIFS('17년일출'!$AF$6:$AF$120,'17년일입'!AE46))</f>
        <v/>
      </c>
      <c r="AM46" s="25" t="str">
        <f t="shared" si="12"/>
        <v>OK</v>
      </c>
      <c r="AO46" s="38">
        <f>IF(AE46="",0,SUMIFS('17년일출'!$AB$6:$AB$120,'17년일출'!$AF$6:$AF$120,'17년일입'!$AE46))</f>
        <v>0</v>
      </c>
      <c r="AP46" s="38" t="str">
        <f>IF(AE46="","",COUNTIFS('17년일출'!$AF$6:$AF$120,AE46))</f>
        <v/>
      </c>
      <c r="AQ46" s="25" t="str">
        <f t="shared" si="13"/>
        <v>OK</v>
      </c>
    </row>
    <row r="47" spans="1:43" ht="50.1" customHeight="1" x14ac:dyDescent="0.3">
      <c r="A47" s="31" t="str">
        <f>IFERROR(VLOOKUP($C47,구분표!$A$2:$C$313,2,FALSE),"")</f>
        <v/>
      </c>
      <c r="B47" s="22" t="str">
        <f>IFERROR(VLOOKUP($C47,구분표!$A$2:$C$313,3,FALSE),"")</f>
        <v/>
      </c>
      <c r="C47" s="29"/>
      <c r="D47" s="33"/>
      <c r="E47" s="34"/>
      <c r="F47" s="33"/>
      <c r="G47" s="40"/>
      <c r="H47" s="38"/>
      <c r="I47" s="41"/>
      <c r="J47" s="46">
        <f t="shared" si="3"/>
        <v>0</v>
      </c>
      <c r="K47" s="38"/>
      <c r="L47" s="41"/>
      <c r="M47" s="48">
        <f t="shared" si="4"/>
        <v>0</v>
      </c>
      <c r="N47" s="25" t="str">
        <f t="shared" si="5"/>
        <v>X</v>
      </c>
      <c r="O47" s="60"/>
      <c r="P47" s="60"/>
      <c r="Q47" s="112"/>
      <c r="S47" s="25"/>
      <c r="U47" s="25"/>
      <c r="V47" s="38">
        <f t="shared" si="6"/>
        <v>0</v>
      </c>
      <c r="W47" s="38">
        <f t="shared" si="7"/>
        <v>0</v>
      </c>
      <c r="X47" s="25" t="str">
        <f t="shared" si="8"/>
        <v>OK</v>
      </c>
      <c r="Z47" s="25"/>
      <c r="AA47" s="38">
        <f t="shared" si="9"/>
        <v>0</v>
      </c>
      <c r="AB47" s="38">
        <f t="shared" si="10"/>
        <v>0</v>
      </c>
      <c r="AC47" s="25" t="str">
        <f t="shared" si="11"/>
        <v>OK</v>
      </c>
      <c r="AE47" s="25" t="str">
        <f>IF(AG47="","",IF(U47="도비","세입없음",CONCATENATE(AG47,"-",COUNTIF($AG$7:AG47,AG47))))</f>
        <v/>
      </c>
      <c r="AG47" s="25" t="str">
        <f t="array" ref="AG47">IF(C47="","",INDEX(구분표!$I$2:$I$313, MATCH(1,(구분표!$E$2:$E$313='17년일입'!B47)*(구분표!$F$2:$F$313='17년일입'!C47)*(구분표!$G$2:$G$313='17년일입'!A47),0)))</f>
        <v/>
      </c>
      <c r="AI47" s="25"/>
      <c r="AK47" s="38">
        <f>IF(AE47="",0,SUMIFS('17년일출'!$W$6:$W$120,'17년일출'!$AF$6:$AF$120,'17년일입'!$AE47))</f>
        <v>0</v>
      </c>
      <c r="AL47" s="38" t="str">
        <f>IF(AE47="","",COUNTIFS('17년일출'!$AF$6:$AF$120,'17년일입'!AE47))</f>
        <v/>
      </c>
      <c r="AM47" s="25" t="str">
        <f t="shared" si="12"/>
        <v>OK</v>
      </c>
      <c r="AO47" s="38">
        <f>IF(AE47="",0,SUMIFS('17년일출'!$AB$6:$AB$120,'17년일출'!$AF$6:$AF$120,'17년일입'!$AE47))</f>
        <v>0</v>
      </c>
      <c r="AP47" s="38" t="str">
        <f>IF(AE47="","",COUNTIFS('17년일출'!$AF$6:$AF$120,AE47))</f>
        <v/>
      </c>
      <c r="AQ47" s="25" t="str">
        <f t="shared" si="13"/>
        <v>OK</v>
      </c>
    </row>
    <row r="48" spans="1:43" ht="50.1" customHeight="1" x14ac:dyDescent="0.3">
      <c r="A48" s="31" t="str">
        <f>IFERROR(VLOOKUP($C48,구분표!$A$2:$C$313,2,FALSE),"")</f>
        <v/>
      </c>
      <c r="B48" s="22" t="str">
        <f>IFERROR(VLOOKUP($C48,구분표!$A$2:$C$313,3,FALSE),"")</f>
        <v/>
      </c>
      <c r="C48" s="29"/>
      <c r="D48" s="33"/>
      <c r="E48" s="34"/>
      <c r="F48" s="33"/>
      <c r="G48" s="40"/>
      <c r="H48" s="38"/>
      <c r="I48" s="41"/>
      <c r="J48" s="46">
        <f t="shared" si="3"/>
        <v>0</v>
      </c>
      <c r="K48" s="38"/>
      <c r="L48" s="41"/>
      <c r="M48" s="48">
        <f t="shared" si="4"/>
        <v>0</v>
      </c>
      <c r="N48" s="25" t="str">
        <f t="shared" si="5"/>
        <v>X</v>
      </c>
      <c r="O48" s="60"/>
      <c r="P48" s="60"/>
      <c r="Q48" s="112"/>
      <c r="S48" s="25"/>
      <c r="U48" s="25"/>
      <c r="V48" s="38">
        <f t="shared" si="6"/>
        <v>0</v>
      </c>
      <c r="W48" s="38">
        <f t="shared" si="7"/>
        <v>0</v>
      </c>
      <c r="X48" s="25" t="str">
        <f t="shared" si="8"/>
        <v>OK</v>
      </c>
      <c r="Z48" s="25"/>
      <c r="AA48" s="38">
        <f t="shared" si="9"/>
        <v>0</v>
      </c>
      <c r="AB48" s="38">
        <f t="shared" si="10"/>
        <v>0</v>
      </c>
      <c r="AC48" s="25" t="str">
        <f t="shared" si="11"/>
        <v>OK</v>
      </c>
      <c r="AE48" s="25" t="str">
        <f>IF(AG48="","",IF(U48="도비","세입없음",CONCATENATE(AG48,"-",COUNTIF($AG$7:AG48,AG48))))</f>
        <v/>
      </c>
      <c r="AG48" s="25" t="str">
        <f t="array" ref="AG48">IF(C48="","",INDEX(구분표!$I$2:$I$313, MATCH(1,(구분표!$E$2:$E$313='17년일입'!B48)*(구분표!$F$2:$F$313='17년일입'!C48)*(구분표!$G$2:$G$313='17년일입'!A48),0)))</f>
        <v/>
      </c>
      <c r="AI48" s="25"/>
      <c r="AK48" s="38">
        <f>IF(AE48="",0,SUMIFS('17년일출'!$W$6:$W$120,'17년일출'!$AF$6:$AF$120,'17년일입'!$AE48))</f>
        <v>0</v>
      </c>
      <c r="AL48" s="38" t="str">
        <f>IF(AE48="","",COUNTIFS('17년일출'!$AF$6:$AF$120,'17년일입'!AE48))</f>
        <v/>
      </c>
      <c r="AM48" s="25" t="str">
        <f t="shared" si="12"/>
        <v>OK</v>
      </c>
      <c r="AO48" s="38">
        <f>IF(AE48="",0,SUMIFS('17년일출'!$AB$6:$AB$120,'17년일출'!$AF$6:$AF$120,'17년일입'!$AE48))</f>
        <v>0</v>
      </c>
      <c r="AP48" s="38" t="str">
        <f>IF(AE48="","",COUNTIFS('17년일출'!$AF$6:$AF$120,AE48))</f>
        <v/>
      </c>
      <c r="AQ48" s="25" t="str">
        <f t="shared" si="13"/>
        <v>OK</v>
      </c>
    </row>
    <row r="49" spans="1:43" ht="50.1" customHeight="1" x14ac:dyDescent="0.3">
      <c r="A49" s="31" t="str">
        <f>IFERROR(VLOOKUP($C49,구분표!$A$2:$C$313,2,FALSE),"")</f>
        <v/>
      </c>
      <c r="B49" s="22" t="str">
        <f>IFERROR(VLOOKUP($C49,구분표!$A$2:$C$313,3,FALSE),"")</f>
        <v/>
      </c>
      <c r="C49" s="29"/>
      <c r="D49" s="33"/>
      <c r="E49" s="34"/>
      <c r="F49" s="33"/>
      <c r="G49" s="40"/>
      <c r="H49" s="38"/>
      <c r="I49" s="41"/>
      <c r="J49" s="46">
        <f t="shared" si="3"/>
        <v>0</v>
      </c>
      <c r="K49" s="38"/>
      <c r="L49" s="41"/>
      <c r="M49" s="48">
        <f t="shared" si="4"/>
        <v>0</v>
      </c>
      <c r="N49" s="25" t="str">
        <f t="shared" si="5"/>
        <v>X</v>
      </c>
      <c r="O49" s="60"/>
      <c r="P49" s="60"/>
      <c r="Q49" s="112"/>
      <c r="S49" s="25"/>
      <c r="U49" s="25"/>
      <c r="V49" s="38">
        <f t="shared" si="6"/>
        <v>0</v>
      </c>
      <c r="W49" s="38">
        <f t="shared" si="7"/>
        <v>0</v>
      </c>
      <c r="X49" s="25" t="str">
        <f t="shared" si="8"/>
        <v>OK</v>
      </c>
      <c r="Z49" s="25"/>
      <c r="AA49" s="38">
        <f t="shared" si="9"/>
        <v>0</v>
      </c>
      <c r="AB49" s="38">
        <f t="shared" si="10"/>
        <v>0</v>
      </c>
      <c r="AC49" s="25" t="str">
        <f t="shared" si="11"/>
        <v>OK</v>
      </c>
      <c r="AE49" s="25" t="str">
        <f>IF(AG49="","",IF(U49="도비","세입없음",CONCATENATE(AG49,"-",COUNTIF($AG$7:AG49,AG49))))</f>
        <v/>
      </c>
      <c r="AG49" s="25" t="str">
        <f t="array" ref="AG49">IF(C49="","",INDEX(구분표!$I$2:$I$313, MATCH(1,(구분표!$E$2:$E$313='17년일입'!B49)*(구분표!$F$2:$F$313='17년일입'!C49)*(구분표!$G$2:$G$313='17년일입'!A49),0)))</f>
        <v/>
      </c>
      <c r="AI49" s="25"/>
      <c r="AK49" s="38">
        <f>IF(AE49="",0,SUMIFS('17년일출'!$W$6:$W$120,'17년일출'!$AF$6:$AF$120,'17년일입'!$AE49))</f>
        <v>0</v>
      </c>
      <c r="AL49" s="38" t="str">
        <f>IF(AE49="","",COUNTIFS('17년일출'!$AF$6:$AF$120,'17년일입'!AE49))</f>
        <v/>
      </c>
      <c r="AM49" s="25" t="str">
        <f t="shared" si="12"/>
        <v>OK</v>
      </c>
      <c r="AO49" s="38">
        <f>IF(AE49="",0,SUMIFS('17년일출'!$AB$6:$AB$120,'17년일출'!$AF$6:$AF$120,'17년일입'!$AE49))</f>
        <v>0</v>
      </c>
      <c r="AP49" s="38" t="str">
        <f>IF(AE49="","",COUNTIFS('17년일출'!$AF$6:$AF$120,AE49))</f>
        <v/>
      </c>
      <c r="AQ49" s="25" t="str">
        <f t="shared" si="13"/>
        <v>OK</v>
      </c>
    </row>
    <row r="50" spans="1:43" ht="50.1" customHeight="1" x14ac:dyDescent="0.3">
      <c r="A50" s="31" t="str">
        <f>IFERROR(VLOOKUP($C50,구분표!$A$2:$C$313,2,FALSE),"")</f>
        <v/>
      </c>
      <c r="B50" s="22" t="str">
        <f>IFERROR(VLOOKUP($C50,구분표!$A$2:$C$313,3,FALSE),"")</f>
        <v/>
      </c>
      <c r="C50" s="29"/>
      <c r="D50" s="33"/>
      <c r="E50" s="34"/>
      <c r="F50" s="33"/>
      <c r="G50" s="40"/>
      <c r="H50" s="38"/>
      <c r="I50" s="41"/>
      <c r="J50" s="46">
        <f t="shared" si="3"/>
        <v>0</v>
      </c>
      <c r="K50" s="38"/>
      <c r="L50" s="41"/>
      <c r="M50" s="48">
        <f t="shared" si="4"/>
        <v>0</v>
      </c>
      <c r="N50" s="25" t="str">
        <f t="shared" si="5"/>
        <v>X</v>
      </c>
      <c r="O50" s="60"/>
      <c r="P50" s="60"/>
      <c r="Q50" s="27"/>
      <c r="S50" s="25"/>
      <c r="U50" s="25"/>
      <c r="V50" s="38">
        <f t="shared" si="6"/>
        <v>0</v>
      </c>
      <c r="W50" s="38">
        <f t="shared" si="7"/>
        <v>0</v>
      </c>
      <c r="X50" s="25" t="str">
        <f t="shared" si="8"/>
        <v>OK</v>
      </c>
      <c r="Z50" s="25"/>
      <c r="AA50" s="38">
        <f t="shared" si="9"/>
        <v>0</v>
      </c>
      <c r="AB50" s="38">
        <f t="shared" si="10"/>
        <v>0</v>
      </c>
      <c r="AC50" s="25" t="str">
        <f t="shared" si="11"/>
        <v>OK</v>
      </c>
      <c r="AE50" s="25" t="str">
        <f>IF(AG50="","",IF(U50="도비","세입없음",CONCATENATE(AG50,"-",COUNTIF($AG$7:AG50,AG50))))</f>
        <v/>
      </c>
      <c r="AG50" s="25" t="str">
        <f t="array" ref="AG50">IF(C50="","",INDEX(구분표!$I$2:$I$313, MATCH(1,(구분표!$E$2:$E$313='17년일입'!B50)*(구분표!$F$2:$F$313='17년일입'!C50)*(구분표!$G$2:$G$313='17년일입'!A50),0)))</f>
        <v/>
      </c>
      <c r="AI50" s="25"/>
      <c r="AK50" s="38">
        <f>IF(AE50="",0,SUMIFS('17년일출'!$W$6:$W$120,'17년일출'!$AF$6:$AF$120,'17년일입'!$AE50))</f>
        <v>0</v>
      </c>
      <c r="AL50" s="38" t="str">
        <f>IF(AE50="","",COUNTIFS('17년일출'!$AF$6:$AF$120,'17년일입'!AE50))</f>
        <v/>
      </c>
      <c r="AM50" s="25" t="str">
        <f t="shared" si="12"/>
        <v>OK</v>
      </c>
      <c r="AO50" s="38">
        <f>IF(AE50="",0,SUMIFS('17년일출'!$AB$6:$AB$120,'17년일출'!$AF$6:$AF$120,'17년일입'!$AE50))</f>
        <v>0</v>
      </c>
      <c r="AP50" s="38" t="str">
        <f>IF(AE50="","",COUNTIFS('17년일출'!$AF$6:$AF$120,AE50))</f>
        <v/>
      </c>
      <c r="AQ50" s="25" t="str">
        <f t="shared" si="13"/>
        <v>OK</v>
      </c>
    </row>
    <row r="51" spans="1:43" ht="50.1" customHeight="1" x14ac:dyDescent="0.3">
      <c r="A51" s="31" t="str">
        <f>IFERROR(VLOOKUP($C51,구분표!$A$2:$C$313,2,FALSE),"")</f>
        <v/>
      </c>
      <c r="B51" s="22" t="str">
        <f>IFERROR(VLOOKUP($C51,구분표!$A$2:$C$313,3,FALSE),"")</f>
        <v/>
      </c>
      <c r="C51" s="29"/>
      <c r="D51" s="33"/>
      <c r="E51" s="34"/>
      <c r="F51" s="33"/>
      <c r="G51" s="40"/>
      <c r="H51" s="38"/>
      <c r="I51" s="41"/>
      <c r="J51" s="46">
        <f t="shared" si="3"/>
        <v>0</v>
      </c>
      <c r="K51" s="38"/>
      <c r="L51" s="41"/>
      <c r="M51" s="48">
        <f t="shared" si="4"/>
        <v>0</v>
      </c>
      <c r="N51" s="25" t="str">
        <f t="shared" si="5"/>
        <v>X</v>
      </c>
      <c r="O51" s="60"/>
      <c r="P51" s="60"/>
      <c r="Q51" s="27"/>
      <c r="S51" s="25"/>
      <c r="U51" s="25"/>
      <c r="V51" s="38">
        <f t="shared" si="6"/>
        <v>0</v>
      </c>
      <c r="W51" s="38">
        <f t="shared" si="7"/>
        <v>0</v>
      </c>
      <c r="X51" s="25" t="str">
        <f t="shared" si="8"/>
        <v>OK</v>
      </c>
      <c r="Z51" s="25"/>
      <c r="AA51" s="38">
        <f t="shared" si="9"/>
        <v>0</v>
      </c>
      <c r="AB51" s="38">
        <f t="shared" si="10"/>
        <v>0</v>
      </c>
      <c r="AC51" s="25" t="str">
        <f t="shared" si="11"/>
        <v>OK</v>
      </c>
      <c r="AE51" s="25" t="str">
        <f>IF(AG51="","",IF(U51="도비","세입없음",CONCATENATE(AG51,"-",COUNTIF($AG$7:AG51,AG51))))</f>
        <v/>
      </c>
      <c r="AG51" s="25" t="str">
        <f t="array" ref="AG51">IF(C51="","",INDEX(구분표!$I$2:$I$313, MATCH(1,(구분표!$E$2:$E$313='17년일입'!B51)*(구분표!$F$2:$F$313='17년일입'!C51)*(구분표!$G$2:$G$313='17년일입'!A51),0)))</f>
        <v/>
      </c>
      <c r="AI51" s="25"/>
      <c r="AK51" s="38">
        <f>IF(AE51="",0,SUMIFS('17년일출'!$W$6:$W$120,'17년일출'!$AF$6:$AF$120,'17년일입'!$AE51))</f>
        <v>0</v>
      </c>
      <c r="AL51" s="38" t="str">
        <f>IF(AE51="","",COUNTIFS('17년일출'!$AF$6:$AF$120,'17년일입'!AE51))</f>
        <v/>
      </c>
      <c r="AM51" s="25" t="str">
        <f t="shared" si="12"/>
        <v>OK</v>
      </c>
      <c r="AO51" s="38">
        <f>IF(AE51="",0,SUMIFS('17년일출'!$AB$6:$AB$120,'17년일출'!$AF$6:$AF$120,'17년일입'!$AE51))</f>
        <v>0</v>
      </c>
      <c r="AP51" s="38" t="str">
        <f>IF(AE51="","",COUNTIFS('17년일출'!$AF$6:$AF$120,AE51))</f>
        <v/>
      </c>
      <c r="AQ51" s="25" t="str">
        <f t="shared" si="13"/>
        <v>OK</v>
      </c>
    </row>
    <row r="52" spans="1:43" ht="50.1" customHeight="1" x14ac:dyDescent="0.3">
      <c r="A52" s="31" t="str">
        <f>IFERROR(VLOOKUP($C52,구분표!$A$2:$C$313,2,FALSE),"")</f>
        <v/>
      </c>
      <c r="B52" s="22" t="str">
        <f>IFERROR(VLOOKUP($C52,구분표!$A$2:$C$313,3,FALSE),"")</f>
        <v/>
      </c>
      <c r="C52" s="29"/>
      <c r="D52" s="33"/>
      <c r="E52" s="34"/>
      <c r="F52" s="33"/>
      <c r="G52" s="40"/>
      <c r="H52" s="38"/>
      <c r="I52" s="41"/>
      <c r="J52" s="46">
        <f t="shared" si="3"/>
        <v>0</v>
      </c>
      <c r="K52" s="38"/>
      <c r="L52" s="41"/>
      <c r="M52" s="48">
        <f t="shared" si="4"/>
        <v>0</v>
      </c>
      <c r="N52" s="25" t="str">
        <f t="shared" si="5"/>
        <v>X</v>
      </c>
      <c r="O52" s="60"/>
      <c r="P52" s="60"/>
      <c r="Q52" s="27"/>
      <c r="S52" s="25"/>
      <c r="U52" s="25"/>
      <c r="V52" s="38">
        <f t="shared" si="6"/>
        <v>0</v>
      </c>
      <c r="W52" s="38">
        <f t="shared" si="7"/>
        <v>0</v>
      </c>
      <c r="X52" s="25" t="str">
        <f t="shared" si="8"/>
        <v>OK</v>
      </c>
      <c r="Z52" s="25"/>
      <c r="AA52" s="38">
        <f t="shared" si="9"/>
        <v>0</v>
      </c>
      <c r="AB52" s="38">
        <f t="shared" si="10"/>
        <v>0</v>
      </c>
      <c r="AC52" s="25" t="str">
        <f t="shared" si="11"/>
        <v>OK</v>
      </c>
      <c r="AE52" s="25" t="str">
        <f>IF(AG52="","",IF(U52="도비","세입없음",CONCATENATE(AG52,"-",COUNTIF($AG$7:AG52,AG52))))</f>
        <v/>
      </c>
      <c r="AG52" s="25" t="str">
        <f t="array" ref="AG52">IF(C52="","",INDEX(구분표!$I$2:$I$313, MATCH(1,(구분표!$E$2:$E$313='17년일입'!B52)*(구분표!$F$2:$F$313='17년일입'!C52)*(구분표!$G$2:$G$313='17년일입'!A52),0)))</f>
        <v/>
      </c>
      <c r="AI52" s="25"/>
      <c r="AK52" s="38">
        <f>IF(AE52="",0,SUMIFS('17년일출'!$W$6:$W$120,'17년일출'!$AF$6:$AF$120,'17년일입'!$AE52))</f>
        <v>0</v>
      </c>
      <c r="AL52" s="38" t="str">
        <f>IF(AE52="","",COUNTIFS('17년일출'!$AF$6:$AF$120,'17년일입'!AE52))</f>
        <v/>
      </c>
      <c r="AM52" s="25" t="str">
        <f t="shared" si="12"/>
        <v>OK</v>
      </c>
      <c r="AO52" s="38">
        <f>IF(AE52="",0,SUMIFS('17년일출'!$AB$6:$AB$120,'17년일출'!$AF$6:$AF$120,'17년일입'!$AE52))</f>
        <v>0</v>
      </c>
      <c r="AP52" s="38" t="str">
        <f>IF(AE52="","",COUNTIFS('17년일출'!$AF$6:$AF$120,AE52))</f>
        <v/>
      </c>
      <c r="AQ52" s="25" t="str">
        <f t="shared" si="13"/>
        <v>OK</v>
      </c>
    </row>
    <row r="53" spans="1:43" ht="50.1" customHeight="1" x14ac:dyDescent="0.3">
      <c r="A53" s="31" t="str">
        <f>IFERROR(VLOOKUP($C53,구분표!$A$2:$C$313,2,FALSE),"")</f>
        <v/>
      </c>
      <c r="B53" s="22" t="str">
        <f>IFERROR(VLOOKUP($C53,구분표!$A$2:$C$313,3,FALSE),"")</f>
        <v/>
      </c>
      <c r="C53" s="29"/>
      <c r="D53" s="33"/>
      <c r="E53" s="34"/>
      <c r="F53" s="33"/>
      <c r="G53" s="40"/>
      <c r="H53" s="38"/>
      <c r="I53" s="41"/>
      <c r="J53" s="46">
        <f t="shared" si="3"/>
        <v>0</v>
      </c>
      <c r="K53" s="38"/>
      <c r="L53" s="41"/>
      <c r="M53" s="48">
        <f t="shared" si="4"/>
        <v>0</v>
      </c>
      <c r="N53" s="25" t="str">
        <f t="shared" si="5"/>
        <v>X</v>
      </c>
      <c r="O53" s="60"/>
      <c r="P53" s="60"/>
      <c r="Q53" s="27"/>
      <c r="S53" s="25"/>
      <c r="U53" s="25"/>
      <c r="V53" s="38">
        <f t="shared" si="6"/>
        <v>0</v>
      </c>
      <c r="W53" s="38">
        <f t="shared" si="7"/>
        <v>0</v>
      </c>
      <c r="X53" s="25" t="str">
        <f t="shared" si="8"/>
        <v>OK</v>
      </c>
      <c r="Z53" s="25"/>
      <c r="AA53" s="38">
        <f t="shared" si="9"/>
        <v>0</v>
      </c>
      <c r="AB53" s="38">
        <f t="shared" si="10"/>
        <v>0</v>
      </c>
      <c r="AC53" s="25" t="str">
        <f t="shared" si="11"/>
        <v>OK</v>
      </c>
      <c r="AE53" s="25" t="str">
        <f>IF(AG53="","",IF(U53="도비","세입없음",CONCATENATE(AG53,"-",COUNTIF($AG$7:AG53,AG53))))</f>
        <v/>
      </c>
      <c r="AG53" s="25" t="str">
        <f t="array" ref="AG53">IF(C53="","",INDEX(구분표!$I$2:$I$313, MATCH(1,(구분표!$E$2:$E$313='17년일입'!B53)*(구분표!$F$2:$F$313='17년일입'!C53)*(구분표!$G$2:$G$313='17년일입'!A53),0)))</f>
        <v/>
      </c>
      <c r="AI53" s="25"/>
      <c r="AK53" s="38">
        <f>IF(AE53="",0,SUMIFS('17년일출'!$W$6:$W$120,'17년일출'!$AF$6:$AF$120,'17년일입'!$AE53))</f>
        <v>0</v>
      </c>
      <c r="AL53" s="38" t="str">
        <f>IF(AE53="","",COUNTIFS('17년일출'!$AF$6:$AF$120,'17년일입'!AE53))</f>
        <v/>
      </c>
      <c r="AM53" s="25" t="str">
        <f t="shared" si="12"/>
        <v>OK</v>
      </c>
      <c r="AO53" s="38">
        <f>IF(AE53="",0,SUMIFS('17년일출'!$AB$6:$AB$120,'17년일출'!$AF$6:$AF$120,'17년일입'!$AE53))</f>
        <v>0</v>
      </c>
      <c r="AP53" s="38" t="str">
        <f>IF(AE53="","",COUNTIFS('17년일출'!$AF$6:$AF$120,AE53))</f>
        <v/>
      </c>
      <c r="AQ53" s="25" t="str">
        <f t="shared" si="13"/>
        <v>OK</v>
      </c>
    </row>
    <row r="54" spans="1:43" ht="50.1" customHeight="1" x14ac:dyDescent="0.3">
      <c r="A54" s="31" t="str">
        <f>IFERROR(VLOOKUP($C54,구분표!$A$2:$C$313,2,FALSE),"")</f>
        <v/>
      </c>
      <c r="B54" s="22" t="str">
        <f>IFERROR(VLOOKUP($C54,구분표!$A$2:$C$313,3,FALSE),"")</f>
        <v/>
      </c>
      <c r="C54" s="29"/>
      <c r="D54" s="33"/>
      <c r="E54" s="34"/>
      <c r="F54" s="33"/>
      <c r="G54" s="40"/>
      <c r="H54" s="38"/>
      <c r="I54" s="41"/>
      <c r="J54" s="46">
        <f t="shared" si="3"/>
        <v>0</v>
      </c>
      <c r="K54" s="38"/>
      <c r="L54" s="41"/>
      <c r="M54" s="48">
        <f t="shared" si="4"/>
        <v>0</v>
      </c>
      <c r="N54" s="25" t="str">
        <f t="shared" si="5"/>
        <v>X</v>
      </c>
      <c r="O54" s="60"/>
      <c r="P54" s="60"/>
      <c r="Q54" s="27"/>
      <c r="S54" s="25"/>
      <c r="U54" s="25"/>
      <c r="V54" s="38">
        <f t="shared" si="6"/>
        <v>0</v>
      </c>
      <c r="W54" s="38">
        <f t="shared" si="7"/>
        <v>0</v>
      </c>
      <c r="X54" s="25" t="str">
        <f t="shared" si="8"/>
        <v>OK</v>
      </c>
      <c r="Z54" s="25"/>
      <c r="AA54" s="38">
        <f t="shared" si="9"/>
        <v>0</v>
      </c>
      <c r="AB54" s="38">
        <f t="shared" si="10"/>
        <v>0</v>
      </c>
      <c r="AC54" s="25" t="str">
        <f t="shared" si="11"/>
        <v>OK</v>
      </c>
      <c r="AE54" s="25" t="str">
        <f>IF(AG54="","",IF(U54="도비","세입없음",CONCATENATE(AG54,"-",COUNTIF($AG$7:AG54,AG54))))</f>
        <v/>
      </c>
      <c r="AG54" s="25" t="str">
        <f t="array" ref="AG54">IF(C54="","",INDEX(구분표!$I$2:$I$313, MATCH(1,(구분표!$E$2:$E$313='17년일입'!B54)*(구분표!$F$2:$F$313='17년일입'!C54)*(구분표!$G$2:$G$313='17년일입'!A54),0)))</f>
        <v/>
      </c>
      <c r="AI54" s="25"/>
      <c r="AK54" s="38">
        <f>IF(AE54="",0,SUMIFS('17년일출'!$W$6:$W$120,'17년일출'!$AF$6:$AF$120,'17년일입'!$AE54))</f>
        <v>0</v>
      </c>
      <c r="AL54" s="38" t="str">
        <f>IF(AE54="","",COUNTIFS('17년일출'!$AF$6:$AF$120,'17년일입'!AE54))</f>
        <v/>
      </c>
      <c r="AM54" s="25" t="str">
        <f t="shared" si="12"/>
        <v>OK</v>
      </c>
      <c r="AO54" s="38">
        <f>IF(AE54="",0,SUMIFS('17년일출'!$AB$6:$AB$120,'17년일출'!$AF$6:$AF$120,'17년일입'!$AE54))</f>
        <v>0</v>
      </c>
      <c r="AP54" s="38" t="str">
        <f>IF(AE54="","",COUNTIFS('17년일출'!$AF$6:$AF$120,AE54))</f>
        <v/>
      </c>
      <c r="AQ54" s="25" t="str">
        <f t="shared" si="13"/>
        <v>OK</v>
      </c>
    </row>
    <row r="55" spans="1:43" ht="50.1" customHeight="1" x14ac:dyDescent="0.3">
      <c r="A55" s="31" t="str">
        <f>IFERROR(VLOOKUP($C55,구분표!$A$2:$C$313,2,FALSE),"")</f>
        <v/>
      </c>
      <c r="B55" s="22" t="str">
        <f>IFERROR(VLOOKUP($C55,구분표!$A$2:$C$313,3,FALSE),"")</f>
        <v/>
      </c>
      <c r="C55" s="29"/>
      <c r="D55" s="33"/>
      <c r="E55" s="34"/>
      <c r="F55" s="33"/>
      <c r="G55" s="40"/>
      <c r="H55" s="38"/>
      <c r="I55" s="41"/>
      <c r="J55" s="46">
        <f t="shared" si="3"/>
        <v>0</v>
      </c>
      <c r="K55" s="38"/>
      <c r="L55" s="41"/>
      <c r="M55" s="48">
        <f t="shared" si="4"/>
        <v>0</v>
      </c>
      <c r="N55" s="25" t="str">
        <f t="shared" si="5"/>
        <v>X</v>
      </c>
      <c r="O55" s="60"/>
      <c r="P55" s="60"/>
      <c r="Q55" s="27"/>
      <c r="S55" s="25"/>
      <c r="U55" s="25"/>
      <c r="V55" s="38">
        <f t="shared" si="6"/>
        <v>0</v>
      </c>
      <c r="W55" s="38">
        <f t="shared" si="7"/>
        <v>0</v>
      </c>
      <c r="X55" s="25" t="str">
        <f t="shared" si="8"/>
        <v>OK</v>
      </c>
      <c r="Z55" s="25"/>
      <c r="AA55" s="38">
        <f t="shared" si="9"/>
        <v>0</v>
      </c>
      <c r="AB55" s="38">
        <f t="shared" si="10"/>
        <v>0</v>
      </c>
      <c r="AC55" s="25" t="str">
        <f t="shared" si="11"/>
        <v>OK</v>
      </c>
      <c r="AE55" s="25" t="str">
        <f>IF(AG55="","",IF(U55="도비","세입없음",CONCATENATE(AG55,"-",COUNTIF($AG$7:AG55,AG55))))</f>
        <v/>
      </c>
      <c r="AG55" s="25" t="str">
        <f t="array" ref="AG55">IF(C55="","",INDEX(구분표!$I$2:$I$313, MATCH(1,(구분표!$E$2:$E$313='17년일입'!B55)*(구분표!$F$2:$F$313='17년일입'!C55)*(구분표!$G$2:$G$313='17년일입'!A55),0)))</f>
        <v/>
      </c>
      <c r="AI55" s="25"/>
      <c r="AK55" s="38">
        <f>IF(AE55="",0,SUMIFS('17년일출'!$W$6:$W$120,'17년일출'!$AF$6:$AF$120,'17년일입'!$AE55))</f>
        <v>0</v>
      </c>
      <c r="AL55" s="38" t="str">
        <f>IF(AE55="","",COUNTIFS('17년일출'!$AF$6:$AF$120,'17년일입'!AE55))</f>
        <v/>
      </c>
      <c r="AM55" s="25" t="str">
        <f t="shared" si="12"/>
        <v>OK</v>
      </c>
      <c r="AO55" s="38">
        <f>IF(AE55="",0,SUMIFS('17년일출'!$AB$6:$AB$120,'17년일출'!$AF$6:$AF$120,'17년일입'!$AE55))</f>
        <v>0</v>
      </c>
      <c r="AP55" s="38" t="str">
        <f>IF(AE55="","",COUNTIFS('17년일출'!$AF$6:$AF$120,AE55))</f>
        <v/>
      </c>
      <c r="AQ55" s="25" t="str">
        <f t="shared" si="13"/>
        <v>OK</v>
      </c>
    </row>
    <row r="56" spans="1:43" ht="50.1" customHeight="1" x14ac:dyDescent="0.3">
      <c r="A56" s="31" t="str">
        <f>IFERROR(VLOOKUP($C56,구분표!$A$2:$C$313,2,FALSE),"")</f>
        <v/>
      </c>
      <c r="B56" s="22" t="str">
        <f>IFERROR(VLOOKUP($C56,구분표!$A$2:$C$313,3,FALSE),"")</f>
        <v/>
      </c>
      <c r="C56" s="29"/>
      <c r="D56" s="33"/>
      <c r="E56" s="34"/>
      <c r="F56" s="33"/>
      <c r="G56" s="40"/>
      <c r="H56" s="38"/>
      <c r="I56" s="41"/>
      <c r="J56" s="46">
        <f t="shared" si="3"/>
        <v>0</v>
      </c>
      <c r="K56" s="38"/>
      <c r="L56" s="41"/>
      <c r="M56" s="48">
        <f t="shared" si="4"/>
        <v>0</v>
      </c>
      <c r="N56" s="25" t="str">
        <f t="shared" si="5"/>
        <v>X</v>
      </c>
      <c r="O56" s="60"/>
      <c r="P56" s="60"/>
      <c r="Q56" s="27"/>
      <c r="S56" s="25"/>
      <c r="U56" s="25"/>
      <c r="V56" s="38">
        <f t="shared" si="6"/>
        <v>0</v>
      </c>
      <c r="W56" s="38">
        <f t="shared" si="7"/>
        <v>0</v>
      </c>
      <c r="X56" s="25" t="str">
        <f t="shared" si="8"/>
        <v>OK</v>
      </c>
      <c r="Z56" s="25"/>
      <c r="AA56" s="38">
        <f t="shared" si="9"/>
        <v>0</v>
      </c>
      <c r="AB56" s="38">
        <f t="shared" si="10"/>
        <v>0</v>
      </c>
      <c r="AC56" s="25" t="str">
        <f t="shared" si="11"/>
        <v>OK</v>
      </c>
      <c r="AE56" s="25" t="str">
        <f>IF(AG56="","",IF(U56="도비","세입없음",CONCATENATE(AG56,"-",COUNTIF($AG$7:AG56,AG56))))</f>
        <v/>
      </c>
      <c r="AG56" s="25" t="str">
        <f t="array" ref="AG56">IF(C56="","",INDEX(구분표!$I$2:$I$313, MATCH(1,(구분표!$E$2:$E$313='17년일입'!B56)*(구분표!$F$2:$F$313='17년일입'!C56)*(구분표!$G$2:$G$313='17년일입'!A56),0)))</f>
        <v/>
      </c>
      <c r="AI56" s="25"/>
      <c r="AK56" s="38">
        <f>IF(AE56="",0,SUMIFS('17년일출'!$W$6:$W$120,'17년일출'!$AF$6:$AF$120,'17년일입'!$AE56))</f>
        <v>0</v>
      </c>
      <c r="AL56" s="38" t="str">
        <f>IF(AE56="","",COUNTIFS('17년일출'!$AF$6:$AF$120,'17년일입'!AE56))</f>
        <v/>
      </c>
      <c r="AM56" s="25" t="str">
        <f t="shared" si="12"/>
        <v>OK</v>
      </c>
      <c r="AO56" s="38">
        <f>IF(AE56="",0,SUMIFS('17년일출'!$AB$6:$AB$120,'17년일출'!$AF$6:$AF$120,'17년일입'!$AE56))</f>
        <v>0</v>
      </c>
      <c r="AP56" s="38" t="str">
        <f>IF(AE56="","",COUNTIFS('17년일출'!$AF$6:$AF$120,AE56))</f>
        <v/>
      </c>
      <c r="AQ56" s="25" t="str">
        <f t="shared" si="13"/>
        <v>OK</v>
      </c>
    </row>
    <row r="57" spans="1:43" ht="50.1" customHeight="1" x14ac:dyDescent="0.3">
      <c r="A57" s="31" t="str">
        <f>IFERROR(VLOOKUP($C57,구분표!$A$2:$C$313,2,FALSE),"")</f>
        <v/>
      </c>
      <c r="B57" s="22" t="str">
        <f>IFERROR(VLOOKUP($C57,구분표!$A$2:$C$313,3,FALSE),"")</f>
        <v/>
      </c>
      <c r="C57" s="29"/>
      <c r="D57" s="33"/>
      <c r="E57" s="34"/>
      <c r="F57" s="33"/>
      <c r="G57" s="40"/>
      <c r="H57" s="38"/>
      <c r="I57" s="41"/>
      <c r="J57" s="46">
        <f t="shared" si="3"/>
        <v>0</v>
      </c>
      <c r="K57" s="38"/>
      <c r="L57" s="41"/>
      <c r="M57" s="48">
        <f t="shared" si="4"/>
        <v>0</v>
      </c>
      <c r="N57" s="25" t="str">
        <f t="shared" si="5"/>
        <v>X</v>
      </c>
      <c r="O57" s="60"/>
      <c r="P57" s="60"/>
      <c r="Q57" s="27"/>
      <c r="S57" s="25"/>
      <c r="U57" s="25"/>
      <c r="V57" s="38">
        <f t="shared" si="6"/>
        <v>0</v>
      </c>
      <c r="W57" s="38">
        <f t="shared" si="7"/>
        <v>0</v>
      </c>
      <c r="X57" s="25" t="str">
        <f t="shared" si="8"/>
        <v>OK</v>
      </c>
      <c r="Z57" s="25"/>
      <c r="AA57" s="38">
        <f t="shared" si="9"/>
        <v>0</v>
      </c>
      <c r="AB57" s="38">
        <f t="shared" si="10"/>
        <v>0</v>
      </c>
      <c r="AC57" s="25" t="str">
        <f t="shared" si="11"/>
        <v>OK</v>
      </c>
      <c r="AE57" s="25" t="str">
        <f>IF(AG57="","",IF(U57="도비","세입없음",CONCATENATE(AG57,"-",COUNTIF($AG$7:AG57,AG57))))</f>
        <v/>
      </c>
      <c r="AG57" s="25" t="str">
        <f t="array" ref="AG57">IF(C57="","",INDEX(구분표!$I$2:$I$313, MATCH(1,(구분표!$E$2:$E$313='17년일입'!B57)*(구분표!$F$2:$F$313='17년일입'!C57)*(구분표!$G$2:$G$313='17년일입'!A57),0)))</f>
        <v/>
      </c>
      <c r="AI57" s="25"/>
      <c r="AK57" s="38">
        <f>IF(AE57="",0,SUMIFS('17년일출'!$W$6:$W$120,'17년일출'!$AF$6:$AF$120,'17년일입'!$AE57))</f>
        <v>0</v>
      </c>
      <c r="AL57" s="38" t="str">
        <f>IF(AE57="","",COUNTIFS('17년일출'!$AF$6:$AF$120,'17년일입'!AE57))</f>
        <v/>
      </c>
      <c r="AM57" s="25" t="str">
        <f t="shared" si="12"/>
        <v>OK</v>
      </c>
      <c r="AO57" s="38">
        <f>IF(AE57="",0,SUMIFS('17년일출'!$AB$6:$AB$120,'17년일출'!$AF$6:$AF$120,'17년일입'!$AE57))</f>
        <v>0</v>
      </c>
      <c r="AP57" s="38" t="str">
        <f>IF(AE57="","",COUNTIFS('17년일출'!$AF$6:$AF$120,AE57))</f>
        <v/>
      </c>
      <c r="AQ57" s="25" t="str">
        <f t="shared" si="13"/>
        <v>OK</v>
      </c>
    </row>
    <row r="58" spans="1:43" ht="50.1" customHeight="1" x14ac:dyDescent="0.3">
      <c r="A58" s="31" t="str">
        <f>IFERROR(VLOOKUP($C58,구분표!$A$2:$C$313,2,FALSE),"")</f>
        <v/>
      </c>
      <c r="B58" s="22" t="str">
        <f>IFERROR(VLOOKUP($C58,구분표!$A$2:$C$313,3,FALSE),"")</f>
        <v/>
      </c>
      <c r="C58" s="29"/>
      <c r="D58" s="33"/>
      <c r="E58" s="34"/>
      <c r="F58" s="33"/>
      <c r="G58" s="40"/>
      <c r="H58" s="38"/>
      <c r="I58" s="41"/>
      <c r="J58" s="46">
        <f t="shared" si="3"/>
        <v>0</v>
      </c>
      <c r="K58" s="38"/>
      <c r="L58" s="41"/>
      <c r="M58" s="48">
        <f t="shared" si="4"/>
        <v>0</v>
      </c>
      <c r="N58" s="25" t="str">
        <f t="shared" si="5"/>
        <v>X</v>
      </c>
      <c r="O58" s="60"/>
      <c r="P58" s="60"/>
      <c r="Q58" s="27"/>
      <c r="S58" s="25"/>
      <c r="U58" s="25"/>
      <c r="V58" s="38">
        <f t="shared" si="6"/>
        <v>0</v>
      </c>
      <c r="W58" s="38">
        <f t="shared" si="7"/>
        <v>0</v>
      </c>
      <c r="X58" s="25" t="str">
        <f t="shared" si="8"/>
        <v>OK</v>
      </c>
      <c r="Z58" s="25"/>
      <c r="AA58" s="38">
        <f t="shared" si="9"/>
        <v>0</v>
      </c>
      <c r="AB58" s="38">
        <f t="shared" si="10"/>
        <v>0</v>
      </c>
      <c r="AC58" s="25" t="str">
        <f t="shared" si="11"/>
        <v>OK</v>
      </c>
      <c r="AE58" s="25" t="str">
        <f>IF(AG58="","",IF(U58="도비","세입없음",CONCATENATE(AG58,"-",COUNTIF($AG$7:AG58,AG58))))</f>
        <v/>
      </c>
      <c r="AG58" s="25" t="str">
        <f t="array" ref="AG58">IF(C58="","",INDEX(구분표!$I$2:$I$313, MATCH(1,(구분표!$E$2:$E$313='17년일입'!B58)*(구분표!$F$2:$F$313='17년일입'!C58)*(구분표!$G$2:$G$313='17년일입'!A58),0)))</f>
        <v/>
      </c>
      <c r="AI58" s="25"/>
      <c r="AK58" s="38">
        <f>IF(AE58="",0,SUMIFS('17년일출'!$W$6:$W$120,'17년일출'!$AF$6:$AF$120,'17년일입'!$AE58))</f>
        <v>0</v>
      </c>
      <c r="AL58" s="38" t="str">
        <f>IF(AE58="","",COUNTIFS('17년일출'!$AF$6:$AF$120,'17년일입'!AE58))</f>
        <v/>
      </c>
      <c r="AM58" s="25" t="str">
        <f t="shared" si="12"/>
        <v>OK</v>
      </c>
      <c r="AO58" s="38">
        <f>IF(AE58="",0,SUMIFS('17년일출'!$AB$6:$AB$120,'17년일출'!$AF$6:$AF$120,'17년일입'!$AE58))</f>
        <v>0</v>
      </c>
      <c r="AP58" s="38" t="str">
        <f>IF(AE58="","",COUNTIFS('17년일출'!$AF$6:$AF$120,AE58))</f>
        <v/>
      </c>
      <c r="AQ58" s="25" t="str">
        <f t="shared" si="13"/>
        <v>OK</v>
      </c>
    </row>
    <row r="59" spans="1:43" ht="50.1" customHeight="1" x14ac:dyDescent="0.3">
      <c r="A59" s="31" t="str">
        <f>IFERROR(VLOOKUP($C59,구분표!$A$2:$C$313,2,FALSE),"")</f>
        <v/>
      </c>
      <c r="B59" s="22" t="str">
        <f>IFERROR(VLOOKUP($C59,구분표!$A$2:$C$313,3,FALSE),"")</f>
        <v/>
      </c>
      <c r="C59" s="29"/>
      <c r="D59" s="33"/>
      <c r="E59" s="34"/>
      <c r="F59" s="33"/>
      <c r="G59" s="40"/>
      <c r="H59" s="38"/>
      <c r="I59" s="41"/>
      <c r="J59" s="46">
        <f t="shared" si="3"/>
        <v>0</v>
      </c>
      <c r="K59" s="38"/>
      <c r="L59" s="41"/>
      <c r="M59" s="48">
        <f t="shared" si="4"/>
        <v>0</v>
      </c>
      <c r="N59" s="25" t="str">
        <f t="shared" si="5"/>
        <v>X</v>
      </c>
      <c r="O59" s="60"/>
      <c r="P59" s="60"/>
      <c r="Q59" s="27"/>
      <c r="S59" s="25"/>
      <c r="U59" s="25"/>
      <c r="V59" s="38">
        <f t="shared" si="6"/>
        <v>0</v>
      </c>
      <c r="W59" s="38">
        <f t="shared" si="7"/>
        <v>0</v>
      </c>
      <c r="X59" s="25" t="str">
        <f t="shared" si="8"/>
        <v>OK</v>
      </c>
      <c r="Z59" s="25"/>
      <c r="AA59" s="38">
        <f t="shared" si="9"/>
        <v>0</v>
      </c>
      <c r="AB59" s="38">
        <f t="shared" si="10"/>
        <v>0</v>
      </c>
      <c r="AC59" s="25" t="str">
        <f t="shared" si="11"/>
        <v>OK</v>
      </c>
      <c r="AE59" s="25" t="str">
        <f>IF(AG59="","",IF(U59="도비","세입없음",CONCATENATE(AG59,"-",COUNTIF($AG$7:AG59,AG59))))</f>
        <v/>
      </c>
      <c r="AG59" s="25" t="str">
        <f t="array" ref="AG59">IF(C59="","",INDEX(구분표!$I$2:$I$313, MATCH(1,(구분표!$E$2:$E$313='17년일입'!B59)*(구분표!$F$2:$F$313='17년일입'!C59)*(구분표!$G$2:$G$313='17년일입'!A59),0)))</f>
        <v/>
      </c>
      <c r="AI59" s="25"/>
      <c r="AK59" s="38">
        <f>IF(AE59="",0,SUMIFS('17년일출'!$W$6:$W$120,'17년일출'!$AF$6:$AF$120,'17년일입'!$AE59))</f>
        <v>0</v>
      </c>
      <c r="AL59" s="38" t="str">
        <f>IF(AE59="","",COUNTIFS('17년일출'!$AF$6:$AF$120,'17년일입'!AE59))</f>
        <v/>
      </c>
      <c r="AM59" s="25" t="str">
        <f t="shared" si="12"/>
        <v>OK</v>
      </c>
      <c r="AO59" s="38">
        <f>IF(AE59="",0,SUMIFS('17년일출'!$AB$6:$AB$120,'17년일출'!$AF$6:$AF$120,'17년일입'!$AE59))</f>
        <v>0</v>
      </c>
      <c r="AP59" s="38" t="str">
        <f>IF(AE59="","",COUNTIFS('17년일출'!$AF$6:$AF$120,AE59))</f>
        <v/>
      </c>
      <c r="AQ59" s="25" t="str">
        <f t="shared" si="13"/>
        <v>OK</v>
      </c>
    </row>
    <row r="60" spans="1:43" ht="50.1" customHeight="1" x14ac:dyDescent="0.3">
      <c r="A60" s="31" t="str">
        <f>IFERROR(VLOOKUP($C60,구분표!$A$2:$C$313,2,FALSE),"")</f>
        <v/>
      </c>
      <c r="B60" s="22" t="str">
        <f>IFERROR(VLOOKUP($C60,구분표!$A$2:$C$313,3,FALSE),"")</f>
        <v/>
      </c>
      <c r="C60" s="29"/>
      <c r="D60" s="33"/>
      <c r="E60" s="34"/>
      <c r="F60" s="33"/>
      <c r="G60" s="40"/>
      <c r="H60" s="38"/>
      <c r="I60" s="41"/>
      <c r="J60" s="46">
        <f t="shared" si="3"/>
        <v>0</v>
      </c>
      <c r="K60" s="38"/>
      <c r="L60" s="41"/>
      <c r="M60" s="48">
        <f t="shared" si="4"/>
        <v>0</v>
      </c>
      <c r="N60" s="25" t="str">
        <f t="shared" si="5"/>
        <v>X</v>
      </c>
      <c r="O60" s="60"/>
      <c r="P60" s="60"/>
      <c r="Q60" s="27"/>
      <c r="S60" s="25"/>
      <c r="U60" s="25"/>
      <c r="V60" s="38">
        <f t="shared" si="6"/>
        <v>0</v>
      </c>
      <c r="W60" s="38">
        <f t="shared" si="7"/>
        <v>0</v>
      </c>
      <c r="X60" s="25" t="str">
        <f t="shared" si="8"/>
        <v>OK</v>
      </c>
      <c r="Z60" s="25"/>
      <c r="AA60" s="38">
        <f t="shared" si="9"/>
        <v>0</v>
      </c>
      <c r="AB60" s="38">
        <f t="shared" si="10"/>
        <v>0</v>
      </c>
      <c r="AC60" s="25" t="str">
        <f t="shared" si="11"/>
        <v>OK</v>
      </c>
      <c r="AE60" s="25" t="str">
        <f>IF(AG60="","",IF(U60="도비","세입없음",CONCATENATE(AG60,"-",COUNTIF($AG$7:AG60,AG60))))</f>
        <v/>
      </c>
      <c r="AG60" s="25" t="str">
        <f t="array" ref="AG60">IF(C60="","",INDEX(구분표!$I$2:$I$313, MATCH(1,(구분표!$E$2:$E$313='17년일입'!B60)*(구분표!$F$2:$F$313='17년일입'!C60)*(구분표!$G$2:$G$313='17년일입'!A60),0)))</f>
        <v/>
      </c>
      <c r="AI60" s="25"/>
      <c r="AK60" s="38">
        <f>IF(AE60="",0,SUMIFS('17년일출'!$W$6:$W$120,'17년일출'!$AF$6:$AF$120,'17년일입'!$AE60))</f>
        <v>0</v>
      </c>
      <c r="AL60" s="38" t="str">
        <f>IF(AE60="","",COUNTIFS('17년일출'!$AF$6:$AF$120,'17년일입'!AE60))</f>
        <v/>
      </c>
      <c r="AM60" s="25" t="str">
        <f t="shared" si="12"/>
        <v>OK</v>
      </c>
      <c r="AO60" s="38">
        <f>IF(AE60="",0,SUMIFS('17년일출'!$AB$6:$AB$120,'17년일출'!$AF$6:$AF$120,'17년일입'!$AE60))</f>
        <v>0</v>
      </c>
      <c r="AP60" s="38" t="str">
        <f>IF(AE60="","",COUNTIFS('17년일출'!$AF$6:$AF$120,AE60))</f>
        <v/>
      </c>
      <c r="AQ60" s="25" t="str">
        <f t="shared" si="13"/>
        <v>OK</v>
      </c>
    </row>
    <row r="61" spans="1:43" ht="50.1" customHeight="1" x14ac:dyDescent="0.3">
      <c r="A61" s="31" t="str">
        <f>IFERROR(VLOOKUP($C61,구분표!$A$2:$C$313,2,FALSE),"")</f>
        <v/>
      </c>
      <c r="B61" s="22" t="str">
        <f>IFERROR(VLOOKUP($C61,구분표!$A$2:$C$313,3,FALSE),"")</f>
        <v/>
      </c>
      <c r="C61" s="29"/>
      <c r="D61" s="33"/>
      <c r="E61" s="34"/>
      <c r="F61" s="33"/>
      <c r="G61" s="40"/>
      <c r="H61" s="38"/>
      <c r="I61" s="41"/>
      <c r="J61" s="46">
        <f t="shared" si="3"/>
        <v>0</v>
      </c>
      <c r="K61" s="38"/>
      <c r="L61" s="41"/>
      <c r="M61" s="48">
        <f t="shared" si="4"/>
        <v>0</v>
      </c>
      <c r="N61" s="25" t="str">
        <f t="shared" si="5"/>
        <v>X</v>
      </c>
      <c r="O61" s="60"/>
      <c r="P61" s="60"/>
      <c r="Q61" s="27"/>
      <c r="S61" s="25"/>
      <c r="U61" s="25"/>
      <c r="V61" s="38">
        <f t="shared" si="6"/>
        <v>0</v>
      </c>
      <c r="W61" s="38">
        <f t="shared" si="7"/>
        <v>0</v>
      </c>
      <c r="X61" s="25" t="str">
        <f t="shared" si="8"/>
        <v>OK</v>
      </c>
      <c r="Z61" s="25"/>
      <c r="AA61" s="38">
        <f t="shared" si="9"/>
        <v>0</v>
      </c>
      <c r="AB61" s="38">
        <f t="shared" si="10"/>
        <v>0</v>
      </c>
      <c r="AC61" s="25" t="str">
        <f t="shared" si="11"/>
        <v>OK</v>
      </c>
      <c r="AE61" s="25" t="str">
        <f>IF(AG61="","",IF(U61="도비","세입없음",CONCATENATE(AG61,"-",COUNTIF($AG$7:AG61,AG61))))</f>
        <v/>
      </c>
      <c r="AG61" s="25" t="str">
        <f t="array" ref="AG61">IF(C61="","",INDEX(구분표!$I$2:$I$313, MATCH(1,(구분표!$E$2:$E$313='17년일입'!B61)*(구분표!$F$2:$F$313='17년일입'!C61)*(구분표!$G$2:$G$313='17년일입'!A61),0)))</f>
        <v/>
      </c>
      <c r="AI61" s="25"/>
      <c r="AK61" s="38">
        <f>IF(AE61="",0,SUMIFS('17년일출'!$W$6:$W$120,'17년일출'!$AF$6:$AF$120,'17년일입'!$AE61))</f>
        <v>0</v>
      </c>
      <c r="AL61" s="38" t="str">
        <f>IF(AE61="","",COUNTIFS('17년일출'!$AF$6:$AF$120,'17년일입'!AE61))</f>
        <v/>
      </c>
      <c r="AM61" s="25" t="str">
        <f t="shared" si="12"/>
        <v>OK</v>
      </c>
      <c r="AO61" s="38">
        <f>IF(AE61="",0,SUMIFS('17년일출'!$AB$6:$AB$120,'17년일출'!$AF$6:$AF$120,'17년일입'!$AE61))</f>
        <v>0</v>
      </c>
      <c r="AP61" s="38" t="str">
        <f>IF(AE61="","",COUNTIFS('17년일출'!$AF$6:$AF$120,AE61))</f>
        <v/>
      </c>
      <c r="AQ61" s="25" t="str">
        <f t="shared" si="13"/>
        <v>OK</v>
      </c>
    </row>
    <row r="62" spans="1:43" ht="50.1" customHeight="1" x14ac:dyDescent="0.3">
      <c r="A62" s="31" t="str">
        <f>IFERROR(VLOOKUP($C62,구분표!$A$2:$C$313,2,FALSE),"")</f>
        <v/>
      </c>
      <c r="B62" s="22" t="str">
        <f>IFERROR(VLOOKUP($C62,구분표!$A$2:$C$313,3,FALSE),"")</f>
        <v/>
      </c>
      <c r="C62" s="29"/>
      <c r="D62" s="33"/>
      <c r="E62" s="34"/>
      <c r="F62" s="33"/>
      <c r="G62" s="40"/>
      <c r="H62" s="38"/>
      <c r="I62" s="41"/>
      <c r="J62" s="46">
        <f t="shared" si="3"/>
        <v>0</v>
      </c>
      <c r="K62" s="38"/>
      <c r="L62" s="41"/>
      <c r="M62" s="48">
        <f t="shared" si="4"/>
        <v>0</v>
      </c>
      <c r="N62" s="25" t="str">
        <f t="shared" si="5"/>
        <v>X</v>
      </c>
      <c r="O62" s="60"/>
      <c r="P62" s="60"/>
      <c r="Q62" s="27"/>
      <c r="S62" s="25"/>
      <c r="U62" s="25"/>
      <c r="V62" s="38">
        <f t="shared" si="6"/>
        <v>0</v>
      </c>
      <c r="W62" s="38">
        <f t="shared" si="7"/>
        <v>0</v>
      </c>
      <c r="X62" s="25" t="str">
        <f t="shared" si="8"/>
        <v>OK</v>
      </c>
      <c r="Z62" s="25"/>
      <c r="AA62" s="38">
        <f t="shared" si="9"/>
        <v>0</v>
      </c>
      <c r="AB62" s="38">
        <f t="shared" si="10"/>
        <v>0</v>
      </c>
      <c r="AC62" s="25" t="str">
        <f t="shared" si="11"/>
        <v>OK</v>
      </c>
      <c r="AE62" s="25" t="str">
        <f>IF(AG62="","",IF(U62="도비","세입없음",CONCATENATE(AG62,"-",COUNTIF($AG$7:AG62,AG62))))</f>
        <v/>
      </c>
      <c r="AG62" s="25" t="str">
        <f t="array" ref="AG62">IF(C62="","",INDEX(구분표!$I$2:$I$313, MATCH(1,(구분표!$E$2:$E$313='17년일입'!B62)*(구분표!$F$2:$F$313='17년일입'!C62)*(구분표!$G$2:$G$313='17년일입'!A62),0)))</f>
        <v/>
      </c>
      <c r="AI62" s="25"/>
      <c r="AK62" s="38">
        <f>IF(AE62="",0,SUMIFS('17년일출'!$W$6:$W$120,'17년일출'!$AF$6:$AF$120,'17년일입'!$AE62))</f>
        <v>0</v>
      </c>
      <c r="AL62" s="38" t="str">
        <f>IF(AE62="","",COUNTIFS('17년일출'!$AF$6:$AF$120,'17년일입'!AE62))</f>
        <v/>
      </c>
      <c r="AM62" s="25" t="str">
        <f t="shared" si="12"/>
        <v>OK</v>
      </c>
      <c r="AO62" s="38">
        <f>IF(AE62="",0,SUMIFS('17년일출'!$AB$6:$AB$120,'17년일출'!$AF$6:$AF$120,'17년일입'!$AE62))</f>
        <v>0</v>
      </c>
      <c r="AP62" s="38" t="str">
        <f>IF(AE62="","",COUNTIFS('17년일출'!$AF$6:$AF$120,AE62))</f>
        <v/>
      </c>
      <c r="AQ62" s="25" t="str">
        <f t="shared" si="13"/>
        <v>OK</v>
      </c>
    </row>
    <row r="63" spans="1:43" ht="50.1" customHeight="1" x14ac:dyDescent="0.3">
      <c r="A63" s="31" t="str">
        <f>IFERROR(VLOOKUP($C63,구분표!$A$2:$C$313,2,FALSE),"")</f>
        <v/>
      </c>
      <c r="B63" s="22" t="str">
        <f>IFERROR(VLOOKUP($C63,구분표!$A$2:$C$313,3,FALSE),"")</f>
        <v/>
      </c>
      <c r="C63" s="29"/>
      <c r="D63" s="33"/>
      <c r="E63" s="34"/>
      <c r="F63" s="33"/>
      <c r="G63" s="40"/>
      <c r="H63" s="38"/>
      <c r="I63" s="41"/>
      <c r="J63" s="46">
        <f t="shared" si="3"/>
        <v>0</v>
      </c>
      <c r="K63" s="38"/>
      <c r="L63" s="41"/>
      <c r="M63" s="48">
        <f t="shared" si="4"/>
        <v>0</v>
      </c>
      <c r="N63" s="25" t="str">
        <f t="shared" si="5"/>
        <v>X</v>
      </c>
      <c r="O63" s="60"/>
      <c r="P63" s="60"/>
      <c r="Q63" s="27"/>
      <c r="S63" s="25"/>
      <c r="U63" s="25"/>
      <c r="V63" s="38">
        <f t="shared" si="6"/>
        <v>0</v>
      </c>
      <c r="W63" s="38">
        <f t="shared" si="7"/>
        <v>0</v>
      </c>
      <c r="X63" s="25" t="str">
        <f t="shared" si="8"/>
        <v>OK</v>
      </c>
      <c r="Z63" s="25"/>
      <c r="AA63" s="38">
        <f t="shared" si="9"/>
        <v>0</v>
      </c>
      <c r="AB63" s="38">
        <f t="shared" si="10"/>
        <v>0</v>
      </c>
      <c r="AC63" s="25" t="str">
        <f t="shared" si="11"/>
        <v>OK</v>
      </c>
      <c r="AE63" s="25" t="str">
        <f>IF(AG63="","",IF(U63="도비","세입없음",CONCATENATE(AG63,"-",COUNTIF($AG$7:AG63,AG63))))</f>
        <v/>
      </c>
      <c r="AG63" s="25" t="str">
        <f t="array" ref="AG63">IF(C63="","",INDEX(구분표!$I$2:$I$313, MATCH(1,(구분표!$E$2:$E$313='17년일입'!B63)*(구분표!$F$2:$F$313='17년일입'!C63)*(구분표!$G$2:$G$313='17년일입'!A63),0)))</f>
        <v/>
      </c>
      <c r="AI63" s="25"/>
      <c r="AK63" s="38">
        <f>IF(AE63="",0,SUMIFS('17년일출'!$W$6:$W$120,'17년일출'!$AF$6:$AF$120,'17년일입'!$AE63))</f>
        <v>0</v>
      </c>
      <c r="AL63" s="38" t="str">
        <f>IF(AE63="","",COUNTIFS('17년일출'!$AF$6:$AF$120,'17년일입'!AE63))</f>
        <v/>
      </c>
      <c r="AM63" s="25" t="str">
        <f t="shared" si="12"/>
        <v>OK</v>
      </c>
      <c r="AO63" s="38">
        <f>IF(AE63="",0,SUMIFS('17년일출'!$AB$6:$AB$120,'17년일출'!$AF$6:$AF$120,'17년일입'!$AE63))</f>
        <v>0</v>
      </c>
      <c r="AP63" s="38" t="str">
        <f>IF(AE63="","",COUNTIFS('17년일출'!$AF$6:$AF$120,AE63))</f>
        <v/>
      </c>
      <c r="AQ63" s="25" t="str">
        <f t="shared" si="13"/>
        <v>OK</v>
      </c>
    </row>
    <row r="64" spans="1:43" ht="50.1" customHeight="1" x14ac:dyDescent="0.3">
      <c r="A64" s="31" t="str">
        <f>IFERROR(VLOOKUP($C64,구분표!$A$2:$C$313,2,FALSE),"")</f>
        <v/>
      </c>
      <c r="B64" s="22" t="str">
        <f>IFERROR(VLOOKUP($C64,구분표!$A$2:$C$313,3,FALSE),"")</f>
        <v/>
      </c>
      <c r="C64" s="29"/>
      <c r="D64" s="33"/>
      <c r="E64" s="34"/>
      <c r="F64" s="33"/>
      <c r="G64" s="40"/>
      <c r="H64" s="38"/>
      <c r="I64" s="41"/>
      <c r="J64" s="46">
        <f t="shared" si="3"/>
        <v>0</v>
      </c>
      <c r="K64" s="38"/>
      <c r="L64" s="41"/>
      <c r="M64" s="48">
        <f t="shared" si="4"/>
        <v>0</v>
      </c>
      <c r="N64" s="25" t="str">
        <f t="shared" si="5"/>
        <v>X</v>
      </c>
      <c r="O64" s="60"/>
      <c r="P64" s="60"/>
      <c r="Q64" s="27"/>
      <c r="S64" s="25"/>
      <c r="U64" s="25"/>
      <c r="V64" s="38">
        <f t="shared" si="6"/>
        <v>0</v>
      </c>
      <c r="W64" s="38">
        <f t="shared" si="7"/>
        <v>0</v>
      </c>
      <c r="X64" s="25" t="str">
        <f t="shared" si="8"/>
        <v>OK</v>
      </c>
      <c r="Z64" s="25"/>
      <c r="AA64" s="38">
        <f t="shared" si="9"/>
        <v>0</v>
      </c>
      <c r="AB64" s="38">
        <f t="shared" si="10"/>
        <v>0</v>
      </c>
      <c r="AC64" s="25" t="str">
        <f t="shared" si="11"/>
        <v>OK</v>
      </c>
      <c r="AE64" s="25" t="str">
        <f>IF(AG64="","",IF(U64="도비","세입없음",CONCATENATE(AG64,"-",COUNTIF($AG$7:AG64,AG64))))</f>
        <v/>
      </c>
      <c r="AG64" s="25" t="str">
        <f t="array" ref="AG64">IF(C64="","",INDEX(구분표!$I$2:$I$313, MATCH(1,(구분표!$E$2:$E$313='17년일입'!B64)*(구분표!$F$2:$F$313='17년일입'!C64)*(구분표!$G$2:$G$313='17년일입'!A64),0)))</f>
        <v/>
      </c>
      <c r="AI64" s="25"/>
      <c r="AK64" s="38">
        <f>IF(AE64="",0,SUMIFS('17년일출'!$W$6:$W$120,'17년일출'!$AF$6:$AF$120,'17년일입'!$AE64))</f>
        <v>0</v>
      </c>
      <c r="AL64" s="38" t="str">
        <f>IF(AE64="","",COUNTIFS('17년일출'!$AF$6:$AF$120,'17년일입'!AE64))</f>
        <v/>
      </c>
      <c r="AM64" s="25" t="str">
        <f t="shared" si="12"/>
        <v>OK</v>
      </c>
      <c r="AO64" s="38">
        <f>IF(AE64="",0,SUMIFS('17년일출'!$AB$6:$AB$120,'17년일출'!$AF$6:$AF$120,'17년일입'!$AE64))</f>
        <v>0</v>
      </c>
      <c r="AP64" s="38" t="str">
        <f>IF(AE64="","",COUNTIFS('17년일출'!$AF$6:$AF$120,AE64))</f>
        <v/>
      </c>
      <c r="AQ64" s="25" t="str">
        <f t="shared" si="13"/>
        <v>OK</v>
      </c>
    </row>
    <row r="65" spans="1:43" ht="50.1" customHeight="1" x14ac:dyDescent="0.3">
      <c r="A65" s="31" t="str">
        <f>IFERROR(VLOOKUP($C65,구분표!$A$2:$C$313,2,FALSE),"")</f>
        <v/>
      </c>
      <c r="B65" s="22" t="str">
        <f>IFERROR(VLOOKUP($C65,구분표!$A$2:$C$313,3,FALSE),"")</f>
        <v/>
      </c>
      <c r="C65" s="29"/>
      <c r="D65" s="33"/>
      <c r="E65" s="34"/>
      <c r="F65" s="33"/>
      <c r="G65" s="40"/>
      <c r="H65" s="38"/>
      <c r="I65" s="41"/>
      <c r="J65" s="46">
        <f t="shared" si="3"/>
        <v>0</v>
      </c>
      <c r="K65" s="38"/>
      <c r="L65" s="41"/>
      <c r="M65" s="48">
        <f t="shared" si="4"/>
        <v>0</v>
      </c>
      <c r="N65" s="25" t="str">
        <f t="shared" si="5"/>
        <v>X</v>
      </c>
      <c r="O65" s="60"/>
      <c r="P65" s="60"/>
      <c r="Q65" s="27"/>
      <c r="S65" s="25"/>
      <c r="U65" s="25"/>
      <c r="V65" s="38">
        <f t="shared" si="6"/>
        <v>0</v>
      </c>
      <c r="W65" s="38">
        <f t="shared" si="7"/>
        <v>0</v>
      </c>
      <c r="X65" s="25" t="str">
        <f t="shared" si="8"/>
        <v>OK</v>
      </c>
      <c r="Z65" s="25"/>
      <c r="AA65" s="38">
        <f t="shared" si="9"/>
        <v>0</v>
      </c>
      <c r="AB65" s="38">
        <f t="shared" si="10"/>
        <v>0</v>
      </c>
      <c r="AC65" s="25" t="str">
        <f t="shared" si="11"/>
        <v>OK</v>
      </c>
      <c r="AE65" s="25" t="str">
        <f>IF(AG65="","",IF(U65="도비","세입없음",CONCATENATE(AG65,"-",COUNTIF($AG$7:AG65,AG65))))</f>
        <v/>
      </c>
      <c r="AG65" s="25" t="str">
        <f t="array" ref="AG65">IF(C65="","",INDEX(구분표!$I$2:$I$313, MATCH(1,(구분표!$E$2:$E$313='17년일입'!B65)*(구분표!$F$2:$F$313='17년일입'!C65)*(구분표!$G$2:$G$313='17년일입'!A65),0)))</f>
        <v/>
      </c>
      <c r="AI65" s="25"/>
      <c r="AK65" s="38">
        <f>IF(AE65="",0,SUMIFS('17년일출'!$W$6:$W$120,'17년일출'!$AF$6:$AF$120,'17년일입'!$AE65))</f>
        <v>0</v>
      </c>
      <c r="AL65" s="38" t="str">
        <f>IF(AE65="","",COUNTIFS('17년일출'!$AF$6:$AF$120,'17년일입'!AE65))</f>
        <v/>
      </c>
      <c r="AM65" s="25" t="str">
        <f t="shared" si="12"/>
        <v>OK</v>
      </c>
      <c r="AO65" s="38">
        <f>IF(AE65="",0,SUMIFS('17년일출'!$AB$6:$AB$120,'17년일출'!$AF$6:$AF$120,'17년일입'!$AE65))</f>
        <v>0</v>
      </c>
      <c r="AP65" s="38" t="str">
        <f>IF(AE65="","",COUNTIFS('17년일출'!$AF$6:$AF$120,AE65))</f>
        <v/>
      </c>
      <c r="AQ65" s="25" t="str">
        <f t="shared" si="13"/>
        <v>OK</v>
      </c>
    </row>
    <row r="66" spans="1:43" ht="50.1" customHeight="1" x14ac:dyDescent="0.3">
      <c r="A66" s="31" t="str">
        <f>IFERROR(VLOOKUP($C66,구분표!$A$2:$C$313,2,FALSE),"")</f>
        <v/>
      </c>
      <c r="B66" s="22" t="str">
        <f>IFERROR(VLOOKUP($C66,구분표!$A$2:$C$313,3,FALSE),"")</f>
        <v/>
      </c>
      <c r="C66" s="29"/>
      <c r="D66" s="33"/>
      <c r="E66" s="34"/>
      <c r="F66" s="33"/>
      <c r="G66" s="40"/>
      <c r="H66" s="38"/>
      <c r="I66" s="41"/>
      <c r="J66" s="46">
        <f t="shared" si="3"/>
        <v>0</v>
      </c>
      <c r="K66" s="38"/>
      <c r="L66" s="41"/>
      <c r="M66" s="48">
        <f t="shared" si="4"/>
        <v>0</v>
      </c>
      <c r="N66" s="25" t="str">
        <f t="shared" si="5"/>
        <v>X</v>
      </c>
      <c r="O66" s="60"/>
      <c r="P66" s="60"/>
      <c r="Q66" s="27"/>
      <c r="S66" s="25"/>
      <c r="U66" s="25"/>
      <c r="V66" s="38">
        <f t="shared" si="6"/>
        <v>0</v>
      </c>
      <c r="W66" s="38">
        <f t="shared" si="7"/>
        <v>0</v>
      </c>
      <c r="X66" s="25" t="str">
        <f t="shared" si="8"/>
        <v>OK</v>
      </c>
      <c r="Z66" s="25"/>
      <c r="AA66" s="38">
        <f t="shared" si="9"/>
        <v>0</v>
      </c>
      <c r="AB66" s="38">
        <f t="shared" si="10"/>
        <v>0</v>
      </c>
      <c r="AC66" s="25" t="str">
        <f t="shared" si="11"/>
        <v>OK</v>
      </c>
      <c r="AE66" s="25" t="str">
        <f>IF(AG66="","",IF(U66="도비","세입없음",CONCATENATE(AG66,"-",COUNTIF($AG$7:AG66,AG66))))</f>
        <v/>
      </c>
      <c r="AG66" s="25" t="str">
        <f t="array" ref="AG66">IF(C66="","",INDEX(구분표!$I$2:$I$313, MATCH(1,(구분표!$E$2:$E$313='17년일입'!B66)*(구분표!$F$2:$F$313='17년일입'!C66)*(구분표!$G$2:$G$313='17년일입'!A66),0)))</f>
        <v/>
      </c>
      <c r="AI66" s="25"/>
      <c r="AK66" s="38">
        <f>IF(AE66="",0,SUMIFS('17년일출'!$W$6:$W$120,'17년일출'!$AF$6:$AF$120,'17년일입'!$AE66))</f>
        <v>0</v>
      </c>
      <c r="AL66" s="38" t="str">
        <f>IF(AE66="","",COUNTIFS('17년일출'!$AF$6:$AF$120,'17년일입'!AE66))</f>
        <v/>
      </c>
      <c r="AM66" s="25" t="str">
        <f t="shared" si="12"/>
        <v>OK</v>
      </c>
      <c r="AO66" s="38">
        <f>IF(AE66="",0,SUMIFS('17년일출'!$AB$6:$AB$120,'17년일출'!$AF$6:$AF$120,'17년일입'!$AE66))</f>
        <v>0</v>
      </c>
      <c r="AP66" s="38" t="str">
        <f>IF(AE66="","",COUNTIFS('17년일출'!$AF$6:$AF$120,AE66))</f>
        <v/>
      </c>
      <c r="AQ66" s="25" t="str">
        <f t="shared" si="13"/>
        <v>OK</v>
      </c>
    </row>
    <row r="67" spans="1:43" ht="50.1" customHeight="1" x14ac:dyDescent="0.3">
      <c r="A67" s="31" t="str">
        <f>IFERROR(VLOOKUP($C67,구분표!$A$2:$C$313,2,FALSE),"")</f>
        <v/>
      </c>
      <c r="B67" s="22" t="str">
        <f>IFERROR(VLOOKUP($C67,구분표!$A$2:$C$313,3,FALSE),"")</f>
        <v/>
      </c>
      <c r="C67" s="29"/>
      <c r="D67" s="33"/>
      <c r="E67" s="34"/>
      <c r="F67" s="33"/>
      <c r="G67" s="40"/>
      <c r="H67" s="38"/>
      <c r="I67" s="41"/>
      <c r="J67" s="46">
        <f t="shared" si="3"/>
        <v>0</v>
      </c>
      <c r="K67" s="38"/>
      <c r="L67" s="41"/>
      <c r="M67" s="48">
        <f t="shared" si="4"/>
        <v>0</v>
      </c>
      <c r="N67" s="25" t="str">
        <f t="shared" si="5"/>
        <v>X</v>
      </c>
      <c r="O67" s="60"/>
      <c r="P67" s="60"/>
      <c r="Q67" s="27"/>
      <c r="S67" s="25"/>
      <c r="U67" s="25"/>
      <c r="V67" s="38">
        <f t="shared" si="6"/>
        <v>0</v>
      </c>
      <c r="W67" s="38">
        <f t="shared" si="7"/>
        <v>0</v>
      </c>
      <c r="X67" s="25" t="str">
        <f t="shared" si="8"/>
        <v>OK</v>
      </c>
      <c r="Z67" s="25"/>
      <c r="AA67" s="38">
        <f t="shared" si="9"/>
        <v>0</v>
      </c>
      <c r="AB67" s="38">
        <f t="shared" si="10"/>
        <v>0</v>
      </c>
      <c r="AC67" s="25" t="str">
        <f t="shared" si="11"/>
        <v>OK</v>
      </c>
      <c r="AE67" s="25" t="str">
        <f>IF(AG67="","",IF(U67="도비","세입없음",CONCATENATE(AG67,"-",COUNTIF($AG$7:AG67,AG67))))</f>
        <v/>
      </c>
      <c r="AG67" s="25" t="str">
        <f t="array" ref="AG67">IF(C67="","",INDEX(구분표!$I$2:$I$313, MATCH(1,(구분표!$E$2:$E$313='17년일입'!B67)*(구분표!$F$2:$F$313='17년일입'!C67)*(구분표!$G$2:$G$313='17년일입'!A67),0)))</f>
        <v/>
      </c>
      <c r="AI67" s="25"/>
      <c r="AK67" s="38">
        <f>IF(AE67="",0,SUMIFS('17년일출'!$W$6:$W$120,'17년일출'!$AF$6:$AF$120,'17년일입'!$AE67))</f>
        <v>0</v>
      </c>
      <c r="AL67" s="38" t="str">
        <f>IF(AE67="","",COUNTIFS('17년일출'!$AF$6:$AF$120,'17년일입'!AE67))</f>
        <v/>
      </c>
      <c r="AM67" s="25" t="str">
        <f t="shared" si="12"/>
        <v>OK</v>
      </c>
      <c r="AO67" s="38">
        <f>IF(AE67="",0,SUMIFS('17년일출'!$AB$6:$AB$120,'17년일출'!$AF$6:$AF$120,'17년일입'!$AE67))</f>
        <v>0</v>
      </c>
      <c r="AP67" s="38" t="str">
        <f>IF(AE67="","",COUNTIFS('17년일출'!$AF$6:$AF$120,AE67))</f>
        <v/>
      </c>
      <c r="AQ67" s="25" t="str">
        <f t="shared" si="13"/>
        <v>OK</v>
      </c>
    </row>
    <row r="68" spans="1:43" ht="50.1" customHeight="1" x14ac:dyDescent="0.3">
      <c r="A68" s="31" t="str">
        <f>IFERROR(VLOOKUP($C68,구분표!$A$2:$C$313,2,FALSE),"")</f>
        <v/>
      </c>
      <c r="B68" s="22" t="str">
        <f>IFERROR(VLOOKUP($C68,구분표!$A$2:$C$313,3,FALSE),"")</f>
        <v/>
      </c>
      <c r="C68" s="29"/>
      <c r="D68" s="33"/>
      <c r="E68" s="34"/>
      <c r="F68" s="33"/>
      <c r="G68" s="40"/>
      <c r="H68" s="38"/>
      <c r="I68" s="41"/>
      <c r="J68" s="46">
        <f t="shared" si="3"/>
        <v>0</v>
      </c>
      <c r="K68" s="38"/>
      <c r="L68" s="41"/>
      <c r="M68" s="48">
        <f t="shared" si="4"/>
        <v>0</v>
      </c>
      <c r="N68" s="25" t="str">
        <f t="shared" si="5"/>
        <v>X</v>
      </c>
      <c r="O68" s="60"/>
      <c r="P68" s="60"/>
      <c r="Q68" s="27"/>
      <c r="S68" s="25"/>
      <c r="U68" s="25"/>
      <c r="V68" s="38">
        <f t="shared" si="6"/>
        <v>0</v>
      </c>
      <c r="W68" s="38">
        <f t="shared" si="7"/>
        <v>0</v>
      </c>
      <c r="X68" s="25" t="str">
        <f t="shared" si="8"/>
        <v>OK</v>
      </c>
      <c r="Z68" s="25"/>
      <c r="AA68" s="38">
        <f t="shared" si="9"/>
        <v>0</v>
      </c>
      <c r="AB68" s="38">
        <f t="shared" si="10"/>
        <v>0</v>
      </c>
      <c r="AC68" s="25" t="str">
        <f t="shared" si="11"/>
        <v>OK</v>
      </c>
      <c r="AE68" s="25" t="str">
        <f>IF(AG68="","",IF(U68="도비","세입없음",CONCATENATE(AG68,"-",COUNTIF($AG$7:AG68,AG68))))</f>
        <v/>
      </c>
      <c r="AG68" s="25" t="str">
        <f t="array" ref="AG68">IF(C68="","",INDEX(구분표!$I$2:$I$313, MATCH(1,(구분표!$E$2:$E$313='17년일입'!B68)*(구분표!$F$2:$F$313='17년일입'!C68)*(구분표!$G$2:$G$313='17년일입'!A68),0)))</f>
        <v/>
      </c>
      <c r="AI68" s="25"/>
      <c r="AK68" s="38">
        <f>IF(AE68="",0,SUMIFS('17년일출'!$W$6:$W$120,'17년일출'!$AF$6:$AF$120,'17년일입'!$AE68))</f>
        <v>0</v>
      </c>
      <c r="AL68" s="38" t="str">
        <f>IF(AE68="","",COUNTIFS('17년일출'!$AF$6:$AF$120,'17년일입'!AE68))</f>
        <v/>
      </c>
      <c r="AM68" s="25" t="str">
        <f t="shared" si="12"/>
        <v>OK</v>
      </c>
      <c r="AO68" s="38">
        <f>IF(AE68="",0,SUMIFS('17년일출'!$AB$6:$AB$120,'17년일출'!$AF$6:$AF$120,'17년일입'!$AE68))</f>
        <v>0</v>
      </c>
      <c r="AP68" s="38" t="str">
        <f>IF(AE68="","",COUNTIFS('17년일출'!$AF$6:$AF$120,AE68))</f>
        <v/>
      </c>
      <c r="AQ68" s="25" t="str">
        <f t="shared" si="13"/>
        <v>OK</v>
      </c>
    </row>
    <row r="69" spans="1:43" ht="50.1" customHeight="1" x14ac:dyDescent="0.3">
      <c r="A69" s="31" t="str">
        <f>IFERROR(VLOOKUP($C69,구분표!$A$2:$C$313,2,FALSE),"")</f>
        <v/>
      </c>
      <c r="B69" s="22" t="str">
        <f>IFERROR(VLOOKUP($C69,구분표!$A$2:$C$313,3,FALSE),"")</f>
        <v/>
      </c>
      <c r="C69" s="29"/>
      <c r="D69" s="33"/>
      <c r="E69" s="34"/>
      <c r="F69" s="33"/>
      <c r="G69" s="40"/>
      <c r="H69" s="38"/>
      <c r="I69" s="41"/>
      <c r="J69" s="46">
        <f t="shared" si="3"/>
        <v>0</v>
      </c>
      <c r="K69" s="38"/>
      <c r="L69" s="41"/>
      <c r="M69" s="48">
        <f t="shared" si="4"/>
        <v>0</v>
      </c>
      <c r="N69" s="25" t="str">
        <f t="shared" si="5"/>
        <v>X</v>
      </c>
      <c r="O69" s="60"/>
      <c r="P69" s="60"/>
      <c r="Q69" s="27"/>
      <c r="S69" s="25"/>
      <c r="U69" s="25"/>
      <c r="V69" s="38">
        <f t="shared" si="6"/>
        <v>0</v>
      </c>
      <c r="W69" s="38">
        <f t="shared" si="7"/>
        <v>0</v>
      </c>
      <c r="X69" s="25" t="str">
        <f t="shared" si="8"/>
        <v>OK</v>
      </c>
      <c r="Z69" s="25"/>
      <c r="AA69" s="38">
        <f t="shared" si="9"/>
        <v>0</v>
      </c>
      <c r="AB69" s="38">
        <f t="shared" si="10"/>
        <v>0</v>
      </c>
      <c r="AC69" s="25" t="str">
        <f t="shared" si="11"/>
        <v>OK</v>
      </c>
      <c r="AE69" s="25" t="str">
        <f>IF(AG69="","",IF(U69="도비","세입없음",CONCATENATE(AG69,"-",COUNTIF($AG$7:AG69,AG69))))</f>
        <v/>
      </c>
      <c r="AG69" s="25" t="str">
        <f t="array" ref="AG69">IF(C69="","",INDEX(구분표!$I$2:$I$313, MATCH(1,(구분표!$E$2:$E$313='17년일입'!B69)*(구분표!$F$2:$F$313='17년일입'!C69)*(구분표!$G$2:$G$313='17년일입'!A69),0)))</f>
        <v/>
      </c>
      <c r="AI69" s="25"/>
      <c r="AK69" s="38">
        <f>IF(AE69="",0,SUMIFS('17년일출'!$W$6:$W$120,'17년일출'!$AF$6:$AF$120,'17년일입'!$AE69))</f>
        <v>0</v>
      </c>
      <c r="AL69" s="38" t="str">
        <f>IF(AE69="","",COUNTIFS('17년일출'!$AF$6:$AF$120,'17년일입'!AE69))</f>
        <v/>
      </c>
      <c r="AM69" s="25" t="str">
        <f t="shared" si="12"/>
        <v>OK</v>
      </c>
      <c r="AO69" s="38">
        <f>IF(AE69="",0,SUMIFS('17년일출'!$AB$6:$AB$120,'17년일출'!$AF$6:$AF$120,'17년일입'!$AE69))</f>
        <v>0</v>
      </c>
      <c r="AP69" s="38" t="str">
        <f>IF(AE69="","",COUNTIFS('17년일출'!$AF$6:$AF$120,AE69))</f>
        <v/>
      </c>
      <c r="AQ69" s="25" t="str">
        <f t="shared" si="13"/>
        <v>OK</v>
      </c>
    </row>
    <row r="70" spans="1:43" ht="50.1" customHeight="1" x14ac:dyDescent="0.3">
      <c r="A70" s="31" t="str">
        <f>IFERROR(VLOOKUP($C70,구분표!$A$2:$C$313,2,FALSE),"")</f>
        <v/>
      </c>
      <c r="B70" s="22" t="str">
        <f>IFERROR(VLOOKUP($C70,구분표!$A$2:$C$313,3,FALSE),"")</f>
        <v/>
      </c>
      <c r="C70" s="29"/>
      <c r="D70" s="33"/>
      <c r="E70" s="34"/>
      <c r="F70" s="33"/>
      <c r="G70" s="40"/>
      <c r="H70" s="38"/>
      <c r="I70" s="41"/>
      <c r="J70" s="46">
        <f t="shared" si="3"/>
        <v>0</v>
      </c>
      <c r="K70" s="38"/>
      <c r="L70" s="41"/>
      <c r="M70" s="48">
        <f t="shared" si="4"/>
        <v>0</v>
      </c>
      <c r="N70" s="25" t="str">
        <f t="shared" si="5"/>
        <v>X</v>
      </c>
      <c r="O70" s="60"/>
      <c r="P70" s="60"/>
      <c r="Q70" s="27"/>
      <c r="S70" s="25"/>
      <c r="U70" s="25"/>
      <c r="V70" s="38">
        <f t="shared" si="6"/>
        <v>0</v>
      </c>
      <c r="W70" s="38">
        <f t="shared" si="7"/>
        <v>0</v>
      </c>
      <c r="X70" s="25" t="str">
        <f t="shared" si="8"/>
        <v>OK</v>
      </c>
      <c r="Z70" s="25"/>
      <c r="AA70" s="38">
        <f t="shared" si="9"/>
        <v>0</v>
      </c>
      <c r="AB70" s="38">
        <f t="shared" si="10"/>
        <v>0</v>
      </c>
      <c r="AC70" s="25" t="str">
        <f t="shared" si="11"/>
        <v>OK</v>
      </c>
      <c r="AE70" s="25" t="str">
        <f>IF(AG70="","",IF(U70="도비","세입없음",CONCATENATE(AG70,"-",COUNTIF($AG$7:AG70,AG70))))</f>
        <v/>
      </c>
      <c r="AG70" s="25" t="str">
        <f t="array" ref="AG70">IF(C70="","",INDEX(구분표!$I$2:$I$313, MATCH(1,(구분표!$E$2:$E$313='17년일입'!B70)*(구분표!$F$2:$F$313='17년일입'!C70)*(구분표!$G$2:$G$313='17년일입'!A70),0)))</f>
        <v/>
      </c>
      <c r="AI70" s="25"/>
      <c r="AK70" s="38">
        <f>IF(AE70="",0,SUMIFS('17년일출'!$W$6:$W$120,'17년일출'!$AF$6:$AF$120,'17년일입'!$AE70))</f>
        <v>0</v>
      </c>
      <c r="AL70" s="38" t="str">
        <f>IF(AE70="","",COUNTIFS('17년일출'!$AF$6:$AF$120,'17년일입'!AE70))</f>
        <v/>
      </c>
      <c r="AM70" s="25" t="str">
        <f t="shared" si="12"/>
        <v>OK</v>
      </c>
      <c r="AO70" s="38">
        <f>IF(AE70="",0,SUMIFS('17년일출'!$AB$6:$AB$120,'17년일출'!$AF$6:$AF$120,'17년일입'!$AE70))</f>
        <v>0</v>
      </c>
      <c r="AP70" s="38" t="str">
        <f>IF(AE70="","",COUNTIFS('17년일출'!$AF$6:$AF$120,AE70))</f>
        <v/>
      </c>
      <c r="AQ70" s="25" t="str">
        <f t="shared" si="13"/>
        <v>OK</v>
      </c>
    </row>
    <row r="71" spans="1:43" ht="50.1" customHeight="1" x14ac:dyDescent="0.3">
      <c r="A71" s="31" t="str">
        <f>IFERROR(VLOOKUP($C71,구분표!$A$2:$C$313,2,FALSE),"")</f>
        <v/>
      </c>
      <c r="B71" s="22" t="str">
        <f>IFERROR(VLOOKUP($C71,구분표!$A$2:$C$313,3,FALSE),"")</f>
        <v/>
      </c>
      <c r="C71" s="29"/>
      <c r="D71" s="33"/>
      <c r="E71" s="34"/>
      <c r="F71" s="33"/>
      <c r="G71" s="40"/>
      <c r="H71" s="38"/>
      <c r="I71" s="41"/>
      <c r="J71" s="46">
        <f t="shared" si="3"/>
        <v>0</v>
      </c>
      <c r="K71" s="38"/>
      <c r="L71" s="41"/>
      <c r="M71" s="48">
        <f t="shared" si="4"/>
        <v>0</v>
      </c>
      <c r="N71" s="25" t="str">
        <f t="shared" si="5"/>
        <v>X</v>
      </c>
      <c r="O71" s="60"/>
      <c r="P71" s="60"/>
      <c r="Q71" s="27"/>
      <c r="S71" s="25"/>
      <c r="U71" s="25"/>
      <c r="V71" s="38">
        <f t="shared" si="6"/>
        <v>0</v>
      </c>
      <c r="W71" s="38">
        <f t="shared" si="7"/>
        <v>0</v>
      </c>
      <c r="X71" s="25" t="str">
        <f t="shared" si="8"/>
        <v>OK</v>
      </c>
      <c r="Z71" s="25"/>
      <c r="AA71" s="38">
        <f t="shared" si="9"/>
        <v>0</v>
      </c>
      <c r="AB71" s="38">
        <f t="shared" si="10"/>
        <v>0</v>
      </c>
      <c r="AC71" s="25" t="str">
        <f t="shared" si="11"/>
        <v>OK</v>
      </c>
      <c r="AE71" s="25" t="str">
        <f>IF(AG71="","",IF(U71="도비","세입없음",CONCATENATE(AG71,"-",COUNTIF($AG$7:AG71,AG71))))</f>
        <v/>
      </c>
      <c r="AG71" s="25" t="str">
        <f t="array" ref="AG71">IF(C71="","",INDEX(구분표!$I$2:$I$313, MATCH(1,(구분표!$E$2:$E$313='17년일입'!B71)*(구분표!$F$2:$F$313='17년일입'!C71)*(구분표!$G$2:$G$313='17년일입'!A71),0)))</f>
        <v/>
      </c>
      <c r="AI71" s="25"/>
      <c r="AK71" s="38">
        <f>IF(AE71="",0,SUMIFS('17년일출'!$W$6:$W$120,'17년일출'!$AF$6:$AF$120,'17년일입'!$AE71))</f>
        <v>0</v>
      </c>
      <c r="AL71" s="38" t="str">
        <f>IF(AE71="","",COUNTIFS('17년일출'!$AF$6:$AF$120,'17년일입'!AE71))</f>
        <v/>
      </c>
      <c r="AM71" s="25" t="str">
        <f t="shared" si="12"/>
        <v>OK</v>
      </c>
      <c r="AO71" s="38">
        <f>IF(AE71="",0,SUMIFS('17년일출'!$AB$6:$AB$120,'17년일출'!$AF$6:$AF$120,'17년일입'!$AE71))</f>
        <v>0</v>
      </c>
      <c r="AP71" s="38" t="str">
        <f>IF(AE71="","",COUNTIFS('17년일출'!$AF$6:$AF$120,AE71))</f>
        <v/>
      </c>
      <c r="AQ71" s="25" t="str">
        <f t="shared" si="13"/>
        <v>OK</v>
      </c>
    </row>
    <row r="72" spans="1:43" ht="50.1" customHeight="1" x14ac:dyDescent="0.3">
      <c r="A72" s="31" t="str">
        <f>IFERROR(VLOOKUP($C72,구분표!$A$2:$C$313,2,FALSE),"")</f>
        <v/>
      </c>
      <c r="B72" s="22" t="str">
        <f>IFERROR(VLOOKUP($C72,구분표!$A$2:$C$313,3,FALSE),"")</f>
        <v/>
      </c>
      <c r="C72" s="29"/>
      <c r="D72" s="33"/>
      <c r="E72" s="34"/>
      <c r="F72" s="33"/>
      <c r="G72" s="40"/>
      <c r="H72" s="38"/>
      <c r="I72" s="41"/>
      <c r="J72" s="46">
        <f t="shared" ref="J72:J100" si="14">SUM(G72:I72)</f>
        <v>0</v>
      </c>
      <c r="K72" s="38"/>
      <c r="L72" s="41"/>
      <c r="M72" s="48">
        <f t="shared" ref="M72:M100" si="15">SUM(G72,K72,L72)</f>
        <v>0</v>
      </c>
      <c r="N72" s="25" t="str">
        <f t="shared" ref="N72:N100" si="16">IF(AND((J72=0),(M72&gt;0)),"O",IF(AND((H72&lt;0),(J72-M72&lt;0)),"O","X"))</f>
        <v>X</v>
      </c>
      <c r="O72" s="60"/>
      <c r="P72" s="60"/>
      <c r="Q72" s="27"/>
      <c r="S72" s="25"/>
      <c r="U72" s="25"/>
      <c r="V72" s="38">
        <f t="shared" ref="V72:V100" si="17">IF($U72&lt;&gt;"도비",IF($S72="국도비","직접입력",SUM($H72:$I72)),)</f>
        <v>0</v>
      </c>
      <c r="W72" s="38">
        <f t="shared" ref="W72:W100" si="18">IF($U72="도비",SUM($H72:$I72),IF($S72="국도비","직접입력",SUM($H72:$I72)-$V72))</f>
        <v>0</v>
      </c>
      <c r="X72" s="25" t="str">
        <f t="shared" ref="X72:X100" si="19">IF(SUM($H72:$I72)=SUM($V72:$W72),"OK","검토")</f>
        <v>OK</v>
      </c>
      <c r="Z72" s="25"/>
      <c r="AA72" s="38">
        <f t="shared" ref="AA72:AA100" si="20">IF($U72&lt;&gt;"도비",IF($S72="국도비","직접입력",SUM($K72:$L72)),)</f>
        <v>0</v>
      </c>
      <c r="AB72" s="38">
        <f t="shared" ref="AB72:AB100" si="21">IF($U72="도비",SUM(K72:L72),IF($S72="국도비","직접입력",SUM(K72:L72)-AA72))</f>
        <v>0</v>
      </c>
      <c r="AC72" s="25" t="str">
        <f t="shared" ref="AC72:AC100" si="22">IF(SUM(K72:L72)=SUM(AA72:AB72),"OK","검토")</f>
        <v>OK</v>
      </c>
      <c r="AE72" s="25" t="str">
        <f>IF(AG72="","",IF(U72="도비","세입없음",CONCATENATE(AG72,"-",COUNTIF($AG$7:AG72,AG72))))</f>
        <v/>
      </c>
      <c r="AG72" s="25" t="str">
        <f t="array" ref="AG72">IF(C72="","",INDEX(구분표!$I$2:$I$313, MATCH(1,(구분표!$E$2:$E$313='17년일입'!B72)*(구분표!$F$2:$F$313='17년일입'!C72)*(구분표!$G$2:$G$313='17년일입'!A72),0)))</f>
        <v/>
      </c>
      <c r="AI72" s="25"/>
      <c r="AK72" s="38">
        <f>IF(AE72="",0,SUMIFS('17년일출'!$W$6:$W$120,'17년일출'!$AF$6:$AF$120,'17년일입'!$AE72))</f>
        <v>0</v>
      </c>
      <c r="AL72" s="38" t="str">
        <f>IF(AE72="","",COUNTIFS('17년일출'!$AF$6:$AF$120,'17년일입'!AE72))</f>
        <v/>
      </c>
      <c r="AM72" s="25" t="str">
        <f t="shared" ref="AM72:AM100" si="23">IF(V72=AK72,"OK","@@")</f>
        <v>OK</v>
      </c>
      <c r="AO72" s="38">
        <f>IF(AE72="",0,SUMIFS('17년일출'!$AB$6:$AB$120,'17년일출'!$AF$6:$AF$120,'17년일입'!$AE72))</f>
        <v>0</v>
      </c>
      <c r="AP72" s="38" t="str">
        <f>IF(AE72="","",COUNTIFS('17년일출'!$AF$6:$AF$120,AE72))</f>
        <v/>
      </c>
      <c r="AQ72" s="25" t="str">
        <f t="shared" ref="AQ72:AQ100" si="24">IF(AA72=AO72,"OK","@@")</f>
        <v>OK</v>
      </c>
    </row>
    <row r="73" spans="1:43" ht="50.1" customHeight="1" x14ac:dyDescent="0.3">
      <c r="A73" s="31" t="str">
        <f>IFERROR(VLOOKUP($C73,구분표!$A$2:$C$313,2,FALSE),"")</f>
        <v/>
      </c>
      <c r="B73" s="22" t="str">
        <f>IFERROR(VLOOKUP($C73,구분표!$A$2:$C$313,3,FALSE),"")</f>
        <v/>
      </c>
      <c r="C73" s="29"/>
      <c r="D73" s="33"/>
      <c r="E73" s="34"/>
      <c r="F73" s="33"/>
      <c r="G73" s="40"/>
      <c r="H73" s="38"/>
      <c r="I73" s="41"/>
      <c r="J73" s="46">
        <f t="shared" si="14"/>
        <v>0</v>
      </c>
      <c r="K73" s="38"/>
      <c r="L73" s="41"/>
      <c r="M73" s="48">
        <f t="shared" si="15"/>
        <v>0</v>
      </c>
      <c r="N73" s="25" t="str">
        <f t="shared" si="16"/>
        <v>X</v>
      </c>
      <c r="O73" s="60"/>
      <c r="P73" s="60"/>
      <c r="Q73" s="27"/>
      <c r="S73" s="25"/>
      <c r="U73" s="25"/>
      <c r="V73" s="38">
        <f t="shared" si="17"/>
        <v>0</v>
      </c>
      <c r="W73" s="38">
        <f t="shared" si="18"/>
        <v>0</v>
      </c>
      <c r="X73" s="25" t="str">
        <f t="shared" si="19"/>
        <v>OK</v>
      </c>
      <c r="Z73" s="25"/>
      <c r="AA73" s="38">
        <f t="shared" si="20"/>
        <v>0</v>
      </c>
      <c r="AB73" s="38">
        <f t="shared" si="21"/>
        <v>0</v>
      </c>
      <c r="AC73" s="25" t="str">
        <f t="shared" si="22"/>
        <v>OK</v>
      </c>
      <c r="AE73" s="25" t="str">
        <f>IF(AG73="","",IF(U73="도비","세입없음",CONCATENATE(AG73,"-",COUNTIF($AG$7:AG73,AG73))))</f>
        <v/>
      </c>
      <c r="AG73" s="25" t="str">
        <f t="array" ref="AG73">IF(C73="","",INDEX(구분표!$I$2:$I$313, MATCH(1,(구분표!$E$2:$E$313='17년일입'!B73)*(구분표!$F$2:$F$313='17년일입'!C73)*(구분표!$G$2:$G$313='17년일입'!A73),0)))</f>
        <v/>
      </c>
      <c r="AI73" s="25"/>
      <c r="AK73" s="38">
        <f>IF(AE73="",0,SUMIFS('17년일출'!$W$6:$W$120,'17년일출'!$AF$6:$AF$120,'17년일입'!$AE73))</f>
        <v>0</v>
      </c>
      <c r="AL73" s="38" t="str">
        <f>IF(AE73="","",COUNTIFS('17년일출'!$AF$6:$AF$120,'17년일입'!AE73))</f>
        <v/>
      </c>
      <c r="AM73" s="25" t="str">
        <f t="shared" si="23"/>
        <v>OK</v>
      </c>
      <c r="AO73" s="38">
        <f>IF(AE73="",0,SUMIFS('17년일출'!$AB$6:$AB$120,'17년일출'!$AF$6:$AF$120,'17년일입'!$AE73))</f>
        <v>0</v>
      </c>
      <c r="AP73" s="38" t="str">
        <f>IF(AE73="","",COUNTIFS('17년일출'!$AF$6:$AF$120,AE73))</f>
        <v/>
      </c>
      <c r="AQ73" s="25" t="str">
        <f t="shared" si="24"/>
        <v>OK</v>
      </c>
    </row>
    <row r="74" spans="1:43" ht="50.1" customHeight="1" x14ac:dyDescent="0.3">
      <c r="A74" s="31" t="str">
        <f>IFERROR(VLOOKUP($C74,구분표!$A$2:$C$313,2,FALSE),"")</f>
        <v/>
      </c>
      <c r="B74" s="22" t="str">
        <f>IFERROR(VLOOKUP($C74,구분표!$A$2:$C$313,3,FALSE),"")</f>
        <v/>
      </c>
      <c r="C74" s="29"/>
      <c r="D74" s="33"/>
      <c r="E74" s="34"/>
      <c r="F74" s="33"/>
      <c r="G74" s="40"/>
      <c r="H74" s="38"/>
      <c r="I74" s="41"/>
      <c r="J74" s="46">
        <f t="shared" si="14"/>
        <v>0</v>
      </c>
      <c r="K74" s="38"/>
      <c r="L74" s="41"/>
      <c r="M74" s="48">
        <f t="shared" si="15"/>
        <v>0</v>
      </c>
      <c r="N74" s="25" t="str">
        <f t="shared" si="16"/>
        <v>X</v>
      </c>
      <c r="O74" s="60"/>
      <c r="P74" s="60"/>
      <c r="Q74" s="27"/>
      <c r="S74" s="25"/>
      <c r="U74" s="25"/>
      <c r="V74" s="38">
        <f t="shared" si="17"/>
        <v>0</v>
      </c>
      <c r="W74" s="38">
        <f t="shared" si="18"/>
        <v>0</v>
      </c>
      <c r="X74" s="25" t="str">
        <f t="shared" si="19"/>
        <v>OK</v>
      </c>
      <c r="Z74" s="25"/>
      <c r="AA74" s="38">
        <f t="shared" si="20"/>
        <v>0</v>
      </c>
      <c r="AB74" s="38">
        <f t="shared" si="21"/>
        <v>0</v>
      </c>
      <c r="AC74" s="25" t="str">
        <f t="shared" si="22"/>
        <v>OK</v>
      </c>
      <c r="AE74" s="25" t="str">
        <f>IF(AG74="","",IF(U74="도비","세입없음",CONCATENATE(AG74,"-",COUNTIF($AG$7:AG74,AG74))))</f>
        <v/>
      </c>
      <c r="AG74" s="25" t="str">
        <f t="array" ref="AG74">IF(C74="","",INDEX(구분표!$I$2:$I$313, MATCH(1,(구분표!$E$2:$E$313='17년일입'!B74)*(구분표!$F$2:$F$313='17년일입'!C74)*(구분표!$G$2:$G$313='17년일입'!A74),0)))</f>
        <v/>
      </c>
      <c r="AI74" s="25"/>
      <c r="AK74" s="38">
        <f>IF(AE74="",0,SUMIFS('17년일출'!$W$6:$W$120,'17년일출'!$AF$6:$AF$120,'17년일입'!$AE74))</f>
        <v>0</v>
      </c>
      <c r="AL74" s="38" t="str">
        <f>IF(AE74="","",COUNTIFS('17년일출'!$AF$6:$AF$120,'17년일입'!AE74))</f>
        <v/>
      </c>
      <c r="AM74" s="25" t="str">
        <f t="shared" si="23"/>
        <v>OK</v>
      </c>
      <c r="AO74" s="38">
        <f>IF(AE74="",0,SUMIFS('17년일출'!$AB$6:$AB$120,'17년일출'!$AF$6:$AF$120,'17년일입'!$AE74))</f>
        <v>0</v>
      </c>
      <c r="AP74" s="38" t="str">
        <f>IF(AE74="","",COUNTIFS('17년일출'!$AF$6:$AF$120,AE74))</f>
        <v/>
      </c>
      <c r="AQ74" s="25" t="str">
        <f t="shared" si="24"/>
        <v>OK</v>
      </c>
    </row>
    <row r="75" spans="1:43" ht="50.1" customHeight="1" x14ac:dyDescent="0.3">
      <c r="A75" s="31" t="str">
        <f>IFERROR(VLOOKUP($C75,구분표!$A$2:$C$313,2,FALSE),"")</f>
        <v/>
      </c>
      <c r="B75" s="22" t="str">
        <f>IFERROR(VLOOKUP($C75,구분표!$A$2:$C$313,3,FALSE),"")</f>
        <v/>
      </c>
      <c r="C75" s="29"/>
      <c r="D75" s="33"/>
      <c r="E75" s="34"/>
      <c r="F75" s="33"/>
      <c r="G75" s="40"/>
      <c r="H75" s="38"/>
      <c r="I75" s="41"/>
      <c r="J75" s="46">
        <f t="shared" si="14"/>
        <v>0</v>
      </c>
      <c r="K75" s="38"/>
      <c r="L75" s="41"/>
      <c r="M75" s="48">
        <f t="shared" si="15"/>
        <v>0</v>
      </c>
      <c r="N75" s="25" t="str">
        <f t="shared" si="16"/>
        <v>X</v>
      </c>
      <c r="O75" s="60"/>
      <c r="P75" s="60"/>
      <c r="Q75" s="27"/>
      <c r="S75" s="25"/>
      <c r="U75" s="25"/>
      <c r="V75" s="38">
        <f t="shared" si="17"/>
        <v>0</v>
      </c>
      <c r="W75" s="38">
        <f t="shared" si="18"/>
        <v>0</v>
      </c>
      <c r="X75" s="25" t="str">
        <f t="shared" si="19"/>
        <v>OK</v>
      </c>
      <c r="Z75" s="25"/>
      <c r="AA75" s="38">
        <f t="shared" si="20"/>
        <v>0</v>
      </c>
      <c r="AB75" s="38">
        <f t="shared" si="21"/>
        <v>0</v>
      </c>
      <c r="AC75" s="25" t="str">
        <f t="shared" si="22"/>
        <v>OK</v>
      </c>
      <c r="AE75" s="25" t="str">
        <f>IF(AG75="","",IF(U75="도비","세입없음",CONCATENATE(AG75,"-",COUNTIF($AG$7:AG75,AG75))))</f>
        <v/>
      </c>
      <c r="AG75" s="25" t="str">
        <f t="array" ref="AG75">IF(C75="","",INDEX(구분표!$I$2:$I$313, MATCH(1,(구분표!$E$2:$E$313='17년일입'!B75)*(구분표!$F$2:$F$313='17년일입'!C75)*(구분표!$G$2:$G$313='17년일입'!A75),0)))</f>
        <v/>
      </c>
      <c r="AI75" s="25"/>
      <c r="AK75" s="38">
        <f>IF(AE75="",0,SUMIFS('17년일출'!$W$6:$W$120,'17년일출'!$AF$6:$AF$120,'17년일입'!$AE75))</f>
        <v>0</v>
      </c>
      <c r="AL75" s="38" t="str">
        <f>IF(AE75="","",COUNTIFS('17년일출'!$AF$6:$AF$120,'17년일입'!AE75))</f>
        <v/>
      </c>
      <c r="AM75" s="25" t="str">
        <f t="shared" si="23"/>
        <v>OK</v>
      </c>
      <c r="AO75" s="38">
        <f>IF(AE75="",0,SUMIFS('17년일출'!$AB$6:$AB$120,'17년일출'!$AF$6:$AF$120,'17년일입'!$AE75))</f>
        <v>0</v>
      </c>
      <c r="AP75" s="38" t="str">
        <f>IF(AE75="","",COUNTIFS('17년일출'!$AF$6:$AF$120,AE75))</f>
        <v/>
      </c>
      <c r="AQ75" s="25" t="str">
        <f t="shared" si="24"/>
        <v>OK</v>
      </c>
    </row>
    <row r="76" spans="1:43" ht="50.1" customHeight="1" x14ac:dyDescent="0.3">
      <c r="A76" s="31" t="str">
        <f>IFERROR(VLOOKUP($C76,구분표!$A$2:$C$313,2,FALSE),"")</f>
        <v/>
      </c>
      <c r="B76" s="22" t="str">
        <f>IFERROR(VLOOKUP($C76,구분표!$A$2:$C$313,3,FALSE),"")</f>
        <v/>
      </c>
      <c r="C76" s="29"/>
      <c r="D76" s="33"/>
      <c r="E76" s="34"/>
      <c r="F76" s="33"/>
      <c r="G76" s="40"/>
      <c r="H76" s="38"/>
      <c r="I76" s="41"/>
      <c r="J76" s="46">
        <f t="shared" si="14"/>
        <v>0</v>
      </c>
      <c r="K76" s="38"/>
      <c r="L76" s="41"/>
      <c r="M76" s="48">
        <f t="shared" si="15"/>
        <v>0</v>
      </c>
      <c r="N76" s="25" t="str">
        <f t="shared" si="16"/>
        <v>X</v>
      </c>
      <c r="O76" s="60"/>
      <c r="P76" s="60"/>
      <c r="Q76" s="27"/>
      <c r="S76" s="25"/>
      <c r="U76" s="25"/>
      <c r="V76" s="38">
        <f t="shared" si="17"/>
        <v>0</v>
      </c>
      <c r="W76" s="38">
        <f t="shared" si="18"/>
        <v>0</v>
      </c>
      <c r="X76" s="25" t="str">
        <f t="shared" si="19"/>
        <v>OK</v>
      </c>
      <c r="Z76" s="25"/>
      <c r="AA76" s="38">
        <f t="shared" si="20"/>
        <v>0</v>
      </c>
      <c r="AB76" s="38">
        <f t="shared" si="21"/>
        <v>0</v>
      </c>
      <c r="AC76" s="25" t="str">
        <f t="shared" si="22"/>
        <v>OK</v>
      </c>
      <c r="AE76" s="25" t="str">
        <f>IF(AG76="","",IF(U76="도비","세입없음",CONCATENATE(AG76,"-",COUNTIF($AG$7:AG76,AG76))))</f>
        <v/>
      </c>
      <c r="AG76" s="25" t="str">
        <f t="array" ref="AG76">IF(C76="","",INDEX(구분표!$I$2:$I$313, MATCH(1,(구분표!$E$2:$E$313='17년일입'!B76)*(구분표!$F$2:$F$313='17년일입'!C76)*(구분표!$G$2:$G$313='17년일입'!A76),0)))</f>
        <v/>
      </c>
      <c r="AI76" s="25"/>
      <c r="AK76" s="38">
        <f>IF(AE76="",0,SUMIFS('17년일출'!$W$6:$W$120,'17년일출'!$AF$6:$AF$120,'17년일입'!$AE76))</f>
        <v>0</v>
      </c>
      <c r="AL76" s="38" t="str">
        <f>IF(AE76="","",COUNTIFS('17년일출'!$AF$6:$AF$120,'17년일입'!AE76))</f>
        <v/>
      </c>
      <c r="AM76" s="25" t="str">
        <f t="shared" si="23"/>
        <v>OK</v>
      </c>
      <c r="AO76" s="38">
        <f>IF(AE76="",0,SUMIFS('17년일출'!$AB$6:$AB$120,'17년일출'!$AF$6:$AF$120,'17년일입'!$AE76))</f>
        <v>0</v>
      </c>
      <c r="AP76" s="38" t="str">
        <f>IF(AE76="","",COUNTIFS('17년일출'!$AF$6:$AF$120,AE76))</f>
        <v/>
      </c>
      <c r="AQ76" s="25" t="str">
        <f t="shared" si="24"/>
        <v>OK</v>
      </c>
    </row>
    <row r="77" spans="1:43" ht="50.1" customHeight="1" x14ac:dyDescent="0.3">
      <c r="A77" s="31" t="str">
        <f>IFERROR(VLOOKUP($C77,구분표!$A$2:$C$313,2,FALSE),"")</f>
        <v/>
      </c>
      <c r="B77" s="22" t="str">
        <f>IFERROR(VLOOKUP($C77,구분표!$A$2:$C$313,3,FALSE),"")</f>
        <v/>
      </c>
      <c r="C77" s="29"/>
      <c r="D77" s="33"/>
      <c r="E77" s="34"/>
      <c r="F77" s="33"/>
      <c r="G77" s="40"/>
      <c r="H77" s="38"/>
      <c r="I77" s="41"/>
      <c r="J77" s="46">
        <f t="shared" si="14"/>
        <v>0</v>
      </c>
      <c r="K77" s="38"/>
      <c r="L77" s="41"/>
      <c r="M77" s="48">
        <f t="shared" si="15"/>
        <v>0</v>
      </c>
      <c r="N77" s="25" t="str">
        <f t="shared" si="16"/>
        <v>X</v>
      </c>
      <c r="O77" s="60"/>
      <c r="P77" s="60"/>
      <c r="Q77" s="27"/>
      <c r="S77" s="25"/>
      <c r="U77" s="25"/>
      <c r="V77" s="38">
        <f t="shared" si="17"/>
        <v>0</v>
      </c>
      <c r="W77" s="38">
        <f t="shared" si="18"/>
        <v>0</v>
      </c>
      <c r="X77" s="25" t="str">
        <f t="shared" si="19"/>
        <v>OK</v>
      </c>
      <c r="Z77" s="25"/>
      <c r="AA77" s="38">
        <f t="shared" si="20"/>
        <v>0</v>
      </c>
      <c r="AB77" s="38">
        <f t="shared" si="21"/>
        <v>0</v>
      </c>
      <c r="AC77" s="25" t="str">
        <f t="shared" si="22"/>
        <v>OK</v>
      </c>
      <c r="AE77" s="25" t="str">
        <f>IF(AG77="","",IF(U77="도비","세입없음",CONCATENATE(AG77,"-",COUNTIF($AG$7:AG77,AG77))))</f>
        <v/>
      </c>
      <c r="AG77" s="25" t="str">
        <f t="array" ref="AG77">IF(C77="","",INDEX(구분표!$I$2:$I$313, MATCH(1,(구분표!$E$2:$E$313='17년일입'!B77)*(구분표!$F$2:$F$313='17년일입'!C77)*(구분표!$G$2:$G$313='17년일입'!A77),0)))</f>
        <v/>
      </c>
      <c r="AI77" s="25"/>
      <c r="AK77" s="38">
        <f>IF(AE77="",0,SUMIFS('17년일출'!$W$6:$W$120,'17년일출'!$AF$6:$AF$120,'17년일입'!$AE77))</f>
        <v>0</v>
      </c>
      <c r="AL77" s="38" t="str">
        <f>IF(AE77="","",COUNTIFS('17년일출'!$AF$6:$AF$120,'17년일입'!AE77))</f>
        <v/>
      </c>
      <c r="AM77" s="25" t="str">
        <f t="shared" si="23"/>
        <v>OK</v>
      </c>
      <c r="AO77" s="38">
        <f>IF(AE77="",0,SUMIFS('17년일출'!$AB$6:$AB$120,'17년일출'!$AF$6:$AF$120,'17년일입'!$AE77))</f>
        <v>0</v>
      </c>
      <c r="AP77" s="38" t="str">
        <f>IF(AE77="","",COUNTIFS('17년일출'!$AF$6:$AF$120,AE77))</f>
        <v/>
      </c>
      <c r="AQ77" s="25" t="str">
        <f t="shared" si="24"/>
        <v>OK</v>
      </c>
    </row>
    <row r="78" spans="1:43" ht="50.1" customHeight="1" x14ac:dyDescent="0.3">
      <c r="A78" s="31" t="str">
        <f>IFERROR(VLOOKUP($C78,구분표!$A$2:$C$313,2,FALSE),"")</f>
        <v/>
      </c>
      <c r="B78" s="22" t="str">
        <f>IFERROR(VLOOKUP($C78,구분표!$A$2:$C$313,3,FALSE),"")</f>
        <v/>
      </c>
      <c r="C78" s="29"/>
      <c r="D78" s="33"/>
      <c r="E78" s="34"/>
      <c r="F78" s="33"/>
      <c r="G78" s="40"/>
      <c r="H78" s="38"/>
      <c r="I78" s="41"/>
      <c r="J78" s="46">
        <f t="shared" si="14"/>
        <v>0</v>
      </c>
      <c r="K78" s="38"/>
      <c r="L78" s="41"/>
      <c r="M78" s="48">
        <f t="shared" si="15"/>
        <v>0</v>
      </c>
      <c r="N78" s="25" t="str">
        <f t="shared" si="16"/>
        <v>X</v>
      </c>
      <c r="O78" s="60"/>
      <c r="P78" s="60"/>
      <c r="Q78" s="27"/>
      <c r="S78" s="25"/>
      <c r="U78" s="25"/>
      <c r="V78" s="38">
        <f t="shared" si="17"/>
        <v>0</v>
      </c>
      <c r="W78" s="38">
        <f t="shared" si="18"/>
        <v>0</v>
      </c>
      <c r="X78" s="25" t="str">
        <f t="shared" si="19"/>
        <v>OK</v>
      </c>
      <c r="Z78" s="25"/>
      <c r="AA78" s="38">
        <f t="shared" si="20"/>
        <v>0</v>
      </c>
      <c r="AB78" s="38">
        <f t="shared" si="21"/>
        <v>0</v>
      </c>
      <c r="AC78" s="25" t="str">
        <f t="shared" si="22"/>
        <v>OK</v>
      </c>
      <c r="AE78" s="25" t="str">
        <f>IF(AG78="","",IF(U78="도비","세입없음",CONCATENATE(AG78,"-",COUNTIF($AG$7:AG78,AG78))))</f>
        <v/>
      </c>
      <c r="AG78" s="25" t="str">
        <f t="array" ref="AG78">IF(C78="","",INDEX(구분표!$I$2:$I$313, MATCH(1,(구분표!$E$2:$E$313='17년일입'!B78)*(구분표!$F$2:$F$313='17년일입'!C78)*(구분표!$G$2:$G$313='17년일입'!A78),0)))</f>
        <v/>
      </c>
      <c r="AI78" s="25"/>
      <c r="AK78" s="38">
        <f>IF(AE78="",0,SUMIFS('17년일출'!$W$6:$W$120,'17년일출'!$AF$6:$AF$120,'17년일입'!$AE78))</f>
        <v>0</v>
      </c>
      <c r="AL78" s="38" t="str">
        <f>IF(AE78="","",COUNTIFS('17년일출'!$AF$6:$AF$120,'17년일입'!AE78))</f>
        <v/>
      </c>
      <c r="AM78" s="25" t="str">
        <f t="shared" si="23"/>
        <v>OK</v>
      </c>
      <c r="AO78" s="38">
        <f>IF(AE78="",0,SUMIFS('17년일출'!$AB$6:$AB$120,'17년일출'!$AF$6:$AF$120,'17년일입'!$AE78))</f>
        <v>0</v>
      </c>
      <c r="AP78" s="38" t="str">
        <f>IF(AE78="","",COUNTIFS('17년일출'!$AF$6:$AF$120,AE78))</f>
        <v/>
      </c>
      <c r="AQ78" s="25" t="str">
        <f t="shared" si="24"/>
        <v>OK</v>
      </c>
    </row>
    <row r="79" spans="1:43" ht="50.1" customHeight="1" x14ac:dyDescent="0.3">
      <c r="A79" s="31" t="str">
        <f>IFERROR(VLOOKUP($C79,구분표!$A$2:$C$313,2,FALSE),"")</f>
        <v/>
      </c>
      <c r="B79" s="22" t="str">
        <f>IFERROR(VLOOKUP($C79,구분표!$A$2:$C$313,3,FALSE),"")</f>
        <v/>
      </c>
      <c r="C79" s="29"/>
      <c r="D79" s="33"/>
      <c r="E79" s="34"/>
      <c r="F79" s="33"/>
      <c r="G79" s="40"/>
      <c r="H79" s="38"/>
      <c r="I79" s="41"/>
      <c r="J79" s="46">
        <f t="shared" si="14"/>
        <v>0</v>
      </c>
      <c r="K79" s="38"/>
      <c r="L79" s="41"/>
      <c r="M79" s="48">
        <f t="shared" si="15"/>
        <v>0</v>
      </c>
      <c r="N79" s="25" t="str">
        <f t="shared" si="16"/>
        <v>X</v>
      </c>
      <c r="O79" s="60"/>
      <c r="P79" s="60"/>
      <c r="Q79" s="27"/>
      <c r="S79" s="25"/>
      <c r="U79" s="25"/>
      <c r="V79" s="38">
        <f t="shared" si="17"/>
        <v>0</v>
      </c>
      <c r="W79" s="38">
        <f t="shared" si="18"/>
        <v>0</v>
      </c>
      <c r="X79" s="25" t="str">
        <f t="shared" si="19"/>
        <v>OK</v>
      </c>
      <c r="Z79" s="25"/>
      <c r="AA79" s="38">
        <f t="shared" si="20"/>
        <v>0</v>
      </c>
      <c r="AB79" s="38">
        <f t="shared" si="21"/>
        <v>0</v>
      </c>
      <c r="AC79" s="25" t="str">
        <f t="shared" si="22"/>
        <v>OK</v>
      </c>
      <c r="AE79" s="25" t="str">
        <f>IF(AG79="","",IF(U79="도비","세입없음",CONCATENATE(AG79,"-",COUNTIF($AG$7:AG79,AG79))))</f>
        <v/>
      </c>
      <c r="AG79" s="25" t="str">
        <f t="array" ref="AG79">IF(C79="","",INDEX(구분표!$I$2:$I$313, MATCH(1,(구분표!$E$2:$E$313='17년일입'!B79)*(구분표!$F$2:$F$313='17년일입'!C79)*(구분표!$G$2:$G$313='17년일입'!A79),0)))</f>
        <v/>
      </c>
      <c r="AI79" s="25"/>
      <c r="AK79" s="38">
        <f>IF(AE79="",0,SUMIFS('17년일출'!$W$6:$W$120,'17년일출'!$AF$6:$AF$120,'17년일입'!$AE79))</f>
        <v>0</v>
      </c>
      <c r="AL79" s="38" t="str">
        <f>IF(AE79="","",COUNTIFS('17년일출'!$AF$6:$AF$120,'17년일입'!AE79))</f>
        <v/>
      </c>
      <c r="AM79" s="25" t="str">
        <f t="shared" si="23"/>
        <v>OK</v>
      </c>
      <c r="AO79" s="38">
        <f>IF(AE79="",0,SUMIFS('17년일출'!$AB$6:$AB$120,'17년일출'!$AF$6:$AF$120,'17년일입'!$AE79))</f>
        <v>0</v>
      </c>
      <c r="AP79" s="38" t="str">
        <f>IF(AE79="","",COUNTIFS('17년일출'!$AF$6:$AF$120,AE79))</f>
        <v/>
      </c>
      <c r="AQ79" s="25" t="str">
        <f t="shared" si="24"/>
        <v>OK</v>
      </c>
    </row>
    <row r="80" spans="1:43" ht="50.1" customHeight="1" x14ac:dyDescent="0.3">
      <c r="A80" s="31" t="str">
        <f>IFERROR(VLOOKUP($C80,구분표!$A$2:$C$313,2,FALSE),"")</f>
        <v/>
      </c>
      <c r="B80" s="22" t="str">
        <f>IFERROR(VLOOKUP($C80,구분표!$A$2:$C$313,3,FALSE),"")</f>
        <v/>
      </c>
      <c r="C80" s="29"/>
      <c r="D80" s="33"/>
      <c r="E80" s="34"/>
      <c r="F80" s="33"/>
      <c r="G80" s="40"/>
      <c r="H80" s="38"/>
      <c r="I80" s="41"/>
      <c r="J80" s="46">
        <f t="shared" si="14"/>
        <v>0</v>
      </c>
      <c r="K80" s="38"/>
      <c r="L80" s="41"/>
      <c r="M80" s="48">
        <f t="shared" si="15"/>
        <v>0</v>
      </c>
      <c r="N80" s="25" t="str">
        <f t="shared" si="16"/>
        <v>X</v>
      </c>
      <c r="O80" s="60"/>
      <c r="P80" s="60"/>
      <c r="Q80" s="27"/>
      <c r="S80" s="25"/>
      <c r="U80" s="25"/>
      <c r="V80" s="38">
        <f t="shared" si="17"/>
        <v>0</v>
      </c>
      <c r="W80" s="38">
        <f t="shared" si="18"/>
        <v>0</v>
      </c>
      <c r="X80" s="25" t="str">
        <f t="shared" si="19"/>
        <v>OK</v>
      </c>
      <c r="Z80" s="25"/>
      <c r="AA80" s="38">
        <f t="shared" si="20"/>
        <v>0</v>
      </c>
      <c r="AB80" s="38">
        <f t="shared" si="21"/>
        <v>0</v>
      </c>
      <c r="AC80" s="25" t="str">
        <f t="shared" si="22"/>
        <v>OK</v>
      </c>
      <c r="AE80" s="25" t="str">
        <f>IF(AG80="","",IF(U80="도비","세입없음",CONCATENATE(AG80,"-",COUNTIF($AG$7:AG80,AG80))))</f>
        <v/>
      </c>
      <c r="AG80" s="25" t="str">
        <f t="array" ref="AG80">IF(C80="","",INDEX(구분표!$I$2:$I$313, MATCH(1,(구분표!$E$2:$E$313='17년일입'!B80)*(구분표!$F$2:$F$313='17년일입'!C80)*(구분표!$G$2:$G$313='17년일입'!A80),0)))</f>
        <v/>
      </c>
      <c r="AI80" s="25"/>
      <c r="AK80" s="38">
        <f>IF(AE80="",0,SUMIFS('17년일출'!$W$6:$W$120,'17년일출'!$AF$6:$AF$120,'17년일입'!$AE80))</f>
        <v>0</v>
      </c>
      <c r="AL80" s="38" t="str">
        <f>IF(AE80="","",COUNTIFS('17년일출'!$AF$6:$AF$120,'17년일입'!AE80))</f>
        <v/>
      </c>
      <c r="AM80" s="25" t="str">
        <f t="shared" si="23"/>
        <v>OK</v>
      </c>
      <c r="AO80" s="38">
        <f>IF(AE80="",0,SUMIFS('17년일출'!$AB$6:$AB$120,'17년일출'!$AF$6:$AF$120,'17년일입'!$AE80))</f>
        <v>0</v>
      </c>
      <c r="AP80" s="38" t="str">
        <f>IF(AE80="","",COUNTIFS('17년일출'!$AF$6:$AF$120,AE80))</f>
        <v/>
      </c>
      <c r="AQ80" s="25" t="str">
        <f t="shared" si="24"/>
        <v>OK</v>
      </c>
    </row>
    <row r="81" spans="1:43" ht="50.1" customHeight="1" x14ac:dyDescent="0.3">
      <c r="A81" s="31" t="str">
        <f>IFERROR(VLOOKUP($C81,구분표!$A$2:$C$313,2,FALSE),"")</f>
        <v/>
      </c>
      <c r="B81" s="22" t="str">
        <f>IFERROR(VLOOKUP($C81,구분표!$A$2:$C$313,3,FALSE),"")</f>
        <v/>
      </c>
      <c r="C81" s="29"/>
      <c r="D81" s="33"/>
      <c r="E81" s="34"/>
      <c r="F81" s="33"/>
      <c r="G81" s="40"/>
      <c r="H81" s="38"/>
      <c r="I81" s="41"/>
      <c r="J81" s="46">
        <f t="shared" si="14"/>
        <v>0</v>
      </c>
      <c r="K81" s="38"/>
      <c r="L81" s="41"/>
      <c r="M81" s="48">
        <f t="shared" si="15"/>
        <v>0</v>
      </c>
      <c r="N81" s="25" t="str">
        <f t="shared" si="16"/>
        <v>X</v>
      </c>
      <c r="O81" s="60"/>
      <c r="P81" s="60"/>
      <c r="Q81" s="27"/>
      <c r="S81" s="25"/>
      <c r="U81" s="25"/>
      <c r="V81" s="38">
        <f t="shared" si="17"/>
        <v>0</v>
      </c>
      <c r="W81" s="38">
        <f t="shared" si="18"/>
        <v>0</v>
      </c>
      <c r="X81" s="25" t="str">
        <f t="shared" si="19"/>
        <v>OK</v>
      </c>
      <c r="Z81" s="25"/>
      <c r="AA81" s="38">
        <f t="shared" si="20"/>
        <v>0</v>
      </c>
      <c r="AB81" s="38">
        <f t="shared" si="21"/>
        <v>0</v>
      </c>
      <c r="AC81" s="25" t="str">
        <f t="shared" si="22"/>
        <v>OK</v>
      </c>
      <c r="AE81" s="25" t="str">
        <f>IF(AG81="","",IF(U81="도비","세입없음",CONCATENATE(AG81,"-",COUNTIF($AG$7:AG81,AG81))))</f>
        <v/>
      </c>
      <c r="AG81" s="25" t="str">
        <f t="array" ref="AG81">IF(C81="","",INDEX(구분표!$I$2:$I$313, MATCH(1,(구분표!$E$2:$E$313='17년일입'!B81)*(구분표!$F$2:$F$313='17년일입'!C81)*(구분표!$G$2:$G$313='17년일입'!A81),0)))</f>
        <v/>
      </c>
      <c r="AI81" s="25"/>
      <c r="AK81" s="38">
        <f>IF(AE81="",0,SUMIFS('17년일출'!$W$6:$W$120,'17년일출'!$AF$6:$AF$120,'17년일입'!$AE81))</f>
        <v>0</v>
      </c>
      <c r="AL81" s="38" t="str">
        <f>IF(AE81="","",COUNTIFS('17년일출'!$AF$6:$AF$120,'17년일입'!AE81))</f>
        <v/>
      </c>
      <c r="AM81" s="25" t="str">
        <f t="shared" si="23"/>
        <v>OK</v>
      </c>
      <c r="AO81" s="38">
        <f>IF(AE81="",0,SUMIFS('17년일출'!$AB$6:$AB$120,'17년일출'!$AF$6:$AF$120,'17년일입'!$AE81))</f>
        <v>0</v>
      </c>
      <c r="AP81" s="38" t="str">
        <f>IF(AE81="","",COUNTIFS('17년일출'!$AF$6:$AF$120,AE81))</f>
        <v/>
      </c>
      <c r="AQ81" s="25" t="str">
        <f t="shared" si="24"/>
        <v>OK</v>
      </c>
    </row>
    <row r="82" spans="1:43" ht="50.1" customHeight="1" x14ac:dyDescent="0.3">
      <c r="A82" s="31" t="str">
        <f>IFERROR(VLOOKUP($C82,구분표!$A$2:$C$313,2,FALSE),"")</f>
        <v/>
      </c>
      <c r="B82" s="22" t="str">
        <f>IFERROR(VLOOKUP($C82,구분표!$A$2:$C$313,3,FALSE),"")</f>
        <v/>
      </c>
      <c r="C82" s="29"/>
      <c r="D82" s="33"/>
      <c r="E82" s="34"/>
      <c r="F82" s="33"/>
      <c r="G82" s="40"/>
      <c r="H82" s="38"/>
      <c r="I82" s="41"/>
      <c r="J82" s="46">
        <f t="shared" si="14"/>
        <v>0</v>
      </c>
      <c r="K82" s="38"/>
      <c r="L82" s="41"/>
      <c r="M82" s="48">
        <f t="shared" si="15"/>
        <v>0</v>
      </c>
      <c r="N82" s="25" t="str">
        <f t="shared" si="16"/>
        <v>X</v>
      </c>
      <c r="O82" s="60"/>
      <c r="P82" s="60"/>
      <c r="Q82" s="27"/>
      <c r="S82" s="25"/>
      <c r="U82" s="25"/>
      <c r="V82" s="38">
        <f t="shared" si="17"/>
        <v>0</v>
      </c>
      <c r="W82" s="38">
        <f t="shared" si="18"/>
        <v>0</v>
      </c>
      <c r="X82" s="25" t="str">
        <f t="shared" si="19"/>
        <v>OK</v>
      </c>
      <c r="Z82" s="25"/>
      <c r="AA82" s="38">
        <f t="shared" si="20"/>
        <v>0</v>
      </c>
      <c r="AB82" s="38">
        <f t="shared" si="21"/>
        <v>0</v>
      </c>
      <c r="AC82" s="25" t="str">
        <f t="shared" si="22"/>
        <v>OK</v>
      </c>
      <c r="AE82" s="25" t="str">
        <f>IF(AG82="","",IF(U82="도비","세입없음",CONCATENATE(AG82,"-",COUNTIF($AG$7:AG82,AG82))))</f>
        <v/>
      </c>
      <c r="AG82" s="25" t="str">
        <f t="array" ref="AG82">IF(C82="","",INDEX(구분표!$I$2:$I$313, MATCH(1,(구분표!$E$2:$E$313='17년일입'!B82)*(구분표!$F$2:$F$313='17년일입'!C82)*(구분표!$G$2:$G$313='17년일입'!A82),0)))</f>
        <v/>
      </c>
      <c r="AI82" s="25"/>
      <c r="AK82" s="38">
        <f>IF(AE82="",0,SUMIFS('17년일출'!$W$6:$W$120,'17년일출'!$AF$6:$AF$120,'17년일입'!$AE82))</f>
        <v>0</v>
      </c>
      <c r="AL82" s="38" t="str">
        <f>IF(AE82="","",COUNTIFS('17년일출'!$AF$6:$AF$120,'17년일입'!AE82))</f>
        <v/>
      </c>
      <c r="AM82" s="25" t="str">
        <f t="shared" si="23"/>
        <v>OK</v>
      </c>
      <c r="AO82" s="38">
        <f>IF(AE82="",0,SUMIFS('17년일출'!$AB$6:$AB$120,'17년일출'!$AF$6:$AF$120,'17년일입'!$AE82))</f>
        <v>0</v>
      </c>
      <c r="AP82" s="38" t="str">
        <f>IF(AE82="","",COUNTIFS('17년일출'!$AF$6:$AF$120,AE82))</f>
        <v/>
      </c>
      <c r="AQ82" s="25" t="str">
        <f t="shared" si="24"/>
        <v>OK</v>
      </c>
    </row>
    <row r="83" spans="1:43" ht="50.1" customHeight="1" x14ac:dyDescent="0.3">
      <c r="A83" s="31" t="str">
        <f>IFERROR(VLOOKUP($C83,구분표!$A$2:$C$313,2,FALSE),"")</f>
        <v/>
      </c>
      <c r="B83" s="22" t="str">
        <f>IFERROR(VLOOKUP($C83,구분표!$A$2:$C$313,3,FALSE),"")</f>
        <v/>
      </c>
      <c r="C83" s="29"/>
      <c r="D83" s="33"/>
      <c r="E83" s="34"/>
      <c r="F83" s="33"/>
      <c r="G83" s="40"/>
      <c r="H83" s="38"/>
      <c r="I83" s="41"/>
      <c r="J83" s="46">
        <f t="shared" si="14"/>
        <v>0</v>
      </c>
      <c r="K83" s="38"/>
      <c r="L83" s="41"/>
      <c r="M83" s="48">
        <f t="shared" si="15"/>
        <v>0</v>
      </c>
      <c r="N83" s="25" t="str">
        <f t="shared" si="16"/>
        <v>X</v>
      </c>
      <c r="O83" s="60"/>
      <c r="P83" s="60"/>
      <c r="Q83" s="27"/>
      <c r="S83" s="25"/>
      <c r="U83" s="25"/>
      <c r="V83" s="38">
        <f t="shared" si="17"/>
        <v>0</v>
      </c>
      <c r="W83" s="38">
        <f t="shared" si="18"/>
        <v>0</v>
      </c>
      <c r="X83" s="25" t="str">
        <f t="shared" si="19"/>
        <v>OK</v>
      </c>
      <c r="Z83" s="25"/>
      <c r="AA83" s="38">
        <f t="shared" si="20"/>
        <v>0</v>
      </c>
      <c r="AB83" s="38">
        <f t="shared" si="21"/>
        <v>0</v>
      </c>
      <c r="AC83" s="25" t="str">
        <f t="shared" si="22"/>
        <v>OK</v>
      </c>
      <c r="AE83" s="25" t="str">
        <f>IF(AG83="","",IF(U83="도비","세입없음",CONCATENATE(AG83,"-",COUNTIF($AG$7:AG83,AG83))))</f>
        <v/>
      </c>
      <c r="AG83" s="25" t="str">
        <f t="array" ref="AG83">IF(C83="","",INDEX(구분표!$I$2:$I$313, MATCH(1,(구분표!$E$2:$E$313='17년일입'!B83)*(구분표!$F$2:$F$313='17년일입'!C83)*(구분표!$G$2:$G$313='17년일입'!A83),0)))</f>
        <v/>
      </c>
      <c r="AI83" s="25"/>
      <c r="AK83" s="38">
        <f>IF(AE83="",0,SUMIFS('17년일출'!$W$6:$W$120,'17년일출'!$AF$6:$AF$120,'17년일입'!$AE83))</f>
        <v>0</v>
      </c>
      <c r="AL83" s="38" t="str">
        <f>IF(AE83="","",COUNTIFS('17년일출'!$AF$6:$AF$120,'17년일입'!AE83))</f>
        <v/>
      </c>
      <c r="AM83" s="25" t="str">
        <f t="shared" si="23"/>
        <v>OK</v>
      </c>
      <c r="AO83" s="38">
        <f>IF(AE83="",0,SUMIFS('17년일출'!$AB$6:$AB$120,'17년일출'!$AF$6:$AF$120,'17년일입'!$AE83))</f>
        <v>0</v>
      </c>
      <c r="AP83" s="38" t="str">
        <f>IF(AE83="","",COUNTIFS('17년일출'!$AF$6:$AF$120,AE83))</f>
        <v/>
      </c>
      <c r="AQ83" s="25" t="str">
        <f t="shared" si="24"/>
        <v>OK</v>
      </c>
    </row>
    <row r="84" spans="1:43" ht="50.1" customHeight="1" x14ac:dyDescent="0.3">
      <c r="A84" s="31" t="str">
        <f>IFERROR(VLOOKUP($C84,구분표!$A$2:$C$313,2,FALSE),"")</f>
        <v/>
      </c>
      <c r="B84" s="22" t="str">
        <f>IFERROR(VLOOKUP($C84,구분표!$A$2:$C$313,3,FALSE),"")</f>
        <v/>
      </c>
      <c r="C84" s="29"/>
      <c r="D84" s="33"/>
      <c r="E84" s="34"/>
      <c r="F84" s="33"/>
      <c r="G84" s="40"/>
      <c r="H84" s="38"/>
      <c r="I84" s="41"/>
      <c r="J84" s="46">
        <f t="shared" si="14"/>
        <v>0</v>
      </c>
      <c r="K84" s="38"/>
      <c r="L84" s="41"/>
      <c r="M84" s="48">
        <f t="shared" si="15"/>
        <v>0</v>
      </c>
      <c r="N84" s="25" t="str">
        <f t="shared" si="16"/>
        <v>X</v>
      </c>
      <c r="O84" s="60"/>
      <c r="P84" s="60"/>
      <c r="Q84" s="27"/>
      <c r="S84" s="25"/>
      <c r="U84" s="25"/>
      <c r="V84" s="38">
        <f t="shared" si="17"/>
        <v>0</v>
      </c>
      <c r="W84" s="38">
        <f t="shared" si="18"/>
        <v>0</v>
      </c>
      <c r="X84" s="25" t="str">
        <f t="shared" si="19"/>
        <v>OK</v>
      </c>
      <c r="Z84" s="25"/>
      <c r="AA84" s="38">
        <f t="shared" si="20"/>
        <v>0</v>
      </c>
      <c r="AB84" s="38">
        <f t="shared" si="21"/>
        <v>0</v>
      </c>
      <c r="AC84" s="25" t="str">
        <f t="shared" si="22"/>
        <v>OK</v>
      </c>
      <c r="AE84" s="25" t="str">
        <f>IF(AG84="","",IF(U84="도비","세입없음",CONCATENATE(AG84,"-",COUNTIF($AG$7:AG84,AG84))))</f>
        <v/>
      </c>
      <c r="AG84" s="25" t="str">
        <f t="array" ref="AG84">IF(C84="","",INDEX(구분표!$I$2:$I$313, MATCH(1,(구분표!$E$2:$E$313='17년일입'!B84)*(구분표!$F$2:$F$313='17년일입'!C84)*(구분표!$G$2:$G$313='17년일입'!A84),0)))</f>
        <v/>
      </c>
      <c r="AI84" s="25"/>
      <c r="AK84" s="38">
        <f>IF(AE84="",0,SUMIFS('17년일출'!$W$6:$W$120,'17년일출'!$AF$6:$AF$120,'17년일입'!$AE84))</f>
        <v>0</v>
      </c>
      <c r="AL84" s="38" t="str">
        <f>IF(AE84="","",COUNTIFS('17년일출'!$AF$6:$AF$120,'17년일입'!AE84))</f>
        <v/>
      </c>
      <c r="AM84" s="25" t="str">
        <f t="shared" si="23"/>
        <v>OK</v>
      </c>
      <c r="AO84" s="38">
        <f>IF(AE84="",0,SUMIFS('17년일출'!$AB$6:$AB$120,'17년일출'!$AF$6:$AF$120,'17년일입'!$AE84))</f>
        <v>0</v>
      </c>
      <c r="AP84" s="38" t="str">
        <f>IF(AE84="","",COUNTIFS('17년일출'!$AF$6:$AF$120,AE84))</f>
        <v/>
      </c>
      <c r="AQ84" s="25" t="str">
        <f t="shared" si="24"/>
        <v>OK</v>
      </c>
    </row>
    <row r="85" spans="1:43" ht="50.1" customHeight="1" x14ac:dyDescent="0.3">
      <c r="A85" s="31" t="str">
        <f>IFERROR(VLOOKUP($C85,구분표!$A$2:$C$313,2,FALSE),"")</f>
        <v/>
      </c>
      <c r="B85" s="22" t="str">
        <f>IFERROR(VLOOKUP($C85,구분표!$A$2:$C$313,3,FALSE),"")</f>
        <v/>
      </c>
      <c r="C85" s="29"/>
      <c r="D85" s="33"/>
      <c r="E85" s="34"/>
      <c r="F85" s="33"/>
      <c r="G85" s="40"/>
      <c r="H85" s="38"/>
      <c r="I85" s="41"/>
      <c r="J85" s="46">
        <f t="shared" si="14"/>
        <v>0</v>
      </c>
      <c r="K85" s="38"/>
      <c r="L85" s="41"/>
      <c r="M85" s="48">
        <f t="shared" si="15"/>
        <v>0</v>
      </c>
      <c r="N85" s="25" t="str">
        <f t="shared" si="16"/>
        <v>X</v>
      </c>
      <c r="O85" s="60"/>
      <c r="P85" s="60"/>
      <c r="Q85" s="27"/>
      <c r="S85" s="25"/>
      <c r="U85" s="25"/>
      <c r="V85" s="38">
        <f t="shared" si="17"/>
        <v>0</v>
      </c>
      <c r="W85" s="38">
        <f t="shared" si="18"/>
        <v>0</v>
      </c>
      <c r="X85" s="25" t="str">
        <f t="shared" si="19"/>
        <v>OK</v>
      </c>
      <c r="Z85" s="25"/>
      <c r="AA85" s="38">
        <f t="shared" si="20"/>
        <v>0</v>
      </c>
      <c r="AB85" s="38">
        <f t="shared" si="21"/>
        <v>0</v>
      </c>
      <c r="AC85" s="25" t="str">
        <f t="shared" si="22"/>
        <v>OK</v>
      </c>
      <c r="AE85" s="25" t="str">
        <f>IF(AG85="","",IF(U85="도비","세입없음",CONCATENATE(AG85,"-",COUNTIF($AG$7:AG85,AG85))))</f>
        <v/>
      </c>
      <c r="AG85" s="25" t="str">
        <f t="array" ref="AG85">IF(C85="","",INDEX(구분표!$I$2:$I$313, MATCH(1,(구분표!$E$2:$E$313='17년일입'!B85)*(구분표!$F$2:$F$313='17년일입'!C85)*(구분표!$G$2:$G$313='17년일입'!A85),0)))</f>
        <v/>
      </c>
      <c r="AI85" s="25"/>
      <c r="AK85" s="38">
        <f>IF(AE85="",0,SUMIFS('17년일출'!$W$6:$W$120,'17년일출'!$AF$6:$AF$120,'17년일입'!$AE85))</f>
        <v>0</v>
      </c>
      <c r="AL85" s="38" t="str">
        <f>IF(AE85="","",COUNTIFS('17년일출'!$AF$6:$AF$120,'17년일입'!AE85))</f>
        <v/>
      </c>
      <c r="AM85" s="25" t="str">
        <f t="shared" si="23"/>
        <v>OK</v>
      </c>
      <c r="AO85" s="38">
        <f>IF(AE85="",0,SUMIFS('17년일출'!$AB$6:$AB$120,'17년일출'!$AF$6:$AF$120,'17년일입'!$AE85))</f>
        <v>0</v>
      </c>
      <c r="AP85" s="38" t="str">
        <f>IF(AE85="","",COUNTIFS('17년일출'!$AF$6:$AF$120,AE85))</f>
        <v/>
      </c>
      <c r="AQ85" s="25" t="str">
        <f t="shared" si="24"/>
        <v>OK</v>
      </c>
    </row>
    <row r="86" spans="1:43" ht="50.1" customHeight="1" x14ac:dyDescent="0.3">
      <c r="A86" s="31" t="str">
        <f>IFERROR(VLOOKUP($C86,구분표!$A$2:$C$313,2,FALSE),"")</f>
        <v/>
      </c>
      <c r="B86" s="22" t="str">
        <f>IFERROR(VLOOKUP($C86,구분표!$A$2:$C$313,3,FALSE),"")</f>
        <v/>
      </c>
      <c r="C86" s="29"/>
      <c r="D86" s="33"/>
      <c r="E86" s="34"/>
      <c r="F86" s="33"/>
      <c r="G86" s="40"/>
      <c r="H86" s="38"/>
      <c r="I86" s="41"/>
      <c r="J86" s="46">
        <f t="shared" si="14"/>
        <v>0</v>
      </c>
      <c r="K86" s="38"/>
      <c r="L86" s="41"/>
      <c r="M86" s="48">
        <f t="shared" si="15"/>
        <v>0</v>
      </c>
      <c r="N86" s="25" t="str">
        <f t="shared" si="16"/>
        <v>X</v>
      </c>
      <c r="O86" s="60"/>
      <c r="P86" s="60"/>
      <c r="Q86" s="27"/>
      <c r="S86" s="25"/>
      <c r="U86" s="25"/>
      <c r="V86" s="38">
        <f t="shared" si="17"/>
        <v>0</v>
      </c>
      <c r="W86" s="38">
        <f t="shared" si="18"/>
        <v>0</v>
      </c>
      <c r="X86" s="25" t="str">
        <f t="shared" si="19"/>
        <v>OK</v>
      </c>
      <c r="Z86" s="25"/>
      <c r="AA86" s="38">
        <f t="shared" si="20"/>
        <v>0</v>
      </c>
      <c r="AB86" s="38">
        <f t="shared" si="21"/>
        <v>0</v>
      </c>
      <c r="AC86" s="25" t="str">
        <f t="shared" si="22"/>
        <v>OK</v>
      </c>
      <c r="AE86" s="25" t="str">
        <f>IF(AG86="","",IF(U86="도비","세입없음",CONCATENATE(AG86,"-",COUNTIF($AG$7:AG86,AG86))))</f>
        <v/>
      </c>
      <c r="AG86" s="25" t="str">
        <f t="array" ref="AG86">IF(C86="","",INDEX(구분표!$I$2:$I$313, MATCH(1,(구분표!$E$2:$E$313='17년일입'!B86)*(구분표!$F$2:$F$313='17년일입'!C86)*(구분표!$G$2:$G$313='17년일입'!A86),0)))</f>
        <v/>
      </c>
      <c r="AI86" s="25"/>
      <c r="AK86" s="38">
        <f>IF(AE86="",0,SUMIFS('17년일출'!$W$6:$W$120,'17년일출'!$AF$6:$AF$120,'17년일입'!$AE86))</f>
        <v>0</v>
      </c>
      <c r="AL86" s="38" t="str">
        <f>IF(AE86="","",COUNTIFS('17년일출'!$AF$6:$AF$120,'17년일입'!AE86))</f>
        <v/>
      </c>
      <c r="AM86" s="25" t="str">
        <f t="shared" si="23"/>
        <v>OK</v>
      </c>
      <c r="AO86" s="38">
        <f>IF(AE86="",0,SUMIFS('17년일출'!$AB$6:$AB$120,'17년일출'!$AF$6:$AF$120,'17년일입'!$AE86))</f>
        <v>0</v>
      </c>
      <c r="AP86" s="38" t="str">
        <f>IF(AE86="","",COUNTIFS('17년일출'!$AF$6:$AF$120,AE86))</f>
        <v/>
      </c>
      <c r="AQ86" s="25" t="str">
        <f t="shared" si="24"/>
        <v>OK</v>
      </c>
    </row>
    <row r="87" spans="1:43" ht="50.1" customHeight="1" x14ac:dyDescent="0.3">
      <c r="A87" s="31" t="str">
        <f>IFERROR(VLOOKUP($C87,구분표!$A$2:$C$313,2,FALSE),"")</f>
        <v/>
      </c>
      <c r="B87" s="22" t="str">
        <f>IFERROR(VLOOKUP($C87,구분표!$A$2:$C$313,3,FALSE),"")</f>
        <v/>
      </c>
      <c r="C87" s="29"/>
      <c r="D87" s="33"/>
      <c r="E87" s="34"/>
      <c r="F87" s="33"/>
      <c r="G87" s="40"/>
      <c r="H87" s="38"/>
      <c r="I87" s="41"/>
      <c r="J87" s="46">
        <f t="shared" si="14"/>
        <v>0</v>
      </c>
      <c r="K87" s="38"/>
      <c r="L87" s="41"/>
      <c r="M87" s="48">
        <f t="shared" si="15"/>
        <v>0</v>
      </c>
      <c r="N87" s="25" t="str">
        <f t="shared" si="16"/>
        <v>X</v>
      </c>
      <c r="O87" s="60"/>
      <c r="P87" s="60"/>
      <c r="Q87" s="27"/>
      <c r="S87" s="25"/>
      <c r="U87" s="25"/>
      <c r="V87" s="38">
        <f t="shared" si="17"/>
        <v>0</v>
      </c>
      <c r="W87" s="38">
        <f t="shared" si="18"/>
        <v>0</v>
      </c>
      <c r="X87" s="25" t="str">
        <f t="shared" si="19"/>
        <v>OK</v>
      </c>
      <c r="Z87" s="25"/>
      <c r="AA87" s="38">
        <f t="shared" si="20"/>
        <v>0</v>
      </c>
      <c r="AB87" s="38">
        <f t="shared" si="21"/>
        <v>0</v>
      </c>
      <c r="AC87" s="25" t="str">
        <f t="shared" si="22"/>
        <v>OK</v>
      </c>
      <c r="AE87" s="25" t="str">
        <f>IF(AG87="","",IF(U87="도비","세입없음",CONCATENATE(AG87,"-",COUNTIF($AG$7:AG87,AG87))))</f>
        <v/>
      </c>
      <c r="AG87" s="25" t="str">
        <f t="array" ref="AG87">IF(C87="","",INDEX(구분표!$I$2:$I$313, MATCH(1,(구분표!$E$2:$E$313='17년일입'!B87)*(구분표!$F$2:$F$313='17년일입'!C87)*(구분표!$G$2:$G$313='17년일입'!A87),0)))</f>
        <v/>
      </c>
      <c r="AI87" s="25"/>
      <c r="AK87" s="38">
        <f>IF(AE87="",0,SUMIFS('17년일출'!$W$6:$W$120,'17년일출'!$AF$6:$AF$120,'17년일입'!$AE87))</f>
        <v>0</v>
      </c>
      <c r="AL87" s="38" t="str">
        <f>IF(AE87="","",COUNTIFS('17년일출'!$AF$6:$AF$120,'17년일입'!AE87))</f>
        <v/>
      </c>
      <c r="AM87" s="25" t="str">
        <f t="shared" si="23"/>
        <v>OK</v>
      </c>
      <c r="AO87" s="38">
        <f>IF(AE87="",0,SUMIFS('17년일출'!$AB$6:$AB$120,'17년일출'!$AF$6:$AF$120,'17년일입'!$AE87))</f>
        <v>0</v>
      </c>
      <c r="AP87" s="38" t="str">
        <f>IF(AE87="","",COUNTIFS('17년일출'!$AF$6:$AF$120,AE87))</f>
        <v/>
      </c>
      <c r="AQ87" s="25" t="str">
        <f t="shared" si="24"/>
        <v>OK</v>
      </c>
    </row>
    <row r="88" spans="1:43" ht="50.1" customHeight="1" x14ac:dyDescent="0.3">
      <c r="A88" s="31" t="str">
        <f>IFERROR(VLOOKUP($C88,구분표!$A$2:$C$313,2,FALSE),"")</f>
        <v/>
      </c>
      <c r="B88" s="22" t="str">
        <f>IFERROR(VLOOKUP($C88,구분표!$A$2:$C$313,3,FALSE),"")</f>
        <v/>
      </c>
      <c r="C88" s="29"/>
      <c r="D88" s="33"/>
      <c r="E88" s="34"/>
      <c r="F88" s="33"/>
      <c r="G88" s="40"/>
      <c r="H88" s="38"/>
      <c r="I88" s="41"/>
      <c r="J88" s="46">
        <f t="shared" si="14"/>
        <v>0</v>
      </c>
      <c r="K88" s="38"/>
      <c r="L88" s="41"/>
      <c r="M88" s="48">
        <f t="shared" si="15"/>
        <v>0</v>
      </c>
      <c r="N88" s="25" t="str">
        <f t="shared" si="16"/>
        <v>X</v>
      </c>
      <c r="O88" s="60"/>
      <c r="P88" s="60"/>
      <c r="Q88" s="27"/>
      <c r="S88" s="25"/>
      <c r="U88" s="25"/>
      <c r="V88" s="38">
        <f t="shared" si="17"/>
        <v>0</v>
      </c>
      <c r="W88" s="38">
        <f t="shared" si="18"/>
        <v>0</v>
      </c>
      <c r="X88" s="25" t="str">
        <f t="shared" si="19"/>
        <v>OK</v>
      </c>
      <c r="Z88" s="25"/>
      <c r="AA88" s="38">
        <f t="shared" si="20"/>
        <v>0</v>
      </c>
      <c r="AB88" s="38">
        <f t="shared" si="21"/>
        <v>0</v>
      </c>
      <c r="AC88" s="25" t="str">
        <f t="shared" si="22"/>
        <v>OK</v>
      </c>
      <c r="AE88" s="25" t="str">
        <f>IF(AG88="","",IF(U88="도비","세입없음",CONCATENATE(AG88,"-",COUNTIF($AG$7:AG88,AG88))))</f>
        <v/>
      </c>
      <c r="AG88" s="25" t="str">
        <f t="array" ref="AG88">IF(C88="","",INDEX(구분표!$I$2:$I$313, MATCH(1,(구분표!$E$2:$E$313='17년일입'!B88)*(구분표!$F$2:$F$313='17년일입'!C88)*(구분표!$G$2:$G$313='17년일입'!A88),0)))</f>
        <v/>
      </c>
      <c r="AI88" s="25"/>
      <c r="AK88" s="38">
        <f>IF(AE88="",0,SUMIFS('17년일출'!$W$6:$W$120,'17년일출'!$AF$6:$AF$120,'17년일입'!$AE88))</f>
        <v>0</v>
      </c>
      <c r="AL88" s="38" t="str">
        <f>IF(AE88="","",COUNTIFS('17년일출'!$AF$6:$AF$120,'17년일입'!AE88))</f>
        <v/>
      </c>
      <c r="AM88" s="25" t="str">
        <f t="shared" si="23"/>
        <v>OK</v>
      </c>
      <c r="AO88" s="38">
        <f>IF(AE88="",0,SUMIFS('17년일출'!$AB$6:$AB$120,'17년일출'!$AF$6:$AF$120,'17년일입'!$AE88))</f>
        <v>0</v>
      </c>
      <c r="AP88" s="38" t="str">
        <f>IF(AE88="","",COUNTIFS('17년일출'!$AF$6:$AF$120,AE88))</f>
        <v/>
      </c>
      <c r="AQ88" s="25" t="str">
        <f t="shared" si="24"/>
        <v>OK</v>
      </c>
    </row>
    <row r="89" spans="1:43" ht="50.1" customHeight="1" x14ac:dyDescent="0.3">
      <c r="A89" s="31" t="str">
        <f>IFERROR(VLOOKUP($C89,구분표!$A$2:$C$313,2,FALSE),"")</f>
        <v/>
      </c>
      <c r="B89" s="22" t="str">
        <f>IFERROR(VLOOKUP($C89,구분표!$A$2:$C$313,3,FALSE),"")</f>
        <v/>
      </c>
      <c r="C89" s="29"/>
      <c r="D89" s="33"/>
      <c r="E89" s="34"/>
      <c r="F89" s="33"/>
      <c r="G89" s="40"/>
      <c r="H89" s="38"/>
      <c r="I89" s="41"/>
      <c r="J89" s="46">
        <f t="shared" si="14"/>
        <v>0</v>
      </c>
      <c r="K89" s="38"/>
      <c r="L89" s="41"/>
      <c r="M89" s="48">
        <f t="shared" si="15"/>
        <v>0</v>
      </c>
      <c r="N89" s="25" t="str">
        <f t="shared" si="16"/>
        <v>X</v>
      </c>
      <c r="O89" s="60"/>
      <c r="P89" s="60"/>
      <c r="Q89" s="27"/>
      <c r="S89" s="25"/>
      <c r="U89" s="25"/>
      <c r="V89" s="38">
        <f t="shared" si="17"/>
        <v>0</v>
      </c>
      <c r="W89" s="38">
        <f t="shared" si="18"/>
        <v>0</v>
      </c>
      <c r="X89" s="25" t="str">
        <f t="shared" si="19"/>
        <v>OK</v>
      </c>
      <c r="Z89" s="25"/>
      <c r="AA89" s="38">
        <f t="shared" si="20"/>
        <v>0</v>
      </c>
      <c r="AB89" s="38">
        <f t="shared" si="21"/>
        <v>0</v>
      </c>
      <c r="AC89" s="25" t="str">
        <f t="shared" si="22"/>
        <v>OK</v>
      </c>
      <c r="AE89" s="25" t="str">
        <f>IF(AG89="","",IF(U89="도비","세입없음",CONCATENATE(AG89,"-",COUNTIF($AG$7:AG89,AG89))))</f>
        <v/>
      </c>
      <c r="AG89" s="25" t="str">
        <f t="array" ref="AG89">IF(C89="","",INDEX(구분표!$I$2:$I$313, MATCH(1,(구분표!$E$2:$E$313='17년일입'!B89)*(구분표!$F$2:$F$313='17년일입'!C89)*(구분표!$G$2:$G$313='17년일입'!A89),0)))</f>
        <v/>
      </c>
      <c r="AI89" s="25"/>
      <c r="AK89" s="38">
        <f>IF(AE89="",0,SUMIFS('17년일출'!$W$6:$W$120,'17년일출'!$AF$6:$AF$120,'17년일입'!$AE89))</f>
        <v>0</v>
      </c>
      <c r="AL89" s="38" t="str">
        <f>IF(AE89="","",COUNTIFS('17년일출'!$AF$6:$AF$120,'17년일입'!AE89))</f>
        <v/>
      </c>
      <c r="AM89" s="25" t="str">
        <f t="shared" si="23"/>
        <v>OK</v>
      </c>
      <c r="AO89" s="38">
        <f>IF(AE89="",0,SUMIFS('17년일출'!$AB$6:$AB$120,'17년일출'!$AF$6:$AF$120,'17년일입'!$AE89))</f>
        <v>0</v>
      </c>
      <c r="AP89" s="38" t="str">
        <f>IF(AE89="","",COUNTIFS('17년일출'!$AF$6:$AF$120,AE89))</f>
        <v/>
      </c>
      <c r="AQ89" s="25" t="str">
        <f t="shared" si="24"/>
        <v>OK</v>
      </c>
    </row>
    <row r="90" spans="1:43" ht="50.1" customHeight="1" x14ac:dyDescent="0.3">
      <c r="A90" s="31" t="str">
        <f>IFERROR(VLOOKUP($C90,구분표!$A$2:$C$313,2,FALSE),"")</f>
        <v/>
      </c>
      <c r="B90" s="22" t="str">
        <f>IFERROR(VLOOKUP($C90,구분표!$A$2:$C$313,3,FALSE),"")</f>
        <v/>
      </c>
      <c r="C90" s="29"/>
      <c r="D90" s="33"/>
      <c r="E90" s="34"/>
      <c r="F90" s="33"/>
      <c r="G90" s="40"/>
      <c r="H90" s="38"/>
      <c r="I90" s="41"/>
      <c r="J90" s="46">
        <f t="shared" si="14"/>
        <v>0</v>
      </c>
      <c r="K90" s="38"/>
      <c r="L90" s="41"/>
      <c r="M90" s="48">
        <f t="shared" si="15"/>
        <v>0</v>
      </c>
      <c r="N90" s="25" t="str">
        <f t="shared" si="16"/>
        <v>X</v>
      </c>
      <c r="O90" s="60"/>
      <c r="P90" s="60"/>
      <c r="Q90" s="27"/>
      <c r="S90" s="25"/>
      <c r="U90" s="25"/>
      <c r="V90" s="38">
        <f t="shared" si="17"/>
        <v>0</v>
      </c>
      <c r="W90" s="38">
        <f t="shared" si="18"/>
        <v>0</v>
      </c>
      <c r="X90" s="25" t="str">
        <f t="shared" si="19"/>
        <v>OK</v>
      </c>
      <c r="Z90" s="25"/>
      <c r="AA90" s="38">
        <f t="shared" si="20"/>
        <v>0</v>
      </c>
      <c r="AB90" s="38">
        <f t="shared" si="21"/>
        <v>0</v>
      </c>
      <c r="AC90" s="25" t="str">
        <f t="shared" si="22"/>
        <v>OK</v>
      </c>
      <c r="AE90" s="25" t="str">
        <f>IF(AG90="","",IF(U90="도비","세입없음",CONCATENATE(AG90,"-",COUNTIF($AG$7:AG90,AG90))))</f>
        <v/>
      </c>
      <c r="AG90" s="25" t="str">
        <f t="array" ref="AG90">IF(C90="","",INDEX(구분표!$I$2:$I$313, MATCH(1,(구분표!$E$2:$E$313='17년일입'!B90)*(구분표!$F$2:$F$313='17년일입'!C90)*(구분표!$G$2:$G$313='17년일입'!A90),0)))</f>
        <v/>
      </c>
      <c r="AI90" s="25"/>
      <c r="AK90" s="38">
        <f>IF(AE90="",0,SUMIFS('17년일출'!$W$6:$W$120,'17년일출'!$AF$6:$AF$120,'17년일입'!$AE90))</f>
        <v>0</v>
      </c>
      <c r="AL90" s="38" t="str">
        <f>IF(AE90="","",COUNTIFS('17년일출'!$AF$6:$AF$120,'17년일입'!AE90))</f>
        <v/>
      </c>
      <c r="AM90" s="25" t="str">
        <f t="shared" si="23"/>
        <v>OK</v>
      </c>
      <c r="AO90" s="38">
        <f>IF(AE90="",0,SUMIFS('17년일출'!$AB$6:$AB$120,'17년일출'!$AF$6:$AF$120,'17년일입'!$AE90))</f>
        <v>0</v>
      </c>
      <c r="AP90" s="38" t="str">
        <f>IF(AE90="","",COUNTIFS('17년일출'!$AF$6:$AF$120,AE90))</f>
        <v/>
      </c>
      <c r="AQ90" s="25" t="str">
        <f t="shared" si="24"/>
        <v>OK</v>
      </c>
    </row>
    <row r="91" spans="1:43" ht="50.1" customHeight="1" x14ac:dyDescent="0.3">
      <c r="A91" s="31" t="str">
        <f>IFERROR(VLOOKUP($C91,구분표!$A$2:$C$313,2,FALSE),"")</f>
        <v/>
      </c>
      <c r="B91" s="22" t="str">
        <f>IFERROR(VLOOKUP($C91,구분표!$A$2:$C$313,3,FALSE),"")</f>
        <v/>
      </c>
      <c r="C91" s="29"/>
      <c r="D91" s="33"/>
      <c r="E91" s="34"/>
      <c r="F91" s="33"/>
      <c r="G91" s="40"/>
      <c r="H91" s="38"/>
      <c r="I91" s="41"/>
      <c r="J91" s="46">
        <f t="shared" si="14"/>
        <v>0</v>
      </c>
      <c r="K91" s="38"/>
      <c r="L91" s="41"/>
      <c r="M91" s="48">
        <f t="shared" si="15"/>
        <v>0</v>
      </c>
      <c r="N91" s="25" t="str">
        <f t="shared" si="16"/>
        <v>X</v>
      </c>
      <c r="O91" s="60"/>
      <c r="P91" s="60"/>
      <c r="Q91" s="27"/>
      <c r="S91" s="25"/>
      <c r="U91" s="25"/>
      <c r="V91" s="38">
        <f t="shared" si="17"/>
        <v>0</v>
      </c>
      <c r="W91" s="38">
        <f t="shared" si="18"/>
        <v>0</v>
      </c>
      <c r="X91" s="25" t="str">
        <f t="shared" si="19"/>
        <v>OK</v>
      </c>
      <c r="Z91" s="25"/>
      <c r="AA91" s="38">
        <f t="shared" si="20"/>
        <v>0</v>
      </c>
      <c r="AB91" s="38">
        <f t="shared" si="21"/>
        <v>0</v>
      </c>
      <c r="AC91" s="25" t="str">
        <f t="shared" si="22"/>
        <v>OK</v>
      </c>
      <c r="AE91" s="25" t="str">
        <f>IF(AG91="","",IF(U91="도비","세입없음",CONCATENATE(AG91,"-",COUNTIF($AG$7:AG91,AG91))))</f>
        <v/>
      </c>
      <c r="AG91" s="25" t="str">
        <f t="array" ref="AG91">IF(C91="","",INDEX(구분표!$I$2:$I$313, MATCH(1,(구분표!$E$2:$E$313='17년일입'!B91)*(구분표!$F$2:$F$313='17년일입'!C91)*(구분표!$G$2:$G$313='17년일입'!A91),0)))</f>
        <v/>
      </c>
      <c r="AI91" s="25"/>
      <c r="AK91" s="38">
        <f>IF(AE91="",0,SUMIFS('17년일출'!$W$6:$W$120,'17년일출'!$AF$6:$AF$120,'17년일입'!$AE91))</f>
        <v>0</v>
      </c>
      <c r="AL91" s="38" t="str">
        <f>IF(AE91="","",COUNTIFS('17년일출'!$AF$6:$AF$120,'17년일입'!AE91))</f>
        <v/>
      </c>
      <c r="AM91" s="25" t="str">
        <f t="shared" si="23"/>
        <v>OK</v>
      </c>
      <c r="AO91" s="38">
        <f>IF(AE91="",0,SUMIFS('17년일출'!$AB$6:$AB$120,'17년일출'!$AF$6:$AF$120,'17년일입'!$AE91))</f>
        <v>0</v>
      </c>
      <c r="AP91" s="38" t="str">
        <f>IF(AE91="","",COUNTIFS('17년일출'!$AF$6:$AF$120,AE91))</f>
        <v/>
      </c>
      <c r="AQ91" s="25" t="str">
        <f t="shared" si="24"/>
        <v>OK</v>
      </c>
    </row>
    <row r="92" spans="1:43" ht="50.1" customHeight="1" x14ac:dyDescent="0.3">
      <c r="A92" s="31" t="str">
        <f>IFERROR(VLOOKUP($C92,구분표!$A$2:$C$313,2,FALSE),"")</f>
        <v/>
      </c>
      <c r="B92" s="22" t="str">
        <f>IFERROR(VLOOKUP($C92,구분표!$A$2:$C$313,3,FALSE),"")</f>
        <v/>
      </c>
      <c r="C92" s="29"/>
      <c r="D92" s="33"/>
      <c r="E92" s="34"/>
      <c r="F92" s="33"/>
      <c r="G92" s="40"/>
      <c r="H92" s="38"/>
      <c r="I92" s="41"/>
      <c r="J92" s="46">
        <f t="shared" si="14"/>
        <v>0</v>
      </c>
      <c r="K92" s="38"/>
      <c r="L92" s="41"/>
      <c r="M92" s="48">
        <f t="shared" si="15"/>
        <v>0</v>
      </c>
      <c r="N92" s="25" t="str">
        <f t="shared" si="16"/>
        <v>X</v>
      </c>
      <c r="O92" s="60"/>
      <c r="P92" s="60"/>
      <c r="Q92" s="27"/>
      <c r="S92" s="25"/>
      <c r="U92" s="25"/>
      <c r="V92" s="38">
        <f t="shared" si="17"/>
        <v>0</v>
      </c>
      <c r="W92" s="38">
        <f t="shared" si="18"/>
        <v>0</v>
      </c>
      <c r="X92" s="25" t="str">
        <f t="shared" si="19"/>
        <v>OK</v>
      </c>
      <c r="Z92" s="25"/>
      <c r="AA92" s="38">
        <f t="shared" si="20"/>
        <v>0</v>
      </c>
      <c r="AB92" s="38">
        <f t="shared" si="21"/>
        <v>0</v>
      </c>
      <c r="AC92" s="25" t="str">
        <f t="shared" si="22"/>
        <v>OK</v>
      </c>
      <c r="AE92" s="25" t="str">
        <f>IF(AG92="","",IF(U92="도비","세입없음",CONCATENATE(AG92,"-",COUNTIF($AG$7:AG92,AG92))))</f>
        <v/>
      </c>
      <c r="AG92" s="25" t="str">
        <f t="array" ref="AG92">IF(C92="","",INDEX(구분표!$I$2:$I$313, MATCH(1,(구분표!$E$2:$E$313='17년일입'!B92)*(구분표!$F$2:$F$313='17년일입'!C92)*(구분표!$G$2:$G$313='17년일입'!A92),0)))</f>
        <v/>
      </c>
      <c r="AI92" s="25"/>
      <c r="AK92" s="38">
        <f>IF(AE92="",0,SUMIFS('17년일출'!$W$6:$W$120,'17년일출'!$AF$6:$AF$120,'17년일입'!$AE92))</f>
        <v>0</v>
      </c>
      <c r="AL92" s="38" t="str">
        <f>IF(AE92="","",COUNTIFS('17년일출'!$AF$6:$AF$120,'17년일입'!AE92))</f>
        <v/>
      </c>
      <c r="AM92" s="25" t="str">
        <f t="shared" si="23"/>
        <v>OK</v>
      </c>
      <c r="AO92" s="38">
        <f>IF(AE92="",0,SUMIFS('17년일출'!$AB$6:$AB$120,'17년일출'!$AF$6:$AF$120,'17년일입'!$AE92))</f>
        <v>0</v>
      </c>
      <c r="AP92" s="38" t="str">
        <f>IF(AE92="","",COUNTIFS('17년일출'!$AF$6:$AF$120,AE92))</f>
        <v/>
      </c>
      <c r="AQ92" s="25" t="str">
        <f t="shared" si="24"/>
        <v>OK</v>
      </c>
    </row>
    <row r="93" spans="1:43" ht="50.1" customHeight="1" x14ac:dyDescent="0.3">
      <c r="A93" s="31" t="str">
        <f>IFERROR(VLOOKUP($C93,구분표!$A$2:$C$313,2,FALSE),"")</f>
        <v/>
      </c>
      <c r="B93" s="22" t="str">
        <f>IFERROR(VLOOKUP($C93,구분표!$A$2:$C$313,3,FALSE),"")</f>
        <v/>
      </c>
      <c r="C93" s="29"/>
      <c r="D93" s="33"/>
      <c r="E93" s="34"/>
      <c r="F93" s="33"/>
      <c r="G93" s="40"/>
      <c r="H93" s="38"/>
      <c r="I93" s="41"/>
      <c r="J93" s="46">
        <f t="shared" si="14"/>
        <v>0</v>
      </c>
      <c r="K93" s="38"/>
      <c r="L93" s="41"/>
      <c r="M93" s="48">
        <f t="shared" si="15"/>
        <v>0</v>
      </c>
      <c r="N93" s="25" t="str">
        <f t="shared" si="16"/>
        <v>X</v>
      </c>
      <c r="O93" s="60"/>
      <c r="P93" s="60"/>
      <c r="Q93" s="27"/>
      <c r="S93" s="25"/>
      <c r="U93" s="25"/>
      <c r="V93" s="38">
        <f t="shared" si="17"/>
        <v>0</v>
      </c>
      <c r="W93" s="38">
        <f t="shared" si="18"/>
        <v>0</v>
      </c>
      <c r="X93" s="25" t="str">
        <f t="shared" si="19"/>
        <v>OK</v>
      </c>
      <c r="Z93" s="25"/>
      <c r="AA93" s="38">
        <f t="shared" si="20"/>
        <v>0</v>
      </c>
      <c r="AB93" s="38">
        <f t="shared" si="21"/>
        <v>0</v>
      </c>
      <c r="AC93" s="25" t="str">
        <f t="shared" si="22"/>
        <v>OK</v>
      </c>
      <c r="AE93" s="25" t="str">
        <f>IF(AG93="","",IF(U93="도비","세입없음",CONCATENATE(AG93,"-",COUNTIF($AG$7:AG93,AG93))))</f>
        <v/>
      </c>
      <c r="AG93" s="25" t="str">
        <f t="array" ref="AG93">IF(C93="","",INDEX(구분표!$I$2:$I$313, MATCH(1,(구분표!$E$2:$E$313='17년일입'!B93)*(구분표!$F$2:$F$313='17년일입'!C93)*(구분표!$G$2:$G$313='17년일입'!A93),0)))</f>
        <v/>
      </c>
      <c r="AI93" s="25"/>
      <c r="AK93" s="38">
        <f>IF(AE93="",0,SUMIFS('17년일출'!$W$6:$W$120,'17년일출'!$AF$6:$AF$120,'17년일입'!$AE93))</f>
        <v>0</v>
      </c>
      <c r="AL93" s="38" t="str">
        <f>IF(AE93="","",COUNTIFS('17년일출'!$AF$6:$AF$120,'17년일입'!AE93))</f>
        <v/>
      </c>
      <c r="AM93" s="25" t="str">
        <f t="shared" si="23"/>
        <v>OK</v>
      </c>
      <c r="AO93" s="38">
        <f>IF(AE93="",0,SUMIFS('17년일출'!$AB$6:$AB$120,'17년일출'!$AF$6:$AF$120,'17년일입'!$AE93))</f>
        <v>0</v>
      </c>
      <c r="AP93" s="38" t="str">
        <f>IF(AE93="","",COUNTIFS('17년일출'!$AF$6:$AF$120,AE93))</f>
        <v/>
      </c>
      <c r="AQ93" s="25" t="str">
        <f t="shared" si="24"/>
        <v>OK</v>
      </c>
    </row>
    <row r="94" spans="1:43" ht="50.1" customHeight="1" x14ac:dyDescent="0.3">
      <c r="A94" s="31" t="str">
        <f>IFERROR(VLOOKUP($C94,구분표!$A$2:$C$313,2,FALSE),"")</f>
        <v/>
      </c>
      <c r="B94" s="22" t="str">
        <f>IFERROR(VLOOKUP($C94,구분표!$A$2:$C$313,3,FALSE),"")</f>
        <v/>
      </c>
      <c r="C94" s="29"/>
      <c r="D94" s="33"/>
      <c r="E94" s="34"/>
      <c r="F94" s="33"/>
      <c r="G94" s="40"/>
      <c r="H94" s="38"/>
      <c r="I94" s="41"/>
      <c r="J94" s="46">
        <f t="shared" si="14"/>
        <v>0</v>
      </c>
      <c r="K94" s="38"/>
      <c r="L94" s="41"/>
      <c r="M94" s="48">
        <f t="shared" si="15"/>
        <v>0</v>
      </c>
      <c r="N94" s="25" t="str">
        <f t="shared" si="16"/>
        <v>X</v>
      </c>
      <c r="O94" s="60"/>
      <c r="P94" s="60"/>
      <c r="Q94" s="27"/>
      <c r="S94" s="25"/>
      <c r="U94" s="25"/>
      <c r="V94" s="38">
        <f t="shared" si="17"/>
        <v>0</v>
      </c>
      <c r="W94" s="38">
        <f t="shared" si="18"/>
        <v>0</v>
      </c>
      <c r="X94" s="25" t="str">
        <f t="shared" si="19"/>
        <v>OK</v>
      </c>
      <c r="Z94" s="25"/>
      <c r="AA94" s="38">
        <f t="shared" si="20"/>
        <v>0</v>
      </c>
      <c r="AB94" s="38">
        <f t="shared" si="21"/>
        <v>0</v>
      </c>
      <c r="AC94" s="25" t="str">
        <f t="shared" si="22"/>
        <v>OK</v>
      </c>
      <c r="AE94" s="25" t="str">
        <f>IF(AG94="","",IF(U94="도비","세입없음",CONCATENATE(AG94,"-",COUNTIF($AG$7:AG94,AG94))))</f>
        <v/>
      </c>
      <c r="AG94" s="25" t="str">
        <f t="array" ref="AG94">IF(C94="","",INDEX(구분표!$I$2:$I$313, MATCH(1,(구분표!$E$2:$E$313='17년일입'!B94)*(구분표!$F$2:$F$313='17년일입'!C94)*(구분표!$G$2:$G$313='17년일입'!A94),0)))</f>
        <v/>
      </c>
      <c r="AI94" s="25"/>
      <c r="AK94" s="38">
        <f>IF(AE94="",0,SUMIFS('17년일출'!$W$6:$W$120,'17년일출'!$AF$6:$AF$120,'17년일입'!$AE94))</f>
        <v>0</v>
      </c>
      <c r="AL94" s="38" t="str">
        <f>IF(AE94="","",COUNTIFS('17년일출'!$AF$6:$AF$120,'17년일입'!AE94))</f>
        <v/>
      </c>
      <c r="AM94" s="25" t="str">
        <f t="shared" si="23"/>
        <v>OK</v>
      </c>
      <c r="AO94" s="38">
        <f>IF(AE94="",0,SUMIFS('17년일출'!$AB$6:$AB$120,'17년일출'!$AF$6:$AF$120,'17년일입'!$AE94))</f>
        <v>0</v>
      </c>
      <c r="AP94" s="38" t="str">
        <f>IF(AE94="","",COUNTIFS('17년일출'!$AF$6:$AF$120,AE94))</f>
        <v/>
      </c>
      <c r="AQ94" s="25" t="str">
        <f t="shared" si="24"/>
        <v>OK</v>
      </c>
    </row>
    <row r="95" spans="1:43" ht="50.1" customHeight="1" x14ac:dyDescent="0.3">
      <c r="A95" s="31" t="str">
        <f>IFERROR(VLOOKUP($C95,구분표!$A$2:$C$313,2,FALSE),"")</f>
        <v/>
      </c>
      <c r="B95" s="22" t="str">
        <f>IFERROR(VLOOKUP($C95,구분표!$A$2:$C$313,3,FALSE),"")</f>
        <v/>
      </c>
      <c r="C95" s="29"/>
      <c r="D95" s="33"/>
      <c r="E95" s="34"/>
      <c r="F95" s="33"/>
      <c r="G95" s="40"/>
      <c r="H95" s="38"/>
      <c r="I95" s="41"/>
      <c r="J95" s="46">
        <f t="shared" si="14"/>
        <v>0</v>
      </c>
      <c r="K95" s="38"/>
      <c r="L95" s="41"/>
      <c r="M95" s="48">
        <f t="shared" si="15"/>
        <v>0</v>
      </c>
      <c r="N95" s="25" t="str">
        <f t="shared" si="16"/>
        <v>X</v>
      </c>
      <c r="O95" s="60"/>
      <c r="P95" s="60"/>
      <c r="Q95" s="27"/>
      <c r="S95" s="25"/>
      <c r="U95" s="25"/>
      <c r="V95" s="38">
        <f t="shared" si="17"/>
        <v>0</v>
      </c>
      <c r="W95" s="38">
        <f t="shared" si="18"/>
        <v>0</v>
      </c>
      <c r="X95" s="25" t="str">
        <f t="shared" si="19"/>
        <v>OK</v>
      </c>
      <c r="Z95" s="25"/>
      <c r="AA95" s="38">
        <f t="shared" si="20"/>
        <v>0</v>
      </c>
      <c r="AB95" s="38">
        <f t="shared" si="21"/>
        <v>0</v>
      </c>
      <c r="AC95" s="25" t="str">
        <f t="shared" si="22"/>
        <v>OK</v>
      </c>
      <c r="AE95" s="25" t="str">
        <f>IF(AG95="","",IF(U95="도비","세입없음",CONCATENATE(AG95,"-",COUNTIF($AG$7:AG95,AG95))))</f>
        <v/>
      </c>
      <c r="AG95" s="25" t="str">
        <f t="array" ref="AG95">IF(C95="","",INDEX(구분표!$I$2:$I$313, MATCH(1,(구분표!$E$2:$E$313='17년일입'!B95)*(구분표!$F$2:$F$313='17년일입'!C95)*(구분표!$G$2:$G$313='17년일입'!A95),0)))</f>
        <v/>
      </c>
      <c r="AI95" s="25"/>
      <c r="AK95" s="38">
        <f>IF(AE95="",0,SUMIFS('17년일출'!$W$6:$W$120,'17년일출'!$AF$6:$AF$120,'17년일입'!$AE95))</f>
        <v>0</v>
      </c>
      <c r="AL95" s="38" t="str">
        <f>IF(AE95="","",COUNTIFS('17년일출'!$AF$6:$AF$120,'17년일입'!AE95))</f>
        <v/>
      </c>
      <c r="AM95" s="25" t="str">
        <f t="shared" si="23"/>
        <v>OK</v>
      </c>
      <c r="AO95" s="38">
        <f>IF(AE95="",0,SUMIFS('17년일출'!$AB$6:$AB$120,'17년일출'!$AF$6:$AF$120,'17년일입'!$AE95))</f>
        <v>0</v>
      </c>
      <c r="AP95" s="38" t="str">
        <f>IF(AE95="","",COUNTIFS('17년일출'!$AF$6:$AF$120,AE95))</f>
        <v/>
      </c>
      <c r="AQ95" s="25" t="str">
        <f t="shared" si="24"/>
        <v>OK</v>
      </c>
    </row>
    <row r="96" spans="1:43" ht="50.1" customHeight="1" x14ac:dyDescent="0.3">
      <c r="A96" s="31" t="str">
        <f>IFERROR(VLOOKUP($C96,구분표!$A$2:$C$313,2,FALSE),"")</f>
        <v/>
      </c>
      <c r="B96" s="22" t="str">
        <f>IFERROR(VLOOKUP($C96,구분표!$A$2:$C$313,3,FALSE),"")</f>
        <v/>
      </c>
      <c r="C96" s="29"/>
      <c r="D96" s="33"/>
      <c r="E96" s="34"/>
      <c r="F96" s="33"/>
      <c r="G96" s="40"/>
      <c r="H96" s="38"/>
      <c r="I96" s="41"/>
      <c r="J96" s="46">
        <f t="shared" si="14"/>
        <v>0</v>
      </c>
      <c r="K96" s="38"/>
      <c r="L96" s="41"/>
      <c r="M96" s="48">
        <f t="shared" si="15"/>
        <v>0</v>
      </c>
      <c r="N96" s="25" t="str">
        <f t="shared" si="16"/>
        <v>X</v>
      </c>
      <c r="O96" s="60"/>
      <c r="P96" s="60"/>
      <c r="Q96" s="27"/>
      <c r="S96" s="25"/>
      <c r="U96" s="25"/>
      <c r="V96" s="38">
        <f t="shared" si="17"/>
        <v>0</v>
      </c>
      <c r="W96" s="38">
        <f t="shared" si="18"/>
        <v>0</v>
      </c>
      <c r="X96" s="25" t="str">
        <f t="shared" si="19"/>
        <v>OK</v>
      </c>
      <c r="Z96" s="25"/>
      <c r="AA96" s="38">
        <f t="shared" si="20"/>
        <v>0</v>
      </c>
      <c r="AB96" s="38">
        <f t="shared" si="21"/>
        <v>0</v>
      </c>
      <c r="AC96" s="25" t="str">
        <f t="shared" si="22"/>
        <v>OK</v>
      </c>
      <c r="AE96" s="25" t="str">
        <f>IF(AG96="","",IF(U96="도비","세입없음",CONCATENATE(AG96,"-",COUNTIF($AG$7:AG96,AG96))))</f>
        <v/>
      </c>
      <c r="AG96" s="25" t="str">
        <f t="array" ref="AG96">IF(C96="","",INDEX(구분표!$I$2:$I$313, MATCH(1,(구분표!$E$2:$E$313='17년일입'!B96)*(구분표!$F$2:$F$313='17년일입'!C96)*(구분표!$G$2:$G$313='17년일입'!A96),0)))</f>
        <v/>
      </c>
      <c r="AI96" s="25"/>
      <c r="AK96" s="38">
        <f>IF(AE96="",0,SUMIFS('17년일출'!$W$6:$W$120,'17년일출'!$AF$6:$AF$120,'17년일입'!$AE96))</f>
        <v>0</v>
      </c>
      <c r="AL96" s="38" t="str">
        <f>IF(AE96="","",COUNTIFS('17년일출'!$AF$6:$AF$120,'17년일입'!AE96))</f>
        <v/>
      </c>
      <c r="AM96" s="25" t="str">
        <f t="shared" si="23"/>
        <v>OK</v>
      </c>
      <c r="AO96" s="38">
        <f>IF(AE96="",0,SUMIFS('17년일출'!$AB$6:$AB$120,'17년일출'!$AF$6:$AF$120,'17년일입'!$AE96))</f>
        <v>0</v>
      </c>
      <c r="AP96" s="38" t="str">
        <f>IF(AE96="","",COUNTIFS('17년일출'!$AF$6:$AF$120,AE96))</f>
        <v/>
      </c>
      <c r="AQ96" s="25" t="str">
        <f t="shared" si="24"/>
        <v>OK</v>
      </c>
    </row>
    <row r="97" spans="1:43" ht="50.1" customHeight="1" x14ac:dyDescent="0.3">
      <c r="A97" s="31" t="str">
        <f>IFERROR(VLOOKUP($C97,구분표!$A$2:$C$313,2,FALSE),"")</f>
        <v/>
      </c>
      <c r="B97" s="22" t="str">
        <f>IFERROR(VLOOKUP($C97,구분표!$A$2:$C$313,3,FALSE),"")</f>
        <v/>
      </c>
      <c r="C97" s="29"/>
      <c r="D97" s="33"/>
      <c r="E97" s="34"/>
      <c r="F97" s="33"/>
      <c r="G97" s="40"/>
      <c r="H97" s="38"/>
      <c r="I97" s="41"/>
      <c r="J97" s="46">
        <f t="shared" si="14"/>
        <v>0</v>
      </c>
      <c r="K97" s="38"/>
      <c r="L97" s="41"/>
      <c r="M97" s="48">
        <f t="shared" si="15"/>
        <v>0</v>
      </c>
      <c r="N97" s="25" t="str">
        <f t="shared" si="16"/>
        <v>X</v>
      </c>
      <c r="O97" s="60"/>
      <c r="P97" s="60"/>
      <c r="Q97" s="27"/>
      <c r="S97" s="25"/>
      <c r="U97" s="25"/>
      <c r="V97" s="38">
        <f t="shared" si="17"/>
        <v>0</v>
      </c>
      <c r="W97" s="38">
        <f t="shared" si="18"/>
        <v>0</v>
      </c>
      <c r="X97" s="25" t="str">
        <f t="shared" si="19"/>
        <v>OK</v>
      </c>
      <c r="Z97" s="25"/>
      <c r="AA97" s="38">
        <f t="shared" si="20"/>
        <v>0</v>
      </c>
      <c r="AB97" s="38">
        <f t="shared" si="21"/>
        <v>0</v>
      </c>
      <c r="AC97" s="25" t="str">
        <f t="shared" si="22"/>
        <v>OK</v>
      </c>
      <c r="AE97" s="25" t="str">
        <f>IF(AG97="","",IF(U97="도비","세입없음",CONCATENATE(AG97,"-",COUNTIF($AG$7:AG97,AG97))))</f>
        <v/>
      </c>
      <c r="AG97" s="25" t="str">
        <f t="array" ref="AG97">IF(C97="","",INDEX(구분표!$I$2:$I$313, MATCH(1,(구분표!$E$2:$E$313='17년일입'!B97)*(구분표!$F$2:$F$313='17년일입'!C97)*(구분표!$G$2:$G$313='17년일입'!A97),0)))</f>
        <v/>
      </c>
      <c r="AI97" s="25"/>
      <c r="AK97" s="38">
        <f>IF(AE97="",0,SUMIFS('17년일출'!$W$6:$W$120,'17년일출'!$AF$6:$AF$120,'17년일입'!$AE97))</f>
        <v>0</v>
      </c>
      <c r="AL97" s="38" t="str">
        <f>IF(AE97="","",COUNTIFS('17년일출'!$AF$6:$AF$120,'17년일입'!AE97))</f>
        <v/>
      </c>
      <c r="AM97" s="25" t="str">
        <f t="shared" si="23"/>
        <v>OK</v>
      </c>
      <c r="AO97" s="38">
        <f>IF(AE97="",0,SUMIFS('17년일출'!$AB$6:$AB$120,'17년일출'!$AF$6:$AF$120,'17년일입'!$AE97))</f>
        <v>0</v>
      </c>
      <c r="AP97" s="38" t="str">
        <f>IF(AE97="","",COUNTIFS('17년일출'!$AF$6:$AF$120,AE97))</f>
        <v/>
      </c>
      <c r="AQ97" s="25" t="str">
        <f t="shared" si="24"/>
        <v>OK</v>
      </c>
    </row>
    <row r="98" spans="1:43" ht="50.1" customHeight="1" x14ac:dyDescent="0.3">
      <c r="A98" s="31" t="str">
        <f>IFERROR(VLOOKUP($C98,구분표!$A$2:$C$313,2,FALSE),"")</f>
        <v/>
      </c>
      <c r="B98" s="22" t="str">
        <f>IFERROR(VLOOKUP($C98,구분표!$A$2:$C$313,3,FALSE),"")</f>
        <v/>
      </c>
      <c r="C98" s="29"/>
      <c r="D98" s="33"/>
      <c r="E98" s="34"/>
      <c r="F98" s="33"/>
      <c r="G98" s="40"/>
      <c r="H98" s="38"/>
      <c r="I98" s="41"/>
      <c r="J98" s="46">
        <f t="shared" si="14"/>
        <v>0</v>
      </c>
      <c r="K98" s="38"/>
      <c r="L98" s="41"/>
      <c r="M98" s="48">
        <f t="shared" si="15"/>
        <v>0</v>
      </c>
      <c r="N98" s="25" t="str">
        <f t="shared" si="16"/>
        <v>X</v>
      </c>
      <c r="O98" s="60"/>
      <c r="P98" s="60"/>
      <c r="Q98" s="27"/>
      <c r="S98" s="25"/>
      <c r="U98" s="25"/>
      <c r="V98" s="38">
        <f t="shared" si="17"/>
        <v>0</v>
      </c>
      <c r="W98" s="38">
        <f t="shared" si="18"/>
        <v>0</v>
      </c>
      <c r="X98" s="25" t="str">
        <f t="shared" si="19"/>
        <v>OK</v>
      </c>
      <c r="Z98" s="25"/>
      <c r="AA98" s="38">
        <f t="shared" si="20"/>
        <v>0</v>
      </c>
      <c r="AB98" s="38">
        <f t="shared" si="21"/>
        <v>0</v>
      </c>
      <c r="AC98" s="25" t="str">
        <f t="shared" si="22"/>
        <v>OK</v>
      </c>
      <c r="AE98" s="25" t="str">
        <f>IF(AG98="","",IF(U98="도비","세입없음",CONCATENATE(AG98,"-",COUNTIF($AG$7:AG98,AG98))))</f>
        <v/>
      </c>
      <c r="AG98" s="25" t="str">
        <f t="array" ref="AG98">IF(C98="","",INDEX(구분표!$I$2:$I$313, MATCH(1,(구분표!$E$2:$E$313='17년일입'!B98)*(구분표!$F$2:$F$313='17년일입'!C98)*(구분표!$G$2:$G$313='17년일입'!A98),0)))</f>
        <v/>
      </c>
      <c r="AI98" s="25"/>
      <c r="AK98" s="38">
        <f>IF(AE98="",0,SUMIFS('17년일출'!$W$6:$W$120,'17년일출'!$AF$6:$AF$120,'17년일입'!$AE98))</f>
        <v>0</v>
      </c>
      <c r="AL98" s="38" t="str">
        <f>IF(AE98="","",COUNTIFS('17년일출'!$AF$6:$AF$120,'17년일입'!AE98))</f>
        <v/>
      </c>
      <c r="AM98" s="25" t="str">
        <f t="shared" si="23"/>
        <v>OK</v>
      </c>
      <c r="AO98" s="38">
        <f>IF(AE98="",0,SUMIFS('17년일출'!$AB$6:$AB$120,'17년일출'!$AF$6:$AF$120,'17년일입'!$AE98))</f>
        <v>0</v>
      </c>
      <c r="AP98" s="38" t="str">
        <f>IF(AE98="","",COUNTIFS('17년일출'!$AF$6:$AF$120,AE98))</f>
        <v/>
      </c>
      <c r="AQ98" s="25" t="str">
        <f t="shared" si="24"/>
        <v>OK</v>
      </c>
    </row>
    <row r="99" spans="1:43" ht="50.1" customHeight="1" x14ac:dyDescent="0.3">
      <c r="A99" s="31" t="str">
        <f>IFERROR(VLOOKUP($C99,구분표!$A$2:$C$313,2,FALSE),"")</f>
        <v/>
      </c>
      <c r="B99" s="22" t="str">
        <f>IFERROR(VLOOKUP($C99,구분표!$A$2:$C$313,3,FALSE),"")</f>
        <v/>
      </c>
      <c r="C99" s="29"/>
      <c r="D99" s="33"/>
      <c r="E99" s="34"/>
      <c r="F99" s="33"/>
      <c r="G99" s="40"/>
      <c r="H99" s="38"/>
      <c r="I99" s="41"/>
      <c r="J99" s="46">
        <f t="shared" si="14"/>
        <v>0</v>
      </c>
      <c r="K99" s="38"/>
      <c r="L99" s="41"/>
      <c r="M99" s="48">
        <f t="shared" si="15"/>
        <v>0</v>
      </c>
      <c r="N99" s="25" t="str">
        <f t="shared" si="16"/>
        <v>X</v>
      </c>
      <c r="O99" s="60"/>
      <c r="P99" s="60"/>
      <c r="Q99" s="27"/>
      <c r="S99" s="25"/>
      <c r="U99" s="25"/>
      <c r="V99" s="38">
        <f t="shared" si="17"/>
        <v>0</v>
      </c>
      <c r="W99" s="38">
        <f t="shared" si="18"/>
        <v>0</v>
      </c>
      <c r="X99" s="25" t="str">
        <f t="shared" si="19"/>
        <v>OK</v>
      </c>
      <c r="Z99" s="25"/>
      <c r="AA99" s="38">
        <f t="shared" si="20"/>
        <v>0</v>
      </c>
      <c r="AB99" s="38">
        <f t="shared" si="21"/>
        <v>0</v>
      </c>
      <c r="AC99" s="25" t="str">
        <f t="shared" si="22"/>
        <v>OK</v>
      </c>
      <c r="AE99" s="25" t="str">
        <f>IF(AG99="","",IF(U99="도비","세입없음",CONCATENATE(AG99,"-",COUNTIF($AG$7:AG99,AG99))))</f>
        <v/>
      </c>
      <c r="AG99" s="25" t="str">
        <f t="array" ref="AG99">IF(C99="","",INDEX(구분표!$I$2:$I$313, MATCH(1,(구분표!$E$2:$E$313='17년일입'!B99)*(구분표!$F$2:$F$313='17년일입'!C99)*(구분표!$G$2:$G$313='17년일입'!A99),0)))</f>
        <v/>
      </c>
      <c r="AI99" s="25"/>
      <c r="AK99" s="38">
        <f>IF(AE99="",0,SUMIFS('17년일출'!$W$6:$W$120,'17년일출'!$AF$6:$AF$120,'17년일입'!$AE99))</f>
        <v>0</v>
      </c>
      <c r="AL99" s="38" t="str">
        <f>IF(AE99="","",COUNTIFS('17년일출'!$AF$6:$AF$120,'17년일입'!AE99))</f>
        <v/>
      </c>
      <c r="AM99" s="25" t="str">
        <f t="shared" si="23"/>
        <v>OK</v>
      </c>
      <c r="AO99" s="38">
        <f>IF(AE99="",0,SUMIFS('17년일출'!$AB$6:$AB$120,'17년일출'!$AF$6:$AF$120,'17년일입'!$AE99))</f>
        <v>0</v>
      </c>
      <c r="AP99" s="38" t="str">
        <f>IF(AE99="","",COUNTIFS('17년일출'!$AF$6:$AF$120,AE99))</f>
        <v/>
      </c>
      <c r="AQ99" s="25" t="str">
        <f t="shared" si="24"/>
        <v>OK</v>
      </c>
    </row>
    <row r="100" spans="1:43" ht="50.1" customHeight="1" x14ac:dyDescent="0.3">
      <c r="A100" s="32" t="str">
        <f>IFERROR(VLOOKUP($C100,구분표!$A$2:$C$313,2,FALSE),"")</f>
        <v/>
      </c>
      <c r="B100" s="23" t="str">
        <f>IFERROR(VLOOKUP($C100,구분표!$A$2:$C$313,3,FALSE),"")</f>
        <v/>
      </c>
      <c r="C100" s="30"/>
      <c r="D100" s="35"/>
      <c r="E100" s="36"/>
      <c r="F100" s="35"/>
      <c r="G100" s="42"/>
      <c r="H100" s="39"/>
      <c r="I100" s="43"/>
      <c r="J100" s="50">
        <f t="shared" si="14"/>
        <v>0</v>
      </c>
      <c r="K100" s="39"/>
      <c r="L100" s="43"/>
      <c r="M100" s="49">
        <f t="shared" si="15"/>
        <v>0</v>
      </c>
      <c r="N100" s="26" t="str">
        <f t="shared" si="16"/>
        <v>X</v>
      </c>
      <c r="O100" s="61"/>
      <c r="P100" s="61"/>
      <c r="Q100" s="28"/>
      <c r="S100" s="26"/>
      <c r="U100" s="26"/>
      <c r="V100" s="38">
        <f t="shared" si="17"/>
        <v>0</v>
      </c>
      <c r="W100" s="38">
        <f t="shared" si="18"/>
        <v>0</v>
      </c>
      <c r="X100" s="26" t="str">
        <f t="shared" si="19"/>
        <v>OK</v>
      </c>
      <c r="Z100" s="26"/>
      <c r="AA100" s="38">
        <f t="shared" si="20"/>
        <v>0</v>
      </c>
      <c r="AB100" s="38">
        <f t="shared" si="21"/>
        <v>0</v>
      </c>
      <c r="AC100" s="26" t="str">
        <f t="shared" si="22"/>
        <v>OK</v>
      </c>
      <c r="AE100" s="26" t="str">
        <f>IF(AG100="","",IF(U100="도비","세입없음",CONCATENATE(AG100,"-",COUNTIF($AG$7:AG100,AG100))))</f>
        <v/>
      </c>
      <c r="AG100" s="26" t="str">
        <f t="array" ref="AG100">IF(C100="","",INDEX(구분표!$I$2:$I$313, MATCH(1,(구분표!$E$2:$E$313='17년일입'!B100)*(구분표!$F$2:$F$313='17년일입'!C100)*(구분표!$G$2:$G$313='17년일입'!A100),0)))</f>
        <v/>
      </c>
      <c r="AI100" s="26"/>
      <c r="AK100" s="39">
        <f>IF(AE100="",0,SUMIFS('17년일출'!$W$6:$W$120,'17년일출'!$AF$6:$AF$120,'17년일입'!$AE100))</f>
        <v>0</v>
      </c>
      <c r="AL100" s="39" t="str">
        <f>IF(AE100="","",COUNTIFS('17년일출'!$AF$6:$AF$120,'17년일입'!AE100))</f>
        <v/>
      </c>
      <c r="AM100" s="26" t="str">
        <f t="shared" si="23"/>
        <v>OK</v>
      </c>
      <c r="AO100" s="39">
        <f>IF(AE100="",0,SUMIFS('17년일출'!$AB$6:$AB$120,'17년일출'!$AF$6:$AF$120,'17년일입'!$AE100))</f>
        <v>0</v>
      </c>
      <c r="AP100" s="39" t="str">
        <f>IF(AE100="","",COUNTIFS('17년일출'!$AF$6:$AF$120,AE100))</f>
        <v/>
      </c>
      <c r="AQ100" s="26" t="str">
        <f t="shared" si="24"/>
        <v>OK</v>
      </c>
    </row>
  </sheetData>
  <autoFilter ref="A6:AQ6"/>
  <mergeCells count="25">
    <mergeCell ref="AO4:AQ4"/>
    <mergeCell ref="Q4:Q5"/>
    <mergeCell ref="N4:N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P4:P5"/>
    <mergeCell ref="M4:M5"/>
    <mergeCell ref="A4:A5"/>
    <mergeCell ref="G4:G5"/>
    <mergeCell ref="F4:F5"/>
    <mergeCell ref="E4:E5"/>
    <mergeCell ref="D4:D5"/>
    <mergeCell ref="C4:C5"/>
    <mergeCell ref="B4:B5"/>
    <mergeCell ref="H4:I4"/>
    <mergeCell ref="J4:J5"/>
    <mergeCell ref="K4:L4"/>
  </mergeCells>
  <phoneticPr fontId="1" type="noConversion"/>
  <dataValidations count="3">
    <dataValidation type="list" allowBlank="1" showInputMessage="1" showErrorMessage="1" sqref="D7:D100">
      <formula1>"본예산,1회추경,2회추경,3회추경,신규"</formula1>
    </dataValidation>
    <dataValidation type="list" allowBlank="1" showInputMessage="1" showErrorMessage="1" sqref="S7:S100">
      <formula1>"도비,국도비"</formula1>
    </dataValidation>
    <dataValidation type="list" allowBlank="1" showInputMessage="1" showErrorMessage="1" sqref="U7:U100 Z7:Z10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M120"/>
  <sheetViews>
    <sheetView tabSelected="1" zoomScaleNormal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4" width="11.625" style="1" customWidth="1"/>
    <col min="15" max="15" width="7.625" style="1" customWidth="1"/>
    <col min="16" max="16" width="15.875" style="1" customWidth="1"/>
    <col min="17" max="17" width="17.5" style="1" customWidth="1"/>
    <col min="18" max="18" width="38.625" style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customWidth="1"/>
    <col min="28" max="29" width="11.625" style="1" customWidth="1"/>
    <col min="30" max="30" width="6.625" style="1" customWidth="1"/>
    <col min="31" max="31" width="2.625" style="1" customWidth="1"/>
    <col min="32" max="32" width="10.625" style="1" customWidth="1"/>
    <col min="33" max="33" width="2.625" style="1" customWidth="1"/>
    <col min="34" max="35" width="7.625" style="1" customWidth="1"/>
    <col min="36" max="36" width="2.625" style="1" customWidth="1"/>
    <col min="37" max="37" width="10.625" style="1" customWidth="1"/>
    <col min="38" max="38" width="2.625" style="1" customWidth="1"/>
    <col min="39" max="39" width="6.625" style="1" customWidth="1"/>
    <col min="40" max="40" width="9" style="1" customWidth="1"/>
    <col min="41" max="16384" width="9" style="1"/>
  </cols>
  <sheetData>
    <row r="1" spans="1:39" ht="35.1" customHeight="1" x14ac:dyDescent="0.3">
      <c r="A1" s="16" t="s">
        <v>794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39" ht="20.25" customHeight="1" x14ac:dyDescent="0.3">
      <c r="A2" s="19" t="s">
        <v>500</v>
      </c>
      <c r="W2" s="51" t="s">
        <v>510</v>
      </c>
      <c r="AB2" s="51" t="s">
        <v>510</v>
      </c>
    </row>
    <row r="3" spans="1:39" ht="20.25" customHeight="1" x14ac:dyDescent="0.3">
      <c r="I3" s="45"/>
      <c r="J3" s="45"/>
      <c r="K3" s="1" t="s">
        <v>872</v>
      </c>
      <c r="L3" s="45">
        <f>COUNTA(L7:L120)-10</f>
        <v>-1</v>
      </c>
      <c r="M3" s="45">
        <f>COUNTA(M7:M120)-10</f>
        <v>-1</v>
      </c>
      <c r="R3" s="20" t="s">
        <v>484</v>
      </c>
      <c r="W3" s="58" t="str">
        <f>IF(W6='17년일입'!V6,"OK","@@")</f>
        <v>@@</v>
      </c>
      <c r="X3" s="59"/>
      <c r="Y3" s="58" t="str">
        <f>IF(COUNTIF(Y6:Y120,"검토")&gt;0,"@@","OK")</f>
        <v>OK</v>
      </c>
      <c r="AB3" s="58" t="str">
        <f>IF(AB6='17년일입'!AA6,"OK","@@")</f>
        <v>OK</v>
      </c>
      <c r="AD3" s="58" t="str">
        <f>IF(COUNTIF(AD6:AD120,"검토")&gt;0,"@@","OK")</f>
        <v>OK</v>
      </c>
    </row>
    <row r="4" spans="1:39" s="18" customFormat="1" ht="30" customHeight="1" x14ac:dyDescent="0.3">
      <c r="A4" s="206" t="s">
        <v>475</v>
      </c>
      <c r="B4" s="213" t="s">
        <v>476</v>
      </c>
      <c r="C4" s="212" t="s">
        <v>477</v>
      </c>
      <c r="D4" s="211" t="s">
        <v>483</v>
      </c>
      <c r="E4" s="230" t="s">
        <v>829</v>
      </c>
      <c r="F4" s="210" t="s">
        <v>478</v>
      </c>
      <c r="G4" s="209" t="s">
        <v>831</v>
      </c>
      <c r="H4" s="207" t="s">
        <v>795</v>
      </c>
      <c r="I4" s="214" t="s">
        <v>796</v>
      </c>
      <c r="J4" s="215"/>
      <c r="K4" s="216" t="s">
        <v>797</v>
      </c>
      <c r="L4" s="218" t="s">
        <v>798</v>
      </c>
      <c r="M4" s="219"/>
      <c r="N4" s="204" t="s">
        <v>799</v>
      </c>
      <c r="O4" s="222" t="s">
        <v>482</v>
      </c>
      <c r="P4" s="228" t="s">
        <v>824</v>
      </c>
      <c r="Q4" s="228" t="s">
        <v>825</v>
      </c>
      <c r="R4" s="221" t="s">
        <v>481</v>
      </c>
      <c r="T4" s="223" t="s">
        <v>485</v>
      </c>
      <c r="V4" s="224" t="s">
        <v>486</v>
      </c>
      <c r="W4" s="224" t="s">
        <v>487</v>
      </c>
      <c r="X4" s="224"/>
      <c r="Y4" s="224"/>
      <c r="AA4" s="225" t="s">
        <v>486</v>
      </c>
      <c r="AB4" s="220" t="s">
        <v>491</v>
      </c>
      <c r="AC4" s="220"/>
      <c r="AD4" s="220"/>
      <c r="AF4" s="224" t="s">
        <v>492</v>
      </c>
      <c r="AH4" s="232" t="s">
        <v>511</v>
      </c>
      <c r="AI4" s="234" t="s">
        <v>512</v>
      </c>
      <c r="AK4" s="226" t="s">
        <v>493</v>
      </c>
      <c r="AM4" s="226" t="s">
        <v>494</v>
      </c>
    </row>
    <row r="5" spans="1:39" s="18" customFormat="1" ht="18" customHeight="1" x14ac:dyDescent="0.3">
      <c r="A5" s="206"/>
      <c r="B5" s="213"/>
      <c r="C5" s="212"/>
      <c r="D5" s="209"/>
      <c r="E5" s="231"/>
      <c r="F5" s="210"/>
      <c r="G5" s="209"/>
      <c r="H5" s="208"/>
      <c r="I5" s="115" t="s">
        <v>479</v>
      </c>
      <c r="J5" s="115" t="s">
        <v>480</v>
      </c>
      <c r="K5" s="217"/>
      <c r="L5" s="116" t="s">
        <v>479</v>
      </c>
      <c r="M5" s="116" t="s">
        <v>480</v>
      </c>
      <c r="N5" s="205"/>
      <c r="O5" s="222"/>
      <c r="P5" s="229"/>
      <c r="Q5" s="229"/>
      <c r="R5" s="221"/>
      <c r="T5" s="224"/>
      <c r="V5" s="224"/>
      <c r="W5" s="182" t="s">
        <v>488</v>
      </c>
      <c r="X5" s="182" t="s">
        <v>489</v>
      </c>
      <c r="Y5" s="62" t="s">
        <v>490</v>
      </c>
      <c r="AA5" s="225"/>
      <c r="AB5" s="62" t="s">
        <v>488</v>
      </c>
      <c r="AC5" s="62" t="s">
        <v>489</v>
      </c>
      <c r="AD5" s="62" t="s">
        <v>490</v>
      </c>
      <c r="AF5" s="224"/>
      <c r="AH5" s="233"/>
      <c r="AI5" s="235"/>
      <c r="AK5" s="225"/>
      <c r="AM5" s="225"/>
    </row>
    <row r="6" spans="1:39" ht="50.1" customHeight="1" x14ac:dyDescent="0.3">
      <c r="A6" s="44" t="s">
        <v>499</v>
      </c>
      <c r="B6" s="21"/>
      <c r="C6" s="21"/>
      <c r="D6" s="21"/>
      <c r="E6" s="21"/>
      <c r="F6" s="21"/>
      <c r="G6" s="21"/>
      <c r="H6" s="37">
        <f>SUBTOTAL(9,H7:H120)/2</f>
        <v>212431700</v>
      </c>
      <c r="I6" s="37">
        <f>SUBTOTAL(9,I7:I120)/2</f>
        <v>-10380000</v>
      </c>
      <c r="J6" s="37">
        <f>SUBTOTAL(9,J7:J120)/2</f>
        <v>4724000</v>
      </c>
      <c r="K6" s="37">
        <f>SUBTOTAL(9,K7:K120)/2</f>
        <v>206775700</v>
      </c>
      <c r="L6" s="37">
        <f>SUBTOTAL(9,L7:L120)/2</f>
        <v>0</v>
      </c>
      <c r="M6" s="37">
        <f>SUBTOTAL(9,M7:M120)/2</f>
        <v>0</v>
      </c>
      <c r="N6" s="37">
        <f>SUBTOTAL(9,N7:N120)/2</f>
        <v>212431700</v>
      </c>
      <c r="O6" s="24"/>
      <c r="P6" s="24"/>
      <c r="Q6" s="24"/>
      <c r="R6" s="21"/>
      <c r="T6" s="24"/>
      <c r="V6" s="24"/>
      <c r="W6" s="37">
        <f>SUBTOTAL(9,W7:W120)</f>
        <v>-5656000</v>
      </c>
      <c r="X6" s="37">
        <f>SUBTOTAL(9,X7:X120)</f>
        <v>0</v>
      </c>
      <c r="Y6" s="25" t="str">
        <f t="shared" ref="Y6" si="0">IF(SUM($I6:$J6)=SUM($W6:$X6),"OK","검토")</f>
        <v>OK</v>
      </c>
      <c r="AA6" s="24"/>
      <c r="AB6" s="37">
        <f>SUBTOTAL(9,AB7:AB120)</f>
        <v>0</v>
      </c>
      <c r="AC6" s="37">
        <f>SUBTOTAL(9,AC7:AC120)</f>
        <v>0</v>
      </c>
      <c r="AD6" s="25" t="str">
        <f t="shared" ref="AD6" si="1">IF(SUM($I6:$J6)=SUM($W6:$X6),"OK","검토")</f>
        <v>OK</v>
      </c>
      <c r="AF6" s="24"/>
      <c r="AH6" s="22"/>
      <c r="AI6" s="27"/>
      <c r="AK6" s="24"/>
      <c r="AM6" s="24"/>
    </row>
    <row r="7" spans="1:39" ht="50.1" customHeight="1" x14ac:dyDescent="0.3">
      <c r="A7" s="52" t="s">
        <v>501</v>
      </c>
      <c r="B7" s="53"/>
      <c r="C7" s="54"/>
      <c r="D7" s="53"/>
      <c r="E7" s="54"/>
      <c r="F7" s="54"/>
      <c r="G7" s="53"/>
      <c r="H7" s="55">
        <f>SUM(H8:H32)</f>
        <v>212431700</v>
      </c>
      <c r="I7" s="55">
        <f>SUM(I8:I32)</f>
        <v>-10380000</v>
      </c>
      <c r="J7" s="55">
        <f>SUM(J8:J32)</f>
        <v>4724000</v>
      </c>
      <c r="K7" s="55">
        <f>SUM(K8:K32)</f>
        <v>206775700</v>
      </c>
      <c r="L7" s="55">
        <f>SUM(L8:L32)</f>
        <v>0</v>
      </c>
      <c r="M7" s="55">
        <f>SUM(M8:M32)</f>
        <v>0</v>
      </c>
      <c r="N7" s="55">
        <f>SUM(N8:N32)</f>
        <v>212431700</v>
      </c>
      <c r="O7" s="56"/>
      <c r="P7" s="183"/>
      <c r="Q7" s="183"/>
      <c r="R7" s="57"/>
      <c r="T7" s="25"/>
      <c r="V7" s="25"/>
      <c r="W7" s="38"/>
      <c r="X7" s="38"/>
      <c r="Y7" s="25"/>
      <c r="AA7" s="25"/>
      <c r="AB7" s="38"/>
      <c r="AC7" s="38"/>
      <c r="AD7" s="25"/>
      <c r="AF7" s="25" t="str">
        <f t="shared" ref="AF7:AF57" si="2">IF(V7="","",IF(V7="도비","세입없음","직접입력"))</f>
        <v/>
      </c>
      <c r="AH7" s="22"/>
      <c r="AI7" s="60"/>
      <c r="AK7" s="25"/>
      <c r="AM7" s="25"/>
    </row>
    <row r="8" spans="1:39" ht="50.1" customHeight="1" x14ac:dyDescent="0.3">
      <c r="A8" s="31" t="str">
        <f>IFERROR(VLOOKUP($C8,구분표!$A$2:$C$313,2,FALSE),"")</f>
        <v>기획재정위원회</v>
      </c>
      <c r="B8" s="251" t="s">
        <v>833</v>
      </c>
      <c r="C8" s="250" t="s">
        <v>856</v>
      </c>
      <c r="D8" s="33"/>
      <c r="E8" s="33"/>
      <c r="F8" s="34">
        <v>75</v>
      </c>
      <c r="G8" s="113" t="s">
        <v>834</v>
      </c>
      <c r="H8" s="40">
        <v>12905000</v>
      </c>
      <c r="I8" s="38"/>
      <c r="J8" s="41">
        <v>1000000</v>
      </c>
      <c r="K8" s="46">
        <f t="shared" ref="K8:K32" si="3">H8+I8+J8</f>
        <v>13905000</v>
      </c>
      <c r="L8" s="38"/>
      <c r="M8" s="41"/>
      <c r="N8" s="48">
        <f t="shared" ref="N8:N32" si="4">H8+L8+M8</f>
        <v>12905000</v>
      </c>
      <c r="O8" s="25" t="str">
        <f t="shared" ref="O8:O98" si="5">IF(AND((K8=0),(N8&gt;0)),"O",IF(AND((I8&lt;0),(K8-N8&lt;0)),"O","X"))</f>
        <v>X</v>
      </c>
      <c r="P8" s="252" t="s">
        <v>877</v>
      </c>
      <c r="Q8" s="60"/>
      <c r="R8" s="112"/>
      <c r="T8" s="25"/>
      <c r="V8" s="25"/>
      <c r="W8" s="38">
        <f t="shared" ref="W8:W32" si="6">IF($V8&lt;&gt;"도비",IF($T8="국도비","직접입력",SUM($I8:$J8)),)</f>
        <v>1000000</v>
      </c>
      <c r="X8" s="38">
        <f t="shared" ref="X8:X32" si="7">IF($V8="도비",SUM($I8:$J8),IF($T8="국도비","직접입력",SUM($I8:$J8)-$W8))</f>
        <v>0</v>
      </c>
      <c r="Y8" s="25" t="str">
        <f t="shared" ref="Y8:Y32" si="8">IF(SUM($I8:$J8)=SUM($W8:$X8),"OK","검토")</f>
        <v>OK</v>
      </c>
      <c r="AA8" s="25"/>
      <c r="AB8" s="38">
        <f t="shared" ref="AB8:AB32" si="9">IF($V8&lt;&gt;"도비",IF($T8="국도비","직접입력",SUM($L8:$M8)),)</f>
        <v>0</v>
      </c>
      <c r="AC8" s="38">
        <f>IF($V8="도비",SUM(L8:M8),IF($T8="국도비","직접입력",SUM(L8:M8)-AB8))</f>
        <v>0</v>
      </c>
      <c r="AD8" s="25" t="str">
        <f t="shared" ref="AD8:AD45" si="10">IF(SUM(L8:M8)=SUM(AB8:AC8),"OK","검토")</f>
        <v>OK</v>
      </c>
      <c r="AF8" s="25" t="str">
        <f t="shared" si="2"/>
        <v/>
      </c>
      <c r="AH8" s="22" t="str">
        <f>IF(AF8="","",COUNTIF($AF$7:$AF$120,AF8))</f>
        <v/>
      </c>
      <c r="AI8" s="60" t="str">
        <f t="shared" ref="AI8:AI98" si="11">IF(V8="","",IF(AND(V8="도비",AF8="세입없음"),"OK",IF(AND(V8&lt;&gt;"도비",AF8&lt;&gt;""),"OK","@@")))</f>
        <v/>
      </c>
      <c r="AK8" s="25" t="str">
        <f t="array" ref="AK8">IF(C8="","",INDEX(구분표!$I$2:$I$313, MATCH(1,(구분표!$E$2:$E$313='17년일출'!B8)*(구분표!$F$2:$F$313='17년일출'!C8)*(구분표!$G$2:$G$313='17년일출'!A8),0)))</f>
        <v>0118</v>
      </c>
      <c r="AM8" s="25"/>
    </row>
    <row r="9" spans="1:39" ht="50.1" customHeight="1" x14ac:dyDescent="0.3">
      <c r="A9" s="31" t="str">
        <f>IFERROR(VLOOKUP($C9,구분표!$A$2:$C$313,2,FALSE),"")</f>
        <v>기획재정위원회</v>
      </c>
      <c r="B9" s="251" t="s">
        <v>833</v>
      </c>
      <c r="C9" s="250" t="s">
        <v>856</v>
      </c>
      <c r="D9" s="33"/>
      <c r="E9" s="33"/>
      <c r="F9" s="34">
        <v>76</v>
      </c>
      <c r="G9" s="113" t="s">
        <v>835</v>
      </c>
      <c r="H9" s="40">
        <v>1400000</v>
      </c>
      <c r="I9" s="38">
        <v>-700000</v>
      </c>
      <c r="J9" s="41"/>
      <c r="K9" s="46">
        <f t="shared" si="3"/>
        <v>700000</v>
      </c>
      <c r="L9" s="38"/>
      <c r="M9" s="41"/>
      <c r="N9" s="48">
        <f t="shared" si="4"/>
        <v>1400000</v>
      </c>
      <c r="O9" s="25" t="str">
        <f t="shared" si="5"/>
        <v>O</v>
      </c>
      <c r="P9" s="252"/>
      <c r="Q9" s="60"/>
      <c r="R9" s="112"/>
      <c r="T9" s="25"/>
      <c r="V9" s="25"/>
      <c r="W9" s="38">
        <f t="shared" si="6"/>
        <v>-700000</v>
      </c>
      <c r="X9" s="38">
        <f t="shared" si="7"/>
        <v>0</v>
      </c>
      <c r="Y9" s="25" t="str">
        <f t="shared" si="8"/>
        <v>OK</v>
      </c>
      <c r="AA9" s="25"/>
      <c r="AB9" s="38">
        <f t="shared" si="9"/>
        <v>0</v>
      </c>
      <c r="AC9" s="38">
        <f>IF($V9="도비",SUM(L9:M9),IF($T9="국도비","직접입력",SUM(L9:M9)-AB9))</f>
        <v>0</v>
      </c>
      <c r="AD9" s="25" t="str">
        <f t="shared" si="10"/>
        <v>OK</v>
      </c>
      <c r="AF9" s="25" t="str">
        <f t="shared" si="2"/>
        <v/>
      </c>
      <c r="AH9" s="22" t="str">
        <f>IF(AF9="","",COUNTIF($AF$7:$AF$120,AF9))</f>
        <v/>
      </c>
      <c r="AI9" s="60" t="str">
        <f t="shared" si="11"/>
        <v/>
      </c>
      <c r="AK9" s="25" t="str">
        <f t="array" ref="AK9">IF(C9="","",INDEX(구분표!$I$2:$I$313, MATCH(1,(구분표!$E$2:$E$313='17년일출'!B9)*(구분표!$F$2:$F$313='17년일출'!C9)*(구분표!$G$2:$G$313='17년일출'!A9),0)))</f>
        <v>0118</v>
      </c>
      <c r="AM9" s="25"/>
    </row>
    <row r="10" spans="1:39" ht="50.1" customHeight="1" x14ac:dyDescent="0.3">
      <c r="A10" s="31" t="str">
        <f>IFERROR(VLOOKUP($C10,구분표!$A$2:$C$313,2,FALSE),"")</f>
        <v>기획재정위원회</v>
      </c>
      <c r="B10" s="251" t="s">
        <v>833</v>
      </c>
      <c r="C10" s="250" t="s">
        <v>857</v>
      </c>
      <c r="D10" s="33"/>
      <c r="E10" s="33"/>
      <c r="F10" s="34">
        <v>82</v>
      </c>
      <c r="G10" s="113" t="s">
        <v>836</v>
      </c>
      <c r="H10" s="40">
        <v>192452400</v>
      </c>
      <c r="I10" s="38">
        <v>-9100000</v>
      </c>
      <c r="J10" s="41"/>
      <c r="K10" s="46">
        <f t="shared" si="3"/>
        <v>183352400</v>
      </c>
      <c r="L10" s="38"/>
      <c r="M10" s="41"/>
      <c r="N10" s="48">
        <f t="shared" si="4"/>
        <v>192452400</v>
      </c>
      <c r="O10" s="25" t="str">
        <f t="shared" si="5"/>
        <v>O</v>
      </c>
      <c r="P10" s="252"/>
      <c r="Q10" s="60"/>
      <c r="R10" s="112"/>
      <c r="T10" s="25"/>
      <c r="V10" s="25"/>
      <c r="W10" s="38">
        <f t="shared" si="6"/>
        <v>-9100000</v>
      </c>
      <c r="X10" s="38">
        <f t="shared" si="7"/>
        <v>0</v>
      </c>
      <c r="Y10" s="25" t="str">
        <f t="shared" si="8"/>
        <v>OK</v>
      </c>
      <c r="AA10" s="25"/>
      <c r="AB10" s="38">
        <f t="shared" si="9"/>
        <v>0</v>
      </c>
      <c r="AC10" s="38">
        <f t="shared" ref="AC10:AC11" si="12">IF($V10="도비",SUM(L10:M10),IF($T10="국도비","직접입력",SUM(L10:M10)-AB10))</f>
        <v>0</v>
      </c>
      <c r="AD10" s="25" t="str">
        <f t="shared" ref="AD10:AD11" si="13">IF(SUM(L10:M10)=SUM(AB10:AC10),"OK","검토")</f>
        <v>OK</v>
      </c>
      <c r="AF10" s="25" t="str">
        <f t="shared" ref="AF10:AF11" si="14">IF(V10="","",IF(V10="도비","세입없음","직접입력"))</f>
        <v/>
      </c>
      <c r="AH10" s="22" t="str">
        <f>IF(AF10="","",COUNTIF($AF$7:$AF$120,AF10))</f>
        <v/>
      </c>
      <c r="AI10" s="60" t="str">
        <f t="shared" si="11"/>
        <v/>
      </c>
      <c r="AK10" s="25" t="str">
        <f t="array" ref="AK10">IF(C10="","",INDEX(구분표!$I$2:$I$313, MATCH(1,(구분표!$E$2:$E$313='17년일출'!B10)*(구분표!$F$2:$F$313='17년일출'!C10)*(구분표!$G$2:$G$313='17년일출'!A10),0)))</f>
        <v>0119</v>
      </c>
      <c r="AM10" s="25"/>
    </row>
    <row r="11" spans="1:39" ht="50.1" customHeight="1" x14ac:dyDescent="0.3">
      <c r="A11" s="31" t="str">
        <f>IFERROR(VLOOKUP($C11,구분표!$A$2:$C$313,2,FALSE),"")</f>
        <v>기획재정위원회</v>
      </c>
      <c r="B11" s="251" t="s">
        <v>858</v>
      </c>
      <c r="C11" s="250" t="s">
        <v>859</v>
      </c>
      <c r="D11" s="33"/>
      <c r="E11" s="33"/>
      <c r="F11" s="33" t="s">
        <v>828</v>
      </c>
      <c r="G11" s="113" t="s">
        <v>865</v>
      </c>
      <c r="H11" s="40"/>
      <c r="I11" s="38"/>
      <c r="J11" s="41">
        <v>1000000</v>
      </c>
      <c r="K11" s="46">
        <f t="shared" si="3"/>
        <v>1000000</v>
      </c>
      <c r="L11" s="38"/>
      <c r="M11" s="41"/>
      <c r="N11" s="48">
        <f t="shared" si="4"/>
        <v>0</v>
      </c>
      <c r="O11" s="25" t="str">
        <f t="shared" si="5"/>
        <v>X</v>
      </c>
      <c r="P11" s="252" t="s">
        <v>878</v>
      </c>
      <c r="Q11" s="60"/>
      <c r="R11" s="112"/>
      <c r="T11" s="25"/>
      <c r="V11" s="25"/>
      <c r="W11" s="38">
        <f t="shared" si="6"/>
        <v>1000000</v>
      </c>
      <c r="X11" s="38">
        <f t="shared" si="7"/>
        <v>0</v>
      </c>
      <c r="Y11" s="25" t="str">
        <f t="shared" si="8"/>
        <v>OK</v>
      </c>
      <c r="AA11" s="25"/>
      <c r="AB11" s="38">
        <f t="shared" si="9"/>
        <v>0</v>
      </c>
      <c r="AC11" s="38">
        <f t="shared" si="12"/>
        <v>0</v>
      </c>
      <c r="AD11" s="25" t="str">
        <f t="shared" si="13"/>
        <v>OK</v>
      </c>
      <c r="AF11" s="25" t="str">
        <f t="shared" si="14"/>
        <v/>
      </c>
      <c r="AH11" s="22" t="str">
        <f>IF(AF11="","",COUNTIF($AF$7:$AF$120,AF11))</f>
        <v/>
      </c>
      <c r="AI11" s="60" t="str">
        <f t="shared" si="11"/>
        <v/>
      </c>
      <c r="AK11" s="25" t="str">
        <f t="array" ref="AK11">IF(C11="","",INDEX(구분표!$I$2:$I$313, MATCH(1,(구분표!$E$2:$E$313='17년일출'!B11)*(구분표!$F$2:$F$313='17년일출'!C11)*(구분표!$G$2:$G$313='17년일출'!A11),0)))</f>
        <v>0127</v>
      </c>
      <c r="AM11" s="25"/>
    </row>
    <row r="12" spans="1:39" ht="50.1" customHeight="1" x14ac:dyDescent="0.3">
      <c r="A12" s="31" t="str">
        <f>IFERROR(VLOOKUP($C12,구분표!$A$2:$C$313,2,FALSE),"")</f>
        <v>기획재정위원회</v>
      </c>
      <c r="B12" s="251" t="str">
        <f>IFERROR(VLOOKUP($C12,구분표!$A$2:$C$313,3,FALSE),"")</f>
        <v>균형발전기획실</v>
      </c>
      <c r="C12" s="250" t="s">
        <v>859</v>
      </c>
      <c r="D12" s="33"/>
      <c r="E12" s="33"/>
      <c r="F12" s="34">
        <v>113</v>
      </c>
      <c r="G12" s="113" t="s">
        <v>851</v>
      </c>
      <c r="H12" s="40">
        <v>1026300</v>
      </c>
      <c r="I12" s="38"/>
      <c r="J12" s="41">
        <v>100000</v>
      </c>
      <c r="K12" s="46">
        <f>H12+I12+J12</f>
        <v>1126300</v>
      </c>
      <c r="L12" s="38"/>
      <c r="M12" s="41"/>
      <c r="N12" s="48">
        <f>H12+L12+M12</f>
        <v>1026300</v>
      </c>
      <c r="O12" s="25" t="str">
        <f>IF(AND((K12=0),(N12&gt;0)),"O",IF(AND((I12&lt;0),(K12-N12&lt;0)),"O","X"))</f>
        <v>X</v>
      </c>
      <c r="P12" s="252"/>
      <c r="Q12" s="60"/>
      <c r="R12" s="27"/>
      <c r="T12" s="25"/>
      <c r="V12" s="25"/>
      <c r="W12" s="38">
        <f>IF($V12&lt;&gt;"도비",IF($T12="국도비","직접입력",SUM($I12:$J12)),)</f>
        <v>100000</v>
      </c>
      <c r="X12" s="38">
        <f>IF($V12="도비",SUM($I12:$J12),IF($T12="국도비","직접입력",SUM($I12:$J12)-$W12))</f>
        <v>0</v>
      </c>
      <c r="Y12" s="25" t="str">
        <f>IF(SUM($I12:$J12)=SUM($W12:$X12),"OK","검토")</f>
        <v>OK</v>
      </c>
      <c r="AA12" s="25"/>
      <c r="AB12" s="38">
        <f>IF($V12&lt;&gt;"도비",IF($T12="국도비","직접입력",SUM($L12:$M12)),)</f>
        <v>0</v>
      </c>
      <c r="AC12" s="38">
        <f>IF($V12="도비",SUM(L12:M12),IF($T12="국도비","직접입력",SUM(L12:M12)-AB12))</f>
        <v>0</v>
      </c>
      <c r="AD12" s="25" t="str">
        <f>IF(SUM(L12:M12)=SUM(AB12:AC12),"OK","검토")</f>
        <v>OK</v>
      </c>
      <c r="AF12" s="25" t="str">
        <f>IF(V12="","",IF(V12="도비","세입없음","직접입력"))</f>
        <v/>
      </c>
      <c r="AH12" s="22" t="str">
        <f>IF(AF12="","",COUNTIF($AF$7:$AF$120,AF12))</f>
        <v/>
      </c>
      <c r="AI12" s="60" t="str">
        <f>IF(V12="","",IF(AND(V12="도비",AF12="세입없음"),"OK",IF(AND(V12&lt;&gt;"도비",AF12&lt;&gt;""),"OK","@@")))</f>
        <v/>
      </c>
      <c r="AK12" s="25" t="str">
        <f t="array" ref="AK12">IF(C12="","",INDEX(구분표!$I$2:$I$313, MATCH(1,(구분표!$E$2:$E$313='17년일출'!B12)*(구분표!$F$2:$F$313='17년일출'!C12)*(구분표!$G$2:$G$313='17년일출'!A12),0)))</f>
        <v>0127</v>
      </c>
      <c r="AM12" s="25"/>
    </row>
    <row r="13" spans="1:39" ht="50.1" customHeight="1" x14ac:dyDescent="0.3">
      <c r="A13" s="31" t="str">
        <f>IFERROR(VLOOKUP($C13,구분표!$A$2:$C$313,2,FALSE),"")</f>
        <v>기획재정위원회</v>
      </c>
      <c r="B13" s="251" t="str">
        <f>IFERROR(VLOOKUP($C13,구분표!$A$2:$C$313,3,FALSE),"")</f>
        <v>균형발전기획실</v>
      </c>
      <c r="C13" s="250" t="s">
        <v>861</v>
      </c>
      <c r="D13" s="33"/>
      <c r="E13" s="33"/>
      <c r="F13" s="34">
        <v>128</v>
      </c>
      <c r="G13" s="113" t="s">
        <v>838</v>
      </c>
      <c r="H13" s="40">
        <v>70000</v>
      </c>
      <c r="I13" s="38">
        <v>-70000</v>
      </c>
      <c r="J13" s="41"/>
      <c r="K13" s="46">
        <f t="shared" ref="K13:K25" si="15">H13+I13+J13</f>
        <v>0</v>
      </c>
      <c r="L13" s="38"/>
      <c r="M13" s="41"/>
      <c r="N13" s="48">
        <f t="shared" ref="N13:N26" si="16">H13+L13+M13</f>
        <v>70000</v>
      </c>
      <c r="O13" s="25" t="str">
        <f t="shared" ref="O13:O26" si="17">IF(AND((K13=0),(N13&gt;0)),"O",IF(AND((I13&lt;0),(K13-N13&lt;0)),"O","X"))</f>
        <v>O</v>
      </c>
      <c r="P13" s="252"/>
      <c r="Q13" s="60"/>
      <c r="R13" s="27"/>
      <c r="T13" s="25"/>
      <c r="V13" s="25"/>
      <c r="W13" s="38">
        <f t="shared" si="6"/>
        <v>-70000</v>
      </c>
      <c r="X13" s="38">
        <f t="shared" si="7"/>
        <v>0</v>
      </c>
      <c r="Y13" s="25" t="str">
        <f t="shared" si="8"/>
        <v>OK</v>
      </c>
      <c r="AA13" s="25"/>
      <c r="AB13" s="38">
        <f t="shared" si="9"/>
        <v>0</v>
      </c>
      <c r="AC13" s="38">
        <f t="shared" ref="AC13:AC32" si="18">IF($V13="도비",SUM(L13:M13),IF($T13="국도비","직접입력",SUM(L13:M13)-AB13))</f>
        <v>0</v>
      </c>
      <c r="AD13" s="25" t="str">
        <f t="shared" ref="AD13:AD25" si="19">IF(SUM(L13:M13)=SUM(AB13:AC13),"OK","검토")</f>
        <v>OK</v>
      </c>
      <c r="AF13" s="25" t="str">
        <f t="shared" ref="AF13:AF25" si="20">IF(V13="","",IF(V13="도비","세입없음","직접입력"))</f>
        <v/>
      </c>
      <c r="AH13" s="22" t="str">
        <f>IF(AF13="","",COUNTIF($AF$7:$AF$120,AF13))</f>
        <v/>
      </c>
      <c r="AI13" s="60" t="str">
        <f t="shared" ref="AI13:AI25" si="21">IF(V13="","",IF(AND(V13="도비",AF13="세입없음"),"OK",IF(AND(V13&lt;&gt;"도비",AF13&lt;&gt;""),"OK","@@")))</f>
        <v/>
      </c>
      <c r="AK13" s="25" t="str">
        <f t="array" ref="AK13">IF(C13="","",INDEX(구분표!$I$2:$I$313, MATCH(1,(구분표!$E$2:$E$313='17년일출'!B13)*(구분표!$F$2:$F$313='17년일출'!C13)*(구분표!$G$2:$G$313='17년일출'!A13),0)))</f>
        <v>0130</v>
      </c>
      <c r="AM13" s="25"/>
    </row>
    <row r="14" spans="1:39" ht="50.1" customHeight="1" x14ac:dyDescent="0.3">
      <c r="A14" s="31" t="str">
        <f>IFERROR(VLOOKUP($C14,구분표!$A$2:$C$313,2,FALSE),"")</f>
        <v>기획재정위원회</v>
      </c>
      <c r="B14" s="251" t="str">
        <f>IFERROR(VLOOKUP($C14,구분표!$A$2:$C$313,3,FALSE),"")</f>
        <v>균형발전기획실</v>
      </c>
      <c r="C14" s="250" t="s">
        <v>861</v>
      </c>
      <c r="D14" s="33"/>
      <c r="E14" s="33"/>
      <c r="F14" s="34">
        <v>125</v>
      </c>
      <c r="G14" s="33" t="s">
        <v>853</v>
      </c>
      <c r="H14" s="40">
        <v>60000</v>
      </c>
      <c r="I14" s="38">
        <v>-60000</v>
      </c>
      <c r="J14" s="41"/>
      <c r="K14" s="46">
        <f>H14+I14+J14</f>
        <v>0</v>
      </c>
      <c r="L14" s="38"/>
      <c r="M14" s="41"/>
      <c r="N14" s="48">
        <f>H14+L14+M14</f>
        <v>60000</v>
      </c>
      <c r="O14" s="25" t="str">
        <f>IF(AND((K14=0),(N14&gt;0)),"O",IF(AND((I14&lt;0),(K14-N14&lt;0)),"O","X"))</f>
        <v>O</v>
      </c>
      <c r="P14" s="252"/>
      <c r="Q14" s="60"/>
      <c r="R14" s="27"/>
      <c r="T14" s="25"/>
      <c r="V14" s="25"/>
      <c r="W14" s="38">
        <f>IF($V14&lt;&gt;"도비",IF($T14="국도비","직접입력",SUM($I14:$J14)),)</f>
        <v>-60000</v>
      </c>
      <c r="X14" s="38">
        <f>IF($V14="도비",SUM($I14:$J14),IF($T14="국도비","직접입력",SUM($I14:$J14)-$W14))</f>
        <v>0</v>
      </c>
      <c r="Y14" s="25" t="str">
        <f>IF(SUM($I14:$J14)=SUM($W14:$X14),"OK","검토")</f>
        <v>OK</v>
      </c>
      <c r="AA14" s="25"/>
      <c r="AB14" s="38">
        <f>IF($V14&lt;&gt;"도비",IF($T14="국도비","직접입력",SUM($L14:$M14)),)</f>
        <v>0</v>
      </c>
      <c r="AC14" s="38">
        <f>IF($V14="도비",SUM(L14:M14),IF($T14="국도비","직접입력",SUM(L14:M14)-AB14))</f>
        <v>0</v>
      </c>
      <c r="AD14" s="25" t="str">
        <f>IF(SUM(L14:M14)=SUM(AB14:AC14),"OK","검토")</f>
        <v>OK</v>
      </c>
      <c r="AF14" s="25" t="str">
        <f>IF(V14="","",IF(V14="도비","세입없음","직접입력"))</f>
        <v/>
      </c>
      <c r="AH14" s="22" t="str">
        <f>IF(AF14="","",COUNTIF($AF$7:$AF$120,AF14))</f>
        <v/>
      </c>
      <c r="AI14" s="60" t="str">
        <f>IF(V14="","",IF(AND(V14="도비",AF14="세입없음"),"OK",IF(AND(V14&lt;&gt;"도비",AF14&lt;&gt;""),"OK","@@")))</f>
        <v/>
      </c>
      <c r="AK14" s="25" t="str">
        <f t="array" ref="AK14">IF(C14="","",INDEX(구분표!$I$2:$I$313, MATCH(1,(구분표!$E$2:$E$313='17년일출'!B14)*(구분표!$F$2:$F$313='17년일출'!C14)*(구분표!$G$2:$G$313='17년일출'!A14),0)))</f>
        <v>0130</v>
      </c>
      <c r="AM14" s="25"/>
    </row>
    <row r="15" spans="1:39" ht="50.1" customHeight="1" x14ac:dyDescent="0.3">
      <c r="A15" s="31" t="str">
        <f>IFERROR(VLOOKUP($C15,구분표!$A$2:$C$313,2,FALSE),"")</f>
        <v>기획재정위원회</v>
      </c>
      <c r="B15" s="251" t="str">
        <f>IFERROR(VLOOKUP($C15,구분표!$A$2:$C$313,3,FALSE),"")</f>
        <v>균형발전기획실</v>
      </c>
      <c r="C15" s="250" t="s">
        <v>861</v>
      </c>
      <c r="D15" s="33"/>
      <c r="E15" s="33"/>
      <c r="F15" s="34">
        <v>125</v>
      </c>
      <c r="G15" s="113" t="s">
        <v>855</v>
      </c>
      <c r="H15" s="40">
        <v>80000</v>
      </c>
      <c r="I15" s="38"/>
      <c r="J15" s="41">
        <v>60000</v>
      </c>
      <c r="K15" s="46">
        <f>H15+I15+J15</f>
        <v>140000</v>
      </c>
      <c r="L15" s="38"/>
      <c r="M15" s="41"/>
      <c r="N15" s="48">
        <f>H15+L15+M15</f>
        <v>80000</v>
      </c>
      <c r="O15" s="25" t="str">
        <f>IF(AND((K15=0),(N15&gt;0)),"O",IF(AND((I15&lt;0),(K15-N15&lt;0)),"O","X"))</f>
        <v>X</v>
      </c>
      <c r="P15" s="252"/>
      <c r="Q15" s="60"/>
      <c r="R15" s="27"/>
      <c r="T15" s="25"/>
      <c r="V15" s="25"/>
      <c r="W15" s="38">
        <f>IF($V15&lt;&gt;"도비",IF($T15="국도비","직접입력",SUM($I15:$J15)),)</f>
        <v>60000</v>
      </c>
      <c r="X15" s="38">
        <f>IF($V15="도비",SUM($I15:$J15),IF($T15="국도비","직접입력",SUM($I15:$J15)-$W15))</f>
        <v>0</v>
      </c>
      <c r="Y15" s="25" t="str">
        <f>IF(SUM($I15:$J15)=SUM($W15:$X15),"OK","검토")</f>
        <v>OK</v>
      </c>
      <c r="AA15" s="25"/>
      <c r="AB15" s="38">
        <f>IF($V15&lt;&gt;"도비",IF($T15="국도비","직접입력",SUM($L15:$M15)),)</f>
        <v>0</v>
      </c>
      <c r="AC15" s="38">
        <f>IF($V15="도비",SUM(L15:M15),IF($T15="국도비","직접입력",SUM(L15:M15)-AB15))</f>
        <v>0</v>
      </c>
      <c r="AD15" s="25" t="str">
        <f>IF(SUM(L15:M15)=SUM(AB15:AC15),"OK","검토")</f>
        <v>OK</v>
      </c>
      <c r="AF15" s="25" t="str">
        <f>IF(V15="","",IF(V15="도비","세입없음","직접입력"))</f>
        <v/>
      </c>
      <c r="AH15" s="22" t="str">
        <f>IF(AF15="","",COUNTIF($AF$7:$AF$120,AF15))</f>
        <v/>
      </c>
      <c r="AI15" s="60" t="str">
        <f>IF(V15="","",IF(AND(V15="도비",AF15="세입없음"),"OK",IF(AND(V15&lt;&gt;"도비",AF15&lt;&gt;""),"OK","@@")))</f>
        <v/>
      </c>
      <c r="AK15" s="25" t="str">
        <f t="array" ref="AK15">IF(C15="","",INDEX(구분표!$I$2:$I$313, MATCH(1,(구분표!$E$2:$E$313='17년일출'!B15)*(구분표!$F$2:$F$313='17년일출'!C15)*(구분표!$G$2:$G$313='17년일출'!A15),0)))</f>
        <v>0130</v>
      </c>
      <c r="AM15" s="25"/>
    </row>
    <row r="16" spans="1:39" ht="50.1" customHeight="1" x14ac:dyDescent="0.3">
      <c r="A16" s="31" t="str">
        <f>IFERROR(VLOOKUP($C16,구분표!$A$2:$C$313,2,FALSE),"")</f>
        <v>기획재정위원회</v>
      </c>
      <c r="B16" s="251" t="str">
        <f>IFERROR(VLOOKUP($C16,구분표!$A$2:$C$313,3,FALSE),"")</f>
        <v>균형발전기획실</v>
      </c>
      <c r="C16" s="250" t="s">
        <v>861</v>
      </c>
      <c r="D16" s="33"/>
      <c r="E16" s="33"/>
      <c r="F16" s="34">
        <v>125</v>
      </c>
      <c r="G16" s="113" t="s">
        <v>871</v>
      </c>
      <c r="H16" s="40">
        <v>150000</v>
      </c>
      <c r="I16" s="38"/>
      <c r="J16" s="41">
        <v>150000</v>
      </c>
      <c r="K16" s="46">
        <f>H16+I16+J16</f>
        <v>300000</v>
      </c>
      <c r="L16" s="38"/>
      <c r="M16" s="41"/>
      <c r="N16" s="48">
        <f>H16+L16+M16</f>
        <v>150000</v>
      </c>
      <c r="O16" s="25" t="str">
        <f>IF(AND((K16=0),(N16&gt;0)),"O",IF(AND((I16&lt;0),(K16-N16&lt;0)),"O","X"))</f>
        <v>X</v>
      </c>
      <c r="P16" s="252"/>
      <c r="Q16" s="60"/>
      <c r="R16" s="27"/>
      <c r="T16" s="25"/>
      <c r="V16" s="25"/>
      <c r="W16" s="38">
        <f>IF($V16&lt;&gt;"도비",IF($T16="국도비","직접입력",SUM($I16:$J16)),)</f>
        <v>150000</v>
      </c>
      <c r="X16" s="38">
        <f>IF($V16="도비",SUM($I16:$J16),IF($T16="국도비","직접입력",SUM($I16:$J16)-$W16))</f>
        <v>0</v>
      </c>
      <c r="Y16" s="25" t="str">
        <f>IF(SUM($I16:$J16)=SUM($W16:$X16),"OK","검토")</f>
        <v>OK</v>
      </c>
      <c r="AA16" s="25"/>
      <c r="AB16" s="38">
        <f>IF($V16&lt;&gt;"도비",IF($T16="국도비","직접입력",SUM($L16:$M16)),)</f>
        <v>0</v>
      </c>
      <c r="AC16" s="38">
        <f>IF($V16="도비",SUM(L16:M16),IF($T16="국도비","직접입력",SUM(L16:M16)-AB16))</f>
        <v>0</v>
      </c>
      <c r="AD16" s="25" t="str">
        <f>IF(SUM(L16:M16)=SUM(AB16:AC16),"OK","검토")</f>
        <v>OK</v>
      </c>
      <c r="AF16" s="25" t="str">
        <f>IF(V16="","",IF(V16="도비","세입없음","직접입력"))</f>
        <v/>
      </c>
      <c r="AH16" s="22" t="str">
        <f>IF(AF16="","",COUNTIF($AF$7:$AF$120,AF16))</f>
        <v/>
      </c>
      <c r="AI16" s="60" t="str">
        <f>IF(V16="","",IF(AND(V16="도비",AF16="세입없음"),"OK",IF(AND(V16&lt;&gt;"도비",AF16&lt;&gt;""),"OK","@@")))</f>
        <v/>
      </c>
      <c r="AK16" s="25" t="str">
        <f t="array" ref="AK16">IF(C16="","",INDEX(구분표!$I$2:$I$313, MATCH(1,(구분표!$E$2:$E$313='17년일출'!B16)*(구분표!$F$2:$F$313='17년일출'!C16)*(구분표!$G$2:$G$313='17년일출'!A16),0)))</f>
        <v>0130</v>
      </c>
      <c r="AM16" s="25"/>
    </row>
    <row r="17" spans="1:39" ht="50.1" customHeight="1" x14ac:dyDescent="0.3">
      <c r="A17" s="31" t="str">
        <f>IFERROR(VLOOKUP($C17,구분표!$A$2:$C$313,2,FALSE),"")</f>
        <v>기획재정위원회</v>
      </c>
      <c r="B17" s="251" t="str">
        <f>IFERROR(VLOOKUP($C17,구분표!$A$2:$C$313,3,FALSE),"")</f>
        <v>균형발전기획실</v>
      </c>
      <c r="C17" s="250" t="s">
        <v>861</v>
      </c>
      <c r="D17" s="33"/>
      <c r="E17" s="33"/>
      <c r="F17" s="34">
        <v>126</v>
      </c>
      <c r="G17" s="33" t="s">
        <v>854</v>
      </c>
      <c r="H17" s="40">
        <v>150000</v>
      </c>
      <c r="I17" s="38">
        <v>-150000</v>
      </c>
      <c r="J17" s="41"/>
      <c r="K17" s="46">
        <f>H17+I17+J17</f>
        <v>0</v>
      </c>
      <c r="L17" s="38"/>
      <c r="M17" s="41"/>
      <c r="N17" s="48">
        <f>H17+L17+M17</f>
        <v>150000</v>
      </c>
      <c r="O17" s="25" t="str">
        <f>IF(AND((K17=0),(N17&gt;0)),"O",IF(AND((I17&lt;0),(K17-N17&lt;0)),"O","X"))</f>
        <v>O</v>
      </c>
      <c r="P17" s="252"/>
      <c r="Q17" s="60"/>
      <c r="R17" s="27"/>
      <c r="T17" s="25"/>
      <c r="V17" s="25"/>
      <c r="W17" s="38">
        <f>IF($V17&lt;&gt;"도비",IF($T17="국도비","직접입력",SUM($I17:$J17)),)</f>
        <v>-150000</v>
      </c>
      <c r="X17" s="38">
        <f>IF($V17="도비",SUM($I17:$J17),IF($T17="국도비","직접입력",SUM($I17:$J17)-$W17))</f>
        <v>0</v>
      </c>
      <c r="Y17" s="25" t="str">
        <f>IF(SUM($I17:$J17)=SUM($W17:$X17),"OK","검토")</f>
        <v>OK</v>
      </c>
      <c r="AA17" s="25"/>
      <c r="AB17" s="38">
        <f>IF($V17&lt;&gt;"도비",IF($T17="국도비","직접입력",SUM($L17:$M17)),)</f>
        <v>0</v>
      </c>
      <c r="AC17" s="38">
        <f>IF($V17="도비",SUM(L17:M17),IF($T17="국도비","직접입력",SUM(L17:M17)-AB17))</f>
        <v>0</v>
      </c>
      <c r="AD17" s="25" t="str">
        <f>IF(SUM(L17:M17)=SUM(AB17:AC17),"OK","검토")</f>
        <v>OK</v>
      </c>
      <c r="AF17" s="25" t="str">
        <f>IF(V17="","",IF(V17="도비","세입없음","직접입력"))</f>
        <v/>
      </c>
      <c r="AH17" s="22" t="str">
        <f>IF(AF17="","",COUNTIF($AF$7:$AF$120,AF17))</f>
        <v/>
      </c>
      <c r="AI17" s="60" t="str">
        <f>IF(V17="","",IF(AND(V17="도비",AF17="세입없음"),"OK",IF(AND(V17&lt;&gt;"도비",AF17&lt;&gt;""),"OK","@@")))</f>
        <v/>
      </c>
      <c r="AK17" s="25" t="str">
        <f t="array" ref="AK17">IF(C17="","",INDEX(구분표!$I$2:$I$313, MATCH(1,(구분표!$E$2:$E$313='17년일출'!B17)*(구분표!$F$2:$F$313='17년일출'!C17)*(구분표!$G$2:$G$313='17년일출'!A17),0)))</f>
        <v>0130</v>
      </c>
      <c r="AM17" s="25"/>
    </row>
    <row r="18" spans="1:39" ht="50.1" customHeight="1" x14ac:dyDescent="0.3">
      <c r="A18" s="31" t="str">
        <f>IFERROR(VLOOKUP($C18,구분표!$A$2:$C$313,2,FALSE),"")</f>
        <v>기획재정위원회</v>
      </c>
      <c r="B18" s="251" t="str">
        <f>IFERROR(VLOOKUP($C18,구분표!$A$2:$C$313,3,FALSE),"")</f>
        <v>균형발전기획실</v>
      </c>
      <c r="C18" s="250" t="s">
        <v>862</v>
      </c>
      <c r="D18" s="33"/>
      <c r="E18" s="33"/>
      <c r="F18" s="34">
        <v>131</v>
      </c>
      <c r="G18" s="113" t="s">
        <v>839</v>
      </c>
      <c r="H18" s="40">
        <v>120000</v>
      </c>
      <c r="I18" s="38"/>
      <c r="J18" s="41">
        <v>50000</v>
      </c>
      <c r="K18" s="46">
        <f t="shared" si="15"/>
        <v>170000</v>
      </c>
      <c r="L18" s="38"/>
      <c r="M18" s="41"/>
      <c r="N18" s="48">
        <f t="shared" si="16"/>
        <v>120000</v>
      </c>
      <c r="O18" s="25" t="str">
        <f t="shared" si="17"/>
        <v>X</v>
      </c>
      <c r="P18" s="252"/>
      <c r="Q18" s="60"/>
      <c r="R18" s="27"/>
      <c r="T18" s="25"/>
      <c r="V18" s="25"/>
      <c r="W18" s="38">
        <f t="shared" si="6"/>
        <v>50000</v>
      </c>
      <c r="X18" s="38">
        <f t="shared" si="7"/>
        <v>0</v>
      </c>
      <c r="Y18" s="25" t="str">
        <f t="shared" si="8"/>
        <v>OK</v>
      </c>
      <c r="AA18" s="25"/>
      <c r="AB18" s="38">
        <f t="shared" si="9"/>
        <v>0</v>
      </c>
      <c r="AC18" s="38">
        <f t="shared" si="18"/>
        <v>0</v>
      </c>
      <c r="AD18" s="25" t="str">
        <f t="shared" si="19"/>
        <v>OK</v>
      </c>
      <c r="AF18" s="25" t="str">
        <f t="shared" si="20"/>
        <v/>
      </c>
      <c r="AH18" s="22" t="str">
        <f>IF(AF18="","",COUNTIF($AF$7:$AF$120,AF18))</f>
        <v/>
      </c>
      <c r="AI18" s="60" t="str">
        <f t="shared" si="21"/>
        <v/>
      </c>
      <c r="AK18" s="25" t="str">
        <f t="array" ref="AK18">IF(C18="","",INDEX(구분표!$I$2:$I$313, MATCH(1,(구분표!$E$2:$E$313='17년일출'!B18)*(구분표!$F$2:$F$313='17년일출'!C18)*(구분표!$G$2:$G$313='17년일출'!A18),0)))</f>
        <v>0131</v>
      </c>
      <c r="AM18" s="25"/>
    </row>
    <row r="19" spans="1:39" ht="50.1" customHeight="1" x14ac:dyDescent="0.3">
      <c r="A19" s="31" t="s">
        <v>868</v>
      </c>
      <c r="B19" s="251" t="s">
        <v>869</v>
      </c>
      <c r="C19" s="250" t="s">
        <v>860</v>
      </c>
      <c r="D19" s="33"/>
      <c r="E19" s="33"/>
      <c r="F19" s="34">
        <v>120</v>
      </c>
      <c r="G19" s="113" t="s">
        <v>837</v>
      </c>
      <c r="H19" s="40">
        <v>300000</v>
      </c>
      <c r="I19" s="38">
        <v>-300000</v>
      </c>
      <c r="J19" s="41"/>
      <c r="K19" s="46">
        <f>H19+I19+J19</f>
        <v>0</v>
      </c>
      <c r="L19" s="38"/>
      <c r="M19" s="41"/>
      <c r="N19" s="48">
        <f>H19+L19+M19</f>
        <v>300000</v>
      </c>
      <c r="O19" s="25" t="str">
        <f>IF(AND((K19=0),(N19&gt;0)),"O",IF(AND((I19&lt;0),(K19-N19&lt;0)),"O","X"))</f>
        <v>O</v>
      </c>
      <c r="P19" s="252"/>
      <c r="Q19" s="60"/>
      <c r="R19" s="27"/>
      <c r="T19" s="25"/>
      <c r="V19" s="25"/>
      <c r="W19" s="38">
        <f>IF($V19&lt;&gt;"도비",IF($T19="국도비","직접입력",SUM($I19:$J19)),)</f>
        <v>-300000</v>
      </c>
      <c r="X19" s="38">
        <f>IF($V19="도비",SUM($I19:$J19),IF($T19="국도비","직접입력",SUM($I19:$J19)-$W19))</f>
        <v>0</v>
      </c>
      <c r="Y19" s="25" t="str">
        <f>IF(SUM($I19:$J19)=SUM($W19:$X19),"OK","검토")</f>
        <v>OK</v>
      </c>
      <c r="AA19" s="25"/>
      <c r="AB19" s="38">
        <f>IF($V19&lt;&gt;"도비",IF($T19="국도비","직접입력",SUM($L19:$M19)),)</f>
        <v>0</v>
      </c>
      <c r="AC19" s="38">
        <f>IF($V19="도비",SUM(L19:M19),IF($T19="국도비","직접입력",SUM(L19:M19)-AB19))</f>
        <v>0</v>
      </c>
      <c r="AD19" s="25" t="str">
        <f>IF(SUM(L19:M19)=SUM(AB19:AC19),"OK","검토")</f>
        <v>OK</v>
      </c>
      <c r="AF19" s="25" t="str">
        <f>IF(V19="","",IF(V19="도비","세입없음","직접입력"))</f>
        <v/>
      </c>
      <c r="AH19" s="22" t="str">
        <f>IF(AF19="","",COUNTIF($AF$7:$AF$120,AF19))</f>
        <v/>
      </c>
      <c r="AI19" s="60" t="str">
        <f>IF(V19="","",IF(AND(V19="도비",AF19="세입없음"),"OK",IF(AND(V19&lt;&gt;"도비",AF19&lt;&gt;""),"OK","@@")))</f>
        <v/>
      </c>
      <c r="AK19" s="25" t="e">
        <f t="array" ref="AK19">IF(C19="","",INDEX(구분표!$I$2:$I$313, MATCH(1,(구분표!$E$2:$E$313='17년일출'!B19)*(구분표!$F$2:$F$313='17년일출'!C19)*(구분표!$G$2:$G$313='17년일출'!A19),0)))</f>
        <v>#N/A</v>
      </c>
      <c r="AM19" s="25"/>
    </row>
    <row r="20" spans="1:39" ht="50.1" customHeight="1" x14ac:dyDescent="0.3">
      <c r="A20" s="31" t="s">
        <v>868</v>
      </c>
      <c r="B20" s="251" t="s">
        <v>869</v>
      </c>
      <c r="C20" s="250" t="s">
        <v>860</v>
      </c>
      <c r="D20" s="33"/>
      <c r="E20" s="33"/>
      <c r="F20" s="34" t="s">
        <v>845</v>
      </c>
      <c r="G20" s="33" t="s">
        <v>876</v>
      </c>
      <c r="H20" s="40"/>
      <c r="I20" s="38"/>
      <c r="J20" s="41">
        <v>50000</v>
      </c>
      <c r="K20" s="46">
        <f>H20+I20+J20</f>
        <v>50000</v>
      </c>
      <c r="L20" s="38"/>
      <c r="M20" s="41"/>
      <c r="N20" s="48">
        <f t="shared" ref="N20" si="22">H20+L20+M20</f>
        <v>0</v>
      </c>
      <c r="O20" s="25" t="str">
        <f t="shared" ref="O20" si="23">IF(AND((K20=0),(N20&gt;0)),"O",IF(AND((I20&lt;0),(K20-N20&lt;0)),"O","X"))</f>
        <v>X</v>
      </c>
      <c r="P20" s="252"/>
      <c r="Q20" s="60"/>
      <c r="R20" s="27"/>
      <c r="T20" s="25"/>
      <c r="V20" s="25"/>
      <c r="W20" s="38">
        <f>IF($V20&lt;&gt;"도비",IF($T20="국도비","직접입력",SUM($I20:$J20)),)</f>
        <v>50000</v>
      </c>
      <c r="X20" s="38">
        <f>IF($V20="도비",SUM($I20:$J20),IF($T20="국도비","직접입력",SUM($I20:$J20)-$W20))</f>
        <v>0</v>
      </c>
      <c r="Y20" s="25" t="str">
        <f>IF(SUM($I20:$J20)=SUM($W20:$X20),"OK","검토")</f>
        <v>OK</v>
      </c>
      <c r="AA20" s="25"/>
      <c r="AB20" s="38">
        <f>IF($V20&lt;&gt;"도비",IF($T20="국도비","직접입력",SUM($L20:$M20)),)</f>
        <v>0</v>
      </c>
      <c r="AC20" s="38">
        <f>IF($V20="도비",SUM(L20:M20),IF($T20="국도비","직접입력",SUM(L20:M20)-AB20))</f>
        <v>0</v>
      </c>
      <c r="AD20" s="25" t="str">
        <f t="shared" ref="AD20" si="24">IF(SUM(L20:M20)=SUM(AB20:AC20),"OK","검토")</f>
        <v>OK</v>
      </c>
      <c r="AF20" s="25" t="str">
        <f t="shared" ref="AF20" si="25">IF(V20="","",IF(V20="도비","세입없음","직접입력"))</f>
        <v/>
      </c>
      <c r="AH20" s="22" t="str">
        <f>IF(AF20="","",COUNTIF($AF$7:$AF$120,AF20))</f>
        <v/>
      </c>
      <c r="AI20" s="60" t="str">
        <f t="shared" ref="AI20" si="26">IF(V20="","",IF(AND(V20="도비",AF20="세입없음"),"OK",IF(AND(V20&lt;&gt;"도비",AF20&lt;&gt;""),"OK","@@")))</f>
        <v/>
      </c>
      <c r="AK20" s="25" t="e">
        <f t="array" ref="AK20">IF(C20="","",INDEX(구분표!$I$2:$I$313, MATCH(1,(구분표!$E$2:$E$313='17년일출'!B20)*(구분표!$F$2:$F$313='17년일출'!C20)*(구분표!$G$2:$G$313='17년일출'!A20),0)))</f>
        <v>#N/A</v>
      </c>
      <c r="AM20" s="25"/>
    </row>
    <row r="21" spans="1:39" ht="50.1" customHeight="1" x14ac:dyDescent="0.3">
      <c r="A21" s="31" t="s">
        <v>868</v>
      </c>
      <c r="B21" s="251" t="s">
        <v>869</v>
      </c>
      <c r="C21" s="250" t="s">
        <v>860</v>
      </c>
      <c r="D21" s="33"/>
      <c r="E21" s="33"/>
      <c r="F21" s="34">
        <v>121</v>
      </c>
      <c r="G21" s="113" t="s">
        <v>852</v>
      </c>
      <c r="H21" s="40">
        <v>100000</v>
      </c>
      <c r="I21" s="38"/>
      <c r="J21" s="41">
        <v>50000</v>
      </c>
      <c r="K21" s="46">
        <f t="shared" ref="K21" si="27">H21+I21+J21</f>
        <v>150000</v>
      </c>
      <c r="L21" s="38"/>
      <c r="M21" s="41"/>
      <c r="N21" s="48">
        <f t="shared" ref="N21" si="28">H21+L21+M21</f>
        <v>100000</v>
      </c>
      <c r="O21" s="25" t="str">
        <f t="shared" ref="O21" si="29">IF(AND((K21=0),(N21&gt;0)),"O",IF(AND((I21&lt;0),(K21-N21&lt;0)),"O","X"))</f>
        <v>X</v>
      </c>
      <c r="P21" s="252"/>
      <c r="Q21" s="60"/>
      <c r="R21" s="27"/>
      <c r="T21" s="25"/>
      <c r="V21" s="25"/>
      <c r="W21" s="38">
        <f>IF($V21&lt;&gt;"도비",IF($T21="국도비","직접입력",SUM($I21:$J21)),)</f>
        <v>50000</v>
      </c>
      <c r="X21" s="38">
        <f>IF($V21="도비",SUM($I21:$J21),IF($T21="국도비","직접입력",SUM($I21:$J21)-$W21))</f>
        <v>0</v>
      </c>
      <c r="Y21" s="25" t="str">
        <f>IF(SUM($I21:$J21)=SUM($W21:$X21),"OK","검토")</f>
        <v>OK</v>
      </c>
      <c r="AA21" s="25"/>
      <c r="AB21" s="38">
        <f>IF($V21&lt;&gt;"도비",IF($T21="국도비","직접입력",SUM($L21:$M21)),)</f>
        <v>0</v>
      </c>
      <c r="AC21" s="38">
        <f>IF($V21="도비",SUM(L21:M21),IF($T21="국도비","직접입력",SUM(L21:M21)-AB21))</f>
        <v>0</v>
      </c>
      <c r="AD21" s="25" t="str">
        <f t="shared" ref="AD21" si="30">IF(SUM(L21:M21)=SUM(AB21:AC21),"OK","검토")</f>
        <v>OK</v>
      </c>
      <c r="AF21" s="25" t="str">
        <f t="shared" ref="AF21" si="31">IF(V21="","",IF(V21="도비","세입없음","직접입력"))</f>
        <v/>
      </c>
      <c r="AH21" s="22" t="str">
        <f>IF(AF21="","",COUNTIF($AF$7:$AF$120,AF21))</f>
        <v/>
      </c>
      <c r="AI21" s="60" t="str">
        <f t="shared" ref="AI21" si="32">IF(V21="","",IF(AND(V21="도비",AF21="세입없음"),"OK",IF(AND(V21&lt;&gt;"도비",AF21&lt;&gt;""),"OK","@@")))</f>
        <v/>
      </c>
      <c r="AK21" s="25" t="e">
        <f t="array" ref="AK21">IF(C21="","",INDEX(구분표!$I$2:$I$313, MATCH(1,(구분표!$E$2:$E$313='17년일출'!B21)*(구분표!$F$2:$F$313='17년일출'!C21)*(구분표!$G$2:$G$313='17년일출'!A21),0)))</f>
        <v>#N/A</v>
      </c>
      <c r="AM21" s="25"/>
    </row>
    <row r="22" spans="1:39" ht="50.1" customHeight="1" x14ac:dyDescent="0.3">
      <c r="A22" s="31" t="str">
        <f>IFERROR(VLOOKUP($C22,구분표!$A$2:$C$313,2,FALSE),"")</f>
        <v>기획재정위원회</v>
      </c>
      <c r="B22" s="251" t="str">
        <f>IFERROR(VLOOKUP($C22,구분표!$A$2:$C$313,3,FALSE),"")</f>
        <v>균형발전기획실</v>
      </c>
      <c r="C22" s="250" t="s">
        <v>862</v>
      </c>
      <c r="D22" s="33"/>
      <c r="E22" s="33"/>
      <c r="F22" s="34">
        <v>131</v>
      </c>
      <c r="G22" s="113" t="s">
        <v>840</v>
      </c>
      <c r="H22" s="40">
        <v>840000</v>
      </c>
      <c r="I22" s="38"/>
      <c r="J22" s="41">
        <v>200000</v>
      </c>
      <c r="K22" s="46">
        <f>H22+I22+J22</f>
        <v>1040000</v>
      </c>
      <c r="L22" s="38"/>
      <c r="M22" s="41"/>
      <c r="N22" s="48">
        <f>H22+L22+M22</f>
        <v>840000</v>
      </c>
      <c r="O22" s="25" t="str">
        <f>IF(AND((K22=0),(N22&gt;0)),"O",IF(AND((I22&lt;0),(K22-N22&lt;0)),"O","X"))</f>
        <v>X</v>
      </c>
      <c r="P22" s="252"/>
      <c r="Q22" s="60"/>
      <c r="R22" s="27"/>
      <c r="T22" s="25"/>
      <c r="V22" s="25"/>
      <c r="W22" s="38">
        <f>IF($V22&lt;&gt;"도비",IF($T22="국도비","직접입력",SUM($I22:$J22)),)</f>
        <v>200000</v>
      </c>
      <c r="X22" s="38">
        <f>IF($V22="도비",SUM($I22:$J22),IF($T22="국도비","직접입력",SUM($I22:$J22)-$W22))</f>
        <v>0</v>
      </c>
      <c r="Y22" s="25" t="str">
        <f>IF(SUM($I22:$J22)=SUM($W22:$X22),"OK","검토")</f>
        <v>OK</v>
      </c>
      <c r="AA22" s="25"/>
      <c r="AB22" s="38">
        <f>IF($V22&lt;&gt;"도비",IF($T22="국도비","직접입력",SUM($L22:$M22)),)</f>
        <v>0</v>
      </c>
      <c r="AC22" s="38">
        <f>IF($V22="도비",SUM(L22:M22),IF($T22="국도비","직접입력",SUM(L22:M22)-AB22))</f>
        <v>0</v>
      </c>
      <c r="AD22" s="25" t="str">
        <f>IF(SUM(L22:M22)=SUM(AB22:AC22),"OK","검토")</f>
        <v>OK</v>
      </c>
      <c r="AF22" s="25" t="str">
        <f>IF(V22="","",IF(V22="도비","세입없음","직접입력"))</f>
        <v/>
      </c>
      <c r="AH22" s="22" t="str">
        <f>IF(AF22="","",COUNTIF($AF$7:$AF$120,AF22))</f>
        <v/>
      </c>
      <c r="AI22" s="60" t="str">
        <f>IF(V22="","",IF(AND(V22="도비",AF22="세입없음"),"OK",IF(AND(V22&lt;&gt;"도비",AF22&lt;&gt;""),"OK","@@")))</f>
        <v/>
      </c>
      <c r="AK22" s="25" t="str">
        <f t="array" ref="AK22">IF(C22="","",INDEX(구분표!$I$2:$I$313, MATCH(1,(구분표!$E$2:$E$313='17년일출'!B22)*(구분표!$F$2:$F$313='17년일출'!C22)*(구분표!$G$2:$G$313='17년일출'!A22),0)))</f>
        <v>0131</v>
      </c>
      <c r="AM22" s="25"/>
    </row>
    <row r="23" spans="1:39" ht="50.1" customHeight="1" x14ac:dyDescent="0.3">
      <c r="A23" s="31" t="str">
        <f>IFERROR(VLOOKUP($C23,구분표!$A$2:$C$313,2,FALSE),"")</f>
        <v>기획재정위원회</v>
      </c>
      <c r="B23" s="251" t="s">
        <v>863</v>
      </c>
      <c r="C23" s="250" t="s">
        <v>866</v>
      </c>
      <c r="D23" s="33"/>
      <c r="E23" s="33"/>
      <c r="F23" s="34" t="s">
        <v>845</v>
      </c>
      <c r="G23" s="113" t="s">
        <v>846</v>
      </c>
      <c r="H23" s="40">
        <v>0</v>
      </c>
      <c r="I23" s="38"/>
      <c r="J23" s="41">
        <v>30000</v>
      </c>
      <c r="K23" s="46">
        <f t="shared" si="15"/>
        <v>30000</v>
      </c>
      <c r="L23" s="38"/>
      <c r="M23" s="41"/>
      <c r="N23" s="48">
        <f t="shared" si="16"/>
        <v>0</v>
      </c>
      <c r="O23" s="25" t="str">
        <f t="shared" si="17"/>
        <v>X</v>
      </c>
      <c r="P23" s="252"/>
      <c r="Q23" s="60"/>
      <c r="R23" s="27"/>
      <c r="T23" s="25"/>
      <c r="V23" s="25"/>
      <c r="W23" s="38">
        <f t="shared" si="6"/>
        <v>30000</v>
      </c>
      <c r="X23" s="38">
        <f t="shared" si="7"/>
        <v>0</v>
      </c>
      <c r="Y23" s="25" t="str">
        <f t="shared" si="8"/>
        <v>OK</v>
      </c>
      <c r="AA23" s="25"/>
      <c r="AB23" s="38">
        <f t="shared" si="9"/>
        <v>0</v>
      </c>
      <c r="AC23" s="38">
        <f t="shared" si="18"/>
        <v>0</v>
      </c>
      <c r="AD23" s="25" t="str">
        <f t="shared" si="19"/>
        <v>OK</v>
      </c>
      <c r="AF23" s="25" t="str">
        <f t="shared" si="20"/>
        <v/>
      </c>
      <c r="AH23" s="22" t="str">
        <f>IF(AF23="","",COUNTIF($AF$7:$AF$120,AF23))</f>
        <v/>
      </c>
      <c r="AI23" s="60" t="str">
        <f t="shared" si="21"/>
        <v/>
      </c>
      <c r="AK23" s="25" t="str">
        <f t="array" ref="AK23">IF(C23="","",INDEX(구분표!$I$2:$I$313, MATCH(1,(구분표!$E$2:$E$313='17년일출'!B23)*(구분표!$F$2:$F$313='17년일출'!C23)*(구분표!$G$2:$G$313='17년일출'!A23),0)))</f>
        <v>0113</v>
      </c>
      <c r="AM23" s="25"/>
    </row>
    <row r="24" spans="1:39" ht="50.1" customHeight="1" x14ac:dyDescent="0.3">
      <c r="A24" s="31" t="str">
        <f>IFERROR(VLOOKUP($C24,구분표!$A$2:$C$313,2,FALSE),"")</f>
        <v>기획재정위원회</v>
      </c>
      <c r="B24" s="251" t="str">
        <f>IFERROR(VLOOKUP($C24,구분표!$A$2:$C$313,3,FALSE),"")</f>
        <v>따복공동체지원단</v>
      </c>
      <c r="C24" s="250" t="s">
        <v>867</v>
      </c>
      <c r="D24" s="33"/>
      <c r="E24" s="33"/>
      <c r="F24" s="34">
        <v>137</v>
      </c>
      <c r="G24" s="113" t="s">
        <v>841</v>
      </c>
      <c r="H24" s="40">
        <v>150000</v>
      </c>
      <c r="I24" s="38"/>
      <c r="J24" s="41">
        <v>150000</v>
      </c>
      <c r="K24" s="46">
        <f t="shared" si="15"/>
        <v>300000</v>
      </c>
      <c r="L24" s="38"/>
      <c r="M24" s="41"/>
      <c r="N24" s="48">
        <f t="shared" si="16"/>
        <v>150000</v>
      </c>
      <c r="O24" s="25" t="str">
        <f t="shared" si="17"/>
        <v>X</v>
      </c>
      <c r="P24" s="252"/>
      <c r="Q24" s="60"/>
      <c r="R24" s="27"/>
      <c r="T24" s="25"/>
      <c r="V24" s="25"/>
      <c r="W24" s="38">
        <f t="shared" si="6"/>
        <v>150000</v>
      </c>
      <c r="X24" s="38">
        <f t="shared" si="7"/>
        <v>0</v>
      </c>
      <c r="Y24" s="25" t="str">
        <f t="shared" si="8"/>
        <v>OK</v>
      </c>
      <c r="AA24" s="25"/>
      <c r="AB24" s="38">
        <f t="shared" si="9"/>
        <v>0</v>
      </c>
      <c r="AC24" s="38">
        <f t="shared" si="18"/>
        <v>0</v>
      </c>
      <c r="AD24" s="25" t="str">
        <f t="shared" si="19"/>
        <v>OK</v>
      </c>
      <c r="AF24" s="25" t="str">
        <f t="shared" si="20"/>
        <v/>
      </c>
      <c r="AH24" s="22" t="str">
        <f>IF(AF24="","",COUNTIF($AF$7:$AF$120,AF24))</f>
        <v/>
      </c>
      <c r="AI24" s="60" t="str">
        <f t="shared" si="21"/>
        <v/>
      </c>
      <c r="AK24" s="25" t="str">
        <f t="array" ref="AK24">IF(C24="","",INDEX(구분표!$I$2:$I$313, MATCH(1,(구분표!$E$2:$E$313='17년일출'!B24)*(구분표!$F$2:$F$313='17년일출'!C24)*(구분표!$G$2:$G$313='17년일출'!A24),0)))</f>
        <v>0132</v>
      </c>
      <c r="AM24" s="25"/>
    </row>
    <row r="25" spans="1:39" ht="50.1" customHeight="1" x14ac:dyDescent="0.3">
      <c r="A25" s="31" t="str">
        <f>IFERROR(VLOOKUP($C25,구분표!$A$2:$C$313,2,FALSE),"")</f>
        <v>기획재정위원회</v>
      </c>
      <c r="B25" s="251" t="str">
        <f>IFERROR(VLOOKUP($C25,구분표!$A$2:$C$313,3,FALSE),"")</f>
        <v>따복공동체지원단</v>
      </c>
      <c r="C25" s="250" t="s">
        <v>867</v>
      </c>
      <c r="D25" s="33"/>
      <c r="E25" s="33"/>
      <c r="F25" s="34">
        <v>138</v>
      </c>
      <c r="G25" s="113" t="s">
        <v>843</v>
      </c>
      <c r="H25" s="40">
        <v>2248000</v>
      </c>
      <c r="I25" s="38"/>
      <c r="J25" s="41">
        <v>879000</v>
      </c>
      <c r="K25" s="46">
        <f t="shared" si="15"/>
        <v>3127000</v>
      </c>
      <c r="L25" s="38"/>
      <c r="M25" s="41"/>
      <c r="N25" s="48">
        <f t="shared" si="16"/>
        <v>2248000</v>
      </c>
      <c r="O25" s="25" t="str">
        <f t="shared" si="17"/>
        <v>X</v>
      </c>
      <c r="P25" s="252"/>
      <c r="Q25" s="60"/>
      <c r="R25" s="27"/>
      <c r="T25" s="25"/>
      <c r="V25" s="25"/>
      <c r="W25" s="38">
        <f t="shared" si="6"/>
        <v>879000</v>
      </c>
      <c r="X25" s="38">
        <f t="shared" si="7"/>
        <v>0</v>
      </c>
      <c r="Y25" s="25" t="str">
        <f t="shared" si="8"/>
        <v>OK</v>
      </c>
      <c r="AA25" s="25"/>
      <c r="AB25" s="38">
        <f t="shared" si="9"/>
        <v>0</v>
      </c>
      <c r="AC25" s="38">
        <f t="shared" si="18"/>
        <v>0</v>
      </c>
      <c r="AD25" s="25" t="str">
        <f t="shared" si="19"/>
        <v>OK</v>
      </c>
      <c r="AF25" s="25" t="str">
        <f t="shared" si="20"/>
        <v/>
      </c>
      <c r="AH25" s="22" t="str">
        <f>IF(AF25="","",COUNTIF($AF$7:$AF$120,AF25))</f>
        <v/>
      </c>
      <c r="AI25" s="60" t="str">
        <f t="shared" si="21"/>
        <v/>
      </c>
      <c r="AK25" s="25" t="str">
        <f t="array" ref="AK25">IF(C25="","",INDEX(구분표!$I$2:$I$313, MATCH(1,(구분표!$E$2:$E$313='17년일출'!B25)*(구분표!$F$2:$F$313='17년일출'!C25)*(구분표!$G$2:$G$313='17년일출'!A25),0)))</f>
        <v>0132</v>
      </c>
      <c r="AM25" s="25"/>
    </row>
    <row r="26" spans="1:39" ht="50.1" customHeight="1" x14ac:dyDescent="0.3">
      <c r="A26" s="31" t="str">
        <f>IFERROR(VLOOKUP($C26,구분표!$A$2:$C$313,2,FALSE),"")</f>
        <v>기획재정위원회</v>
      </c>
      <c r="B26" s="251" t="str">
        <f>IFERROR(VLOOKUP($C26,구분표!$A$2:$C$313,3,FALSE),"")</f>
        <v>따복공동체지원단</v>
      </c>
      <c r="C26" s="250" t="s">
        <v>864</v>
      </c>
      <c r="D26" s="33"/>
      <c r="E26" s="33"/>
      <c r="F26" s="34">
        <v>138</v>
      </c>
      <c r="G26" s="113" t="s">
        <v>844</v>
      </c>
      <c r="H26" s="40">
        <v>380000</v>
      </c>
      <c r="I26" s="38"/>
      <c r="J26" s="41">
        <v>220000</v>
      </c>
      <c r="K26" s="46">
        <f t="shared" ref="K26:K27" si="33">H26+I26+J26</f>
        <v>600000</v>
      </c>
      <c r="L26" s="38"/>
      <c r="M26" s="41"/>
      <c r="N26" s="48">
        <f t="shared" si="16"/>
        <v>380000</v>
      </c>
      <c r="O26" s="25" t="str">
        <f t="shared" si="17"/>
        <v>X</v>
      </c>
      <c r="P26" s="252"/>
      <c r="Q26" s="60"/>
      <c r="R26" s="27"/>
      <c r="T26" s="25"/>
      <c r="V26" s="25"/>
      <c r="W26" s="38">
        <f t="shared" si="6"/>
        <v>220000</v>
      </c>
      <c r="X26" s="38">
        <f t="shared" si="7"/>
        <v>0</v>
      </c>
      <c r="Y26" s="25" t="str">
        <f t="shared" si="8"/>
        <v>OK</v>
      </c>
      <c r="AA26" s="25"/>
      <c r="AB26" s="38">
        <f t="shared" si="9"/>
        <v>0</v>
      </c>
      <c r="AC26" s="38">
        <f t="shared" si="18"/>
        <v>0</v>
      </c>
      <c r="AD26" s="25" t="str">
        <f t="shared" si="10"/>
        <v>OK</v>
      </c>
      <c r="AF26" s="25" t="str">
        <f t="shared" si="2"/>
        <v/>
      </c>
      <c r="AH26" s="22" t="str">
        <f>IF(AF26="","",COUNTIF($AF$7:$AF$120,AF26))</f>
        <v/>
      </c>
      <c r="AI26" s="60" t="str">
        <f t="shared" si="11"/>
        <v/>
      </c>
      <c r="AK26" s="25" t="str">
        <f t="array" ref="AK26">IF(C26="","",INDEX(구분표!$I$2:$I$313, MATCH(1,(구분표!$E$2:$E$313='17년일출'!B26)*(구분표!$F$2:$F$313='17년일출'!C26)*(구분표!$G$2:$G$313='17년일출'!A26),0)))</f>
        <v>0132</v>
      </c>
      <c r="AM26" s="25"/>
    </row>
    <row r="27" spans="1:39" ht="50.1" customHeight="1" x14ac:dyDescent="0.3">
      <c r="A27" s="31" t="str">
        <f>IFERROR(VLOOKUP($C27,구분표!$A$2:$C$313,2,FALSE),"")</f>
        <v>기획재정위원회</v>
      </c>
      <c r="B27" s="251" t="str">
        <f>IFERROR(VLOOKUP($C27,구분표!$A$2:$C$313,3,FALSE),"")</f>
        <v>따복공동체지원단</v>
      </c>
      <c r="C27" s="250" t="s">
        <v>864</v>
      </c>
      <c r="D27" s="33"/>
      <c r="E27" s="33"/>
      <c r="F27" s="34" t="s">
        <v>845</v>
      </c>
      <c r="G27" s="113" t="s">
        <v>842</v>
      </c>
      <c r="H27" s="40">
        <v>0</v>
      </c>
      <c r="I27" s="38"/>
      <c r="J27" s="41">
        <v>600000</v>
      </c>
      <c r="K27" s="46">
        <f t="shared" si="33"/>
        <v>600000</v>
      </c>
      <c r="L27" s="38"/>
      <c r="M27" s="41"/>
      <c r="N27" s="48">
        <f t="shared" si="4"/>
        <v>0</v>
      </c>
      <c r="O27" s="25" t="str">
        <f t="shared" si="5"/>
        <v>X</v>
      </c>
      <c r="P27" s="252"/>
      <c r="Q27" s="60"/>
      <c r="R27" s="27"/>
      <c r="T27" s="25"/>
      <c r="V27" s="25"/>
      <c r="W27" s="38">
        <f t="shared" si="6"/>
        <v>600000</v>
      </c>
      <c r="X27" s="38">
        <f t="shared" si="7"/>
        <v>0</v>
      </c>
      <c r="Y27" s="25" t="str">
        <f t="shared" si="8"/>
        <v>OK</v>
      </c>
      <c r="AA27" s="25"/>
      <c r="AB27" s="38">
        <f t="shared" si="9"/>
        <v>0</v>
      </c>
      <c r="AC27" s="38">
        <f t="shared" si="18"/>
        <v>0</v>
      </c>
      <c r="AD27" s="25" t="str">
        <f t="shared" si="10"/>
        <v>OK</v>
      </c>
      <c r="AF27" s="25" t="str">
        <f t="shared" si="2"/>
        <v/>
      </c>
      <c r="AH27" s="22" t="str">
        <f>IF(AF27="","",COUNTIF($AF$7:$AF$120,AF27))</f>
        <v/>
      </c>
      <c r="AI27" s="60" t="str">
        <f t="shared" si="11"/>
        <v/>
      </c>
      <c r="AK27" s="25" t="str">
        <f t="array" ref="AK27">IF(C27="","",INDEX(구분표!$I$2:$I$313, MATCH(1,(구분표!$E$2:$E$313='17년일출'!B27)*(구분표!$F$2:$F$313='17년일출'!C27)*(구분표!$G$2:$G$313='17년일출'!A27),0)))</f>
        <v>0132</v>
      </c>
      <c r="AM27" s="25"/>
    </row>
    <row r="28" spans="1:39" ht="50.1" customHeight="1" x14ac:dyDescent="0.3">
      <c r="A28" s="31" t="str">
        <f>IFERROR(VLOOKUP($C28,구분표!$A$2:$C$313,2,FALSE),"")</f>
        <v>기획재정위원회</v>
      </c>
      <c r="B28" s="251" t="str">
        <f>IFERROR(VLOOKUP($C28,구분표!$A$2:$C$313,3,FALSE),"")</f>
        <v>따복공동체지원단</v>
      </c>
      <c r="C28" s="250" t="s">
        <v>864</v>
      </c>
      <c r="D28" s="33"/>
      <c r="E28" s="33"/>
      <c r="F28" s="34" t="s">
        <v>874</v>
      </c>
      <c r="G28" s="33" t="s">
        <v>875</v>
      </c>
      <c r="H28" s="40"/>
      <c r="I28" s="38"/>
      <c r="J28" s="41">
        <v>185000</v>
      </c>
      <c r="K28" s="46">
        <f t="shared" ref="K28" si="34">H28+I28+J28</f>
        <v>185000</v>
      </c>
      <c r="L28" s="38"/>
      <c r="M28" s="41"/>
      <c r="N28" s="48">
        <f t="shared" ref="N28" si="35">H28+L28+M28</f>
        <v>0</v>
      </c>
      <c r="O28" s="25" t="str">
        <f t="shared" ref="O28" si="36">IF(AND((K28=0),(N28&gt;0)),"O",IF(AND((I28&lt;0),(K28-N28&lt;0)),"O","X"))</f>
        <v>X</v>
      </c>
      <c r="P28" s="252"/>
      <c r="Q28" s="60"/>
      <c r="R28" s="27"/>
      <c r="T28" s="25"/>
      <c r="V28" s="25"/>
      <c r="W28" s="38">
        <f t="shared" si="6"/>
        <v>185000</v>
      </c>
      <c r="X28" s="38">
        <f t="shared" si="7"/>
        <v>0</v>
      </c>
      <c r="Y28" s="25" t="str">
        <f t="shared" si="8"/>
        <v>OK</v>
      </c>
      <c r="AA28" s="25"/>
      <c r="AB28" s="38">
        <f t="shared" si="9"/>
        <v>0</v>
      </c>
      <c r="AC28" s="38">
        <f t="shared" si="18"/>
        <v>0</v>
      </c>
      <c r="AD28" s="25" t="str">
        <f t="shared" ref="AD28" si="37">IF(SUM(L28:M28)=SUM(AB28:AC28),"OK","검토")</f>
        <v>OK</v>
      </c>
      <c r="AF28" s="25" t="str">
        <f t="shared" ref="AF28" si="38">IF(V28="","",IF(V28="도비","세입없음","직접입력"))</f>
        <v/>
      </c>
      <c r="AH28" s="22" t="str">
        <f>IF(AF28="","",COUNTIF($AF$7:$AF$120,AF28))</f>
        <v/>
      </c>
      <c r="AI28" s="60" t="str">
        <f t="shared" ref="AI28" si="39">IF(V28="","",IF(AND(V28="도비",AF28="세입없음"),"OK",IF(AND(V28&lt;&gt;"도비",AF28&lt;&gt;""),"OK","@@")))</f>
        <v/>
      </c>
      <c r="AK28" s="25" t="str">
        <f t="array" ref="AK28">IF(C28="","",INDEX(구분표!$I$2:$I$313, MATCH(1,(구분표!$E$2:$E$313='17년일출'!B28)*(구분표!$F$2:$F$313='17년일출'!C28)*(구분표!$G$2:$G$313='17년일출'!A28),0)))</f>
        <v>0132</v>
      </c>
      <c r="AM28" s="25"/>
    </row>
    <row r="29" spans="1:39" ht="50.1" customHeight="1" x14ac:dyDescent="0.3">
      <c r="A29" s="31" t="str">
        <f>IFERROR(VLOOKUP($C29,구분표!$A$2:$C$313,2,FALSE),"")</f>
        <v/>
      </c>
      <c r="B29" s="22" t="str">
        <f>IFERROR(VLOOKUP($C29,구분표!$A$2:$C$313,3,FALSE),"")</f>
        <v/>
      </c>
      <c r="C29" s="29"/>
      <c r="D29" s="33"/>
      <c r="E29" s="33"/>
      <c r="F29" s="34"/>
      <c r="G29" s="33"/>
      <c r="H29" s="40"/>
      <c r="I29" s="38"/>
      <c r="J29" s="41"/>
      <c r="K29" s="46">
        <f t="shared" si="3"/>
        <v>0</v>
      </c>
      <c r="L29" s="38"/>
      <c r="M29" s="41"/>
      <c r="N29" s="48">
        <f t="shared" si="4"/>
        <v>0</v>
      </c>
      <c r="O29" s="25" t="str">
        <f t="shared" si="5"/>
        <v>X</v>
      </c>
      <c r="P29" s="60"/>
      <c r="Q29" s="60"/>
      <c r="R29" s="27"/>
      <c r="T29" s="25"/>
      <c r="V29" s="25"/>
      <c r="W29" s="38">
        <f t="shared" si="6"/>
        <v>0</v>
      </c>
      <c r="X29" s="38">
        <f t="shared" si="7"/>
        <v>0</v>
      </c>
      <c r="Y29" s="25" t="str">
        <f t="shared" si="8"/>
        <v>OK</v>
      </c>
      <c r="AA29" s="25"/>
      <c r="AB29" s="38">
        <f t="shared" si="9"/>
        <v>0</v>
      </c>
      <c r="AC29" s="38">
        <f t="shared" si="18"/>
        <v>0</v>
      </c>
      <c r="AD29" s="25" t="str">
        <f t="shared" si="10"/>
        <v>OK</v>
      </c>
      <c r="AF29" s="25" t="str">
        <f t="shared" si="2"/>
        <v/>
      </c>
      <c r="AH29" s="22" t="str">
        <f>IF(AF29="","",COUNTIF($AF$7:$AF$120,AF29))</f>
        <v/>
      </c>
      <c r="AI29" s="60" t="str">
        <f t="shared" si="11"/>
        <v/>
      </c>
      <c r="AK29" s="25" t="str">
        <f t="array" ref="AK29">IF(C29="","",INDEX(구분표!$I$2:$I$313, MATCH(1,(구분표!$E$2:$E$313='17년일출'!B29)*(구분표!$F$2:$F$313='17년일출'!C29)*(구분표!$G$2:$G$313='17년일출'!A29),0)))</f>
        <v/>
      </c>
      <c r="AM29" s="25"/>
    </row>
    <row r="30" spans="1:39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3"/>
      <c r="F30" s="34"/>
      <c r="G30" s="33"/>
      <c r="H30" s="40"/>
      <c r="I30" s="38"/>
      <c r="J30" s="41"/>
      <c r="K30" s="46">
        <f t="shared" ref="K30" si="40">H30+I30+J30</f>
        <v>0</v>
      </c>
      <c r="L30" s="38"/>
      <c r="M30" s="41"/>
      <c r="N30" s="48">
        <f t="shared" ref="N30" si="41">H30+L30+M30</f>
        <v>0</v>
      </c>
      <c r="O30" s="25" t="str">
        <f t="shared" ref="O30" si="42">IF(AND((K30=0),(N30&gt;0)),"O",IF(AND((I30&lt;0),(K30-N30&lt;0)),"O","X"))</f>
        <v>X</v>
      </c>
      <c r="P30" s="60"/>
      <c r="Q30" s="60"/>
      <c r="R30" s="27"/>
      <c r="T30" s="25"/>
      <c r="V30" s="25"/>
      <c r="W30" s="38">
        <f t="shared" si="6"/>
        <v>0</v>
      </c>
      <c r="X30" s="38">
        <f t="shared" si="7"/>
        <v>0</v>
      </c>
      <c r="Y30" s="25" t="str">
        <f t="shared" si="8"/>
        <v>OK</v>
      </c>
      <c r="AA30" s="25"/>
      <c r="AB30" s="38">
        <f t="shared" si="9"/>
        <v>0</v>
      </c>
      <c r="AC30" s="38">
        <f t="shared" si="18"/>
        <v>0</v>
      </c>
      <c r="AD30" s="25" t="str">
        <f t="shared" ref="AD30" si="43">IF(SUM(L30:M30)=SUM(AB30:AC30),"OK","검토")</f>
        <v>OK</v>
      </c>
      <c r="AF30" s="25" t="str">
        <f t="shared" ref="AF30" si="44">IF(V30="","",IF(V30="도비","세입없음","직접입력"))</f>
        <v/>
      </c>
      <c r="AH30" s="22" t="str">
        <f>IF(AF30="","",COUNTIF($AF$7:$AF$120,AF30))</f>
        <v/>
      </c>
      <c r="AI30" s="60" t="str">
        <f t="shared" ref="AI30" si="45">IF(V30="","",IF(AND(V30="도비",AF30="세입없음"),"OK",IF(AND(V30&lt;&gt;"도비",AF30&lt;&gt;""),"OK","@@")))</f>
        <v/>
      </c>
      <c r="AK30" s="25" t="str">
        <f t="array" ref="AK30">IF(C30="","",INDEX(구분표!$I$2:$I$313, MATCH(1,(구분표!$E$2:$E$313='17년일출'!B30)*(구분표!$F$2:$F$313='17년일출'!C30)*(구분표!$G$2:$G$313='17년일출'!A30),0)))</f>
        <v/>
      </c>
      <c r="AM30" s="25"/>
    </row>
    <row r="31" spans="1:39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3"/>
      <c r="F31" s="34"/>
      <c r="G31" s="33"/>
      <c r="H31" s="40"/>
      <c r="I31" s="38"/>
      <c r="J31" s="41"/>
      <c r="K31" s="46">
        <f t="shared" ref="K31" si="46">H31+I31+J31</f>
        <v>0</v>
      </c>
      <c r="L31" s="38"/>
      <c r="M31" s="41"/>
      <c r="N31" s="48">
        <f t="shared" ref="N31" si="47">H31+L31+M31</f>
        <v>0</v>
      </c>
      <c r="O31" s="25" t="str">
        <f t="shared" ref="O31" si="48">IF(AND((K31=0),(N31&gt;0)),"O",IF(AND((I31&lt;0),(K31-N31&lt;0)),"O","X"))</f>
        <v>X</v>
      </c>
      <c r="P31" s="60"/>
      <c r="Q31" s="60"/>
      <c r="R31" s="27"/>
      <c r="T31" s="25"/>
      <c r="V31" s="25"/>
      <c r="W31" s="38">
        <f t="shared" si="6"/>
        <v>0</v>
      </c>
      <c r="X31" s="38">
        <f t="shared" si="7"/>
        <v>0</v>
      </c>
      <c r="Y31" s="25" t="str">
        <f t="shared" si="8"/>
        <v>OK</v>
      </c>
      <c r="AA31" s="25"/>
      <c r="AB31" s="38">
        <f t="shared" si="9"/>
        <v>0</v>
      </c>
      <c r="AC31" s="38">
        <f t="shared" si="18"/>
        <v>0</v>
      </c>
      <c r="AD31" s="25" t="str">
        <f t="shared" ref="AD31" si="49">IF(SUM(L31:M31)=SUM(AB31:AC31),"OK","검토")</f>
        <v>OK</v>
      </c>
      <c r="AF31" s="25" t="str">
        <f t="shared" ref="AF31" si="50">IF(V31="","",IF(V31="도비","세입없음","직접입력"))</f>
        <v/>
      </c>
      <c r="AH31" s="22" t="str">
        <f>IF(AF31="","",COUNTIF($AF$7:$AF$120,AF31))</f>
        <v/>
      </c>
      <c r="AI31" s="60" t="str">
        <f t="shared" ref="AI31" si="51">IF(V31="","",IF(AND(V31="도비",AF31="세입없음"),"OK",IF(AND(V31&lt;&gt;"도비",AF31&lt;&gt;""),"OK","@@")))</f>
        <v/>
      </c>
      <c r="AK31" s="25" t="str">
        <f t="array" ref="AK31">IF(C31="","",INDEX(구분표!$I$2:$I$313, MATCH(1,(구분표!$E$2:$E$313='17년일출'!B31)*(구분표!$F$2:$F$313='17년일출'!C31)*(구분표!$G$2:$G$313='17년일출'!A31),0)))</f>
        <v/>
      </c>
      <c r="AM31" s="25"/>
    </row>
    <row r="32" spans="1:39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3"/>
      <c r="F32" s="34"/>
      <c r="G32" s="33"/>
      <c r="H32" s="40"/>
      <c r="I32" s="38"/>
      <c r="J32" s="41"/>
      <c r="K32" s="46">
        <f t="shared" si="3"/>
        <v>0</v>
      </c>
      <c r="L32" s="38"/>
      <c r="M32" s="41"/>
      <c r="N32" s="48">
        <f t="shared" si="4"/>
        <v>0</v>
      </c>
      <c r="O32" s="25" t="str">
        <f t="shared" si="5"/>
        <v>X</v>
      </c>
      <c r="P32" s="60"/>
      <c r="Q32" s="60"/>
      <c r="R32" s="27"/>
      <c r="T32" s="25"/>
      <c r="V32" s="25"/>
      <c r="W32" s="38">
        <f t="shared" si="6"/>
        <v>0</v>
      </c>
      <c r="X32" s="38">
        <f t="shared" si="7"/>
        <v>0</v>
      </c>
      <c r="Y32" s="25" t="str">
        <f t="shared" si="8"/>
        <v>OK</v>
      </c>
      <c r="AA32" s="25"/>
      <c r="AB32" s="38">
        <f t="shared" si="9"/>
        <v>0</v>
      </c>
      <c r="AC32" s="38">
        <f t="shared" si="18"/>
        <v>0</v>
      </c>
      <c r="AD32" s="25" t="str">
        <f t="shared" si="10"/>
        <v>OK</v>
      </c>
      <c r="AF32" s="25" t="str">
        <f t="shared" si="2"/>
        <v/>
      </c>
      <c r="AH32" s="22" t="str">
        <f>IF(AF32="","",COUNTIF($AF$7:$AF$120,AF32))</f>
        <v/>
      </c>
      <c r="AI32" s="60" t="str">
        <f t="shared" si="11"/>
        <v/>
      </c>
      <c r="AK32" s="25" t="str">
        <f t="array" ref="AK32">IF(C32="","",INDEX(구분표!$I$2:$I$313, MATCH(1,(구분표!$E$2:$E$313='17년일출'!B32)*(구분표!$F$2:$F$313='17년일출'!C32)*(구분표!$G$2:$G$313='17년일출'!A32),0)))</f>
        <v/>
      </c>
      <c r="AM32" s="25"/>
    </row>
    <row r="33" spans="1:39" ht="50.1" customHeight="1" x14ac:dyDescent="0.3">
      <c r="A33" s="52" t="s">
        <v>502</v>
      </c>
      <c r="B33" s="53"/>
      <c r="C33" s="54"/>
      <c r="D33" s="53"/>
      <c r="E33" s="53"/>
      <c r="F33" s="54"/>
      <c r="G33" s="53"/>
      <c r="H33" s="55">
        <f t="shared" ref="H33:N33" si="52">SUM(H34:H43)</f>
        <v>0</v>
      </c>
      <c r="I33" s="55">
        <f t="shared" si="52"/>
        <v>0</v>
      </c>
      <c r="J33" s="55">
        <f t="shared" si="52"/>
        <v>0</v>
      </c>
      <c r="K33" s="55">
        <f t="shared" si="52"/>
        <v>0</v>
      </c>
      <c r="L33" s="55">
        <f t="shared" si="52"/>
        <v>0</v>
      </c>
      <c r="M33" s="55">
        <f t="shared" si="52"/>
        <v>0</v>
      </c>
      <c r="N33" s="55">
        <f t="shared" si="52"/>
        <v>0</v>
      </c>
      <c r="O33" s="56"/>
      <c r="P33" s="183"/>
      <c r="Q33" s="183"/>
      <c r="R33" s="57"/>
      <c r="T33" s="25"/>
      <c r="V33" s="25"/>
      <c r="W33" s="38"/>
      <c r="X33" s="38"/>
      <c r="Y33" s="25"/>
      <c r="AA33" s="25"/>
      <c r="AB33" s="38"/>
      <c r="AC33" s="38"/>
      <c r="AD33" s="25"/>
      <c r="AF33" s="25" t="str">
        <f t="shared" si="2"/>
        <v/>
      </c>
      <c r="AH33" s="22"/>
      <c r="AI33" s="60"/>
      <c r="AK33" s="25"/>
      <c r="AM33" s="25"/>
    </row>
    <row r="34" spans="1:39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3"/>
      <c r="F34" s="34"/>
      <c r="G34" s="113"/>
      <c r="H34" s="40"/>
      <c r="I34" s="38"/>
      <c r="J34" s="41"/>
      <c r="K34" s="46">
        <f t="shared" ref="K34:K43" si="53">H34+I34+J34</f>
        <v>0</v>
      </c>
      <c r="L34" s="38"/>
      <c r="M34" s="41"/>
      <c r="N34" s="48">
        <f t="shared" ref="N34:N43" si="54">H34+L34+M34</f>
        <v>0</v>
      </c>
      <c r="O34" s="25" t="str">
        <f t="shared" si="5"/>
        <v>X</v>
      </c>
      <c r="P34" s="60"/>
      <c r="Q34" s="60"/>
      <c r="R34" s="112"/>
      <c r="T34" s="25"/>
      <c r="V34" s="25"/>
      <c r="W34" s="38">
        <f t="shared" ref="W34:W43" si="55">IF($V34&lt;&gt;"도비",IF($T34="국도비","직접입력",SUM($I34:$J34)),)</f>
        <v>0</v>
      </c>
      <c r="X34" s="38">
        <f t="shared" ref="X34:X43" si="56">IF($V34="도비",SUM($I34:$J34),IF($T34="국도비","직접입력",SUM($I34:$J34)-$W34))</f>
        <v>0</v>
      </c>
      <c r="Y34" s="25" t="str">
        <f t="shared" ref="Y34:Y43" si="57">IF(SUM($I34:$J34)=SUM($W34:$X34),"OK","검토")</f>
        <v>OK</v>
      </c>
      <c r="AA34" s="25"/>
      <c r="AB34" s="38">
        <f t="shared" ref="AB34:AB43" si="58">IF($V34&lt;&gt;"도비",IF($T34="국도비","직접입력",SUM($L34:$M34)),)</f>
        <v>0</v>
      </c>
      <c r="AC34" s="38">
        <f>IF($V34="도비",SUM(L34:M34),IF($T34="국도비","직접입력",SUM(L34:M34)-AB34))</f>
        <v>0</v>
      </c>
      <c r="AD34" s="25" t="str">
        <f t="shared" si="10"/>
        <v>OK</v>
      </c>
      <c r="AF34" s="25" t="str">
        <f t="shared" si="2"/>
        <v/>
      </c>
      <c r="AH34" s="22" t="str">
        <f>IF(AF34="","",COUNTIF($AF$7:$AF$120,AF34))</f>
        <v/>
      </c>
      <c r="AI34" s="60" t="str">
        <f t="shared" si="11"/>
        <v/>
      </c>
      <c r="AK34" s="25" t="str">
        <f t="array" ref="AK34">IF(C34="","",INDEX(구분표!$I$2:$I$313, MATCH(1,(구분표!$E$2:$E$313='17년일출'!B34)*(구분표!$F$2:$F$313='17년일출'!C34)*(구분표!$G$2:$G$313='17년일출'!A34),0)))</f>
        <v/>
      </c>
      <c r="AM34" s="25"/>
    </row>
    <row r="35" spans="1:39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3"/>
      <c r="F35" s="34"/>
      <c r="G35" s="113"/>
      <c r="H35" s="40"/>
      <c r="I35" s="38"/>
      <c r="J35" s="41"/>
      <c r="K35" s="46">
        <f t="shared" si="53"/>
        <v>0</v>
      </c>
      <c r="L35" s="38"/>
      <c r="M35" s="41"/>
      <c r="N35" s="48">
        <f t="shared" si="54"/>
        <v>0</v>
      </c>
      <c r="O35" s="25" t="str">
        <f t="shared" si="5"/>
        <v>X</v>
      </c>
      <c r="P35" s="60"/>
      <c r="Q35" s="60"/>
      <c r="R35" s="112"/>
      <c r="T35" s="25"/>
      <c r="V35" s="25"/>
      <c r="W35" s="38">
        <f t="shared" si="55"/>
        <v>0</v>
      </c>
      <c r="X35" s="38">
        <f t="shared" si="56"/>
        <v>0</v>
      </c>
      <c r="Y35" s="25" t="str">
        <f t="shared" si="57"/>
        <v>OK</v>
      </c>
      <c r="AA35" s="25"/>
      <c r="AB35" s="38">
        <f t="shared" si="58"/>
        <v>0</v>
      </c>
      <c r="AC35" s="38">
        <f>IF($V35="도비",SUM(L35:M35),IF($T35="국도비","직접입력",SUM(L35:M35)-AB35))</f>
        <v>0</v>
      </c>
      <c r="AD35" s="25" t="str">
        <f t="shared" si="10"/>
        <v>OK</v>
      </c>
      <c r="AF35" s="25" t="str">
        <f t="shared" si="2"/>
        <v/>
      </c>
      <c r="AH35" s="22" t="str">
        <f>IF(AF35="","",COUNTIF($AF$7:$AF$120,AF35))</f>
        <v/>
      </c>
      <c r="AI35" s="60" t="str">
        <f t="shared" si="11"/>
        <v/>
      </c>
      <c r="AK35" s="25" t="str">
        <f t="array" ref="AK35">IF(C35="","",INDEX(구분표!$I$2:$I$313, MATCH(1,(구분표!$E$2:$E$313='17년일출'!B35)*(구분표!$F$2:$F$313='17년일출'!C35)*(구분표!$G$2:$G$313='17년일출'!A35),0)))</f>
        <v/>
      </c>
      <c r="AM35" s="25"/>
    </row>
    <row r="36" spans="1:39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3"/>
      <c r="F36" s="34"/>
      <c r="G36" s="113"/>
      <c r="H36" s="40"/>
      <c r="I36" s="38"/>
      <c r="J36" s="41"/>
      <c r="K36" s="46">
        <f t="shared" si="53"/>
        <v>0</v>
      </c>
      <c r="L36" s="38"/>
      <c r="M36" s="41"/>
      <c r="N36" s="48">
        <f t="shared" si="54"/>
        <v>0</v>
      </c>
      <c r="O36" s="25" t="str">
        <f t="shared" ref="O36:O40" si="59">IF(AND((K36=0),(N36&gt;0)),"O",IF(AND((I36&lt;0),(K36-N36&lt;0)),"O","X"))</f>
        <v>X</v>
      </c>
      <c r="P36" s="60"/>
      <c r="Q36" s="60"/>
      <c r="R36" s="112"/>
      <c r="T36" s="25"/>
      <c r="V36" s="25"/>
      <c r="W36" s="38">
        <f t="shared" si="55"/>
        <v>0</v>
      </c>
      <c r="X36" s="38">
        <f t="shared" si="56"/>
        <v>0</v>
      </c>
      <c r="Y36" s="25" t="str">
        <f t="shared" si="57"/>
        <v>OK</v>
      </c>
      <c r="AA36" s="25"/>
      <c r="AB36" s="38">
        <f t="shared" si="58"/>
        <v>0</v>
      </c>
      <c r="AC36" s="38">
        <f t="shared" ref="AC36:AC40" si="60">IF($V36="도비",SUM(L36:M36),IF($T36="국도비","직접입력",SUM(L36:M36)-AB36))</f>
        <v>0</v>
      </c>
      <c r="AD36" s="25" t="str">
        <f t="shared" ref="AD36:AD40" si="61">IF(SUM(L36:M36)=SUM(AB36:AC36),"OK","검토")</f>
        <v>OK</v>
      </c>
      <c r="AF36" s="25" t="str">
        <f t="shared" ref="AF36:AF40" si="62">IF(V36="","",IF(V36="도비","세입없음","직접입력"))</f>
        <v/>
      </c>
      <c r="AH36" s="22" t="str">
        <f>IF(AF36="","",COUNTIF($AF$7:$AF$120,AF36))</f>
        <v/>
      </c>
      <c r="AI36" s="60" t="str">
        <f t="shared" ref="AI36:AI40" si="63">IF(V36="","",IF(AND(V36="도비",AF36="세입없음"),"OK",IF(AND(V36&lt;&gt;"도비",AF36&lt;&gt;""),"OK","@@")))</f>
        <v/>
      </c>
      <c r="AK36" s="25" t="str">
        <f t="array" ref="AK36">IF(C36="","",INDEX(구분표!$I$2:$I$313, MATCH(1,(구분표!$E$2:$E$313='17년일출'!B36)*(구분표!$F$2:$F$313='17년일출'!C36)*(구분표!$G$2:$G$313='17년일출'!A36),0)))</f>
        <v/>
      </c>
      <c r="AM36" s="25"/>
    </row>
    <row r="37" spans="1:39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3"/>
      <c r="F37" s="34"/>
      <c r="G37" s="113"/>
      <c r="H37" s="40"/>
      <c r="I37" s="38"/>
      <c r="J37" s="41"/>
      <c r="K37" s="46">
        <f t="shared" si="53"/>
        <v>0</v>
      </c>
      <c r="L37" s="38"/>
      <c r="M37" s="41"/>
      <c r="N37" s="48">
        <f t="shared" si="54"/>
        <v>0</v>
      </c>
      <c r="O37" s="25" t="str">
        <f t="shared" si="59"/>
        <v>X</v>
      </c>
      <c r="P37" s="60"/>
      <c r="Q37" s="60"/>
      <c r="R37" s="112"/>
      <c r="T37" s="25"/>
      <c r="V37" s="25"/>
      <c r="W37" s="38">
        <f t="shared" si="55"/>
        <v>0</v>
      </c>
      <c r="X37" s="38">
        <f t="shared" si="56"/>
        <v>0</v>
      </c>
      <c r="Y37" s="25" t="str">
        <f t="shared" si="57"/>
        <v>OK</v>
      </c>
      <c r="AA37" s="25"/>
      <c r="AB37" s="38">
        <f t="shared" si="58"/>
        <v>0</v>
      </c>
      <c r="AC37" s="38">
        <f t="shared" si="60"/>
        <v>0</v>
      </c>
      <c r="AD37" s="25" t="str">
        <f t="shared" si="61"/>
        <v>OK</v>
      </c>
      <c r="AF37" s="25" t="str">
        <f t="shared" si="62"/>
        <v/>
      </c>
      <c r="AH37" s="22" t="str">
        <f>IF(AF37="","",COUNTIF($AF$7:$AF$120,AF37))</f>
        <v/>
      </c>
      <c r="AI37" s="60" t="str">
        <f t="shared" si="63"/>
        <v/>
      </c>
      <c r="AK37" s="25" t="str">
        <f t="array" ref="AK37">IF(C37="","",INDEX(구분표!$I$2:$I$313, MATCH(1,(구분표!$E$2:$E$313='17년일출'!B37)*(구분표!$F$2:$F$313='17년일출'!C37)*(구분표!$G$2:$G$313='17년일출'!A37),0)))</f>
        <v/>
      </c>
      <c r="AM37" s="25"/>
    </row>
    <row r="38" spans="1:39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3"/>
      <c r="F38" s="34"/>
      <c r="G38" s="113"/>
      <c r="H38" s="40"/>
      <c r="I38" s="38"/>
      <c r="J38" s="41"/>
      <c r="K38" s="46">
        <f t="shared" si="53"/>
        <v>0</v>
      </c>
      <c r="L38" s="38"/>
      <c r="M38" s="41"/>
      <c r="N38" s="48">
        <f t="shared" si="54"/>
        <v>0</v>
      </c>
      <c r="O38" s="25" t="str">
        <f t="shared" si="59"/>
        <v>X</v>
      </c>
      <c r="P38" s="60"/>
      <c r="Q38" s="60"/>
      <c r="R38" s="112"/>
      <c r="T38" s="25"/>
      <c r="V38" s="25"/>
      <c r="W38" s="38">
        <f t="shared" si="55"/>
        <v>0</v>
      </c>
      <c r="X38" s="38">
        <f t="shared" si="56"/>
        <v>0</v>
      </c>
      <c r="Y38" s="25" t="str">
        <f t="shared" si="57"/>
        <v>OK</v>
      </c>
      <c r="AA38" s="25"/>
      <c r="AB38" s="38">
        <f t="shared" si="58"/>
        <v>0</v>
      </c>
      <c r="AC38" s="38">
        <f t="shared" si="60"/>
        <v>0</v>
      </c>
      <c r="AD38" s="25" t="str">
        <f t="shared" si="61"/>
        <v>OK</v>
      </c>
      <c r="AF38" s="25" t="str">
        <f t="shared" si="62"/>
        <v/>
      </c>
      <c r="AH38" s="22" t="str">
        <f>IF(AF38="","",COUNTIF($AF$7:$AF$120,AF38))</f>
        <v/>
      </c>
      <c r="AI38" s="60" t="str">
        <f t="shared" si="63"/>
        <v/>
      </c>
      <c r="AK38" s="25" t="str">
        <f t="array" ref="AK38">IF(C38="","",INDEX(구분표!$I$2:$I$313, MATCH(1,(구분표!$E$2:$E$313='17년일출'!B38)*(구분표!$F$2:$F$313='17년일출'!C38)*(구분표!$G$2:$G$313='17년일출'!A38),0)))</f>
        <v/>
      </c>
      <c r="AM38" s="25"/>
    </row>
    <row r="39" spans="1:39" ht="50.1" customHeight="1" x14ac:dyDescent="0.3">
      <c r="A39" s="31" t="str">
        <f>IFERROR(VLOOKUP($C39,구분표!$A$2:$C$313,2,FALSE),"")</f>
        <v/>
      </c>
      <c r="B39" s="22" t="str">
        <f>IFERROR(VLOOKUP($C39,구분표!$A$2:$C$313,3,FALSE),"")</f>
        <v/>
      </c>
      <c r="C39" s="29"/>
      <c r="D39" s="33"/>
      <c r="E39" s="33"/>
      <c r="F39" s="34"/>
      <c r="G39" s="113"/>
      <c r="H39" s="40"/>
      <c r="I39" s="38"/>
      <c r="J39" s="41"/>
      <c r="K39" s="46">
        <f t="shared" si="53"/>
        <v>0</v>
      </c>
      <c r="L39" s="38"/>
      <c r="M39" s="41"/>
      <c r="N39" s="48">
        <f t="shared" si="54"/>
        <v>0</v>
      </c>
      <c r="O39" s="25" t="str">
        <f t="shared" si="59"/>
        <v>X</v>
      </c>
      <c r="P39" s="60"/>
      <c r="Q39" s="60"/>
      <c r="R39" s="112"/>
      <c r="T39" s="25"/>
      <c r="V39" s="25"/>
      <c r="W39" s="38">
        <f t="shared" si="55"/>
        <v>0</v>
      </c>
      <c r="X39" s="38">
        <f t="shared" si="56"/>
        <v>0</v>
      </c>
      <c r="Y39" s="25" t="str">
        <f t="shared" si="57"/>
        <v>OK</v>
      </c>
      <c r="AA39" s="25"/>
      <c r="AB39" s="38">
        <f t="shared" si="58"/>
        <v>0</v>
      </c>
      <c r="AC39" s="38">
        <f t="shared" si="60"/>
        <v>0</v>
      </c>
      <c r="AD39" s="25" t="str">
        <f t="shared" si="61"/>
        <v>OK</v>
      </c>
      <c r="AF39" s="25" t="str">
        <f t="shared" si="62"/>
        <v/>
      </c>
      <c r="AH39" s="22" t="str">
        <f>IF(AF39="","",COUNTIF($AF$7:$AF$120,AF39))</f>
        <v/>
      </c>
      <c r="AI39" s="60" t="str">
        <f t="shared" si="63"/>
        <v/>
      </c>
      <c r="AK39" s="25" t="str">
        <f t="array" ref="AK39">IF(C39="","",INDEX(구분표!$I$2:$I$313, MATCH(1,(구분표!$E$2:$E$313='17년일출'!B39)*(구분표!$F$2:$F$313='17년일출'!C39)*(구분표!$G$2:$G$313='17년일출'!A39),0)))</f>
        <v/>
      </c>
      <c r="AM39" s="25"/>
    </row>
    <row r="40" spans="1:39" ht="50.1" customHeight="1" x14ac:dyDescent="0.3">
      <c r="A40" s="31" t="str">
        <f>IFERROR(VLOOKUP($C40,구분표!$A$2:$C$313,2,FALSE),"")</f>
        <v/>
      </c>
      <c r="B40" s="22" t="str">
        <f>IFERROR(VLOOKUP($C40,구분표!$A$2:$C$313,3,FALSE),"")</f>
        <v/>
      </c>
      <c r="C40" s="29"/>
      <c r="D40" s="33"/>
      <c r="E40" s="33"/>
      <c r="F40" s="34"/>
      <c r="G40" s="113"/>
      <c r="H40" s="40"/>
      <c r="I40" s="38"/>
      <c r="J40" s="41"/>
      <c r="K40" s="46">
        <f t="shared" si="53"/>
        <v>0</v>
      </c>
      <c r="L40" s="38"/>
      <c r="M40" s="41"/>
      <c r="N40" s="48">
        <f t="shared" si="54"/>
        <v>0</v>
      </c>
      <c r="O40" s="25" t="str">
        <f t="shared" si="59"/>
        <v>X</v>
      </c>
      <c r="P40" s="60"/>
      <c r="Q40" s="60"/>
      <c r="R40" s="112"/>
      <c r="T40" s="25"/>
      <c r="V40" s="25"/>
      <c r="W40" s="38">
        <f t="shared" si="55"/>
        <v>0</v>
      </c>
      <c r="X40" s="38">
        <f t="shared" si="56"/>
        <v>0</v>
      </c>
      <c r="Y40" s="25" t="str">
        <f t="shared" si="57"/>
        <v>OK</v>
      </c>
      <c r="AA40" s="25"/>
      <c r="AB40" s="38">
        <f t="shared" si="58"/>
        <v>0</v>
      </c>
      <c r="AC40" s="38">
        <f t="shared" si="60"/>
        <v>0</v>
      </c>
      <c r="AD40" s="25" t="str">
        <f t="shared" si="61"/>
        <v>OK</v>
      </c>
      <c r="AF40" s="25" t="str">
        <f t="shared" si="62"/>
        <v/>
      </c>
      <c r="AH40" s="22" t="str">
        <f>IF(AF40="","",COUNTIF($AF$7:$AF$120,AF40))</f>
        <v/>
      </c>
      <c r="AI40" s="60" t="str">
        <f t="shared" si="63"/>
        <v/>
      </c>
      <c r="AK40" s="25" t="str">
        <f t="array" ref="AK40">IF(C40="","",INDEX(구분표!$I$2:$I$313, MATCH(1,(구분표!$E$2:$E$313='17년일출'!B40)*(구분표!$F$2:$F$313='17년일출'!C40)*(구분표!$G$2:$G$313='17년일출'!A40),0)))</f>
        <v/>
      </c>
      <c r="AM40" s="25"/>
    </row>
    <row r="41" spans="1:39" ht="50.1" customHeight="1" x14ac:dyDescent="0.3">
      <c r="A41" s="31" t="str">
        <f>IFERROR(VLOOKUP($C41,구분표!$A$2:$C$313,2,FALSE),"")</f>
        <v/>
      </c>
      <c r="B41" s="22" t="str">
        <f>IFERROR(VLOOKUP($C41,구분표!$A$2:$C$313,3,FALSE),"")</f>
        <v/>
      </c>
      <c r="C41" s="29"/>
      <c r="D41" s="33"/>
      <c r="E41" s="33"/>
      <c r="F41" s="34"/>
      <c r="G41" s="113"/>
      <c r="H41" s="40"/>
      <c r="I41" s="38"/>
      <c r="J41" s="41"/>
      <c r="K41" s="46">
        <f t="shared" si="53"/>
        <v>0</v>
      </c>
      <c r="L41" s="38"/>
      <c r="M41" s="41"/>
      <c r="N41" s="48">
        <f t="shared" si="54"/>
        <v>0</v>
      </c>
      <c r="O41" s="25" t="str">
        <f t="shared" ref="O41" si="64">IF(AND((K41=0),(N41&gt;0)),"O",IF(AND((I41&lt;0),(K41-N41&lt;0)),"O","X"))</f>
        <v>X</v>
      </c>
      <c r="P41" s="60"/>
      <c r="Q41" s="60"/>
      <c r="R41" s="112"/>
      <c r="T41" s="25"/>
      <c r="V41" s="25"/>
      <c r="W41" s="38">
        <f t="shared" si="55"/>
        <v>0</v>
      </c>
      <c r="X41" s="38">
        <f t="shared" si="56"/>
        <v>0</v>
      </c>
      <c r="Y41" s="25" t="str">
        <f t="shared" si="57"/>
        <v>OK</v>
      </c>
      <c r="AA41" s="25"/>
      <c r="AB41" s="38">
        <f t="shared" si="58"/>
        <v>0</v>
      </c>
      <c r="AC41" s="38">
        <f>IF($V41="도비",SUM(L41:M41),IF($T41="국도비","직접입력",SUM(L41:M41)-AB41))</f>
        <v>0</v>
      </c>
      <c r="AD41" s="25" t="str">
        <f t="shared" si="10"/>
        <v>OK</v>
      </c>
      <c r="AF41" s="25" t="str">
        <f t="shared" si="2"/>
        <v/>
      </c>
      <c r="AH41" s="22" t="str">
        <f>IF(AF41="","",COUNTIF($AF$7:$AF$120,AF41))</f>
        <v/>
      </c>
      <c r="AI41" s="60" t="str">
        <f t="shared" ref="AI41" si="65">IF(V41="","",IF(AND(V41="도비",AF41="세입없음"),"OK",IF(AND(V41&lt;&gt;"도비",AF41&lt;&gt;""),"OK","@@")))</f>
        <v/>
      </c>
      <c r="AK41" s="25" t="str">
        <f t="array" ref="AK41">IF(C41="","",INDEX(구분표!$I$2:$I$313, MATCH(1,(구분표!$E$2:$E$313='17년일출'!B41)*(구분표!$F$2:$F$313='17년일출'!C41)*(구분표!$G$2:$G$313='17년일출'!A41),0)))</f>
        <v/>
      </c>
      <c r="AM41" s="25"/>
    </row>
    <row r="42" spans="1:39" ht="50.1" customHeight="1" x14ac:dyDescent="0.3">
      <c r="A42" s="31" t="str">
        <f>IFERROR(VLOOKUP($C42,구분표!$A$2:$C$313,2,FALSE),"")</f>
        <v/>
      </c>
      <c r="B42" s="22" t="str">
        <f>IFERROR(VLOOKUP($C42,구분표!$A$2:$C$313,3,FALSE),"")</f>
        <v/>
      </c>
      <c r="C42" s="29"/>
      <c r="D42" s="33"/>
      <c r="E42" s="33"/>
      <c r="F42" s="34"/>
      <c r="G42" s="33"/>
      <c r="H42" s="40"/>
      <c r="I42" s="38"/>
      <c r="J42" s="41"/>
      <c r="K42" s="46">
        <f t="shared" si="53"/>
        <v>0</v>
      </c>
      <c r="L42" s="38"/>
      <c r="M42" s="41"/>
      <c r="N42" s="48">
        <f t="shared" si="54"/>
        <v>0</v>
      </c>
      <c r="O42" s="25" t="str">
        <f t="shared" si="5"/>
        <v>X</v>
      </c>
      <c r="P42" s="60"/>
      <c r="Q42" s="60"/>
      <c r="R42" s="27"/>
      <c r="T42" s="25"/>
      <c r="V42" s="25"/>
      <c r="W42" s="38">
        <f t="shared" si="55"/>
        <v>0</v>
      </c>
      <c r="X42" s="38">
        <f t="shared" si="56"/>
        <v>0</v>
      </c>
      <c r="Y42" s="25" t="str">
        <f t="shared" si="57"/>
        <v>OK</v>
      </c>
      <c r="AA42" s="25"/>
      <c r="AB42" s="38">
        <f t="shared" si="58"/>
        <v>0</v>
      </c>
      <c r="AC42" s="38">
        <f>IF($V42="도비",SUM(L42:M42),IF($T42="국도비","직접입력",SUM(L42:M42)-AB42))</f>
        <v>0</v>
      </c>
      <c r="AD42" s="25" t="str">
        <f t="shared" si="10"/>
        <v>OK</v>
      </c>
      <c r="AF42" s="25" t="str">
        <f t="shared" si="2"/>
        <v/>
      </c>
      <c r="AH42" s="22" t="str">
        <f>IF(AF42="","",COUNTIF($AF$7:$AF$120,AF42))</f>
        <v/>
      </c>
      <c r="AI42" s="60" t="str">
        <f t="shared" si="11"/>
        <v/>
      </c>
      <c r="AK42" s="25" t="str">
        <f t="array" ref="AK42">IF(C42="","",INDEX(구분표!$I$2:$I$313, MATCH(1,(구분표!$E$2:$E$313='17년일출'!B42)*(구분표!$F$2:$F$313='17년일출'!C42)*(구분표!$G$2:$G$313='17년일출'!A42),0)))</f>
        <v/>
      </c>
      <c r="AM42" s="25"/>
    </row>
    <row r="43" spans="1:39" ht="50.1" customHeight="1" x14ac:dyDescent="0.3">
      <c r="A43" s="31" t="str">
        <f>IFERROR(VLOOKUP($C43,구분표!$A$2:$C$313,2,FALSE),"")</f>
        <v/>
      </c>
      <c r="B43" s="22" t="str">
        <f>IFERROR(VLOOKUP($C43,구분표!$A$2:$C$313,3,FALSE),"")</f>
        <v/>
      </c>
      <c r="C43" s="29"/>
      <c r="D43" s="33"/>
      <c r="E43" s="33"/>
      <c r="F43" s="34"/>
      <c r="G43" s="33"/>
      <c r="H43" s="40"/>
      <c r="I43" s="38"/>
      <c r="J43" s="41"/>
      <c r="K43" s="46">
        <f t="shared" si="53"/>
        <v>0</v>
      </c>
      <c r="L43" s="38"/>
      <c r="M43" s="41"/>
      <c r="N43" s="48">
        <f t="shared" si="54"/>
        <v>0</v>
      </c>
      <c r="O43" s="25" t="str">
        <f t="shared" si="5"/>
        <v>X</v>
      </c>
      <c r="P43" s="60"/>
      <c r="Q43" s="60"/>
      <c r="R43" s="27"/>
      <c r="T43" s="25"/>
      <c r="V43" s="25"/>
      <c r="W43" s="38">
        <f t="shared" si="55"/>
        <v>0</v>
      </c>
      <c r="X43" s="38">
        <f t="shared" si="56"/>
        <v>0</v>
      </c>
      <c r="Y43" s="25" t="str">
        <f t="shared" si="57"/>
        <v>OK</v>
      </c>
      <c r="AA43" s="25"/>
      <c r="AB43" s="38">
        <f t="shared" si="58"/>
        <v>0</v>
      </c>
      <c r="AC43" s="38">
        <f>IF($V43="도비",SUM(L43:M43),IF($T43="국도비","직접입력",SUM(L43:M43)-AB43))</f>
        <v>0</v>
      </c>
      <c r="AD43" s="25" t="str">
        <f t="shared" si="10"/>
        <v>OK</v>
      </c>
      <c r="AF43" s="25" t="str">
        <f t="shared" si="2"/>
        <v/>
      </c>
      <c r="AH43" s="22" t="str">
        <f>IF(AF43="","",COUNTIF($AF$7:$AF$120,AF43))</f>
        <v/>
      </c>
      <c r="AI43" s="60" t="str">
        <f t="shared" si="11"/>
        <v/>
      </c>
      <c r="AK43" s="25" t="str">
        <f t="array" ref="AK43">IF(C43="","",INDEX(구분표!$I$2:$I$313, MATCH(1,(구분표!$E$2:$E$313='17년일출'!B43)*(구분표!$F$2:$F$313='17년일출'!C43)*(구분표!$G$2:$G$313='17년일출'!A43),0)))</f>
        <v/>
      </c>
      <c r="AM43" s="25"/>
    </row>
    <row r="44" spans="1:39" ht="50.1" customHeight="1" x14ac:dyDescent="0.3">
      <c r="A44" s="52" t="s">
        <v>503</v>
      </c>
      <c r="B44" s="53"/>
      <c r="C44" s="54"/>
      <c r="D44" s="53"/>
      <c r="E44" s="53"/>
      <c r="F44" s="54"/>
      <c r="G44" s="53"/>
      <c r="H44" s="55">
        <f t="shared" ref="H44:N44" si="66">SUM(H45:H54)</f>
        <v>0</v>
      </c>
      <c r="I44" s="55">
        <f t="shared" si="66"/>
        <v>0</v>
      </c>
      <c r="J44" s="55">
        <f t="shared" si="66"/>
        <v>0</v>
      </c>
      <c r="K44" s="55">
        <f t="shared" si="66"/>
        <v>0</v>
      </c>
      <c r="L44" s="55">
        <f t="shared" si="66"/>
        <v>0</v>
      </c>
      <c r="M44" s="55">
        <f t="shared" si="66"/>
        <v>0</v>
      </c>
      <c r="N44" s="55">
        <f t="shared" si="66"/>
        <v>0</v>
      </c>
      <c r="O44" s="56"/>
      <c r="P44" s="183"/>
      <c r="Q44" s="183"/>
      <c r="R44" s="57"/>
      <c r="T44" s="25"/>
      <c r="V44" s="25"/>
      <c r="W44" s="38"/>
      <c r="X44" s="38"/>
      <c r="Y44" s="25"/>
      <c r="AA44" s="25"/>
      <c r="AB44" s="38"/>
      <c r="AC44" s="38"/>
      <c r="AD44" s="25"/>
      <c r="AF44" s="25" t="str">
        <f t="shared" si="2"/>
        <v/>
      </c>
      <c r="AH44" s="22"/>
      <c r="AI44" s="60"/>
      <c r="AK44" s="25"/>
      <c r="AM44" s="25"/>
    </row>
    <row r="45" spans="1:39" ht="50.1" customHeight="1" x14ac:dyDescent="0.3">
      <c r="A45" s="31" t="str">
        <f>IFERROR(VLOOKUP($C45,구분표!$A$2:$C$313,2,FALSE),"")</f>
        <v/>
      </c>
      <c r="B45" s="22" t="str">
        <f>IFERROR(VLOOKUP($C45,구분표!$A$2:$C$313,3,FALSE),"")</f>
        <v/>
      </c>
      <c r="C45" s="29"/>
      <c r="D45" s="33"/>
      <c r="E45" s="33"/>
      <c r="F45" s="34"/>
      <c r="G45" s="113"/>
      <c r="H45" s="40"/>
      <c r="I45" s="38"/>
      <c r="J45" s="41"/>
      <c r="K45" s="46">
        <f t="shared" ref="K45:K54" si="67">H45+I45+J45</f>
        <v>0</v>
      </c>
      <c r="L45" s="38"/>
      <c r="M45" s="41"/>
      <c r="N45" s="48">
        <f t="shared" ref="N45:N54" si="68">H45+L45+M45</f>
        <v>0</v>
      </c>
      <c r="O45" s="25" t="str">
        <f t="shared" si="5"/>
        <v>X</v>
      </c>
      <c r="P45" s="60"/>
      <c r="Q45" s="60"/>
      <c r="R45" s="112"/>
      <c r="T45" s="25"/>
      <c r="V45" s="25"/>
      <c r="W45" s="38">
        <f t="shared" ref="W45:W54" si="69">IF($V45&lt;&gt;"도비",IF($T45="국도비","직접입력",SUM($I45:$J45)),)</f>
        <v>0</v>
      </c>
      <c r="X45" s="38">
        <f t="shared" ref="X45:X54" si="70">IF($V45="도비",SUM($I45:$J45),IF($T45="국도비","직접입력",SUM($I45:$J45)-$W45))</f>
        <v>0</v>
      </c>
      <c r="Y45" s="25" t="str">
        <f t="shared" ref="Y45:Y54" si="71">IF(SUM($I45:$J45)=SUM($W45:$X45),"OK","검토")</f>
        <v>OK</v>
      </c>
      <c r="AA45" s="25"/>
      <c r="AB45" s="38">
        <f t="shared" ref="AB45:AB54" si="72">IF($V45&lt;&gt;"도비",IF($T45="국도비","직접입력",SUM($L45:$M45)),)</f>
        <v>0</v>
      </c>
      <c r="AC45" s="38">
        <f t="shared" ref="AC45:AC54" si="73">IF($V45="도비",SUM(L45:M45),IF($T45="국도비","직접입력",SUM(L45:M45)-AB45))</f>
        <v>0</v>
      </c>
      <c r="AD45" s="25" t="str">
        <f t="shared" si="10"/>
        <v>OK</v>
      </c>
      <c r="AF45" s="25" t="str">
        <f t="shared" si="2"/>
        <v/>
      </c>
      <c r="AH45" s="22" t="str">
        <f>IF(AF45="","",COUNTIF($AF$7:$AF$120,AF45))</f>
        <v/>
      </c>
      <c r="AI45" s="60" t="str">
        <f t="shared" si="11"/>
        <v/>
      </c>
      <c r="AK45" s="25" t="str">
        <f t="array" ref="AK45">IF(C45="","",INDEX(구분표!$I$2:$I$313, MATCH(1,(구분표!$E$2:$E$313='17년일출'!B45)*(구분표!$F$2:$F$313='17년일출'!C45)*(구분표!$G$2:$G$313='17년일출'!A45),0)))</f>
        <v/>
      </c>
      <c r="AM45" s="25"/>
    </row>
    <row r="46" spans="1:39" ht="50.1" customHeight="1" x14ac:dyDescent="0.3">
      <c r="A46" s="31" t="str">
        <f>IFERROR(VLOOKUP($C46,구분표!$A$2:$C$313,2,FALSE),"")</f>
        <v/>
      </c>
      <c r="B46" s="22" t="str">
        <f>IFERROR(VLOOKUP($C46,구분표!$A$2:$C$313,3,FALSE),"")</f>
        <v/>
      </c>
      <c r="C46" s="29"/>
      <c r="D46" s="33"/>
      <c r="E46" s="33"/>
      <c r="F46" s="34"/>
      <c r="G46" s="113"/>
      <c r="H46" s="40"/>
      <c r="I46" s="38"/>
      <c r="J46" s="41"/>
      <c r="K46" s="46">
        <f t="shared" si="67"/>
        <v>0</v>
      </c>
      <c r="L46" s="38"/>
      <c r="M46" s="41"/>
      <c r="N46" s="48">
        <f t="shared" si="68"/>
        <v>0</v>
      </c>
      <c r="O46" s="25" t="str">
        <f t="shared" si="5"/>
        <v>X</v>
      </c>
      <c r="P46" s="60"/>
      <c r="Q46" s="60"/>
      <c r="R46" s="112"/>
      <c r="T46" s="25"/>
      <c r="V46" s="25"/>
      <c r="W46" s="38">
        <f t="shared" si="69"/>
        <v>0</v>
      </c>
      <c r="X46" s="38">
        <f t="shared" si="70"/>
        <v>0</v>
      </c>
      <c r="Y46" s="25" t="str">
        <f t="shared" si="71"/>
        <v>OK</v>
      </c>
      <c r="AA46" s="25"/>
      <c r="AB46" s="38">
        <f t="shared" si="72"/>
        <v>0</v>
      </c>
      <c r="AC46" s="38">
        <f t="shared" si="73"/>
        <v>0</v>
      </c>
      <c r="AD46" s="25" t="str">
        <f t="shared" ref="AD46:AD57" si="74">IF(SUM(L46:M46)=SUM(AB46:AC46),"OK","검토")</f>
        <v>OK</v>
      </c>
      <c r="AF46" s="25" t="str">
        <f t="shared" si="2"/>
        <v/>
      </c>
      <c r="AH46" s="22" t="str">
        <f>IF(AF46="","",COUNTIF($AF$7:$AF$120,AF46))</f>
        <v/>
      </c>
      <c r="AI46" s="60" t="str">
        <f t="shared" si="11"/>
        <v/>
      </c>
      <c r="AK46" s="25" t="str">
        <f t="array" ref="AK46">IF(C46="","",INDEX(구분표!$I$2:$I$313, MATCH(1,(구분표!$E$2:$E$313='17년일출'!B46)*(구분표!$F$2:$F$313='17년일출'!C46)*(구분표!$G$2:$G$313='17년일출'!A46),0)))</f>
        <v/>
      </c>
      <c r="AM46" s="25"/>
    </row>
    <row r="47" spans="1:39" ht="50.1" customHeight="1" x14ac:dyDescent="0.3">
      <c r="A47" s="31" t="str">
        <f>IFERROR(VLOOKUP($C47,구분표!$A$2:$C$313,2,FALSE),"")</f>
        <v/>
      </c>
      <c r="B47" s="22" t="str">
        <f>IFERROR(VLOOKUP($C47,구분표!$A$2:$C$313,3,FALSE),"")</f>
        <v/>
      </c>
      <c r="C47" s="29"/>
      <c r="D47" s="33"/>
      <c r="E47" s="33"/>
      <c r="F47" s="34"/>
      <c r="G47" s="113"/>
      <c r="H47" s="40"/>
      <c r="I47" s="38"/>
      <c r="J47" s="41"/>
      <c r="K47" s="46">
        <f t="shared" si="67"/>
        <v>0</v>
      </c>
      <c r="L47" s="38"/>
      <c r="M47" s="41"/>
      <c r="N47" s="48">
        <f t="shared" si="68"/>
        <v>0</v>
      </c>
      <c r="O47" s="25" t="str">
        <f t="shared" si="5"/>
        <v>X</v>
      </c>
      <c r="P47" s="60"/>
      <c r="Q47" s="60"/>
      <c r="R47" s="112"/>
      <c r="T47" s="25"/>
      <c r="V47" s="25"/>
      <c r="W47" s="38">
        <f t="shared" si="69"/>
        <v>0</v>
      </c>
      <c r="X47" s="38">
        <f t="shared" si="70"/>
        <v>0</v>
      </c>
      <c r="Y47" s="25" t="str">
        <f t="shared" si="71"/>
        <v>OK</v>
      </c>
      <c r="AA47" s="25"/>
      <c r="AB47" s="38">
        <f t="shared" si="72"/>
        <v>0</v>
      </c>
      <c r="AC47" s="38">
        <f t="shared" si="73"/>
        <v>0</v>
      </c>
      <c r="AD47" s="25" t="str">
        <f t="shared" si="74"/>
        <v>OK</v>
      </c>
      <c r="AF47" s="25" t="str">
        <f t="shared" si="2"/>
        <v/>
      </c>
      <c r="AH47" s="22" t="str">
        <f>IF(AF47="","",COUNTIF($AF$7:$AF$120,AF47))</f>
        <v/>
      </c>
      <c r="AI47" s="60" t="str">
        <f t="shared" si="11"/>
        <v/>
      </c>
      <c r="AK47" s="25" t="str">
        <f t="array" ref="AK47">IF(C47="","",INDEX(구분표!$I$2:$I$313, MATCH(1,(구분표!$E$2:$E$313='17년일출'!B47)*(구분표!$F$2:$F$313='17년일출'!C47)*(구분표!$G$2:$G$313='17년일출'!A47),0)))</f>
        <v/>
      </c>
      <c r="AM47" s="25"/>
    </row>
    <row r="48" spans="1:39" ht="50.1" customHeight="1" x14ac:dyDescent="0.3">
      <c r="A48" s="31" t="str">
        <f>IFERROR(VLOOKUP($C48,구분표!$A$2:$C$313,2,FALSE),"")</f>
        <v/>
      </c>
      <c r="B48" s="22" t="str">
        <f>IFERROR(VLOOKUP($C48,구분표!$A$2:$C$313,3,FALSE),"")</f>
        <v/>
      </c>
      <c r="C48" s="29"/>
      <c r="D48" s="33"/>
      <c r="E48" s="33"/>
      <c r="F48" s="34"/>
      <c r="G48" s="113"/>
      <c r="H48" s="40"/>
      <c r="I48" s="38"/>
      <c r="J48" s="41"/>
      <c r="K48" s="46">
        <f t="shared" si="67"/>
        <v>0</v>
      </c>
      <c r="L48" s="38"/>
      <c r="M48" s="41"/>
      <c r="N48" s="48">
        <f t="shared" si="68"/>
        <v>0</v>
      </c>
      <c r="O48" s="25" t="str">
        <f t="shared" si="5"/>
        <v>X</v>
      </c>
      <c r="P48" s="60"/>
      <c r="Q48" s="60"/>
      <c r="R48" s="112"/>
      <c r="T48" s="25"/>
      <c r="V48" s="25"/>
      <c r="W48" s="38">
        <f t="shared" si="69"/>
        <v>0</v>
      </c>
      <c r="X48" s="38">
        <f t="shared" si="70"/>
        <v>0</v>
      </c>
      <c r="Y48" s="25" t="str">
        <f t="shared" si="71"/>
        <v>OK</v>
      </c>
      <c r="AA48" s="25"/>
      <c r="AB48" s="38">
        <f t="shared" si="72"/>
        <v>0</v>
      </c>
      <c r="AC48" s="38">
        <f t="shared" si="73"/>
        <v>0</v>
      </c>
      <c r="AD48" s="25" t="str">
        <f t="shared" si="74"/>
        <v>OK</v>
      </c>
      <c r="AF48" s="25" t="str">
        <f t="shared" si="2"/>
        <v/>
      </c>
      <c r="AH48" s="22" t="str">
        <f>IF(AF48="","",COUNTIF($AF$7:$AF$120,AF48))</f>
        <v/>
      </c>
      <c r="AI48" s="60" t="str">
        <f t="shared" si="11"/>
        <v/>
      </c>
      <c r="AK48" s="25" t="str">
        <f t="array" ref="AK48">IF(C48="","",INDEX(구분표!$I$2:$I$313, MATCH(1,(구분표!$E$2:$E$313='17년일출'!B48)*(구분표!$F$2:$F$313='17년일출'!C48)*(구분표!$G$2:$G$313='17년일출'!A48),0)))</f>
        <v/>
      </c>
      <c r="AM48" s="25"/>
    </row>
    <row r="49" spans="1:39" ht="50.1" customHeight="1" x14ac:dyDescent="0.3">
      <c r="A49" s="31" t="str">
        <f>IFERROR(VLOOKUP($C49,구분표!$A$2:$C$313,2,FALSE),"")</f>
        <v/>
      </c>
      <c r="B49" s="22" t="str">
        <f>IFERROR(VLOOKUP($C49,구분표!$A$2:$C$313,3,FALSE),"")</f>
        <v/>
      </c>
      <c r="C49" s="29"/>
      <c r="D49" s="33"/>
      <c r="E49" s="33"/>
      <c r="F49" s="34"/>
      <c r="G49" s="113"/>
      <c r="H49" s="40"/>
      <c r="I49" s="38"/>
      <c r="J49" s="41"/>
      <c r="K49" s="46">
        <f t="shared" si="67"/>
        <v>0</v>
      </c>
      <c r="L49" s="38"/>
      <c r="M49" s="41"/>
      <c r="N49" s="48">
        <f t="shared" si="68"/>
        <v>0</v>
      </c>
      <c r="O49" s="25" t="str">
        <f t="shared" si="5"/>
        <v>X</v>
      </c>
      <c r="P49" s="60"/>
      <c r="Q49" s="60"/>
      <c r="R49" s="112"/>
      <c r="T49" s="25"/>
      <c r="V49" s="25"/>
      <c r="W49" s="38">
        <f t="shared" si="69"/>
        <v>0</v>
      </c>
      <c r="X49" s="38">
        <f t="shared" si="70"/>
        <v>0</v>
      </c>
      <c r="Y49" s="25" t="str">
        <f t="shared" si="71"/>
        <v>OK</v>
      </c>
      <c r="AA49" s="25"/>
      <c r="AB49" s="38">
        <f t="shared" si="72"/>
        <v>0</v>
      </c>
      <c r="AC49" s="38">
        <f t="shared" si="73"/>
        <v>0</v>
      </c>
      <c r="AD49" s="25" t="str">
        <f t="shared" si="74"/>
        <v>OK</v>
      </c>
      <c r="AF49" s="25" t="str">
        <f t="shared" si="2"/>
        <v/>
      </c>
      <c r="AH49" s="22" t="str">
        <f>IF(AF49="","",COUNTIF($AF$7:$AF$120,AF49))</f>
        <v/>
      </c>
      <c r="AI49" s="60" t="str">
        <f t="shared" si="11"/>
        <v/>
      </c>
      <c r="AK49" s="25" t="str">
        <f t="array" ref="AK49">IF(C49="","",INDEX(구분표!$I$2:$I$313, MATCH(1,(구분표!$E$2:$E$313='17년일출'!B49)*(구분표!$F$2:$F$313='17년일출'!C49)*(구분표!$G$2:$G$313='17년일출'!A49),0)))</f>
        <v/>
      </c>
      <c r="AM49" s="25"/>
    </row>
    <row r="50" spans="1:39" ht="50.1" customHeight="1" x14ac:dyDescent="0.3">
      <c r="A50" s="31" t="str">
        <f>IFERROR(VLOOKUP($C50,구분표!$A$2:$C$313,2,FALSE),"")</f>
        <v/>
      </c>
      <c r="B50" s="22" t="str">
        <f>IFERROR(VLOOKUP($C50,구분표!$A$2:$C$313,3,FALSE),"")</f>
        <v/>
      </c>
      <c r="C50" s="29"/>
      <c r="D50" s="33"/>
      <c r="E50" s="33"/>
      <c r="F50" s="34"/>
      <c r="G50" s="113"/>
      <c r="H50" s="40"/>
      <c r="I50" s="38"/>
      <c r="J50" s="41"/>
      <c r="K50" s="46">
        <f t="shared" si="67"/>
        <v>0</v>
      </c>
      <c r="L50" s="38"/>
      <c r="M50" s="41"/>
      <c r="N50" s="48">
        <f t="shared" si="68"/>
        <v>0</v>
      </c>
      <c r="O50" s="25" t="str">
        <f t="shared" si="5"/>
        <v>X</v>
      </c>
      <c r="P50" s="60"/>
      <c r="Q50" s="60"/>
      <c r="R50" s="112"/>
      <c r="T50" s="25"/>
      <c r="V50" s="25"/>
      <c r="W50" s="38">
        <f t="shared" si="69"/>
        <v>0</v>
      </c>
      <c r="X50" s="38">
        <f t="shared" si="70"/>
        <v>0</v>
      </c>
      <c r="Y50" s="25" t="str">
        <f t="shared" si="71"/>
        <v>OK</v>
      </c>
      <c r="AA50" s="25"/>
      <c r="AB50" s="38">
        <f t="shared" si="72"/>
        <v>0</v>
      </c>
      <c r="AC50" s="38">
        <f t="shared" si="73"/>
        <v>0</v>
      </c>
      <c r="AD50" s="25" t="str">
        <f t="shared" si="74"/>
        <v>OK</v>
      </c>
      <c r="AF50" s="25" t="str">
        <f t="shared" si="2"/>
        <v/>
      </c>
      <c r="AH50" s="22" t="str">
        <f>IF(AF50="","",COUNTIF($AF$7:$AF$120,AF50))</f>
        <v/>
      </c>
      <c r="AI50" s="60" t="str">
        <f t="shared" si="11"/>
        <v/>
      </c>
      <c r="AK50" s="25" t="str">
        <f t="array" ref="AK50">IF(C50="","",INDEX(구분표!$I$2:$I$313, MATCH(1,(구분표!$E$2:$E$313='17년일출'!B50)*(구분표!$F$2:$F$313='17년일출'!C50)*(구분표!$G$2:$G$313='17년일출'!A50),0)))</f>
        <v/>
      </c>
      <c r="AM50" s="25"/>
    </row>
    <row r="51" spans="1:39" ht="50.1" customHeight="1" x14ac:dyDescent="0.3">
      <c r="A51" s="31" t="str">
        <f>IFERROR(VLOOKUP($C51,구분표!$A$2:$C$313,2,FALSE),"")</f>
        <v/>
      </c>
      <c r="B51" s="22" t="str">
        <f>IFERROR(VLOOKUP($C51,구분표!$A$2:$C$313,3,FALSE),"")</f>
        <v/>
      </c>
      <c r="C51" s="29"/>
      <c r="D51" s="33"/>
      <c r="E51" s="33"/>
      <c r="F51" s="34"/>
      <c r="G51" s="113"/>
      <c r="H51" s="40"/>
      <c r="I51" s="38"/>
      <c r="J51" s="41"/>
      <c r="K51" s="46">
        <f t="shared" si="67"/>
        <v>0</v>
      </c>
      <c r="L51" s="38"/>
      <c r="M51" s="41"/>
      <c r="N51" s="48">
        <f t="shared" si="68"/>
        <v>0</v>
      </c>
      <c r="O51" s="25" t="str">
        <f t="shared" si="5"/>
        <v>X</v>
      </c>
      <c r="P51" s="60"/>
      <c r="Q51" s="60"/>
      <c r="R51" s="112"/>
      <c r="T51" s="25"/>
      <c r="V51" s="25"/>
      <c r="W51" s="38">
        <f t="shared" si="69"/>
        <v>0</v>
      </c>
      <c r="X51" s="38">
        <f t="shared" si="70"/>
        <v>0</v>
      </c>
      <c r="Y51" s="25" t="str">
        <f t="shared" si="71"/>
        <v>OK</v>
      </c>
      <c r="AA51" s="25"/>
      <c r="AB51" s="38">
        <f t="shared" si="72"/>
        <v>0</v>
      </c>
      <c r="AC51" s="38">
        <f t="shared" si="73"/>
        <v>0</v>
      </c>
      <c r="AD51" s="25" t="str">
        <f t="shared" si="74"/>
        <v>OK</v>
      </c>
      <c r="AF51" s="25" t="str">
        <f t="shared" si="2"/>
        <v/>
      </c>
      <c r="AH51" s="22" t="str">
        <f>IF(AF51="","",COUNTIF($AF$7:$AF$120,AF51))</f>
        <v/>
      </c>
      <c r="AI51" s="60" t="str">
        <f t="shared" si="11"/>
        <v/>
      </c>
      <c r="AK51" s="25" t="str">
        <f t="array" ref="AK51">IF(C51="","",INDEX(구분표!$I$2:$I$313, MATCH(1,(구분표!$E$2:$E$313='17년일출'!B51)*(구분표!$F$2:$F$313='17년일출'!C51)*(구분표!$G$2:$G$313='17년일출'!A51),0)))</f>
        <v/>
      </c>
      <c r="AM51" s="25"/>
    </row>
    <row r="52" spans="1:39" ht="50.1" customHeight="1" x14ac:dyDescent="0.3">
      <c r="A52" s="31" t="str">
        <f>IFERROR(VLOOKUP($C52,구분표!$A$2:$C$313,2,FALSE),"")</f>
        <v/>
      </c>
      <c r="B52" s="22" t="str">
        <f>IFERROR(VLOOKUP($C52,구분표!$A$2:$C$313,3,FALSE),"")</f>
        <v/>
      </c>
      <c r="C52" s="29"/>
      <c r="D52" s="33"/>
      <c r="E52" s="33"/>
      <c r="F52" s="34"/>
      <c r="G52" s="113"/>
      <c r="H52" s="40"/>
      <c r="I52" s="38"/>
      <c r="J52" s="41"/>
      <c r="K52" s="46">
        <f t="shared" si="67"/>
        <v>0</v>
      </c>
      <c r="L52" s="38"/>
      <c r="M52" s="41"/>
      <c r="N52" s="48">
        <f t="shared" si="68"/>
        <v>0</v>
      </c>
      <c r="O52" s="25" t="str">
        <f t="shared" si="5"/>
        <v>X</v>
      </c>
      <c r="P52" s="60"/>
      <c r="Q52" s="60"/>
      <c r="R52" s="112"/>
      <c r="T52" s="25"/>
      <c r="V52" s="25"/>
      <c r="W52" s="38">
        <f t="shared" si="69"/>
        <v>0</v>
      </c>
      <c r="X52" s="38">
        <f t="shared" si="70"/>
        <v>0</v>
      </c>
      <c r="Y52" s="25" t="str">
        <f t="shared" si="71"/>
        <v>OK</v>
      </c>
      <c r="AA52" s="25"/>
      <c r="AB52" s="38">
        <f t="shared" si="72"/>
        <v>0</v>
      </c>
      <c r="AC52" s="38">
        <f t="shared" si="73"/>
        <v>0</v>
      </c>
      <c r="AD52" s="25" t="str">
        <f t="shared" si="74"/>
        <v>OK</v>
      </c>
      <c r="AF52" s="25" t="str">
        <f t="shared" si="2"/>
        <v/>
      </c>
      <c r="AH52" s="22" t="str">
        <f>IF(AF52="","",COUNTIF($AF$7:$AF$120,AF52))</f>
        <v/>
      </c>
      <c r="AI52" s="60" t="str">
        <f t="shared" si="11"/>
        <v/>
      </c>
      <c r="AK52" s="25" t="str">
        <f t="array" ref="AK52">IF(C52="","",INDEX(구분표!$I$2:$I$313, MATCH(1,(구분표!$E$2:$E$313='17년일출'!B52)*(구분표!$F$2:$F$313='17년일출'!C52)*(구분표!$G$2:$G$313='17년일출'!A52),0)))</f>
        <v/>
      </c>
      <c r="AM52" s="25"/>
    </row>
    <row r="53" spans="1:39" ht="50.1" customHeight="1" x14ac:dyDescent="0.3">
      <c r="A53" s="31" t="str">
        <f>IFERROR(VLOOKUP($C53,구분표!$A$2:$C$313,2,FALSE),"")</f>
        <v/>
      </c>
      <c r="B53" s="22" t="str">
        <f>IFERROR(VLOOKUP($C53,구분표!$A$2:$C$313,3,FALSE),"")</f>
        <v/>
      </c>
      <c r="C53" s="29"/>
      <c r="D53" s="33"/>
      <c r="E53" s="33"/>
      <c r="F53" s="34"/>
      <c r="G53" s="113"/>
      <c r="H53" s="40"/>
      <c r="I53" s="38"/>
      <c r="J53" s="41"/>
      <c r="K53" s="46">
        <f t="shared" si="67"/>
        <v>0</v>
      </c>
      <c r="L53" s="38"/>
      <c r="M53" s="41"/>
      <c r="N53" s="48">
        <f t="shared" si="68"/>
        <v>0</v>
      </c>
      <c r="O53" s="25" t="str">
        <f t="shared" si="5"/>
        <v>X</v>
      </c>
      <c r="P53" s="60"/>
      <c r="Q53" s="60"/>
      <c r="R53" s="112"/>
      <c r="T53" s="25"/>
      <c r="V53" s="25"/>
      <c r="W53" s="38">
        <f t="shared" si="69"/>
        <v>0</v>
      </c>
      <c r="X53" s="38">
        <f t="shared" si="70"/>
        <v>0</v>
      </c>
      <c r="Y53" s="25" t="str">
        <f t="shared" si="71"/>
        <v>OK</v>
      </c>
      <c r="AA53" s="25"/>
      <c r="AB53" s="38">
        <f t="shared" si="72"/>
        <v>0</v>
      </c>
      <c r="AC53" s="38">
        <f t="shared" si="73"/>
        <v>0</v>
      </c>
      <c r="AD53" s="25" t="str">
        <f t="shared" si="74"/>
        <v>OK</v>
      </c>
      <c r="AF53" s="25" t="str">
        <f t="shared" si="2"/>
        <v/>
      </c>
      <c r="AH53" s="22" t="str">
        <f>IF(AF53="","",COUNTIF($AF$7:$AF$120,AF53))</f>
        <v/>
      </c>
      <c r="AI53" s="60" t="str">
        <f t="shared" si="11"/>
        <v/>
      </c>
      <c r="AK53" s="25" t="str">
        <f t="array" ref="AK53">IF(C53="","",INDEX(구분표!$I$2:$I$313, MATCH(1,(구분표!$E$2:$E$313='17년일출'!B53)*(구분표!$F$2:$F$313='17년일출'!C53)*(구분표!$G$2:$G$313='17년일출'!A53),0)))</f>
        <v/>
      </c>
      <c r="AM53" s="25"/>
    </row>
    <row r="54" spans="1:39" ht="50.1" customHeight="1" x14ac:dyDescent="0.3">
      <c r="A54" s="31" t="str">
        <f>IFERROR(VLOOKUP($C54,구분표!$A$2:$C$313,2,FALSE),"")</f>
        <v/>
      </c>
      <c r="B54" s="22" t="str">
        <f>IFERROR(VLOOKUP($C54,구분표!$A$2:$C$313,3,FALSE),"")</f>
        <v/>
      </c>
      <c r="C54" s="29"/>
      <c r="D54" s="33"/>
      <c r="E54" s="33"/>
      <c r="F54" s="34"/>
      <c r="G54" s="113"/>
      <c r="H54" s="40"/>
      <c r="I54" s="38"/>
      <c r="J54" s="41"/>
      <c r="K54" s="46">
        <f t="shared" si="67"/>
        <v>0</v>
      </c>
      <c r="L54" s="38"/>
      <c r="M54" s="41"/>
      <c r="N54" s="48">
        <f t="shared" si="68"/>
        <v>0</v>
      </c>
      <c r="O54" s="25" t="str">
        <f t="shared" si="5"/>
        <v>X</v>
      </c>
      <c r="P54" s="60"/>
      <c r="Q54" s="60"/>
      <c r="R54" s="112"/>
      <c r="T54" s="25"/>
      <c r="V54" s="25"/>
      <c r="W54" s="38">
        <f t="shared" si="69"/>
        <v>0</v>
      </c>
      <c r="X54" s="38">
        <f t="shared" si="70"/>
        <v>0</v>
      </c>
      <c r="Y54" s="25" t="str">
        <f t="shared" si="71"/>
        <v>OK</v>
      </c>
      <c r="AA54" s="25"/>
      <c r="AB54" s="38">
        <f t="shared" si="72"/>
        <v>0</v>
      </c>
      <c r="AC54" s="38">
        <f t="shared" si="73"/>
        <v>0</v>
      </c>
      <c r="AD54" s="25" t="str">
        <f t="shared" si="74"/>
        <v>OK</v>
      </c>
      <c r="AF54" s="25" t="str">
        <f t="shared" si="2"/>
        <v/>
      </c>
      <c r="AH54" s="22" t="str">
        <f>IF(AF54="","",COUNTIF($AF$7:$AF$120,AF54))</f>
        <v/>
      </c>
      <c r="AI54" s="60" t="str">
        <f t="shared" si="11"/>
        <v/>
      </c>
      <c r="AK54" s="25" t="str">
        <f t="array" ref="AK54">IF(C54="","",INDEX(구분표!$I$2:$I$313, MATCH(1,(구분표!$E$2:$E$313='17년일출'!B54)*(구분표!$F$2:$F$313='17년일출'!C54)*(구분표!$G$2:$G$313='17년일출'!A54),0)))</f>
        <v/>
      </c>
      <c r="AM54" s="25"/>
    </row>
    <row r="55" spans="1:39" ht="50.1" customHeight="1" x14ac:dyDescent="0.3">
      <c r="A55" s="52" t="s">
        <v>504</v>
      </c>
      <c r="B55" s="53"/>
      <c r="C55" s="54"/>
      <c r="D55" s="53"/>
      <c r="E55" s="53"/>
      <c r="F55" s="54"/>
      <c r="G55" s="53"/>
      <c r="H55" s="55">
        <f t="shared" ref="H55:N55" si="75">SUM(H56:H65)</f>
        <v>0</v>
      </c>
      <c r="I55" s="55">
        <f t="shared" si="75"/>
        <v>0</v>
      </c>
      <c r="J55" s="55">
        <f t="shared" si="75"/>
        <v>0</v>
      </c>
      <c r="K55" s="55">
        <f t="shared" si="75"/>
        <v>0</v>
      </c>
      <c r="L55" s="55">
        <f t="shared" si="75"/>
        <v>0</v>
      </c>
      <c r="M55" s="55">
        <f t="shared" si="75"/>
        <v>0</v>
      </c>
      <c r="N55" s="55">
        <f t="shared" si="75"/>
        <v>0</v>
      </c>
      <c r="O55" s="56"/>
      <c r="P55" s="183"/>
      <c r="Q55" s="183"/>
      <c r="R55" s="57"/>
      <c r="T55" s="25"/>
      <c r="V55" s="25"/>
      <c r="W55" s="38"/>
      <c r="X55" s="38"/>
      <c r="Y55" s="25"/>
      <c r="AA55" s="25"/>
      <c r="AB55" s="38"/>
      <c r="AC55" s="38"/>
      <c r="AD55" s="25"/>
      <c r="AF55" s="25" t="str">
        <f t="shared" si="2"/>
        <v/>
      </c>
      <c r="AH55" s="22"/>
      <c r="AI55" s="60"/>
      <c r="AK55" s="25"/>
      <c r="AM55" s="25"/>
    </row>
    <row r="56" spans="1:39" ht="50.1" customHeight="1" x14ac:dyDescent="0.3">
      <c r="A56" s="31" t="str">
        <f>IFERROR(VLOOKUP($C56,구분표!$A$2:$C$313,2,FALSE),"")</f>
        <v/>
      </c>
      <c r="B56" s="22" t="str">
        <f>IFERROR(VLOOKUP($C56,구분표!$A$2:$C$313,3,FALSE),"")</f>
        <v/>
      </c>
      <c r="C56" s="29"/>
      <c r="D56" s="33"/>
      <c r="E56" s="33"/>
      <c r="F56" s="34"/>
      <c r="G56" s="113"/>
      <c r="H56" s="40"/>
      <c r="I56" s="38"/>
      <c r="J56" s="41"/>
      <c r="K56" s="46">
        <f t="shared" ref="K56:K65" si="76">H56+I56+J56</f>
        <v>0</v>
      </c>
      <c r="L56" s="38"/>
      <c r="M56" s="41"/>
      <c r="N56" s="48">
        <f t="shared" ref="N56:N65" si="77">H56+L56+M56</f>
        <v>0</v>
      </c>
      <c r="O56" s="25" t="str">
        <f t="shared" si="5"/>
        <v>X</v>
      </c>
      <c r="P56" s="60"/>
      <c r="Q56" s="60"/>
      <c r="R56" s="112"/>
      <c r="T56" s="25"/>
      <c r="V56" s="25"/>
      <c r="W56" s="38">
        <f t="shared" ref="W56:W65" si="78">IF($V56&lt;&gt;"도비",IF($T56="국도비","직접입력",SUM($I56:$J56)),)</f>
        <v>0</v>
      </c>
      <c r="X56" s="38">
        <f t="shared" ref="X56:X65" si="79">IF($V56="도비",SUM($I56:$J56),IF($T56="국도비","직접입력",SUM($I56:$J56)-$W56))</f>
        <v>0</v>
      </c>
      <c r="Y56" s="25" t="str">
        <f t="shared" ref="Y56:Y65" si="80">IF(SUM($I56:$J56)=SUM($W56:$X56),"OK","검토")</f>
        <v>OK</v>
      </c>
      <c r="AA56" s="25"/>
      <c r="AB56" s="38">
        <f t="shared" ref="AB56:AB65" si="81">IF($V56&lt;&gt;"도비",IF($T56="국도비","직접입력",SUM($L56:$M56)),)</f>
        <v>0</v>
      </c>
      <c r="AC56" s="38">
        <f>IF($V56="도비",SUM(L56:M56),IF($T56="국도비","직접입력",SUM(L56:M56)-AB56))</f>
        <v>0</v>
      </c>
      <c r="AD56" s="25" t="str">
        <f t="shared" si="74"/>
        <v>OK</v>
      </c>
      <c r="AF56" s="25" t="str">
        <f t="shared" si="2"/>
        <v/>
      </c>
      <c r="AH56" s="22" t="str">
        <f>IF(AF56="","",COUNTIF($AF$7:$AF$120,AF56))</f>
        <v/>
      </c>
      <c r="AI56" s="60" t="str">
        <f t="shared" si="11"/>
        <v/>
      </c>
      <c r="AK56" s="25" t="str">
        <f t="array" ref="AK56">IF(C56="","",INDEX(구분표!$I$2:$I$313, MATCH(1,(구분표!$E$2:$E$313='17년일출'!B56)*(구분표!$F$2:$F$313='17년일출'!C56)*(구분표!$G$2:$G$313='17년일출'!A56),0)))</f>
        <v/>
      </c>
      <c r="AM56" s="25"/>
    </row>
    <row r="57" spans="1:39" ht="50.1" customHeight="1" x14ac:dyDescent="0.3">
      <c r="A57" s="31" t="str">
        <f>IFERROR(VLOOKUP($C57,구분표!$A$2:$C$313,2,FALSE),"")</f>
        <v/>
      </c>
      <c r="B57" s="22" t="str">
        <f>IFERROR(VLOOKUP($C57,구분표!$A$2:$C$313,3,FALSE),"")</f>
        <v/>
      </c>
      <c r="C57" s="29"/>
      <c r="D57" s="33"/>
      <c r="E57" s="33"/>
      <c r="F57" s="34"/>
      <c r="G57" s="113"/>
      <c r="H57" s="40"/>
      <c r="I57" s="38"/>
      <c r="J57" s="41"/>
      <c r="K57" s="46">
        <f t="shared" si="76"/>
        <v>0</v>
      </c>
      <c r="L57" s="38"/>
      <c r="M57" s="41"/>
      <c r="N57" s="48">
        <f t="shared" si="77"/>
        <v>0</v>
      </c>
      <c r="O57" s="25" t="str">
        <f t="shared" ref="O57:O62" si="82">IF(AND((K57=0),(N57&gt;0)),"O",IF(AND((I57&lt;0),(K57-N57&lt;0)),"O","X"))</f>
        <v>X</v>
      </c>
      <c r="P57" s="60"/>
      <c r="Q57" s="60"/>
      <c r="R57" s="112"/>
      <c r="T57" s="25"/>
      <c r="V57" s="25"/>
      <c r="W57" s="38">
        <f t="shared" si="78"/>
        <v>0</v>
      </c>
      <c r="X57" s="38">
        <f t="shared" si="79"/>
        <v>0</v>
      </c>
      <c r="Y57" s="25" t="str">
        <f t="shared" si="80"/>
        <v>OK</v>
      </c>
      <c r="AA57" s="25"/>
      <c r="AB57" s="38">
        <f t="shared" si="81"/>
        <v>0</v>
      </c>
      <c r="AC57" s="38">
        <f>IF($V57="도비",SUM(L57:M57),IF($T57="국도비","직접입력",SUM(L57:M57)-AB57))</f>
        <v>0</v>
      </c>
      <c r="AD57" s="25" t="str">
        <f t="shared" si="74"/>
        <v>OK</v>
      </c>
      <c r="AF57" s="25" t="str">
        <f t="shared" si="2"/>
        <v/>
      </c>
      <c r="AH57" s="22" t="str">
        <f>IF(AF57="","",COUNTIF($AF$7:$AF$120,AF57))</f>
        <v/>
      </c>
      <c r="AI57" s="60" t="str">
        <f t="shared" ref="AI57:AI62" si="83">IF(V57="","",IF(AND(V57="도비",AF57="세입없음"),"OK",IF(AND(V57&lt;&gt;"도비",AF57&lt;&gt;""),"OK","@@")))</f>
        <v/>
      </c>
      <c r="AK57" s="25" t="str">
        <f t="array" ref="AK57">IF(C57="","",INDEX(구분표!$I$2:$I$313, MATCH(1,(구분표!$E$2:$E$313='17년일출'!B57)*(구분표!$F$2:$F$313='17년일출'!C57)*(구분표!$G$2:$G$313='17년일출'!A57),0)))</f>
        <v/>
      </c>
      <c r="AM57" s="25"/>
    </row>
    <row r="58" spans="1:39" ht="50.1" customHeight="1" x14ac:dyDescent="0.3">
      <c r="A58" s="31" t="str">
        <f>IFERROR(VLOOKUP($C58,구분표!$A$2:$C$313,2,FALSE),"")</f>
        <v/>
      </c>
      <c r="B58" s="22" t="str">
        <f>IFERROR(VLOOKUP($C58,구분표!$A$2:$C$313,3,FALSE),"")</f>
        <v/>
      </c>
      <c r="C58" s="29"/>
      <c r="D58" s="33"/>
      <c r="E58" s="33"/>
      <c r="F58" s="34"/>
      <c r="G58" s="113"/>
      <c r="H58" s="40"/>
      <c r="I58" s="38"/>
      <c r="J58" s="41"/>
      <c r="K58" s="46">
        <f t="shared" si="76"/>
        <v>0</v>
      </c>
      <c r="L58" s="38"/>
      <c r="M58" s="41"/>
      <c r="N58" s="48">
        <f t="shared" si="77"/>
        <v>0</v>
      </c>
      <c r="O58" s="25" t="str">
        <f t="shared" si="82"/>
        <v>X</v>
      </c>
      <c r="P58" s="60"/>
      <c r="Q58" s="60"/>
      <c r="R58" s="112"/>
      <c r="T58" s="25"/>
      <c r="V58" s="25"/>
      <c r="W58" s="38">
        <f t="shared" si="78"/>
        <v>0</v>
      </c>
      <c r="X58" s="38">
        <f t="shared" si="79"/>
        <v>0</v>
      </c>
      <c r="Y58" s="25" t="str">
        <f t="shared" si="80"/>
        <v>OK</v>
      </c>
      <c r="AA58" s="25"/>
      <c r="AB58" s="38">
        <f t="shared" si="81"/>
        <v>0</v>
      </c>
      <c r="AC58" s="38">
        <f t="shared" ref="AC58:AC62" si="84">IF($V58="도비",SUM(L58:M58),IF($T58="국도비","직접입력",SUM(L58:M58)-AB58))</f>
        <v>0</v>
      </c>
      <c r="AD58" s="25" t="str">
        <f t="shared" ref="AD58:AD62" si="85">IF(SUM(L58:M58)=SUM(AB58:AC58),"OK","검토")</f>
        <v>OK</v>
      </c>
      <c r="AF58" s="25" t="str">
        <f t="shared" ref="AF58:AF62" si="86">IF(V58="","",IF(V58="도비","세입없음","직접입력"))</f>
        <v/>
      </c>
      <c r="AH58" s="22" t="str">
        <f>IF(AF58="","",COUNTIF($AF$7:$AF$120,AF58))</f>
        <v/>
      </c>
      <c r="AI58" s="60" t="str">
        <f t="shared" si="83"/>
        <v/>
      </c>
      <c r="AK58" s="25" t="str">
        <f t="array" ref="AK58">IF(C58="","",INDEX(구분표!$I$2:$I$313, MATCH(1,(구분표!$E$2:$E$313='17년일출'!B58)*(구분표!$F$2:$F$313='17년일출'!C58)*(구분표!$G$2:$G$313='17년일출'!A58),0)))</f>
        <v/>
      </c>
      <c r="AM58" s="25"/>
    </row>
    <row r="59" spans="1:39" ht="50.1" customHeight="1" x14ac:dyDescent="0.3">
      <c r="A59" s="31" t="str">
        <f>IFERROR(VLOOKUP($C59,구분표!$A$2:$C$313,2,FALSE),"")</f>
        <v/>
      </c>
      <c r="B59" s="22" t="str">
        <f>IFERROR(VLOOKUP($C59,구분표!$A$2:$C$313,3,FALSE),"")</f>
        <v/>
      </c>
      <c r="C59" s="29"/>
      <c r="D59" s="33"/>
      <c r="E59" s="33"/>
      <c r="F59" s="34"/>
      <c r="G59" s="113"/>
      <c r="H59" s="40"/>
      <c r="I59" s="38"/>
      <c r="J59" s="41"/>
      <c r="K59" s="46">
        <f t="shared" si="76"/>
        <v>0</v>
      </c>
      <c r="L59" s="38"/>
      <c r="M59" s="41"/>
      <c r="N59" s="48">
        <f t="shared" si="77"/>
        <v>0</v>
      </c>
      <c r="O59" s="25" t="str">
        <f t="shared" si="82"/>
        <v>X</v>
      </c>
      <c r="P59" s="60"/>
      <c r="Q59" s="60"/>
      <c r="R59" s="112"/>
      <c r="T59" s="25"/>
      <c r="V59" s="25"/>
      <c r="W59" s="38">
        <f t="shared" si="78"/>
        <v>0</v>
      </c>
      <c r="X59" s="38">
        <f t="shared" si="79"/>
        <v>0</v>
      </c>
      <c r="Y59" s="25" t="str">
        <f t="shared" si="80"/>
        <v>OK</v>
      </c>
      <c r="AA59" s="25"/>
      <c r="AB59" s="38">
        <f t="shared" si="81"/>
        <v>0</v>
      </c>
      <c r="AC59" s="38">
        <f t="shared" si="84"/>
        <v>0</v>
      </c>
      <c r="AD59" s="25" t="str">
        <f t="shared" si="85"/>
        <v>OK</v>
      </c>
      <c r="AF59" s="25" t="str">
        <f t="shared" si="86"/>
        <v/>
      </c>
      <c r="AH59" s="22" t="str">
        <f>IF(AF59="","",COUNTIF($AF$7:$AF$120,AF59))</f>
        <v/>
      </c>
      <c r="AI59" s="60" t="str">
        <f t="shared" si="83"/>
        <v/>
      </c>
      <c r="AK59" s="25" t="str">
        <f t="array" ref="AK59">IF(C59="","",INDEX(구분표!$I$2:$I$313, MATCH(1,(구분표!$E$2:$E$313='17년일출'!B59)*(구분표!$F$2:$F$313='17년일출'!C59)*(구분표!$G$2:$G$313='17년일출'!A59),0)))</f>
        <v/>
      </c>
      <c r="AM59" s="25"/>
    </row>
    <row r="60" spans="1:39" ht="50.1" customHeight="1" x14ac:dyDescent="0.3">
      <c r="A60" s="31" t="str">
        <f>IFERROR(VLOOKUP($C60,구분표!$A$2:$C$313,2,FALSE),"")</f>
        <v/>
      </c>
      <c r="B60" s="22" t="str">
        <f>IFERROR(VLOOKUP($C60,구분표!$A$2:$C$313,3,FALSE),"")</f>
        <v/>
      </c>
      <c r="C60" s="29"/>
      <c r="D60" s="33"/>
      <c r="E60" s="33"/>
      <c r="F60" s="34"/>
      <c r="G60" s="113"/>
      <c r="H60" s="40"/>
      <c r="I60" s="38"/>
      <c r="J60" s="41"/>
      <c r="K60" s="46">
        <f t="shared" si="76"/>
        <v>0</v>
      </c>
      <c r="L60" s="38"/>
      <c r="M60" s="41"/>
      <c r="N60" s="48">
        <f t="shared" si="77"/>
        <v>0</v>
      </c>
      <c r="O60" s="25" t="str">
        <f t="shared" si="82"/>
        <v>X</v>
      </c>
      <c r="P60" s="60"/>
      <c r="Q60" s="60"/>
      <c r="R60" s="112"/>
      <c r="T60" s="25"/>
      <c r="V60" s="25"/>
      <c r="W60" s="38">
        <f t="shared" si="78"/>
        <v>0</v>
      </c>
      <c r="X60" s="38">
        <f t="shared" si="79"/>
        <v>0</v>
      </c>
      <c r="Y60" s="25" t="str">
        <f t="shared" si="80"/>
        <v>OK</v>
      </c>
      <c r="AA60" s="25"/>
      <c r="AB60" s="38">
        <f t="shared" si="81"/>
        <v>0</v>
      </c>
      <c r="AC60" s="38">
        <f t="shared" si="84"/>
        <v>0</v>
      </c>
      <c r="AD60" s="25" t="str">
        <f t="shared" si="85"/>
        <v>OK</v>
      </c>
      <c r="AF60" s="25" t="str">
        <f t="shared" si="86"/>
        <v/>
      </c>
      <c r="AH60" s="22" t="str">
        <f>IF(AF60="","",COUNTIF($AF$7:$AF$120,AF60))</f>
        <v/>
      </c>
      <c r="AI60" s="60" t="str">
        <f t="shared" si="83"/>
        <v/>
      </c>
      <c r="AK60" s="25" t="str">
        <f t="array" ref="AK60">IF(C60="","",INDEX(구분표!$I$2:$I$313, MATCH(1,(구분표!$E$2:$E$313='17년일출'!B60)*(구분표!$F$2:$F$313='17년일출'!C60)*(구분표!$G$2:$G$313='17년일출'!A60),0)))</f>
        <v/>
      </c>
      <c r="AM60" s="25"/>
    </row>
    <row r="61" spans="1:39" ht="50.1" customHeight="1" x14ac:dyDescent="0.3">
      <c r="A61" s="31" t="str">
        <f>IFERROR(VLOOKUP($C61,구분표!$A$2:$C$313,2,FALSE),"")</f>
        <v/>
      </c>
      <c r="B61" s="22" t="str">
        <f>IFERROR(VLOOKUP($C61,구분표!$A$2:$C$313,3,FALSE),"")</f>
        <v/>
      </c>
      <c r="C61" s="29"/>
      <c r="D61" s="33"/>
      <c r="E61" s="33"/>
      <c r="F61" s="34"/>
      <c r="G61" s="113"/>
      <c r="H61" s="40"/>
      <c r="I61" s="38"/>
      <c r="J61" s="41"/>
      <c r="K61" s="46">
        <f t="shared" si="76"/>
        <v>0</v>
      </c>
      <c r="L61" s="38"/>
      <c r="M61" s="41"/>
      <c r="N61" s="48">
        <f t="shared" si="77"/>
        <v>0</v>
      </c>
      <c r="O61" s="25" t="str">
        <f t="shared" si="82"/>
        <v>X</v>
      </c>
      <c r="P61" s="60"/>
      <c r="Q61" s="60"/>
      <c r="R61" s="112"/>
      <c r="T61" s="25"/>
      <c r="V61" s="25"/>
      <c r="W61" s="38">
        <f t="shared" si="78"/>
        <v>0</v>
      </c>
      <c r="X61" s="38">
        <f t="shared" si="79"/>
        <v>0</v>
      </c>
      <c r="Y61" s="25" t="str">
        <f t="shared" si="80"/>
        <v>OK</v>
      </c>
      <c r="AA61" s="25"/>
      <c r="AB61" s="38">
        <f t="shared" si="81"/>
        <v>0</v>
      </c>
      <c r="AC61" s="38">
        <f t="shared" si="84"/>
        <v>0</v>
      </c>
      <c r="AD61" s="25" t="str">
        <f t="shared" si="85"/>
        <v>OK</v>
      </c>
      <c r="AF61" s="25" t="str">
        <f t="shared" si="86"/>
        <v/>
      </c>
      <c r="AH61" s="22" t="str">
        <f>IF(AF61="","",COUNTIF($AF$7:$AF$120,AF61))</f>
        <v/>
      </c>
      <c r="AI61" s="60" t="str">
        <f t="shared" si="83"/>
        <v/>
      </c>
      <c r="AK61" s="25" t="str">
        <f t="array" ref="AK61">IF(C61="","",INDEX(구분표!$I$2:$I$313, MATCH(1,(구분표!$E$2:$E$313='17년일출'!B61)*(구분표!$F$2:$F$313='17년일출'!C61)*(구분표!$G$2:$G$313='17년일출'!A61),0)))</f>
        <v/>
      </c>
      <c r="AM61" s="25"/>
    </row>
    <row r="62" spans="1:39" ht="50.1" customHeight="1" x14ac:dyDescent="0.3">
      <c r="A62" s="31" t="str">
        <f>IFERROR(VLOOKUP($C62,구분표!$A$2:$C$313,2,FALSE),"")</f>
        <v/>
      </c>
      <c r="B62" s="22" t="str">
        <f>IFERROR(VLOOKUP($C62,구분표!$A$2:$C$313,3,FALSE),"")</f>
        <v/>
      </c>
      <c r="C62" s="29"/>
      <c r="D62" s="33"/>
      <c r="E62" s="33"/>
      <c r="F62" s="34"/>
      <c r="G62" s="113"/>
      <c r="H62" s="40"/>
      <c r="I62" s="38"/>
      <c r="J62" s="41"/>
      <c r="K62" s="46">
        <f t="shared" si="76"/>
        <v>0</v>
      </c>
      <c r="L62" s="38"/>
      <c r="M62" s="41"/>
      <c r="N62" s="48">
        <f t="shared" si="77"/>
        <v>0</v>
      </c>
      <c r="O62" s="25" t="str">
        <f t="shared" si="82"/>
        <v>X</v>
      </c>
      <c r="P62" s="60"/>
      <c r="Q62" s="60"/>
      <c r="R62" s="112"/>
      <c r="T62" s="25"/>
      <c r="V62" s="25"/>
      <c r="W62" s="38">
        <f t="shared" si="78"/>
        <v>0</v>
      </c>
      <c r="X62" s="38">
        <f t="shared" si="79"/>
        <v>0</v>
      </c>
      <c r="Y62" s="25" t="str">
        <f t="shared" si="80"/>
        <v>OK</v>
      </c>
      <c r="AA62" s="25"/>
      <c r="AB62" s="38">
        <f t="shared" si="81"/>
        <v>0</v>
      </c>
      <c r="AC62" s="38">
        <f t="shared" si="84"/>
        <v>0</v>
      </c>
      <c r="AD62" s="25" t="str">
        <f t="shared" si="85"/>
        <v>OK</v>
      </c>
      <c r="AF62" s="25" t="str">
        <f t="shared" si="86"/>
        <v/>
      </c>
      <c r="AH62" s="22" t="str">
        <f>IF(AF62="","",COUNTIF($AF$7:$AF$120,AF62))</f>
        <v/>
      </c>
      <c r="AI62" s="60" t="str">
        <f t="shared" si="83"/>
        <v/>
      </c>
      <c r="AK62" s="25" t="str">
        <f t="array" ref="AK62">IF(C62="","",INDEX(구분표!$I$2:$I$313, MATCH(1,(구분표!$E$2:$E$313='17년일출'!B62)*(구분표!$F$2:$F$313='17년일출'!C62)*(구분표!$G$2:$G$313='17년일출'!A62),0)))</f>
        <v/>
      </c>
      <c r="AM62" s="25"/>
    </row>
    <row r="63" spans="1:39" ht="50.1" customHeight="1" x14ac:dyDescent="0.3">
      <c r="A63" s="31" t="str">
        <f>IFERROR(VLOOKUP($C63,구분표!$A$2:$C$313,2,FALSE),"")</f>
        <v/>
      </c>
      <c r="B63" s="22" t="str">
        <f>IFERROR(VLOOKUP($C63,구분표!$A$2:$C$313,3,FALSE),"")</f>
        <v/>
      </c>
      <c r="C63" s="29"/>
      <c r="D63" s="33"/>
      <c r="E63" s="33"/>
      <c r="F63" s="34"/>
      <c r="G63" s="33"/>
      <c r="H63" s="40"/>
      <c r="I63" s="38"/>
      <c r="J63" s="41"/>
      <c r="K63" s="46">
        <f t="shared" si="76"/>
        <v>0</v>
      </c>
      <c r="L63" s="38"/>
      <c r="M63" s="41"/>
      <c r="N63" s="48">
        <f t="shared" si="77"/>
        <v>0</v>
      </c>
      <c r="O63" s="25" t="str">
        <f t="shared" si="5"/>
        <v>X</v>
      </c>
      <c r="P63" s="60"/>
      <c r="Q63" s="60"/>
      <c r="R63" s="27"/>
      <c r="T63" s="25"/>
      <c r="V63" s="25"/>
      <c r="W63" s="38">
        <f t="shared" si="78"/>
        <v>0</v>
      </c>
      <c r="X63" s="38">
        <f t="shared" si="79"/>
        <v>0</v>
      </c>
      <c r="Y63" s="25" t="str">
        <f t="shared" si="80"/>
        <v>OK</v>
      </c>
      <c r="AA63" s="25"/>
      <c r="AB63" s="38">
        <f t="shared" si="81"/>
        <v>0</v>
      </c>
      <c r="AC63" s="38">
        <f>IF($V63="도비",SUM(L63:M63),IF($T63="국도비","직접입력",SUM(L63:M63)-AB63))</f>
        <v>0</v>
      </c>
      <c r="AD63" s="25" t="str">
        <f t="shared" ref="AD63:AD85" si="87">IF(SUM(L63:M63)=SUM(AB63:AC63),"OK","검토")</f>
        <v>OK</v>
      </c>
      <c r="AF63" s="25" t="str">
        <f t="shared" ref="AF63:AF74" si="88">IF(V63="","",IF(V63="도비","세입없음","직접입력"))</f>
        <v/>
      </c>
      <c r="AH63" s="22" t="str">
        <f>IF(AF63="","",COUNTIF($AF$7:$AF$120,AF63))</f>
        <v/>
      </c>
      <c r="AI63" s="60" t="str">
        <f t="shared" si="11"/>
        <v/>
      </c>
      <c r="AK63" s="25" t="str">
        <f t="array" ref="AK63">IF(C63="","",INDEX(구분표!$I$2:$I$313, MATCH(1,(구분표!$E$2:$E$313='17년일출'!B63)*(구분표!$F$2:$F$313='17년일출'!C63)*(구분표!$G$2:$G$313='17년일출'!A63),0)))</f>
        <v/>
      </c>
      <c r="AM63" s="25"/>
    </row>
    <row r="64" spans="1:39" ht="50.1" customHeight="1" x14ac:dyDescent="0.3">
      <c r="A64" s="31" t="str">
        <f>IFERROR(VLOOKUP($C64,구분표!$A$2:$C$313,2,FALSE),"")</f>
        <v/>
      </c>
      <c r="B64" s="22" t="str">
        <f>IFERROR(VLOOKUP($C64,구분표!$A$2:$C$313,3,FALSE),"")</f>
        <v/>
      </c>
      <c r="C64" s="29"/>
      <c r="D64" s="33"/>
      <c r="E64" s="33"/>
      <c r="F64" s="34"/>
      <c r="G64" s="33"/>
      <c r="H64" s="40"/>
      <c r="I64" s="38"/>
      <c r="J64" s="41"/>
      <c r="K64" s="46">
        <f t="shared" si="76"/>
        <v>0</v>
      </c>
      <c r="L64" s="38"/>
      <c r="M64" s="41"/>
      <c r="N64" s="48">
        <f t="shared" si="77"/>
        <v>0</v>
      </c>
      <c r="O64" s="25" t="str">
        <f t="shared" si="5"/>
        <v>X</v>
      </c>
      <c r="P64" s="60"/>
      <c r="Q64" s="60"/>
      <c r="R64" s="27"/>
      <c r="T64" s="25"/>
      <c r="V64" s="25"/>
      <c r="W64" s="38">
        <f t="shared" si="78"/>
        <v>0</v>
      </c>
      <c r="X64" s="38">
        <f t="shared" si="79"/>
        <v>0</v>
      </c>
      <c r="Y64" s="25" t="str">
        <f t="shared" si="80"/>
        <v>OK</v>
      </c>
      <c r="AA64" s="25"/>
      <c r="AB64" s="38">
        <f t="shared" si="81"/>
        <v>0</v>
      </c>
      <c r="AC64" s="38">
        <f>IF($V64="도비",SUM(L64:M64),IF($T64="국도비","직접입력",SUM(L64:M64)-AB64))</f>
        <v>0</v>
      </c>
      <c r="AD64" s="25" t="str">
        <f t="shared" si="87"/>
        <v>OK</v>
      </c>
      <c r="AF64" s="25" t="str">
        <f t="shared" si="88"/>
        <v/>
      </c>
      <c r="AH64" s="22" t="str">
        <f>IF(AF64="","",COUNTIF($AF$7:$AF$120,AF64))</f>
        <v/>
      </c>
      <c r="AI64" s="60" t="str">
        <f t="shared" si="11"/>
        <v/>
      </c>
      <c r="AK64" s="25" t="str">
        <f t="array" ref="AK64">IF(C64="","",INDEX(구분표!$I$2:$I$313, MATCH(1,(구분표!$E$2:$E$313='17년일출'!B64)*(구분표!$F$2:$F$313='17년일출'!C64)*(구분표!$G$2:$G$313='17년일출'!A64),0)))</f>
        <v/>
      </c>
      <c r="AM64" s="25"/>
    </row>
    <row r="65" spans="1:39" ht="50.1" customHeight="1" x14ac:dyDescent="0.3">
      <c r="A65" s="31" t="str">
        <f>IFERROR(VLOOKUP($C65,구분표!$A$2:$C$313,2,FALSE),"")</f>
        <v/>
      </c>
      <c r="B65" s="22" t="str">
        <f>IFERROR(VLOOKUP($C65,구분표!$A$2:$C$313,3,FALSE),"")</f>
        <v/>
      </c>
      <c r="C65" s="29"/>
      <c r="D65" s="33"/>
      <c r="E65" s="33"/>
      <c r="F65" s="34"/>
      <c r="G65" s="33"/>
      <c r="H65" s="40"/>
      <c r="I65" s="38"/>
      <c r="J65" s="41"/>
      <c r="K65" s="46">
        <f t="shared" si="76"/>
        <v>0</v>
      </c>
      <c r="L65" s="38"/>
      <c r="M65" s="41"/>
      <c r="N65" s="48">
        <f t="shared" si="77"/>
        <v>0</v>
      </c>
      <c r="O65" s="25" t="str">
        <f t="shared" si="5"/>
        <v>X</v>
      </c>
      <c r="P65" s="60"/>
      <c r="Q65" s="60"/>
      <c r="R65" s="27"/>
      <c r="T65" s="25"/>
      <c r="V65" s="25"/>
      <c r="W65" s="38">
        <f t="shared" si="78"/>
        <v>0</v>
      </c>
      <c r="X65" s="38">
        <f t="shared" si="79"/>
        <v>0</v>
      </c>
      <c r="Y65" s="25" t="str">
        <f t="shared" si="80"/>
        <v>OK</v>
      </c>
      <c r="AA65" s="25"/>
      <c r="AB65" s="38">
        <f t="shared" si="81"/>
        <v>0</v>
      </c>
      <c r="AC65" s="38">
        <f>IF($V65="도비",SUM(L65:M65),IF($T65="국도비","직접입력",SUM(L65:M65)-AB65))</f>
        <v>0</v>
      </c>
      <c r="AD65" s="25" t="str">
        <f t="shared" si="87"/>
        <v>OK</v>
      </c>
      <c r="AF65" s="25" t="str">
        <f t="shared" si="88"/>
        <v/>
      </c>
      <c r="AH65" s="22" t="str">
        <f>IF(AF65="","",COUNTIF($AF$7:$AF$120,AF65))</f>
        <v/>
      </c>
      <c r="AI65" s="60" t="str">
        <f t="shared" si="11"/>
        <v/>
      </c>
      <c r="AK65" s="25" t="str">
        <f t="array" ref="AK65">IF(C65="","",INDEX(구분표!$I$2:$I$313, MATCH(1,(구분표!$E$2:$E$313='17년일출'!B65)*(구분표!$F$2:$F$313='17년일출'!C65)*(구분표!$G$2:$G$313='17년일출'!A65),0)))</f>
        <v/>
      </c>
      <c r="AM65" s="25"/>
    </row>
    <row r="66" spans="1:39" ht="50.1" customHeight="1" x14ac:dyDescent="0.3">
      <c r="A66" s="52" t="s">
        <v>505</v>
      </c>
      <c r="B66" s="53"/>
      <c r="C66" s="54"/>
      <c r="D66" s="53"/>
      <c r="E66" s="53"/>
      <c r="F66" s="54"/>
      <c r="G66" s="53"/>
      <c r="H66" s="55">
        <f t="shared" ref="H66:N66" si="89">SUM(H67:H76)</f>
        <v>0</v>
      </c>
      <c r="I66" s="55">
        <f t="shared" si="89"/>
        <v>0</v>
      </c>
      <c r="J66" s="55">
        <f t="shared" si="89"/>
        <v>0</v>
      </c>
      <c r="K66" s="55">
        <f t="shared" si="89"/>
        <v>0</v>
      </c>
      <c r="L66" s="55">
        <f t="shared" si="89"/>
        <v>0</v>
      </c>
      <c r="M66" s="55">
        <f t="shared" si="89"/>
        <v>0</v>
      </c>
      <c r="N66" s="55">
        <f t="shared" si="89"/>
        <v>0</v>
      </c>
      <c r="O66" s="56"/>
      <c r="P66" s="183"/>
      <c r="Q66" s="183"/>
      <c r="R66" s="57"/>
      <c r="T66" s="25"/>
      <c r="V66" s="25"/>
      <c r="W66" s="38"/>
      <c r="X66" s="38"/>
      <c r="Y66" s="25"/>
      <c r="AA66" s="25"/>
      <c r="AB66" s="38"/>
      <c r="AC66" s="38"/>
      <c r="AD66" s="25"/>
      <c r="AF66" s="25" t="str">
        <f t="shared" si="88"/>
        <v/>
      </c>
      <c r="AH66" s="22"/>
      <c r="AI66" s="60"/>
      <c r="AK66" s="25"/>
      <c r="AM66" s="25"/>
    </row>
    <row r="67" spans="1:39" ht="50.1" customHeight="1" x14ac:dyDescent="0.3">
      <c r="A67" s="31" t="str">
        <f>IFERROR(VLOOKUP($C67,구분표!$A$2:$C$313,2,FALSE),"")</f>
        <v/>
      </c>
      <c r="B67" s="22" t="str">
        <f>IFERROR(VLOOKUP($C67,구분표!$A$2:$C$313,3,FALSE),"")</f>
        <v/>
      </c>
      <c r="C67" s="29"/>
      <c r="D67" s="33"/>
      <c r="E67" s="33"/>
      <c r="F67" s="34"/>
      <c r="G67" s="113"/>
      <c r="H67" s="40"/>
      <c r="I67" s="38"/>
      <c r="J67" s="41"/>
      <c r="K67" s="46">
        <f t="shared" ref="K67:K76" si="90">H67+I67+J67</f>
        <v>0</v>
      </c>
      <c r="L67" s="38"/>
      <c r="M67" s="41"/>
      <c r="N67" s="48">
        <f t="shared" ref="N67:N76" si="91">H67+L67+M67</f>
        <v>0</v>
      </c>
      <c r="O67" s="25" t="str">
        <f t="shared" si="5"/>
        <v>X</v>
      </c>
      <c r="P67" s="60"/>
      <c r="Q67" s="60"/>
      <c r="R67" s="112"/>
      <c r="T67" s="25"/>
      <c r="V67" s="25"/>
      <c r="W67" s="38">
        <f t="shared" ref="W67:W76" si="92">IF($V67&lt;&gt;"도비",IF($T67="국도비","직접입력",SUM($I67:$J67)),)</f>
        <v>0</v>
      </c>
      <c r="X67" s="38">
        <f t="shared" ref="X67:X76" si="93">IF($V67="도비",SUM($I67:$J67),IF($T67="국도비","직접입력",SUM($I67:$J67)-$W67))</f>
        <v>0</v>
      </c>
      <c r="Y67" s="25" t="str">
        <f t="shared" ref="Y67:Y76" si="94">IF(SUM($I67:$J67)=SUM($W67:$X67),"OK","검토")</f>
        <v>OK</v>
      </c>
      <c r="AA67" s="25"/>
      <c r="AB67" s="38">
        <f t="shared" ref="AB67:AB76" si="95">IF($V67&lt;&gt;"도비",IF($T67="국도비","직접입력",SUM($L67:$M67)),)</f>
        <v>0</v>
      </c>
      <c r="AC67" s="38">
        <f t="shared" ref="AC67:AC76" si="96">IF($V67="도비",SUM(L67:M67),IF($T67="국도비","직접입력",SUM(L67:M67)-AB67))</f>
        <v>0</v>
      </c>
      <c r="AD67" s="25" t="str">
        <f t="shared" si="87"/>
        <v>OK</v>
      </c>
      <c r="AF67" s="25" t="str">
        <f t="shared" si="88"/>
        <v/>
      </c>
      <c r="AH67" s="22" t="str">
        <f>IF(AF67="","",COUNTIF($AF$7:$AF$120,AF67))</f>
        <v/>
      </c>
      <c r="AI67" s="60" t="str">
        <f t="shared" si="11"/>
        <v/>
      </c>
      <c r="AK67" s="25" t="str">
        <f t="array" ref="AK67">IF(C67="","",INDEX(구분표!$I$2:$I$313, MATCH(1,(구분표!$E$2:$E$313='17년일출'!B67)*(구분표!$F$2:$F$313='17년일출'!C67)*(구분표!$G$2:$G$313='17년일출'!A67),0)))</f>
        <v/>
      </c>
      <c r="AM67" s="25"/>
    </row>
    <row r="68" spans="1:39" ht="50.1" customHeight="1" x14ac:dyDescent="0.3">
      <c r="A68" s="31" t="str">
        <f>IFERROR(VLOOKUP($C68,구분표!$A$2:$C$313,2,FALSE),"")</f>
        <v/>
      </c>
      <c r="B68" s="22" t="str">
        <f>IFERROR(VLOOKUP($C68,구분표!$A$2:$C$313,3,FALSE),"")</f>
        <v/>
      </c>
      <c r="C68" s="29"/>
      <c r="D68" s="33"/>
      <c r="E68" s="33"/>
      <c r="F68" s="34"/>
      <c r="G68" s="113"/>
      <c r="H68" s="40"/>
      <c r="I68" s="38"/>
      <c r="J68" s="41"/>
      <c r="K68" s="46">
        <f t="shared" si="90"/>
        <v>0</v>
      </c>
      <c r="L68" s="38"/>
      <c r="M68" s="41"/>
      <c r="N68" s="48">
        <f t="shared" si="91"/>
        <v>0</v>
      </c>
      <c r="O68" s="25" t="str">
        <f t="shared" si="5"/>
        <v>X</v>
      </c>
      <c r="P68" s="60"/>
      <c r="Q68" s="60"/>
      <c r="R68" s="112"/>
      <c r="T68" s="25"/>
      <c r="V68" s="25"/>
      <c r="W68" s="38">
        <f t="shared" si="92"/>
        <v>0</v>
      </c>
      <c r="X68" s="38">
        <f t="shared" si="93"/>
        <v>0</v>
      </c>
      <c r="Y68" s="25" t="str">
        <f t="shared" si="94"/>
        <v>OK</v>
      </c>
      <c r="AA68" s="25"/>
      <c r="AB68" s="38">
        <f t="shared" si="95"/>
        <v>0</v>
      </c>
      <c r="AC68" s="38">
        <f t="shared" si="96"/>
        <v>0</v>
      </c>
      <c r="AD68" s="25" t="str">
        <f t="shared" si="87"/>
        <v>OK</v>
      </c>
      <c r="AF68" s="25" t="str">
        <f t="shared" si="88"/>
        <v/>
      </c>
      <c r="AH68" s="22" t="str">
        <f>IF(AF68="","",COUNTIF($AF$7:$AF$120,AF68))</f>
        <v/>
      </c>
      <c r="AI68" s="60" t="str">
        <f t="shared" si="11"/>
        <v/>
      </c>
      <c r="AK68" s="25" t="str">
        <f t="array" ref="AK68">IF(C68="","",INDEX(구분표!$I$2:$I$313, MATCH(1,(구분표!$E$2:$E$313='17년일출'!B68)*(구분표!$F$2:$F$313='17년일출'!C68)*(구분표!$G$2:$G$313='17년일출'!A68),0)))</f>
        <v/>
      </c>
      <c r="AM68" s="25"/>
    </row>
    <row r="69" spans="1:39" ht="50.1" customHeight="1" x14ac:dyDescent="0.3">
      <c r="A69" s="31" t="str">
        <f>IFERROR(VLOOKUP($C69,구분표!$A$2:$C$313,2,FALSE),"")</f>
        <v/>
      </c>
      <c r="B69" s="22" t="str">
        <f>IFERROR(VLOOKUP($C69,구분표!$A$2:$C$313,3,FALSE),"")</f>
        <v/>
      </c>
      <c r="C69" s="29"/>
      <c r="D69" s="33"/>
      <c r="E69" s="33"/>
      <c r="F69" s="34"/>
      <c r="G69" s="113"/>
      <c r="H69" s="40"/>
      <c r="I69" s="38"/>
      <c r="J69" s="41"/>
      <c r="K69" s="46">
        <f t="shared" si="90"/>
        <v>0</v>
      </c>
      <c r="L69" s="38"/>
      <c r="M69" s="41"/>
      <c r="N69" s="48">
        <f t="shared" si="91"/>
        <v>0</v>
      </c>
      <c r="O69" s="25" t="str">
        <f t="shared" si="5"/>
        <v>X</v>
      </c>
      <c r="P69" s="60"/>
      <c r="Q69" s="60"/>
      <c r="R69" s="112"/>
      <c r="T69" s="25"/>
      <c r="V69" s="25"/>
      <c r="W69" s="38">
        <f t="shared" si="92"/>
        <v>0</v>
      </c>
      <c r="X69" s="38">
        <f t="shared" si="93"/>
        <v>0</v>
      </c>
      <c r="Y69" s="25" t="str">
        <f t="shared" si="94"/>
        <v>OK</v>
      </c>
      <c r="AA69" s="25"/>
      <c r="AB69" s="38">
        <f t="shared" si="95"/>
        <v>0</v>
      </c>
      <c r="AC69" s="38">
        <f t="shared" si="96"/>
        <v>0</v>
      </c>
      <c r="AD69" s="25" t="str">
        <f t="shared" si="87"/>
        <v>OK</v>
      </c>
      <c r="AF69" s="25" t="str">
        <f t="shared" si="88"/>
        <v/>
      </c>
      <c r="AH69" s="22" t="str">
        <f>IF(AF69="","",COUNTIF($AF$7:$AF$120,AF69))</f>
        <v/>
      </c>
      <c r="AI69" s="60" t="str">
        <f t="shared" si="11"/>
        <v/>
      </c>
      <c r="AK69" s="25" t="str">
        <f t="array" ref="AK69">IF(C69="","",INDEX(구분표!$I$2:$I$313, MATCH(1,(구분표!$E$2:$E$313='17년일출'!B69)*(구분표!$F$2:$F$313='17년일출'!C69)*(구분표!$G$2:$G$313='17년일출'!A69),0)))</f>
        <v/>
      </c>
      <c r="AM69" s="25"/>
    </row>
    <row r="70" spans="1:39" ht="50.1" customHeight="1" x14ac:dyDescent="0.3">
      <c r="A70" s="31" t="str">
        <f>IFERROR(VLOOKUP($C70,구분표!$A$2:$C$313,2,FALSE),"")</f>
        <v/>
      </c>
      <c r="B70" s="22" t="str">
        <f>IFERROR(VLOOKUP($C70,구분표!$A$2:$C$313,3,FALSE),"")</f>
        <v/>
      </c>
      <c r="C70" s="29"/>
      <c r="D70" s="33"/>
      <c r="E70" s="33"/>
      <c r="F70" s="34"/>
      <c r="G70" s="113"/>
      <c r="H70" s="40"/>
      <c r="I70" s="38"/>
      <c r="J70" s="41"/>
      <c r="K70" s="46">
        <f t="shared" si="90"/>
        <v>0</v>
      </c>
      <c r="L70" s="38"/>
      <c r="M70" s="41"/>
      <c r="N70" s="48">
        <f t="shared" si="91"/>
        <v>0</v>
      </c>
      <c r="O70" s="25" t="str">
        <f t="shared" si="5"/>
        <v>X</v>
      </c>
      <c r="P70" s="60"/>
      <c r="Q70" s="60"/>
      <c r="R70" s="112"/>
      <c r="T70" s="25"/>
      <c r="V70" s="25"/>
      <c r="W70" s="38">
        <f t="shared" si="92"/>
        <v>0</v>
      </c>
      <c r="X70" s="38">
        <f t="shared" si="93"/>
        <v>0</v>
      </c>
      <c r="Y70" s="25" t="str">
        <f t="shared" si="94"/>
        <v>OK</v>
      </c>
      <c r="AA70" s="25"/>
      <c r="AB70" s="38">
        <f t="shared" si="95"/>
        <v>0</v>
      </c>
      <c r="AC70" s="38">
        <f t="shared" si="96"/>
        <v>0</v>
      </c>
      <c r="AD70" s="25" t="str">
        <f t="shared" si="87"/>
        <v>OK</v>
      </c>
      <c r="AF70" s="25" t="str">
        <f t="shared" si="88"/>
        <v/>
      </c>
      <c r="AH70" s="22" t="str">
        <f>IF(AF70="","",COUNTIF($AF$7:$AF$120,AF70))</f>
        <v/>
      </c>
      <c r="AI70" s="60" t="str">
        <f t="shared" si="11"/>
        <v/>
      </c>
      <c r="AK70" s="25" t="str">
        <f t="array" ref="AK70">IF(C70="","",INDEX(구분표!$I$2:$I$313, MATCH(1,(구분표!$E$2:$E$313='17년일출'!B70)*(구분표!$F$2:$F$313='17년일출'!C70)*(구분표!$G$2:$G$313='17년일출'!A70),0)))</f>
        <v/>
      </c>
      <c r="AM70" s="25"/>
    </row>
    <row r="71" spans="1:39" ht="50.1" customHeight="1" x14ac:dyDescent="0.3">
      <c r="A71" s="31" t="str">
        <f>IFERROR(VLOOKUP($C71,구분표!$A$2:$C$313,2,FALSE),"")</f>
        <v/>
      </c>
      <c r="B71" s="22" t="str">
        <f>IFERROR(VLOOKUP($C71,구분표!$A$2:$C$313,3,FALSE),"")</f>
        <v/>
      </c>
      <c r="C71" s="29"/>
      <c r="D71" s="33"/>
      <c r="E71" s="33"/>
      <c r="F71" s="34"/>
      <c r="G71" s="113"/>
      <c r="H71" s="40"/>
      <c r="I71" s="38"/>
      <c r="J71" s="41"/>
      <c r="K71" s="46">
        <f t="shared" si="90"/>
        <v>0</v>
      </c>
      <c r="L71" s="38"/>
      <c r="M71" s="41"/>
      <c r="N71" s="48">
        <f t="shared" si="91"/>
        <v>0</v>
      </c>
      <c r="O71" s="25" t="str">
        <f t="shared" si="5"/>
        <v>X</v>
      </c>
      <c r="P71" s="60"/>
      <c r="Q71" s="60"/>
      <c r="R71" s="112"/>
      <c r="T71" s="25"/>
      <c r="V71" s="25"/>
      <c r="W71" s="38">
        <f t="shared" si="92"/>
        <v>0</v>
      </c>
      <c r="X71" s="38">
        <f t="shared" si="93"/>
        <v>0</v>
      </c>
      <c r="Y71" s="25" t="str">
        <f t="shared" si="94"/>
        <v>OK</v>
      </c>
      <c r="AA71" s="25"/>
      <c r="AB71" s="38">
        <f t="shared" si="95"/>
        <v>0</v>
      </c>
      <c r="AC71" s="38">
        <f t="shared" si="96"/>
        <v>0</v>
      </c>
      <c r="AD71" s="25" t="str">
        <f t="shared" si="87"/>
        <v>OK</v>
      </c>
      <c r="AF71" s="25" t="str">
        <f t="shared" si="88"/>
        <v/>
      </c>
      <c r="AH71" s="22" t="str">
        <f>IF(AF71="","",COUNTIF($AF$7:$AF$120,AF71))</f>
        <v/>
      </c>
      <c r="AI71" s="60" t="str">
        <f t="shared" si="11"/>
        <v/>
      </c>
      <c r="AK71" s="25" t="str">
        <f t="array" ref="AK71">IF(C71="","",INDEX(구분표!$I$2:$I$313, MATCH(1,(구분표!$E$2:$E$313='17년일출'!B71)*(구분표!$F$2:$F$313='17년일출'!C71)*(구분표!$G$2:$G$313='17년일출'!A71),0)))</f>
        <v/>
      </c>
      <c r="AM71" s="25"/>
    </row>
    <row r="72" spans="1:39" ht="50.1" customHeight="1" x14ac:dyDescent="0.3">
      <c r="A72" s="31" t="str">
        <f>IFERROR(VLOOKUP($C72,구분표!$A$2:$C$313,2,FALSE),"")</f>
        <v/>
      </c>
      <c r="B72" s="22" t="str">
        <f>IFERROR(VLOOKUP($C72,구분표!$A$2:$C$313,3,FALSE),"")</f>
        <v/>
      </c>
      <c r="C72" s="29"/>
      <c r="D72" s="33"/>
      <c r="E72" s="33"/>
      <c r="F72" s="34"/>
      <c r="G72" s="113"/>
      <c r="H72" s="40"/>
      <c r="I72" s="38"/>
      <c r="J72" s="41"/>
      <c r="K72" s="46">
        <f t="shared" si="90"/>
        <v>0</v>
      </c>
      <c r="L72" s="38"/>
      <c r="M72" s="41"/>
      <c r="N72" s="48">
        <f t="shared" si="91"/>
        <v>0</v>
      </c>
      <c r="O72" s="25" t="str">
        <f t="shared" si="5"/>
        <v>X</v>
      </c>
      <c r="P72" s="60"/>
      <c r="Q72" s="60"/>
      <c r="R72" s="112"/>
      <c r="T72" s="25"/>
      <c r="V72" s="25"/>
      <c r="W72" s="38">
        <f t="shared" si="92"/>
        <v>0</v>
      </c>
      <c r="X72" s="38">
        <f t="shared" si="93"/>
        <v>0</v>
      </c>
      <c r="Y72" s="25" t="str">
        <f t="shared" si="94"/>
        <v>OK</v>
      </c>
      <c r="AA72" s="25"/>
      <c r="AB72" s="38">
        <f t="shared" si="95"/>
        <v>0</v>
      </c>
      <c r="AC72" s="38">
        <f t="shared" si="96"/>
        <v>0</v>
      </c>
      <c r="AD72" s="25" t="str">
        <f t="shared" si="87"/>
        <v>OK</v>
      </c>
      <c r="AF72" s="25" t="str">
        <f t="shared" si="88"/>
        <v/>
      </c>
      <c r="AH72" s="22" t="str">
        <f>IF(AF72="","",COUNTIF($AF$7:$AF$120,AF72))</f>
        <v/>
      </c>
      <c r="AI72" s="60" t="str">
        <f t="shared" si="11"/>
        <v/>
      </c>
      <c r="AK72" s="25" t="str">
        <f t="array" ref="AK72">IF(C72="","",INDEX(구분표!$I$2:$I$313, MATCH(1,(구분표!$E$2:$E$313='17년일출'!B72)*(구분표!$F$2:$F$313='17년일출'!C72)*(구분표!$G$2:$G$313='17년일출'!A72),0)))</f>
        <v/>
      </c>
      <c r="AM72" s="25"/>
    </row>
    <row r="73" spans="1:39" ht="50.1" customHeight="1" x14ac:dyDescent="0.3">
      <c r="A73" s="31" t="str">
        <f>IFERROR(VLOOKUP($C73,구분표!$A$2:$C$313,2,FALSE),"")</f>
        <v/>
      </c>
      <c r="B73" s="22" t="str">
        <f>IFERROR(VLOOKUP($C73,구분표!$A$2:$C$313,3,FALSE),"")</f>
        <v/>
      </c>
      <c r="C73" s="29"/>
      <c r="D73" s="33"/>
      <c r="E73" s="33"/>
      <c r="F73" s="34"/>
      <c r="G73" s="113"/>
      <c r="H73" s="40"/>
      <c r="I73" s="38"/>
      <c r="J73" s="41"/>
      <c r="K73" s="46">
        <f t="shared" si="90"/>
        <v>0</v>
      </c>
      <c r="L73" s="38"/>
      <c r="M73" s="41"/>
      <c r="N73" s="48">
        <f t="shared" si="91"/>
        <v>0</v>
      </c>
      <c r="O73" s="25" t="str">
        <f t="shared" si="5"/>
        <v>X</v>
      </c>
      <c r="P73" s="60"/>
      <c r="Q73" s="60"/>
      <c r="R73" s="112"/>
      <c r="T73" s="25"/>
      <c r="V73" s="25"/>
      <c r="W73" s="38">
        <f t="shared" si="92"/>
        <v>0</v>
      </c>
      <c r="X73" s="38">
        <f t="shared" si="93"/>
        <v>0</v>
      </c>
      <c r="Y73" s="25" t="str">
        <f t="shared" si="94"/>
        <v>OK</v>
      </c>
      <c r="AA73" s="25"/>
      <c r="AB73" s="38">
        <f t="shared" si="95"/>
        <v>0</v>
      </c>
      <c r="AC73" s="38">
        <f t="shared" si="96"/>
        <v>0</v>
      </c>
      <c r="AD73" s="25" t="str">
        <f t="shared" si="87"/>
        <v>OK</v>
      </c>
      <c r="AF73" s="25" t="str">
        <f t="shared" si="88"/>
        <v/>
      </c>
      <c r="AH73" s="22" t="str">
        <f>IF(AF73="","",COUNTIF($AF$7:$AF$120,AF73))</f>
        <v/>
      </c>
      <c r="AI73" s="60" t="str">
        <f t="shared" si="11"/>
        <v/>
      </c>
      <c r="AK73" s="25" t="str">
        <f t="array" ref="AK73">IF(C73="","",INDEX(구분표!$I$2:$I$313, MATCH(1,(구분표!$E$2:$E$313='17년일출'!B73)*(구분표!$F$2:$F$313='17년일출'!C73)*(구분표!$G$2:$G$313='17년일출'!A73),0)))</f>
        <v/>
      </c>
      <c r="AM73" s="25"/>
    </row>
    <row r="74" spans="1:39" ht="50.1" customHeight="1" x14ac:dyDescent="0.3">
      <c r="A74" s="31" t="str">
        <f>IFERROR(VLOOKUP($C74,구분표!$A$2:$C$313,2,FALSE),"")</f>
        <v/>
      </c>
      <c r="B74" s="22" t="str">
        <f>IFERROR(VLOOKUP($C74,구분표!$A$2:$C$313,3,FALSE),"")</f>
        <v/>
      </c>
      <c r="C74" s="29"/>
      <c r="D74" s="33"/>
      <c r="E74" s="33"/>
      <c r="F74" s="34"/>
      <c r="G74" s="113"/>
      <c r="H74" s="40"/>
      <c r="I74" s="38"/>
      <c r="J74" s="41"/>
      <c r="K74" s="46">
        <f t="shared" si="90"/>
        <v>0</v>
      </c>
      <c r="L74" s="38"/>
      <c r="M74" s="41"/>
      <c r="N74" s="48">
        <f t="shared" si="91"/>
        <v>0</v>
      </c>
      <c r="O74" s="25" t="str">
        <f t="shared" si="5"/>
        <v>X</v>
      </c>
      <c r="P74" s="60"/>
      <c r="Q74" s="60"/>
      <c r="R74" s="112"/>
      <c r="T74" s="25"/>
      <c r="V74" s="25"/>
      <c r="W74" s="38">
        <f t="shared" si="92"/>
        <v>0</v>
      </c>
      <c r="X74" s="38">
        <f t="shared" si="93"/>
        <v>0</v>
      </c>
      <c r="Y74" s="25" t="str">
        <f t="shared" si="94"/>
        <v>OK</v>
      </c>
      <c r="AA74" s="25"/>
      <c r="AB74" s="38">
        <f t="shared" si="95"/>
        <v>0</v>
      </c>
      <c r="AC74" s="38">
        <f t="shared" si="96"/>
        <v>0</v>
      </c>
      <c r="AD74" s="25" t="str">
        <f t="shared" si="87"/>
        <v>OK</v>
      </c>
      <c r="AF74" s="25" t="str">
        <f t="shared" si="88"/>
        <v/>
      </c>
      <c r="AH74" s="22" t="str">
        <f>IF(AF74="","",COUNTIF($AF$7:$AF$120,AF74))</f>
        <v/>
      </c>
      <c r="AI74" s="60" t="str">
        <f t="shared" si="11"/>
        <v/>
      </c>
      <c r="AK74" s="25" t="str">
        <f t="array" ref="AK74">IF(C74="","",INDEX(구분표!$I$2:$I$313, MATCH(1,(구분표!$E$2:$E$313='17년일출'!B74)*(구분표!$F$2:$F$313='17년일출'!C74)*(구분표!$G$2:$G$313='17년일출'!A74),0)))</f>
        <v/>
      </c>
      <c r="AM74" s="25"/>
    </row>
    <row r="75" spans="1:39" ht="50.1" customHeight="1" x14ac:dyDescent="0.3">
      <c r="A75" s="31" t="str">
        <f>IFERROR(VLOOKUP($C75,구분표!$A$2:$C$313,2,FALSE),"")</f>
        <v/>
      </c>
      <c r="B75" s="22" t="str">
        <f>IFERROR(VLOOKUP($C75,구분표!$A$2:$C$313,3,FALSE),"")</f>
        <v/>
      </c>
      <c r="C75" s="29"/>
      <c r="D75" s="33"/>
      <c r="E75" s="33"/>
      <c r="F75" s="34"/>
      <c r="G75" s="33"/>
      <c r="H75" s="40"/>
      <c r="I75" s="38"/>
      <c r="J75" s="41"/>
      <c r="K75" s="46">
        <f t="shared" si="90"/>
        <v>0</v>
      </c>
      <c r="L75" s="38"/>
      <c r="M75" s="41"/>
      <c r="N75" s="48">
        <f t="shared" si="91"/>
        <v>0</v>
      </c>
      <c r="O75" s="25" t="str">
        <f t="shared" si="5"/>
        <v>X</v>
      </c>
      <c r="P75" s="60"/>
      <c r="Q75" s="60"/>
      <c r="R75" s="27"/>
      <c r="T75" s="25"/>
      <c r="V75" s="25"/>
      <c r="W75" s="38">
        <f t="shared" si="92"/>
        <v>0</v>
      </c>
      <c r="X75" s="38">
        <f t="shared" si="93"/>
        <v>0</v>
      </c>
      <c r="Y75" s="25" t="str">
        <f t="shared" si="94"/>
        <v>OK</v>
      </c>
      <c r="AA75" s="25"/>
      <c r="AB75" s="38">
        <f t="shared" si="95"/>
        <v>0</v>
      </c>
      <c r="AC75" s="38">
        <f t="shared" si="96"/>
        <v>0</v>
      </c>
      <c r="AD75" s="25" t="str">
        <f t="shared" si="87"/>
        <v>OK</v>
      </c>
      <c r="AF75" s="25" t="str">
        <f t="shared" ref="AF75:AF90" si="97">IF(V75="","",IF(V75="도비","세입없음","직접입력"))</f>
        <v/>
      </c>
      <c r="AH75" s="22" t="str">
        <f>IF(AF75="","",COUNTIF($AF$7:$AF$120,AF75))</f>
        <v/>
      </c>
      <c r="AI75" s="60" t="str">
        <f t="shared" si="11"/>
        <v/>
      </c>
      <c r="AK75" s="25" t="str">
        <f t="array" ref="AK75">IF(C75="","",INDEX(구분표!$I$2:$I$313, MATCH(1,(구분표!$E$2:$E$313='17년일출'!B75)*(구분표!$F$2:$F$313='17년일출'!C75)*(구분표!$G$2:$G$313='17년일출'!A75),0)))</f>
        <v/>
      </c>
      <c r="AM75" s="25"/>
    </row>
    <row r="76" spans="1:39" ht="50.1" customHeight="1" x14ac:dyDescent="0.3">
      <c r="A76" s="31" t="str">
        <f>IFERROR(VLOOKUP($C76,구분표!$A$2:$C$313,2,FALSE),"")</f>
        <v/>
      </c>
      <c r="B76" s="22" t="str">
        <f>IFERROR(VLOOKUP($C76,구분표!$A$2:$C$313,3,FALSE),"")</f>
        <v/>
      </c>
      <c r="C76" s="29"/>
      <c r="D76" s="33"/>
      <c r="E76" s="33"/>
      <c r="F76" s="34"/>
      <c r="G76" s="33"/>
      <c r="H76" s="40"/>
      <c r="I76" s="38"/>
      <c r="J76" s="41"/>
      <c r="K76" s="46">
        <f t="shared" si="90"/>
        <v>0</v>
      </c>
      <c r="L76" s="38"/>
      <c r="M76" s="41"/>
      <c r="N76" s="48">
        <f t="shared" si="91"/>
        <v>0</v>
      </c>
      <c r="O76" s="25" t="str">
        <f t="shared" si="5"/>
        <v>X</v>
      </c>
      <c r="P76" s="60"/>
      <c r="Q76" s="60"/>
      <c r="R76" s="27"/>
      <c r="T76" s="25"/>
      <c r="V76" s="25"/>
      <c r="W76" s="38">
        <f t="shared" si="92"/>
        <v>0</v>
      </c>
      <c r="X76" s="38">
        <f t="shared" si="93"/>
        <v>0</v>
      </c>
      <c r="Y76" s="25" t="str">
        <f t="shared" si="94"/>
        <v>OK</v>
      </c>
      <c r="AA76" s="25"/>
      <c r="AB76" s="38">
        <f t="shared" si="95"/>
        <v>0</v>
      </c>
      <c r="AC76" s="38">
        <f t="shared" si="96"/>
        <v>0</v>
      </c>
      <c r="AD76" s="25" t="str">
        <f t="shared" si="87"/>
        <v>OK</v>
      </c>
      <c r="AF76" s="25" t="str">
        <f t="shared" si="97"/>
        <v/>
      </c>
      <c r="AH76" s="22" t="str">
        <f>IF(AF76="","",COUNTIF($AF$7:$AF$120,AF76))</f>
        <v/>
      </c>
      <c r="AI76" s="60" t="str">
        <f t="shared" si="11"/>
        <v/>
      </c>
      <c r="AK76" s="25" t="str">
        <f t="array" ref="AK76">IF(C76="","",INDEX(구분표!$I$2:$I$313, MATCH(1,(구분표!$E$2:$E$313='17년일출'!B76)*(구분표!$F$2:$F$313='17년일출'!C76)*(구분표!$G$2:$G$313='17년일출'!A76),0)))</f>
        <v/>
      </c>
      <c r="AM76" s="25"/>
    </row>
    <row r="77" spans="1:39" ht="50.1" customHeight="1" x14ac:dyDescent="0.3">
      <c r="A77" s="52" t="s">
        <v>506</v>
      </c>
      <c r="B77" s="53"/>
      <c r="C77" s="54"/>
      <c r="D77" s="53"/>
      <c r="E77" s="53"/>
      <c r="F77" s="54"/>
      <c r="G77" s="53"/>
      <c r="H77" s="55">
        <f t="shared" ref="H77:N77" si="98">SUM(H78:H87)</f>
        <v>0</v>
      </c>
      <c r="I77" s="55">
        <f t="shared" si="98"/>
        <v>0</v>
      </c>
      <c r="J77" s="55">
        <f t="shared" si="98"/>
        <v>0</v>
      </c>
      <c r="K77" s="55">
        <f t="shared" si="98"/>
        <v>0</v>
      </c>
      <c r="L77" s="55">
        <f t="shared" si="98"/>
        <v>0</v>
      </c>
      <c r="M77" s="55">
        <f t="shared" si="98"/>
        <v>0</v>
      </c>
      <c r="N77" s="55">
        <f t="shared" si="98"/>
        <v>0</v>
      </c>
      <c r="O77" s="56"/>
      <c r="P77" s="183"/>
      <c r="Q77" s="183"/>
      <c r="R77" s="57"/>
      <c r="T77" s="25"/>
      <c r="V77" s="25"/>
      <c r="W77" s="38"/>
      <c r="X77" s="38"/>
      <c r="Y77" s="25"/>
      <c r="AA77" s="25"/>
      <c r="AB77" s="38"/>
      <c r="AC77" s="38"/>
      <c r="AD77" s="25"/>
      <c r="AF77" s="25" t="str">
        <f t="shared" si="97"/>
        <v/>
      </c>
      <c r="AH77" s="22"/>
      <c r="AI77" s="60"/>
      <c r="AK77" s="25"/>
      <c r="AM77" s="25"/>
    </row>
    <row r="78" spans="1:39" ht="50.1" customHeight="1" x14ac:dyDescent="0.3">
      <c r="A78" s="31" t="str">
        <f>IFERROR(VLOOKUP($C78,구분표!$A$2:$C$313,2,FALSE),"")</f>
        <v/>
      </c>
      <c r="B78" s="22" t="str">
        <f>IFERROR(VLOOKUP($C78,구분표!$A$2:$C$313,3,FALSE),"")</f>
        <v/>
      </c>
      <c r="C78" s="29"/>
      <c r="D78" s="33"/>
      <c r="E78" s="33"/>
      <c r="F78" s="34"/>
      <c r="G78" s="113"/>
      <c r="H78" s="40"/>
      <c r="I78" s="38"/>
      <c r="J78" s="41"/>
      <c r="K78" s="46">
        <f t="shared" ref="K78:K87" si="99">H78+I78+J78</f>
        <v>0</v>
      </c>
      <c r="L78" s="38"/>
      <c r="M78" s="41"/>
      <c r="N78" s="48">
        <f t="shared" ref="N78:N87" si="100">H78+L78+M78</f>
        <v>0</v>
      </c>
      <c r="O78" s="25" t="str">
        <f t="shared" si="5"/>
        <v>X</v>
      </c>
      <c r="P78" s="60"/>
      <c r="Q78" s="60"/>
      <c r="R78" s="112"/>
      <c r="T78" s="25"/>
      <c r="V78" s="25"/>
      <c r="W78" s="38">
        <f t="shared" ref="W78:W87" si="101">IF($V78&lt;&gt;"도비",IF($T78="국도비","직접입력",SUM($I78:$J78)),)</f>
        <v>0</v>
      </c>
      <c r="X78" s="38">
        <f t="shared" ref="X78:X87" si="102">IF($V78="도비",SUM($I78:$J78),IF($T78="국도비","직접입력",SUM($I78:$J78)-$W78))</f>
        <v>0</v>
      </c>
      <c r="Y78" s="25" t="str">
        <f t="shared" ref="Y78:Y87" si="103">IF(SUM($I78:$J78)=SUM($W78:$X78),"OK","검토")</f>
        <v>OK</v>
      </c>
      <c r="AA78" s="25"/>
      <c r="AB78" s="38">
        <f t="shared" ref="AB78:AB87" si="104">IF($V78&lt;&gt;"도비",IF($T78="국도비","직접입력",SUM($L78:$M78)),)</f>
        <v>0</v>
      </c>
      <c r="AC78" s="38">
        <f>IF($V78="도비",SUM(L78:M78),IF($T78="국도비","직접입력",SUM(L78:M78)-AB78))</f>
        <v>0</v>
      </c>
      <c r="AD78" s="25" t="str">
        <f t="shared" si="87"/>
        <v>OK</v>
      </c>
      <c r="AF78" s="25" t="str">
        <f t="shared" si="97"/>
        <v/>
      </c>
      <c r="AH78" s="22" t="str">
        <f>IF(AF78="","",COUNTIF($AF$7:$AF$120,AF78))</f>
        <v/>
      </c>
      <c r="AI78" s="60" t="str">
        <f t="shared" si="11"/>
        <v/>
      </c>
      <c r="AK78" s="25" t="str">
        <f t="array" ref="AK78">IF(C78="","",INDEX(구분표!$I$2:$I$313, MATCH(1,(구분표!$E$2:$E$313='17년일출'!B78)*(구분표!$F$2:$F$313='17년일출'!C78)*(구분표!$G$2:$G$313='17년일출'!A78),0)))</f>
        <v/>
      </c>
      <c r="AM78" s="25"/>
    </row>
    <row r="79" spans="1:39" ht="50.1" customHeight="1" x14ac:dyDescent="0.3">
      <c r="A79" s="31" t="str">
        <f>IFERROR(VLOOKUP($C79,구분표!$A$2:$C$313,2,FALSE),"")</f>
        <v/>
      </c>
      <c r="B79" s="22" t="str">
        <f>IFERROR(VLOOKUP($C79,구분표!$A$2:$C$313,3,FALSE),"")</f>
        <v/>
      </c>
      <c r="C79" s="29"/>
      <c r="D79" s="33"/>
      <c r="E79" s="33"/>
      <c r="F79" s="34"/>
      <c r="G79" s="113"/>
      <c r="H79" s="40"/>
      <c r="I79" s="38"/>
      <c r="J79" s="41"/>
      <c r="K79" s="46">
        <f t="shared" si="99"/>
        <v>0</v>
      </c>
      <c r="L79" s="38"/>
      <c r="M79" s="41"/>
      <c r="N79" s="48">
        <f t="shared" si="100"/>
        <v>0</v>
      </c>
      <c r="O79" s="25" t="str">
        <f t="shared" si="5"/>
        <v>X</v>
      </c>
      <c r="P79" s="60"/>
      <c r="Q79" s="60"/>
      <c r="R79" s="112"/>
      <c r="T79" s="25"/>
      <c r="V79" s="25"/>
      <c r="W79" s="38">
        <f t="shared" si="101"/>
        <v>0</v>
      </c>
      <c r="X79" s="38">
        <f t="shared" si="102"/>
        <v>0</v>
      </c>
      <c r="Y79" s="25" t="str">
        <f t="shared" si="103"/>
        <v>OK</v>
      </c>
      <c r="AA79" s="25"/>
      <c r="AB79" s="38">
        <f t="shared" si="104"/>
        <v>0</v>
      </c>
      <c r="AC79" s="38">
        <f>IF($V79="도비",SUM(L79:M79),IF($T79="국도비","직접입력",SUM(L79:M79)-AB79))</f>
        <v>0</v>
      </c>
      <c r="AD79" s="25" t="str">
        <f t="shared" si="87"/>
        <v>OK</v>
      </c>
      <c r="AF79" s="25" t="str">
        <f t="shared" si="97"/>
        <v/>
      </c>
      <c r="AH79" s="22" t="str">
        <f>IF(AF79="","",COUNTIF($AF$7:$AF$120,AF79))</f>
        <v/>
      </c>
      <c r="AI79" s="60" t="str">
        <f t="shared" si="11"/>
        <v/>
      </c>
      <c r="AK79" s="25" t="str">
        <f t="array" ref="AK79">IF(C79="","",INDEX(구분표!$I$2:$I$313, MATCH(1,(구분표!$E$2:$E$313='17년일출'!B79)*(구분표!$F$2:$F$313='17년일출'!C79)*(구분표!$G$2:$G$313='17년일출'!A79),0)))</f>
        <v/>
      </c>
      <c r="AM79" s="25"/>
    </row>
    <row r="80" spans="1:39" ht="50.1" customHeight="1" x14ac:dyDescent="0.3">
      <c r="A80" s="31" t="str">
        <f>IFERROR(VLOOKUP($C80,구분표!$A$2:$C$313,2,FALSE),"")</f>
        <v/>
      </c>
      <c r="B80" s="22" t="str">
        <f>IFERROR(VLOOKUP($C80,구분표!$A$2:$C$313,3,FALSE),"")</f>
        <v/>
      </c>
      <c r="C80" s="29"/>
      <c r="D80" s="33"/>
      <c r="E80" s="33"/>
      <c r="F80" s="34"/>
      <c r="G80" s="113"/>
      <c r="H80" s="40"/>
      <c r="I80" s="38"/>
      <c r="J80" s="41"/>
      <c r="K80" s="46">
        <f t="shared" si="99"/>
        <v>0</v>
      </c>
      <c r="L80" s="38"/>
      <c r="M80" s="41"/>
      <c r="N80" s="48">
        <f t="shared" si="100"/>
        <v>0</v>
      </c>
      <c r="O80" s="25" t="str">
        <f t="shared" ref="O80:O84" si="105">IF(AND((K80=0),(N80&gt;0)),"O",IF(AND((I80&lt;0),(K80-N80&lt;0)),"O","X"))</f>
        <v>X</v>
      </c>
      <c r="P80" s="60"/>
      <c r="Q80" s="60"/>
      <c r="R80" s="112"/>
      <c r="T80" s="25"/>
      <c r="V80" s="25"/>
      <c r="W80" s="38">
        <f t="shared" si="101"/>
        <v>0</v>
      </c>
      <c r="X80" s="38">
        <f t="shared" si="102"/>
        <v>0</v>
      </c>
      <c r="Y80" s="25" t="str">
        <f t="shared" si="103"/>
        <v>OK</v>
      </c>
      <c r="AA80" s="25"/>
      <c r="AB80" s="38">
        <f t="shared" si="104"/>
        <v>0</v>
      </c>
      <c r="AC80" s="38">
        <f t="shared" ref="AC80:AC84" si="106">IF($V80="도비",SUM(L80:M80),IF($T80="국도비","직접입력",SUM(L80:M80)-AB80))</f>
        <v>0</v>
      </c>
      <c r="AD80" s="25" t="str">
        <f t="shared" ref="AD80:AD84" si="107">IF(SUM(L80:M80)=SUM(AB80:AC80),"OK","검토")</f>
        <v>OK</v>
      </c>
      <c r="AF80" s="25" t="str">
        <f t="shared" si="97"/>
        <v/>
      </c>
      <c r="AH80" s="22" t="str">
        <f>IF(AF80="","",COUNTIF($AF$7:$AF$120,AF80))</f>
        <v/>
      </c>
      <c r="AI80" s="60" t="str">
        <f t="shared" ref="AI80:AI84" si="108">IF(V80="","",IF(AND(V80="도비",AF80="세입없음"),"OK",IF(AND(V80&lt;&gt;"도비",AF80&lt;&gt;""),"OK","@@")))</f>
        <v/>
      </c>
      <c r="AK80" s="25" t="str">
        <f t="array" ref="AK80">IF(C80="","",INDEX(구분표!$I$2:$I$313, MATCH(1,(구분표!$E$2:$E$313='17년일출'!B80)*(구분표!$F$2:$F$313='17년일출'!C80)*(구분표!$G$2:$G$313='17년일출'!A80),0)))</f>
        <v/>
      </c>
      <c r="AM80" s="25"/>
    </row>
    <row r="81" spans="1:39" ht="50.1" customHeight="1" x14ac:dyDescent="0.3">
      <c r="A81" s="31" t="str">
        <f>IFERROR(VLOOKUP($C81,구분표!$A$2:$C$313,2,FALSE),"")</f>
        <v/>
      </c>
      <c r="B81" s="22" t="str">
        <f>IFERROR(VLOOKUP($C81,구분표!$A$2:$C$313,3,FALSE),"")</f>
        <v/>
      </c>
      <c r="C81" s="29"/>
      <c r="D81" s="33"/>
      <c r="E81" s="33"/>
      <c r="F81" s="34"/>
      <c r="G81" s="113"/>
      <c r="H81" s="40"/>
      <c r="I81" s="38"/>
      <c r="J81" s="41"/>
      <c r="K81" s="46">
        <f t="shared" si="99"/>
        <v>0</v>
      </c>
      <c r="L81" s="38"/>
      <c r="M81" s="41"/>
      <c r="N81" s="48">
        <f t="shared" si="100"/>
        <v>0</v>
      </c>
      <c r="O81" s="25" t="str">
        <f t="shared" si="105"/>
        <v>X</v>
      </c>
      <c r="P81" s="60"/>
      <c r="Q81" s="60"/>
      <c r="R81" s="112"/>
      <c r="T81" s="25"/>
      <c r="V81" s="25"/>
      <c r="W81" s="38">
        <f t="shared" si="101"/>
        <v>0</v>
      </c>
      <c r="X81" s="38">
        <f t="shared" si="102"/>
        <v>0</v>
      </c>
      <c r="Y81" s="25" t="str">
        <f t="shared" si="103"/>
        <v>OK</v>
      </c>
      <c r="AA81" s="25"/>
      <c r="AB81" s="38">
        <f t="shared" si="104"/>
        <v>0</v>
      </c>
      <c r="AC81" s="38">
        <f t="shared" si="106"/>
        <v>0</v>
      </c>
      <c r="AD81" s="25" t="str">
        <f t="shared" si="107"/>
        <v>OK</v>
      </c>
      <c r="AF81" s="25" t="str">
        <f t="shared" si="97"/>
        <v/>
      </c>
      <c r="AH81" s="22" t="str">
        <f>IF(AF81="","",COUNTIF($AF$7:$AF$120,AF81))</f>
        <v/>
      </c>
      <c r="AI81" s="60" t="str">
        <f t="shared" si="108"/>
        <v/>
      </c>
      <c r="AK81" s="25" t="str">
        <f t="array" ref="AK81">IF(C81="","",INDEX(구분표!$I$2:$I$313, MATCH(1,(구분표!$E$2:$E$313='17년일출'!B81)*(구분표!$F$2:$F$313='17년일출'!C81)*(구분표!$G$2:$G$313='17년일출'!A81),0)))</f>
        <v/>
      </c>
      <c r="AM81" s="25"/>
    </row>
    <row r="82" spans="1:39" ht="50.1" customHeight="1" x14ac:dyDescent="0.3">
      <c r="A82" s="31" t="str">
        <f>IFERROR(VLOOKUP($C82,구분표!$A$2:$C$313,2,FALSE),"")</f>
        <v/>
      </c>
      <c r="B82" s="22" t="str">
        <f>IFERROR(VLOOKUP($C82,구분표!$A$2:$C$313,3,FALSE),"")</f>
        <v/>
      </c>
      <c r="C82" s="29"/>
      <c r="D82" s="33"/>
      <c r="E82" s="33"/>
      <c r="F82" s="34"/>
      <c r="G82" s="113"/>
      <c r="H82" s="40"/>
      <c r="I82" s="38"/>
      <c r="J82" s="41"/>
      <c r="K82" s="46">
        <f t="shared" si="99"/>
        <v>0</v>
      </c>
      <c r="L82" s="38"/>
      <c r="M82" s="41"/>
      <c r="N82" s="48">
        <f t="shared" si="100"/>
        <v>0</v>
      </c>
      <c r="O82" s="25" t="str">
        <f t="shared" si="105"/>
        <v>X</v>
      </c>
      <c r="P82" s="60"/>
      <c r="Q82" s="60"/>
      <c r="R82" s="112"/>
      <c r="T82" s="25"/>
      <c r="V82" s="25"/>
      <c r="W82" s="38">
        <f t="shared" si="101"/>
        <v>0</v>
      </c>
      <c r="X82" s="38">
        <f t="shared" si="102"/>
        <v>0</v>
      </c>
      <c r="Y82" s="25" t="str">
        <f t="shared" si="103"/>
        <v>OK</v>
      </c>
      <c r="AA82" s="25"/>
      <c r="AB82" s="38">
        <f t="shared" si="104"/>
        <v>0</v>
      </c>
      <c r="AC82" s="38">
        <f t="shared" si="106"/>
        <v>0</v>
      </c>
      <c r="AD82" s="25" t="str">
        <f t="shared" si="107"/>
        <v>OK</v>
      </c>
      <c r="AF82" s="25" t="str">
        <f t="shared" si="97"/>
        <v/>
      </c>
      <c r="AH82" s="22" t="str">
        <f>IF(AF82="","",COUNTIF($AF$7:$AF$120,AF82))</f>
        <v/>
      </c>
      <c r="AI82" s="60" t="str">
        <f t="shared" si="108"/>
        <v/>
      </c>
      <c r="AK82" s="25" t="str">
        <f t="array" ref="AK82">IF(C82="","",INDEX(구분표!$I$2:$I$313, MATCH(1,(구분표!$E$2:$E$313='17년일출'!B82)*(구분표!$F$2:$F$313='17년일출'!C82)*(구분표!$G$2:$G$313='17년일출'!A82),0)))</f>
        <v/>
      </c>
      <c r="AM82" s="25"/>
    </row>
    <row r="83" spans="1:39" ht="50.1" customHeight="1" x14ac:dyDescent="0.3">
      <c r="A83" s="31" t="str">
        <f>IFERROR(VLOOKUP($C83,구분표!$A$2:$C$313,2,FALSE),"")</f>
        <v/>
      </c>
      <c r="B83" s="22" t="str">
        <f>IFERROR(VLOOKUP($C83,구분표!$A$2:$C$313,3,FALSE),"")</f>
        <v/>
      </c>
      <c r="C83" s="29"/>
      <c r="D83" s="33"/>
      <c r="E83" s="33"/>
      <c r="F83" s="34"/>
      <c r="G83" s="113"/>
      <c r="H83" s="40"/>
      <c r="I83" s="38"/>
      <c r="J83" s="41"/>
      <c r="K83" s="46">
        <f t="shared" si="99"/>
        <v>0</v>
      </c>
      <c r="L83" s="38"/>
      <c r="M83" s="41"/>
      <c r="N83" s="48">
        <f t="shared" si="100"/>
        <v>0</v>
      </c>
      <c r="O83" s="25" t="str">
        <f t="shared" si="105"/>
        <v>X</v>
      </c>
      <c r="P83" s="60"/>
      <c r="Q83" s="60"/>
      <c r="R83" s="112"/>
      <c r="T83" s="25"/>
      <c r="V83" s="25"/>
      <c r="W83" s="38">
        <f t="shared" si="101"/>
        <v>0</v>
      </c>
      <c r="X83" s="38">
        <f t="shared" si="102"/>
        <v>0</v>
      </c>
      <c r="Y83" s="25" t="str">
        <f t="shared" si="103"/>
        <v>OK</v>
      </c>
      <c r="AA83" s="25"/>
      <c r="AB83" s="38">
        <f t="shared" si="104"/>
        <v>0</v>
      </c>
      <c r="AC83" s="38">
        <f t="shared" si="106"/>
        <v>0</v>
      </c>
      <c r="AD83" s="25" t="str">
        <f t="shared" si="107"/>
        <v>OK</v>
      </c>
      <c r="AF83" s="25" t="str">
        <f t="shared" si="97"/>
        <v/>
      </c>
      <c r="AH83" s="22" t="str">
        <f>IF(AF83="","",COUNTIF($AF$7:$AF$120,AF83))</f>
        <v/>
      </c>
      <c r="AI83" s="60" t="str">
        <f t="shared" si="108"/>
        <v/>
      </c>
      <c r="AK83" s="25" t="str">
        <f t="array" ref="AK83">IF(C83="","",INDEX(구분표!$I$2:$I$313, MATCH(1,(구분표!$E$2:$E$313='17년일출'!B83)*(구분표!$F$2:$F$313='17년일출'!C83)*(구분표!$G$2:$G$313='17년일출'!A83),0)))</f>
        <v/>
      </c>
      <c r="AM83" s="25"/>
    </row>
    <row r="84" spans="1:39" ht="50.1" customHeight="1" x14ac:dyDescent="0.3">
      <c r="A84" s="31" t="str">
        <f>IFERROR(VLOOKUP($C84,구분표!$A$2:$C$313,2,FALSE),"")</f>
        <v/>
      </c>
      <c r="B84" s="22" t="str">
        <f>IFERROR(VLOOKUP($C84,구분표!$A$2:$C$313,3,FALSE),"")</f>
        <v/>
      </c>
      <c r="C84" s="29"/>
      <c r="D84" s="33"/>
      <c r="E84" s="33"/>
      <c r="F84" s="34"/>
      <c r="G84" s="113"/>
      <c r="H84" s="40"/>
      <c r="I84" s="38"/>
      <c r="J84" s="41"/>
      <c r="K84" s="46">
        <f t="shared" si="99"/>
        <v>0</v>
      </c>
      <c r="L84" s="38"/>
      <c r="M84" s="41"/>
      <c r="N84" s="48">
        <f t="shared" si="100"/>
        <v>0</v>
      </c>
      <c r="O84" s="25" t="str">
        <f t="shared" si="105"/>
        <v>X</v>
      </c>
      <c r="P84" s="60"/>
      <c r="Q84" s="60"/>
      <c r="R84" s="112"/>
      <c r="T84" s="25"/>
      <c r="V84" s="25"/>
      <c r="W84" s="38">
        <f t="shared" si="101"/>
        <v>0</v>
      </c>
      <c r="X84" s="38">
        <f t="shared" si="102"/>
        <v>0</v>
      </c>
      <c r="Y84" s="25" t="str">
        <f t="shared" si="103"/>
        <v>OK</v>
      </c>
      <c r="AA84" s="25"/>
      <c r="AB84" s="38">
        <f t="shared" si="104"/>
        <v>0</v>
      </c>
      <c r="AC84" s="38">
        <f t="shared" si="106"/>
        <v>0</v>
      </c>
      <c r="AD84" s="25" t="str">
        <f t="shared" si="107"/>
        <v>OK</v>
      </c>
      <c r="AF84" s="25" t="str">
        <f t="shared" si="97"/>
        <v/>
      </c>
      <c r="AH84" s="22" t="str">
        <f>IF(AF84="","",COUNTIF($AF$7:$AF$120,AF84))</f>
        <v/>
      </c>
      <c r="AI84" s="60" t="str">
        <f t="shared" si="108"/>
        <v/>
      </c>
      <c r="AK84" s="25" t="str">
        <f t="array" ref="AK84">IF(C84="","",INDEX(구분표!$I$2:$I$313, MATCH(1,(구분표!$E$2:$E$313='17년일출'!B84)*(구분표!$F$2:$F$313='17년일출'!C84)*(구분표!$G$2:$G$313='17년일출'!A84),0)))</f>
        <v/>
      </c>
      <c r="AM84" s="25"/>
    </row>
    <row r="85" spans="1:39" ht="50.1" customHeight="1" x14ac:dyDescent="0.3">
      <c r="A85" s="31" t="str">
        <f>IFERROR(VLOOKUP($C85,구분표!$A$2:$C$313,2,FALSE),"")</f>
        <v/>
      </c>
      <c r="B85" s="22" t="str">
        <f>IFERROR(VLOOKUP($C85,구분표!$A$2:$C$313,3,FALSE),"")</f>
        <v/>
      </c>
      <c r="C85" s="29"/>
      <c r="D85" s="33"/>
      <c r="E85" s="33"/>
      <c r="F85" s="34"/>
      <c r="G85" s="113"/>
      <c r="H85" s="40"/>
      <c r="I85" s="38"/>
      <c r="J85" s="41"/>
      <c r="K85" s="46">
        <f t="shared" si="99"/>
        <v>0</v>
      </c>
      <c r="L85" s="38"/>
      <c r="M85" s="41"/>
      <c r="N85" s="48">
        <f t="shared" si="100"/>
        <v>0</v>
      </c>
      <c r="O85" s="25" t="str">
        <f t="shared" ref="O85" si="109">IF(AND((K85=0),(N85&gt;0)),"O",IF(AND((I85&lt;0),(K85-N85&lt;0)),"O","X"))</f>
        <v>X</v>
      </c>
      <c r="P85" s="60"/>
      <c r="Q85" s="60"/>
      <c r="R85" s="112"/>
      <c r="T85" s="25"/>
      <c r="V85" s="25"/>
      <c r="W85" s="38">
        <f t="shared" si="101"/>
        <v>0</v>
      </c>
      <c r="X85" s="38">
        <f t="shared" si="102"/>
        <v>0</v>
      </c>
      <c r="Y85" s="25" t="str">
        <f t="shared" si="103"/>
        <v>OK</v>
      </c>
      <c r="AA85" s="25"/>
      <c r="AB85" s="38">
        <f t="shared" si="104"/>
        <v>0</v>
      </c>
      <c r="AC85" s="38">
        <f>IF($V85="도비",SUM(L85:M85),IF($T85="국도비","직접입력",SUM(L85:M85)-AB85))</f>
        <v>0</v>
      </c>
      <c r="AD85" s="25" t="str">
        <f t="shared" si="87"/>
        <v>OK</v>
      </c>
      <c r="AF85" s="25" t="str">
        <f t="shared" si="97"/>
        <v/>
      </c>
      <c r="AH85" s="22" t="str">
        <f>IF(AF85="","",COUNTIF($AF$7:$AF$120,AF85))</f>
        <v/>
      </c>
      <c r="AI85" s="60" t="str">
        <f t="shared" ref="AI85" si="110">IF(V85="","",IF(AND(V85="도비",AF85="세입없음"),"OK",IF(AND(V85&lt;&gt;"도비",AF85&lt;&gt;""),"OK","@@")))</f>
        <v/>
      </c>
      <c r="AK85" s="25" t="str">
        <f t="array" ref="AK85">IF(C85="","",INDEX(구분표!$I$2:$I$313, MATCH(1,(구분표!$E$2:$E$313='17년일출'!B85)*(구분표!$F$2:$F$313='17년일출'!C85)*(구분표!$G$2:$G$313='17년일출'!A85),0)))</f>
        <v/>
      </c>
      <c r="AM85" s="25"/>
    </row>
    <row r="86" spans="1:39" ht="50.1" customHeight="1" x14ac:dyDescent="0.3">
      <c r="A86" s="31" t="str">
        <f>IFERROR(VLOOKUP($C86,구분표!$A$2:$C$313,2,FALSE),"")</f>
        <v/>
      </c>
      <c r="B86" s="22" t="str">
        <f>IFERROR(VLOOKUP($C86,구분표!$A$2:$C$313,3,FALSE),"")</f>
        <v/>
      </c>
      <c r="C86" s="29"/>
      <c r="D86" s="33"/>
      <c r="E86" s="33"/>
      <c r="F86" s="34"/>
      <c r="G86" s="33"/>
      <c r="H86" s="40"/>
      <c r="I86" s="38"/>
      <c r="J86" s="41"/>
      <c r="K86" s="46">
        <f t="shared" si="99"/>
        <v>0</v>
      </c>
      <c r="L86" s="38"/>
      <c r="M86" s="41"/>
      <c r="N86" s="48">
        <f t="shared" si="100"/>
        <v>0</v>
      </c>
      <c r="O86" s="25" t="str">
        <f t="shared" si="5"/>
        <v>X</v>
      </c>
      <c r="P86" s="60"/>
      <c r="Q86" s="60"/>
      <c r="R86" s="27"/>
      <c r="T86" s="25"/>
      <c r="V86" s="25"/>
      <c r="W86" s="38">
        <f t="shared" si="101"/>
        <v>0</v>
      </c>
      <c r="X86" s="38">
        <f t="shared" si="102"/>
        <v>0</v>
      </c>
      <c r="Y86" s="25" t="str">
        <f t="shared" si="103"/>
        <v>OK</v>
      </c>
      <c r="AA86" s="25"/>
      <c r="AB86" s="38">
        <f t="shared" si="104"/>
        <v>0</v>
      </c>
      <c r="AC86" s="38">
        <f>IF($V86="도비",SUM(L86:M86),IF($T86="국도비","직접입력",SUM(L86:M86)-AB86))</f>
        <v>0</v>
      </c>
      <c r="AD86" s="25" t="str">
        <f t="shared" ref="AD86:AD98" si="111">IF(SUM(L86:M86)=SUM(AB86:AC86),"OK","검토")</f>
        <v>OK</v>
      </c>
      <c r="AF86" s="25" t="str">
        <f t="shared" si="97"/>
        <v/>
      </c>
      <c r="AH86" s="22" t="str">
        <f>IF(AF86="","",COUNTIF($AF$7:$AF$120,AF86))</f>
        <v/>
      </c>
      <c r="AI86" s="60" t="str">
        <f t="shared" si="11"/>
        <v/>
      </c>
      <c r="AK86" s="25" t="str">
        <f t="array" ref="AK86">IF(C86="","",INDEX(구분표!$I$2:$I$313, MATCH(1,(구분표!$E$2:$E$313='17년일출'!B86)*(구분표!$F$2:$F$313='17년일출'!C86)*(구분표!$G$2:$G$313='17년일출'!A86),0)))</f>
        <v/>
      </c>
      <c r="AM86" s="25"/>
    </row>
    <row r="87" spans="1:39" ht="50.1" customHeight="1" x14ac:dyDescent="0.3">
      <c r="A87" s="31" t="str">
        <f>IFERROR(VLOOKUP($C87,구분표!$A$2:$C$313,2,FALSE),"")</f>
        <v/>
      </c>
      <c r="B87" s="22" t="str">
        <f>IFERROR(VLOOKUP($C87,구분표!$A$2:$C$313,3,FALSE),"")</f>
        <v/>
      </c>
      <c r="C87" s="29"/>
      <c r="D87" s="33"/>
      <c r="E87" s="33"/>
      <c r="F87" s="34"/>
      <c r="G87" s="33"/>
      <c r="H87" s="40"/>
      <c r="I87" s="38"/>
      <c r="J87" s="41"/>
      <c r="K87" s="46">
        <f t="shared" si="99"/>
        <v>0</v>
      </c>
      <c r="L87" s="38"/>
      <c r="M87" s="41"/>
      <c r="N87" s="48">
        <f t="shared" si="100"/>
        <v>0</v>
      </c>
      <c r="O87" s="25" t="str">
        <f t="shared" si="5"/>
        <v>X</v>
      </c>
      <c r="P87" s="60"/>
      <c r="Q87" s="60"/>
      <c r="R87" s="27"/>
      <c r="T87" s="25"/>
      <c r="V87" s="25"/>
      <c r="W87" s="38">
        <f t="shared" si="101"/>
        <v>0</v>
      </c>
      <c r="X87" s="38">
        <f t="shared" si="102"/>
        <v>0</v>
      </c>
      <c r="Y87" s="25" t="str">
        <f t="shared" si="103"/>
        <v>OK</v>
      </c>
      <c r="AA87" s="25"/>
      <c r="AB87" s="38">
        <f t="shared" si="104"/>
        <v>0</v>
      </c>
      <c r="AC87" s="38">
        <f>IF($V87="도비",SUM(L87:M87),IF($T87="국도비","직접입력",SUM(L87:M87)-AB87))</f>
        <v>0</v>
      </c>
      <c r="AD87" s="25" t="str">
        <f t="shared" si="111"/>
        <v>OK</v>
      </c>
      <c r="AF87" s="25" t="str">
        <f t="shared" si="97"/>
        <v/>
      </c>
      <c r="AH87" s="22" t="str">
        <f>IF(AF87="","",COUNTIF($AF$7:$AF$120,AF87))</f>
        <v/>
      </c>
      <c r="AI87" s="60" t="str">
        <f t="shared" si="11"/>
        <v/>
      </c>
      <c r="AK87" s="25" t="str">
        <f t="array" ref="AK87">IF(C87="","",INDEX(구분표!$I$2:$I$313, MATCH(1,(구분표!$E$2:$E$313='17년일출'!B87)*(구분표!$F$2:$F$313='17년일출'!C87)*(구분표!$G$2:$G$313='17년일출'!A87),0)))</f>
        <v/>
      </c>
      <c r="AM87" s="25"/>
    </row>
    <row r="88" spans="1:39" ht="50.1" customHeight="1" x14ac:dyDescent="0.3">
      <c r="A88" s="52" t="s">
        <v>507</v>
      </c>
      <c r="B88" s="53"/>
      <c r="C88" s="54"/>
      <c r="D88" s="53"/>
      <c r="E88" s="53"/>
      <c r="F88" s="54"/>
      <c r="G88" s="53"/>
      <c r="H88" s="55">
        <f t="shared" ref="H88:N88" si="112">SUM(H89:H98)</f>
        <v>0</v>
      </c>
      <c r="I88" s="55">
        <f t="shared" si="112"/>
        <v>0</v>
      </c>
      <c r="J88" s="55">
        <f t="shared" si="112"/>
        <v>0</v>
      </c>
      <c r="K88" s="55">
        <f t="shared" si="112"/>
        <v>0</v>
      </c>
      <c r="L88" s="55">
        <f t="shared" si="112"/>
        <v>0</v>
      </c>
      <c r="M88" s="55">
        <f t="shared" si="112"/>
        <v>0</v>
      </c>
      <c r="N88" s="55">
        <f t="shared" si="112"/>
        <v>0</v>
      </c>
      <c r="O88" s="56"/>
      <c r="P88" s="183"/>
      <c r="Q88" s="183"/>
      <c r="R88" s="57"/>
      <c r="T88" s="25"/>
      <c r="V88" s="25"/>
      <c r="W88" s="38"/>
      <c r="X88" s="38"/>
      <c r="Y88" s="25"/>
      <c r="AA88" s="25"/>
      <c r="AB88" s="38"/>
      <c r="AC88" s="38"/>
      <c r="AD88" s="25"/>
      <c r="AF88" s="25" t="str">
        <f t="shared" si="97"/>
        <v/>
      </c>
      <c r="AH88" s="22"/>
      <c r="AI88" s="60"/>
      <c r="AK88" s="25"/>
      <c r="AM88" s="25"/>
    </row>
    <row r="89" spans="1:39" ht="50.1" customHeight="1" x14ac:dyDescent="0.3">
      <c r="A89" s="31" t="str">
        <f>IFERROR(VLOOKUP($C89,구분표!$A$2:$C$313,2,FALSE),"")</f>
        <v/>
      </c>
      <c r="B89" s="22" t="str">
        <f>IFERROR(VLOOKUP($C89,구분표!$A$2:$C$313,3,FALSE),"")</f>
        <v/>
      </c>
      <c r="C89" s="29"/>
      <c r="D89" s="33"/>
      <c r="E89" s="33"/>
      <c r="F89" s="34"/>
      <c r="G89" s="113"/>
      <c r="H89" s="40"/>
      <c r="I89" s="38"/>
      <c r="J89" s="41"/>
      <c r="K89" s="46">
        <f t="shared" ref="K89:K98" si="113">H89+I89+J89</f>
        <v>0</v>
      </c>
      <c r="L89" s="38"/>
      <c r="M89" s="41"/>
      <c r="N89" s="48">
        <f t="shared" ref="N89:N98" si="114">H89+L89+M89</f>
        <v>0</v>
      </c>
      <c r="O89" s="25" t="str">
        <f t="shared" si="5"/>
        <v>X</v>
      </c>
      <c r="P89" s="60"/>
      <c r="Q89" s="60"/>
      <c r="R89" s="112"/>
      <c r="T89" s="25"/>
      <c r="V89" s="25"/>
      <c r="W89" s="38">
        <f t="shared" ref="W89:W98" si="115">IF($V89&lt;&gt;"도비",IF($T89="국도비","직접입력",SUM($I89:$J89)),)</f>
        <v>0</v>
      </c>
      <c r="X89" s="38">
        <f t="shared" ref="X89:X98" si="116">IF($V89="도비",SUM($I89:$J89),IF($T89="국도비","직접입력",SUM($I89:$J89)-$W89))</f>
        <v>0</v>
      </c>
      <c r="Y89" s="25" t="str">
        <f t="shared" ref="Y89:Y98" si="117">IF(SUM($I89:$J89)=SUM($W89:$X89),"OK","검토")</f>
        <v>OK</v>
      </c>
      <c r="AA89" s="25"/>
      <c r="AB89" s="38">
        <f t="shared" ref="AB89:AB98" si="118">IF($V89&lt;&gt;"도비",IF($T89="국도비","직접입력",SUM($L89:$M89)),)</f>
        <v>0</v>
      </c>
      <c r="AC89" s="38">
        <f t="shared" ref="AC89:AC98" si="119">IF($V89="도비",SUM(L89:M89),IF($T89="국도비","직접입력",SUM(L89:M89)-AB89))</f>
        <v>0</v>
      </c>
      <c r="AD89" s="25" t="str">
        <f t="shared" si="111"/>
        <v>OK</v>
      </c>
      <c r="AF89" s="25" t="str">
        <f t="shared" si="97"/>
        <v/>
      </c>
      <c r="AH89" s="22" t="str">
        <f>IF(AF89="","",COUNTIF($AF$7:$AF$120,AF89))</f>
        <v/>
      </c>
      <c r="AI89" s="60" t="str">
        <f t="shared" si="11"/>
        <v/>
      </c>
      <c r="AK89" s="25" t="str">
        <f t="array" ref="AK89">IF(C89="","",INDEX(구분표!$I$2:$I$313, MATCH(1,(구분표!$E$2:$E$313='17년일출'!B89)*(구분표!$F$2:$F$313='17년일출'!C89)*(구분표!$G$2:$G$313='17년일출'!A89),0)))</f>
        <v/>
      </c>
      <c r="AM89" s="25"/>
    </row>
    <row r="90" spans="1:39" ht="50.1" customHeight="1" x14ac:dyDescent="0.3">
      <c r="A90" s="31" t="str">
        <f>IFERROR(VLOOKUP($C90,구분표!$A$2:$C$313,2,FALSE),"")</f>
        <v/>
      </c>
      <c r="B90" s="22" t="str">
        <f>IFERROR(VLOOKUP($C90,구분표!$A$2:$C$313,3,FALSE),"")</f>
        <v/>
      </c>
      <c r="C90" s="29"/>
      <c r="D90" s="33"/>
      <c r="E90" s="33"/>
      <c r="F90" s="34"/>
      <c r="G90" s="113"/>
      <c r="H90" s="40"/>
      <c r="I90" s="38"/>
      <c r="J90" s="41"/>
      <c r="K90" s="46">
        <f t="shared" si="113"/>
        <v>0</v>
      </c>
      <c r="L90" s="38"/>
      <c r="M90" s="41"/>
      <c r="N90" s="48">
        <f t="shared" si="114"/>
        <v>0</v>
      </c>
      <c r="O90" s="25" t="str">
        <f t="shared" si="5"/>
        <v>X</v>
      </c>
      <c r="P90" s="60"/>
      <c r="Q90" s="60"/>
      <c r="R90" s="112"/>
      <c r="T90" s="25"/>
      <c r="V90" s="25"/>
      <c r="W90" s="38">
        <f t="shared" si="115"/>
        <v>0</v>
      </c>
      <c r="X90" s="38">
        <f t="shared" si="116"/>
        <v>0</v>
      </c>
      <c r="Y90" s="25" t="str">
        <f t="shared" si="117"/>
        <v>OK</v>
      </c>
      <c r="AA90" s="25"/>
      <c r="AB90" s="38">
        <f t="shared" si="118"/>
        <v>0</v>
      </c>
      <c r="AC90" s="38">
        <f t="shared" si="119"/>
        <v>0</v>
      </c>
      <c r="AD90" s="25" t="str">
        <f t="shared" si="111"/>
        <v>OK</v>
      </c>
      <c r="AF90" s="25" t="str">
        <f t="shared" si="97"/>
        <v/>
      </c>
      <c r="AH90" s="22" t="str">
        <f>IF(AF90="","",COUNTIF($AF$7:$AF$120,AF90))</f>
        <v/>
      </c>
      <c r="AI90" s="60" t="str">
        <f t="shared" si="11"/>
        <v/>
      </c>
      <c r="AK90" s="25" t="str">
        <f t="array" ref="AK90">IF(C90="","",INDEX(구분표!$I$2:$I$313, MATCH(1,(구분표!$E$2:$E$313='17년일출'!B90)*(구분표!$F$2:$F$313='17년일출'!C90)*(구분표!$G$2:$G$313='17년일출'!A90),0)))</f>
        <v/>
      </c>
      <c r="AM90" s="25"/>
    </row>
    <row r="91" spans="1:39" ht="50.1" customHeight="1" x14ac:dyDescent="0.3">
      <c r="A91" s="31" t="str">
        <f>IFERROR(VLOOKUP($C91,구분표!$A$2:$C$313,2,FALSE),"")</f>
        <v/>
      </c>
      <c r="B91" s="22" t="str">
        <f>IFERROR(VLOOKUP($C91,구분표!$A$2:$C$313,3,FALSE),"")</f>
        <v/>
      </c>
      <c r="C91" s="29"/>
      <c r="D91" s="33"/>
      <c r="E91" s="33"/>
      <c r="F91" s="34"/>
      <c r="G91" s="113"/>
      <c r="H91" s="40"/>
      <c r="I91" s="38"/>
      <c r="J91" s="41"/>
      <c r="K91" s="46">
        <f t="shared" si="113"/>
        <v>0</v>
      </c>
      <c r="L91" s="38"/>
      <c r="M91" s="41"/>
      <c r="N91" s="48">
        <f t="shared" si="114"/>
        <v>0</v>
      </c>
      <c r="O91" s="25" t="str">
        <f t="shared" si="5"/>
        <v>X</v>
      </c>
      <c r="P91" s="60"/>
      <c r="Q91" s="60"/>
      <c r="R91" s="112"/>
      <c r="T91" s="25"/>
      <c r="V91" s="25"/>
      <c r="W91" s="38">
        <f t="shared" si="115"/>
        <v>0</v>
      </c>
      <c r="X91" s="38">
        <f t="shared" si="116"/>
        <v>0</v>
      </c>
      <c r="Y91" s="25" t="str">
        <f t="shared" si="117"/>
        <v>OK</v>
      </c>
      <c r="AA91" s="25"/>
      <c r="AB91" s="38">
        <f t="shared" si="118"/>
        <v>0</v>
      </c>
      <c r="AC91" s="38">
        <f t="shared" si="119"/>
        <v>0</v>
      </c>
      <c r="AD91" s="25" t="str">
        <f t="shared" si="111"/>
        <v>OK</v>
      </c>
      <c r="AF91" s="25" t="str">
        <f t="shared" ref="AF91:AF95" si="120">IF(V91="","",IF(V91="도비","세입없음","직접입력"))</f>
        <v/>
      </c>
      <c r="AH91" s="22" t="str">
        <f>IF(AF91="","",COUNTIF($AF$7:$AF$120,AF91))</f>
        <v/>
      </c>
      <c r="AI91" s="60" t="str">
        <f t="shared" si="11"/>
        <v/>
      </c>
      <c r="AK91" s="25" t="str">
        <f t="array" ref="AK91">IF(C91="","",INDEX(구분표!$I$2:$I$313, MATCH(1,(구분표!$E$2:$E$313='17년일출'!B91)*(구분표!$F$2:$F$313='17년일출'!C91)*(구분표!$G$2:$G$313='17년일출'!A91),0)))</f>
        <v/>
      </c>
      <c r="AM91" s="25"/>
    </row>
    <row r="92" spans="1:39" ht="50.1" customHeight="1" x14ac:dyDescent="0.3">
      <c r="A92" s="31" t="str">
        <f>IFERROR(VLOOKUP($C92,구분표!$A$2:$C$313,2,FALSE),"")</f>
        <v/>
      </c>
      <c r="B92" s="22" t="str">
        <f>IFERROR(VLOOKUP($C92,구분표!$A$2:$C$313,3,FALSE),"")</f>
        <v/>
      </c>
      <c r="C92" s="29"/>
      <c r="D92" s="33"/>
      <c r="E92" s="33"/>
      <c r="F92" s="34"/>
      <c r="G92" s="113"/>
      <c r="H92" s="40"/>
      <c r="I92" s="38"/>
      <c r="J92" s="41"/>
      <c r="K92" s="46">
        <f t="shared" si="113"/>
        <v>0</v>
      </c>
      <c r="L92" s="38"/>
      <c r="M92" s="41"/>
      <c r="N92" s="48">
        <f t="shared" si="114"/>
        <v>0</v>
      </c>
      <c r="O92" s="25" t="str">
        <f t="shared" si="5"/>
        <v>X</v>
      </c>
      <c r="P92" s="60"/>
      <c r="Q92" s="60"/>
      <c r="R92" s="112"/>
      <c r="T92" s="25"/>
      <c r="V92" s="25"/>
      <c r="W92" s="38">
        <f t="shared" si="115"/>
        <v>0</v>
      </c>
      <c r="X92" s="38">
        <f t="shared" si="116"/>
        <v>0</v>
      </c>
      <c r="Y92" s="25" t="str">
        <f t="shared" si="117"/>
        <v>OK</v>
      </c>
      <c r="AA92" s="25"/>
      <c r="AB92" s="38">
        <f t="shared" si="118"/>
        <v>0</v>
      </c>
      <c r="AC92" s="38">
        <f t="shared" si="119"/>
        <v>0</v>
      </c>
      <c r="AD92" s="25" t="str">
        <f t="shared" si="111"/>
        <v>OK</v>
      </c>
      <c r="AF92" s="25" t="str">
        <f t="shared" si="120"/>
        <v/>
      </c>
      <c r="AH92" s="22" t="str">
        <f>IF(AF92="","",COUNTIF($AF$7:$AF$120,AF92))</f>
        <v/>
      </c>
      <c r="AI92" s="60" t="str">
        <f t="shared" si="11"/>
        <v/>
      </c>
      <c r="AK92" s="25" t="str">
        <f t="array" ref="AK92">IF(C92="","",INDEX(구분표!$I$2:$I$313, MATCH(1,(구분표!$E$2:$E$313='17년일출'!B92)*(구분표!$F$2:$F$313='17년일출'!C92)*(구분표!$G$2:$G$313='17년일출'!A92),0)))</f>
        <v/>
      </c>
      <c r="AM92" s="25"/>
    </row>
    <row r="93" spans="1:39" ht="50.1" customHeight="1" x14ac:dyDescent="0.3">
      <c r="A93" s="31" t="str">
        <f>IFERROR(VLOOKUP($C93,구분표!$A$2:$C$313,2,FALSE),"")</f>
        <v/>
      </c>
      <c r="B93" s="22" t="str">
        <f>IFERROR(VLOOKUP($C93,구분표!$A$2:$C$313,3,FALSE),"")</f>
        <v/>
      </c>
      <c r="C93" s="29"/>
      <c r="D93" s="33"/>
      <c r="E93" s="33"/>
      <c r="F93" s="34"/>
      <c r="G93" s="113"/>
      <c r="H93" s="40"/>
      <c r="I93" s="38"/>
      <c r="J93" s="41"/>
      <c r="K93" s="46">
        <f t="shared" si="113"/>
        <v>0</v>
      </c>
      <c r="L93" s="38"/>
      <c r="M93" s="41"/>
      <c r="N93" s="48">
        <f t="shared" si="114"/>
        <v>0</v>
      </c>
      <c r="O93" s="25" t="str">
        <f t="shared" si="5"/>
        <v>X</v>
      </c>
      <c r="P93" s="60"/>
      <c r="Q93" s="60"/>
      <c r="R93" s="112"/>
      <c r="T93" s="25"/>
      <c r="V93" s="25"/>
      <c r="W93" s="38">
        <f t="shared" si="115"/>
        <v>0</v>
      </c>
      <c r="X93" s="38">
        <f t="shared" si="116"/>
        <v>0</v>
      </c>
      <c r="Y93" s="25" t="str">
        <f t="shared" si="117"/>
        <v>OK</v>
      </c>
      <c r="AA93" s="25"/>
      <c r="AB93" s="38">
        <f t="shared" si="118"/>
        <v>0</v>
      </c>
      <c r="AC93" s="38">
        <f t="shared" si="119"/>
        <v>0</v>
      </c>
      <c r="AD93" s="25" t="str">
        <f t="shared" si="111"/>
        <v>OK</v>
      </c>
      <c r="AF93" s="25" t="str">
        <f t="shared" si="120"/>
        <v/>
      </c>
      <c r="AH93" s="22" t="str">
        <f>IF(AF93="","",COUNTIF($AF$7:$AF$120,AF93))</f>
        <v/>
      </c>
      <c r="AI93" s="60" t="str">
        <f t="shared" si="11"/>
        <v/>
      </c>
      <c r="AK93" s="25" t="str">
        <f t="array" ref="AK93">IF(C93="","",INDEX(구분표!$I$2:$I$313, MATCH(1,(구분표!$E$2:$E$313='17년일출'!B93)*(구분표!$F$2:$F$313='17년일출'!C93)*(구분표!$G$2:$G$313='17년일출'!A93),0)))</f>
        <v/>
      </c>
      <c r="AM93" s="25"/>
    </row>
    <row r="94" spans="1:39" ht="50.1" customHeight="1" x14ac:dyDescent="0.3">
      <c r="A94" s="31" t="str">
        <f>IFERROR(VLOOKUP($C94,구분표!$A$2:$C$313,2,FALSE),"")</f>
        <v/>
      </c>
      <c r="B94" s="22" t="str">
        <f>IFERROR(VLOOKUP($C94,구분표!$A$2:$C$313,3,FALSE),"")</f>
        <v/>
      </c>
      <c r="C94" s="29"/>
      <c r="D94" s="33"/>
      <c r="E94" s="33"/>
      <c r="F94" s="34"/>
      <c r="G94" s="113"/>
      <c r="H94" s="40"/>
      <c r="I94" s="38"/>
      <c r="J94" s="41"/>
      <c r="K94" s="46">
        <f t="shared" si="113"/>
        <v>0</v>
      </c>
      <c r="L94" s="38"/>
      <c r="M94" s="41"/>
      <c r="N94" s="48">
        <f t="shared" si="114"/>
        <v>0</v>
      </c>
      <c r="O94" s="25" t="str">
        <f t="shared" si="5"/>
        <v>X</v>
      </c>
      <c r="P94" s="60"/>
      <c r="Q94" s="60"/>
      <c r="R94" s="112"/>
      <c r="T94" s="25"/>
      <c r="V94" s="25"/>
      <c r="W94" s="38">
        <f t="shared" si="115"/>
        <v>0</v>
      </c>
      <c r="X94" s="38">
        <f t="shared" si="116"/>
        <v>0</v>
      </c>
      <c r="Y94" s="25" t="str">
        <f t="shared" si="117"/>
        <v>OK</v>
      </c>
      <c r="AA94" s="25"/>
      <c r="AB94" s="38">
        <f t="shared" si="118"/>
        <v>0</v>
      </c>
      <c r="AC94" s="38">
        <f t="shared" si="119"/>
        <v>0</v>
      </c>
      <c r="AD94" s="25" t="str">
        <f t="shared" si="111"/>
        <v>OK</v>
      </c>
      <c r="AF94" s="25" t="str">
        <f t="shared" si="120"/>
        <v/>
      </c>
      <c r="AH94" s="22" t="str">
        <f>IF(AF94="","",COUNTIF($AF$7:$AF$120,AF94))</f>
        <v/>
      </c>
      <c r="AI94" s="60" t="str">
        <f t="shared" si="11"/>
        <v/>
      </c>
      <c r="AK94" s="25" t="str">
        <f t="array" ref="AK94">IF(C94="","",INDEX(구분표!$I$2:$I$313, MATCH(1,(구분표!$E$2:$E$313='17년일출'!B94)*(구분표!$F$2:$F$313='17년일출'!C94)*(구분표!$G$2:$G$313='17년일출'!A94),0)))</f>
        <v/>
      </c>
      <c r="AM94" s="25"/>
    </row>
    <row r="95" spans="1:39" ht="50.1" customHeight="1" x14ac:dyDescent="0.3">
      <c r="A95" s="31" t="str">
        <f>IFERROR(VLOOKUP($C95,구분표!$A$2:$C$313,2,FALSE),"")</f>
        <v/>
      </c>
      <c r="B95" s="22" t="str">
        <f>IFERROR(VLOOKUP($C95,구분표!$A$2:$C$313,3,FALSE),"")</f>
        <v/>
      </c>
      <c r="C95" s="29"/>
      <c r="D95" s="33"/>
      <c r="E95" s="33"/>
      <c r="F95" s="34"/>
      <c r="G95" s="113"/>
      <c r="H95" s="40"/>
      <c r="I95" s="38"/>
      <c r="J95" s="41"/>
      <c r="K95" s="46">
        <f t="shared" si="113"/>
        <v>0</v>
      </c>
      <c r="L95" s="38"/>
      <c r="M95" s="41"/>
      <c r="N95" s="48">
        <f t="shared" si="114"/>
        <v>0</v>
      </c>
      <c r="O95" s="25" t="str">
        <f t="shared" si="5"/>
        <v>X</v>
      </c>
      <c r="P95" s="60"/>
      <c r="Q95" s="60"/>
      <c r="R95" s="112"/>
      <c r="T95" s="25"/>
      <c r="V95" s="25"/>
      <c r="W95" s="38">
        <f t="shared" si="115"/>
        <v>0</v>
      </c>
      <c r="X95" s="38">
        <f t="shared" si="116"/>
        <v>0</v>
      </c>
      <c r="Y95" s="25" t="str">
        <f t="shared" si="117"/>
        <v>OK</v>
      </c>
      <c r="AA95" s="25"/>
      <c r="AB95" s="38">
        <f t="shared" si="118"/>
        <v>0</v>
      </c>
      <c r="AC95" s="38">
        <f t="shared" si="119"/>
        <v>0</v>
      </c>
      <c r="AD95" s="25" t="str">
        <f t="shared" si="111"/>
        <v>OK</v>
      </c>
      <c r="AF95" s="25" t="str">
        <f t="shared" si="120"/>
        <v/>
      </c>
      <c r="AH95" s="22" t="str">
        <f>IF(AF95="","",COUNTIF($AF$7:$AF$120,AF95))</f>
        <v/>
      </c>
      <c r="AI95" s="60" t="str">
        <f t="shared" si="11"/>
        <v/>
      </c>
      <c r="AK95" s="25" t="str">
        <f t="array" ref="AK95">IF(C95="","",INDEX(구분표!$I$2:$I$313, MATCH(1,(구분표!$E$2:$E$313='17년일출'!B95)*(구분표!$F$2:$F$313='17년일출'!C95)*(구분표!$G$2:$G$313='17년일출'!A95),0)))</f>
        <v/>
      </c>
      <c r="AM95" s="25"/>
    </row>
    <row r="96" spans="1:39" ht="50.1" customHeight="1" x14ac:dyDescent="0.3">
      <c r="A96" s="31" t="str">
        <f>IFERROR(VLOOKUP($C96,구분표!$A$2:$C$313,2,FALSE),"")</f>
        <v/>
      </c>
      <c r="B96" s="22" t="str">
        <f>IFERROR(VLOOKUP($C96,구분표!$A$2:$C$313,3,FALSE),"")</f>
        <v/>
      </c>
      <c r="C96" s="29"/>
      <c r="D96" s="33"/>
      <c r="E96" s="33"/>
      <c r="F96" s="34"/>
      <c r="G96" s="33"/>
      <c r="H96" s="40"/>
      <c r="I96" s="38"/>
      <c r="J96" s="41"/>
      <c r="K96" s="46">
        <f t="shared" si="113"/>
        <v>0</v>
      </c>
      <c r="L96" s="38"/>
      <c r="M96" s="41"/>
      <c r="N96" s="48">
        <f t="shared" si="114"/>
        <v>0</v>
      </c>
      <c r="O96" s="25" t="str">
        <f t="shared" si="5"/>
        <v>X</v>
      </c>
      <c r="P96" s="60"/>
      <c r="Q96" s="60"/>
      <c r="R96" s="27"/>
      <c r="T96" s="25"/>
      <c r="V96" s="25"/>
      <c r="W96" s="38">
        <f t="shared" si="115"/>
        <v>0</v>
      </c>
      <c r="X96" s="38">
        <f t="shared" si="116"/>
        <v>0</v>
      </c>
      <c r="Y96" s="25" t="str">
        <f t="shared" si="117"/>
        <v>OK</v>
      </c>
      <c r="AA96" s="25"/>
      <c r="AB96" s="38">
        <f t="shared" si="118"/>
        <v>0</v>
      </c>
      <c r="AC96" s="38">
        <f t="shared" si="119"/>
        <v>0</v>
      </c>
      <c r="AD96" s="25" t="str">
        <f t="shared" si="111"/>
        <v>OK</v>
      </c>
      <c r="AF96" s="25" t="str">
        <f t="shared" ref="AF96:AF112" si="121">IF(V96="","",IF(V96="도비","세입없음","직접입력"))</f>
        <v/>
      </c>
      <c r="AH96" s="22" t="str">
        <f>IF(AF96="","",COUNTIF($AF$7:$AF$120,AF96))</f>
        <v/>
      </c>
      <c r="AI96" s="60" t="str">
        <f t="shared" si="11"/>
        <v/>
      </c>
      <c r="AK96" s="25" t="str">
        <f t="array" ref="AK96">IF(C96="","",INDEX(구분표!$I$2:$I$313, MATCH(1,(구분표!$E$2:$E$313='17년일출'!B96)*(구분표!$F$2:$F$313='17년일출'!C96)*(구분표!$G$2:$G$313='17년일출'!A96),0)))</f>
        <v/>
      </c>
      <c r="AM96" s="25"/>
    </row>
    <row r="97" spans="1:39" ht="50.1" customHeight="1" x14ac:dyDescent="0.3">
      <c r="A97" s="31" t="str">
        <f>IFERROR(VLOOKUP($C97,구분표!$A$2:$C$313,2,FALSE),"")</f>
        <v/>
      </c>
      <c r="B97" s="22" t="str">
        <f>IFERROR(VLOOKUP($C97,구분표!$A$2:$C$313,3,FALSE),"")</f>
        <v/>
      </c>
      <c r="C97" s="29"/>
      <c r="D97" s="33"/>
      <c r="E97" s="33"/>
      <c r="F97" s="34"/>
      <c r="G97" s="33"/>
      <c r="H97" s="40"/>
      <c r="I97" s="38"/>
      <c r="J97" s="41"/>
      <c r="K97" s="46">
        <f t="shared" si="113"/>
        <v>0</v>
      </c>
      <c r="L97" s="38"/>
      <c r="M97" s="41"/>
      <c r="N97" s="48">
        <f t="shared" si="114"/>
        <v>0</v>
      </c>
      <c r="O97" s="25" t="str">
        <f t="shared" si="5"/>
        <v>X</v>
      </c>
      <c r="P97" s="60"/>
      <c r="Q97" s="60"/>
      <c r="R97" s="27"/>
      <c r="T97" s="25"/>
      <c r="V97" s="25"/>
      <c r="W97" s="38">
        <f t="shared" si="115"/>
        <v>0</v>
      </c>
      <c r="X97" s="38">
        <f t="shared" si="116"/>
        <v>0</v>
      </c>
      <c r="Y97" s="25" t="str">
        <f t="shared" si="117"/>
        <v>OK</v>
      </c>
      <c r="AA97" s="25"/>
      <c r="AB97" s="38">
        <f t="shared" si="118"/>
        <v>0</v>
      </c>
      <c r="AC97" s="38">
        <f t="shared" si="119"/>
        <v>0</v>
      </c>
      <c r="AD97" s="25" t="str">
        <f t="shared" si="111"/>
        <v>OK</v>
      </c>
      <c r="AF97" s="25" t="str">
        <f t="shared" si="121"/>
        <v/>
      </c>
      <c r="AH97" s="22" t="str">
        <f>IF(AF97="","",COUNTIF($AF$7:$AF$120,AF97))</f>
        <v/>
      </c>
      <c r="AI97" s="60" t="str">
        <f t="shared" si="11"/>
        <v/>
      </c>
      <c r="AK97" s="25" t="str">
        <f t="array" ref="AK97">IF(C97="","",INDEX(구분표!$I$2:$I$313, MATCH(1,(구분표!$E$2:$E$313='17년일출'!B97)*(구분표!$F$2:$F$313='17년일출'!C97)*(구분표!$G$2:$G$313='17년일출'!A97),0)))</f>
        <v/>
      </c>
      <c r="AM97" s="25"/>
    </row>
    <row r="98" spans="1:39" ht="50.1" customHeight="1" x14ac:dyDescent="0.3">
      <c r="A98" s="31" t="str">
        <f>IFERROR(VLOOKUP($C98,구분표!$A$2:$C$313,2,FALSE),"")</f>
        <v/>
      </c>
      <c r="B98" s="22" t="str">
        <f>IFERROR(VLOOKUP($C98,구분표!$A$2:$C$313,3,FALSE),"")</f>
        <v/>
      </c>
      <c r="C98" s="29"/>
      <c r="D98" s="33"/>
      <c r="E98" s="33"/>
      <c r="F98" s="34"/>
      <c r="G98" s="33"/>
      <c r="H98" s="40"/>
      <c r="I98" s="38"/>
      <c r="J98" s="41"/>
      <c r="K98" s="46">
        <f t="shared" si="113"/>
        <v>0</v>
      </c>
      <c r="L98" s="38"/>
      <c r="M98" s="41"/>
      <c r="N98" s="48">
        <f t="shared" si="114"/>
        <v>0</v>
      </c>
      <c r="O98" s="25" t="str">
        <f t="shared" si="5"/>
        <v>X</v>
      </c>
      <c r="P98" s="60"/>
      <c r="Q98" s="60"/>
      <c r="R98" s="27"/>
      <c r="T98" s="25"/>
      <c r="V98" s="25"/>
      <c r="W98" s="38">
        <f t="shared" si="115"/>
        <v>0</v>
      </c>
      <c r="X98" s="38">
        <f t="shared" si="116"/>
        <v>0</v>
      </c>
      <c r="Y98" s="25" t="str">
        <f t="shared" si="117"/>
        <v>OK</v>
      </c>
      <c r="AA98" s="25"/>
      <c r="AB98" s="38">
        <f t="shared" si="118"/>
        <v>0</v>
      </c>
      <c r="AC98" s="38">
        <f t="shared" si="119"/>
        <v>0</v>
      </c>
      <c r="AD98" s="25" t="str">
        <f t="shared" si="111"/>
        <v>OK</v>
      </c>
      <c r="AF98" s="25" t="str">
        <f t="shared" si="121"/>
        <v/>
      </c>
      <c r="AH98" s="22" t="str">
        <f>IF(AF98="","",COUNTIF($AF$7:$AF$120,AF98))</f>
        <v/>
      </c>
      <c r="AI98" s="60" t="str">
        <f t="shared" si="11"/>
        <v/>
      </c>
      <c r="AK98" s="25" t="str">
        <f t="array" ref="AK98">IF(C98="","",INDEX(구분표!$I$2:$I$313, MATCH(1,(구분표!$E$2:$E$313='17년일출'!B98)*(구분표!$F$2:$F$313='17년일출'!C98)*(구분표!$G$2:$G$313='17년일출'!A98),0)))</f>
        <v/>
      </c>
      <c r="AM98" s="25"/>
    </row>
    <row r="99" spans="1:39" ht="50.1" customHeight="1" x14ac:dyDescent="0.3">
      <c r="A99" s="52" t="s">
        <v>508</v>
      </c>
      <c r="B99" s="53"/>
      <c r="C99" s="54"/>
      <c r="D99" s="53"/>
      <c r="E99" s="53"/>
      <c r="F99" s="54"/>
      <c r="G99" s="53"/>
      <c r="H99" s="55">
        <f t="shared" ref="H99:N99" si="122">SUM(H100:H109)</f>
        <v>0</v>
      </c>
      <c r="I99" s="55">
        <f t="shared" si="122"/>
        <v>0</v>
      </c>
      <c r="J99" s="55">
        <f t="shared" si="122"/>
        <v>0</v>
      </c>
      <c r="K99" s="55">
        <f t="shared" si="122"/>
        <v>0</v>
      </c>
      <c r="L99" s="55">
        <f t="shared" si="122"/>
        <v>0</v>
      </c>
      <c r="M99" s="55">
        <f t="shared" si="122"/>
        <v>0</v>
      </c>
      <c r="N99" s="55">
        <f t="shared" si="122"/>
        <v>0</v>
      </c>
      <c r="O99" s="56"/>
      <c r="P99" s="183"/>
      <c r="Q99" s="183"/>
      <c r="R99" s="57"/>
      <c r="T99" s="25"/>
      <c r="V99" s="25"/>
      <c r="W99" s="38"/>
      <c r="X99" s="38"/>
      <c r="Y99" s="25"/>
      <c r="AA99" s="25"/>
      <c r="AB99" s="38"/>
      <c r="AC99" s="38"/>
      <c r="AD99" s="25"/>
      <c r="AF99" s="25" t="str">
        <f t="shared" si="121"/>
        <v/>
      </c>
      <c r="AH99" s="22"/>
      <c r="AI99" s="60"/>
      <c r="AK99" s="25"/>
      <c r="AM99" s="25"/>
    </row>
    <row r="100" spans="1:39" ht="50.1" customHeight="1" x14ac:dyDescent="0.3">
      <c r="A100" s="31" t="str">
        <f>IFERROR(VLOOKUP($C100,구분표!$A$2:$C$313,2,FALSE),"")</f>
        <v/>
      </c>
      <c r="B100" s="22" t="str">
        <f>IFERROR(VLOOKUP($C100,구분표!$A$2:$C$313,3,FALSE),"")</f>
        <v/>
      </c>
      <c r="C100" s="29"/>
      <c r="D100" s="33"/>
      <c r="E100" s="33"/>
      <c r="F100" s="34"/>
      <c r="G100" s="113"/>
      <c r="H100" s="40"/>
      <c r="I100" s="38"/>
      <c r="J100" s="41"/>
      <c r="K100" s="46">
        <f t="shared" ref="K100:K109" si="123">H100+I100+J100</f>
        <v>0</v>
      </c>
      <c r="L100" s="38"/>
      <c r="M100" s="41"/>
      <c r="N100" s="48">
        <f t="shared" ref="N100:N109" si="124">H100+L100+M100</f>
        <v>0</v>
      </c>
      <c r="O100" s="25" t="str">
        <f t="shared" ref="O100:O120" si="125">IF(AND((K100=0),(N100&gt;0)),"O",IF(AND((I100&lt;0),(K100-N100&lt;0)),"O","X"))</f>
        <v>X</v>
      </c>
      <c r="P100" s="60"/>
      <c r="Q100" s="60"/>
      <c r="R100" s="112"/>
      <c r="T100" s="25"/>
      <c r="V100" s="25"/>
      <c r="W100" s="38">
        <f t="shared" ref="W100:W109" si="126">IF($V100&lt;&gt;"도비",IF($T100="국도비","직접입력",SUM($I100:$J100)),)</f>
        <v>0</v>
      </c>
      <c r="X100" s="38">
        <f t="shared" ref="X100:X109" si="127">IF($V100="도비",SUM($I100:$J100),IF($T100="국도비","직접입력",SUM($I100:$J100)-$W100))</f>
        <v>0</v>
      </c>
      <c r="Y100" s="25" t="str">
        <f t="shared" ref="Y100:Y109" si="128">IF(SUM($I100:$J100)=SUM($W100:$X100),"OK","검토")</f>
        <v>OK</v>
      </c>
      <c r="AA100" s="25"/>
      <c r="AB100" s="38">
        <f t="shared" ref="AB100:AB109" si="129">IF($V100&lt;&gt;"도비",IF($T100="국도비","직접입력",SUM($L100:$M100)),)</f>
        <v>0</v>
      </c>
      <c r="AC100" s="38">
        <f t="shared" ref="AC100:AC109" si="130">IF($V100="도비",SUM(L100:M100),IF($T100="국도비","직접입력",SUM(L100:M100)-AB100))</f>
        <v>0</v>
      </c>
      <c r="AD100" s="25" t="str">
        <f t="shared" ref="AD100:AD112" si="131">IF(SUM(L100:M100)=SUM(AB100:AC100),"OK","검토")</f>
        <v>OK</v>
      </c>
      <c r="AF100" s="25" t="str">
        <f t="shared" si="121"/>
        <v/>
      </c>
      <c r="AH100" s="22" t="str">
        <f>IF(AF100="","",COUNTIF($AF$7:$AF$120,AF100))</f>
        <v/>
      </c>
      <c r="AI100" s="60" t="str">
        <f t="shared" ref="AI100:AI120" si="132">IF(V100="","",IF(AND(V100="도비",AF100="세입없음"),"OK",IF(AND(V100&lt;&gt;"도비",AF100&lt;&gt;""),"OK","@@")))</f>
        <v/>
      </c>
      <c r="AK100" s="25" t="str">
        <f t="array" ref="AK100">IF(C100="","",INDEX(구분표!$I$2:$I$313, MATCH(1,(구분표!$E$2:$E$313='17년일출'!B100)*(구분표!$F$2:$F$313='17년일출'!C100)*(구분표!$G$2:$G$313='17년일출'!A100),0)))</f>
        <v/>
      </c>
      <c r="AM100" s="25"/>
    </row>
    <row r="101" spans="1:39" ht="50.1" customHeight="1" x14ac:dyDescent="0.3">
      <c r="A101" s="31" t="str">
        <f>IFERROR(VLOOKUP($C101,구분표!$A$2:$C$313,2,FALSE),"")</f>
        <v/>
      </c>
      <c r="B101" s="22" t="str">
        <f>IFERROR(VLOOKUP($C101,구분표!$A$2:$C$313,3,FALSE),"")</f>
        <v/>
      </c>
      <c r="C101" s="29"/>
      <c r="D101" s="33"/>
      <c r="E101" s="33"/>
      <c r="F101" s="34"/>
      <c r="G101" s="113"/>
      <c r="H101" s="40"/>
      <c r="I101" s="38"/>
      <c r="J101" s="41"/>
      <c r="K101" s="46">
        <f t="shared" si="123"/>
        <v>0</v>
      </c>
      <c r="L101" s="38"/>
      <c r="M101" s="41"/>
      <c r="N101" s="48">
        <f t="shared" si="124"/>
        <v>0</v>
      </c>
      <c r="O101" s="25" t="str">
        <f t="shared" si="125"/>
        <v>X</v>
      </c>
      <c r="P101" s="60"/>
      <c r="Q101" s="60"/>
      <c r="R101" s="112"/>
      <c r="T101" s="25"/>
      <c r="V101" s="25"/>
      <c r="W101" s="38">
        <f t="shared" si="126"/>
        <v>0</v>
      </c>
      <c r="X101" s="38">
        <f t="shared" si="127"/>
        <v>0</v>
      </c>
      <c r="Y101" s="25" t="str">
        <f t="shared" si="128"/>
        <v>OK</v>
      </c>
      <c r="AA101" s="25"/>
      <c r="AB101" s="38">
        <f t="shared" si="129"/>
        <v>0</v>
      </c>
      <c r="AC101" s="38">
        <f t="shared" si="130"/>
        <v>0</v>
      </c>
      <c r="AD101" s="25" t="str">
        <f t="shared" si="131"/>
        <v>OK</v>
      </c>
      <c r="AF101" s="25" t="str">
        <f t="shared" si="121"/>
        <v/>
      </c>
      <c r="AH101" s="22" t="str">
        <f>IF(AF101="","",COUNTIF($AF$7:$AF$120,AF101))</f>
        <v/>
      </c>
      <c r="AI101" s="60" t="str">
        <f t="shared" si="132"/>
        <v/>
      </c>
      <c r="AK101" s="25" t="str">
        <f t="array" ref="AK101">IF(C101="","",INDEX(구분표!$I$2:$I$313, MATCH(1,(구분표!$E$2:$E$313='17년일출'!B101)*(구분표!$F$2:$F$313='17년일출'!C101)*(구분표!$G$2:$G$313='17년일출'!A101),0)))</f>
        <v/>
      </c>
      <c r="AM101" s="25"/>
    </row>
    <row r="102" spans="1:39" ht="50.1" customHeight="1" x14ac:dyDescent="0.3">
      <c r="A102" s="31" t="str">
        <f>IFERROR(VLOOKUP($C102,구분표!$A$2:$C$313,2,FALSE),"")</f>
        <v/>
      </c>
      <c r="B102" s="22" t="str">
        <f>IFERROR(VLOOKUP($C102,구분표!$A$2:$C$313,3,FALSE),"")</f>
        <v/>
      </c>
      <c r="C102" s="29"/>
      <c r="D102" s="33"/>
      <c r="E102" s="33"/>
      <c r="F102" s="34"/>
      <c r="G102" s="113"/>
      <c r="H102" s="40"/>
      <c r="I102" s="38"/>
      <c r="J102" s="41"/>
      <c r="K102" s="46">
        <f t="shared" si="123"/>
        <v>0</v>
      </c>
      <c r="L102" s="38"/>
      <c r="M102" s="41"/>
      <c r="N102" s="48">
        <f t="shared" si="124"/>
        <v>0</v>
      </c>
      <c r="O102" s="25" t="str">
        <f t="shared" si="125"/>
        <v>X</v>
      </c>
      <c r="P102" s="60"/>
      <c r="Q102" s="60"/>
      <c r="R102" s="112"/>
      <c r="T102" s="25"/>
      <c r="V102" s="25"/>
      <c r="W102" s="38">
        <f t="shared" si="126"/>
        <v>0</v>
      </c>
      <c r="X102" s="38">
        <f t="shared" si="127"/>
        <v>0</v>
      </c>
      <c r="Y102" s="25" t="str">
        <f t="shared" si="128"/>
        <v>OK</v>
      </c>
      <c r="AA102" s="25"/>
      <c r="AB102" s="38">
        <f t="shared" si="129"/>
        <v>0</v>
      </c>
      <c r="AC102" s="38">
        <f t="shared" si="130"/>
        <v>0</v>
      </c>
      <c r="AD102" s="25" t="str">
        <f t="shared" si="131"/>
        <v>OK</v>
      </c>
      <c r="AF102" s="25" t="str">
        <f t="shared" si="121"/>
        <v/>
      </c>
      <c r="AH102" s="22" t="str">
        <f>IF(AF102="","",COUNTIF($AF$7:$AF$120,AF102))</f>
        <v/>
      </c>
      <c r="AI102" s="60" t="str">
        <f t="shared" si="132"/>
        <v/>
      </c>
      <c r="AK102" s="25" t="str">
        <f t="array" ref="AK102">IF(C102="","",INDEX(구분표!$I$2:$I$313, MATCH(1,(구분표!$E$2:$E$313='17년일출'!B102)*(구분표!$F$2:$F$313='17년일출'!C102)*(구분표!$G$2:$G$313='17년일출'!A102),0)))</f>
        <v/>
      </c>
      <c r="AM102" s="25"/>
    </row>
    <row r="103" spans="1:39" ht="50.1" customHeight="1" x14ac:dyDescent="0.3">
      <c r="A103" s="31" t="str">
        <f>IFERROR(VLOOKUP($C103,구분표!$A$2:$C$313,2,FALSE),"")</f>
        <v/>
      </c>
      <c r="B103" s="22" t="str">
        <f>IFERROR(VLOOKUP($C103,구분표!$A$2:$C$313,3,FALSE),"")</f>
        <v/>
      </c>
      <c r="C103" s="29"/>
      <c r="D103" s="33"/>
      <c r="E103" s="33"/>
      <c r="F103" s="34"/>
      <c r="G103" s="113"/>
      <c r="H103" s="40"/>
      <c r="I103" s="38"/>
      <c r="J103" s="41"/>
      <c r="K103" s="46">
        <f t="shared" si="123"/>
        <v>0</v>
      </c>
      <c r="L103" s="38"/>
      <c r="M103" s="41"/>
      <c r="N103" s="48">
        <f t="shared" si="124"/>
        <v>0</v>
      </c>
      <c r="O103" s="25" t="str">
        <f t="shared" si="125"/>
        <v>X</v>
      </c>
      <c r="P103" s="60"/>
      <c r="Q103" s="60"/>
      <c r="R103" s="112"/>
      <c r="T103" s="25"/>
      <c r="V103" s="25"/>
      <c r="W103" s="38">
        <f t="shared" si="126"/>
        <v>0</v>
      </c>
      <c r="X103" s="38">
        <f t="shared" si="127"/>
        <v>0</v>
      </c>
      <c r="Y103" s="25" t="str">
        <f t="shared" si="128"/>
        <v>OK</v>
      </c>
      <c r="AA103" s="25"/>
      <c r="AB103" s="38">
        <f t="shared" si="129"/>
        <v>0</v>
      </c>
      <c r="AC103" s="38">
        <f t="shared" si="130"/>
        <v>0</v>
      </c>
      <c r="AD103" s="25" t="str">
        <f t="shared" si="131"/>
        <v>OK</v>
      </c>
      <c r="AF103" s="25" t="str">
        <f t="shared" si="121"/>
        <v/>
      </c>
      <c r="AH103" s="22" t="str">
        <f>IF(AF103="","",COUNTIF($AF$7:$AF$120,AF103))</f>
        <v/>
      </c>
      <c r="AI103" s="60" t="str">
        <f t="shared" si="132"/>
        <v/>
      </c>
      <c r="AK103" s="25" t="str">
        <f t="array" ref="AK103">IF(C103="","",INDEX(구분표!$I$2:$I$313, MATCH(1,(구분표!$E$2:$E$313='17년일출'!B103)*(구분표!$F$2:$F$313='17년일출'!C103)*(구분표!$G$2:$G$313='17년일출'!A103),0)))</f>
        <v/>
      </c>
      <c r="AM103" s="25"/>
    </row>
    <row r="104" spans="1:39" ht="50.1" customHeight="1" x14ac:dyDescent="0.3">
      <c r="A104" s="31" t="str">
        <f>IFERROR(VLOOKUP($C104,구분표!$A$2:$C$313,2,FALSE),"")</f>
        <v/>
      </c>
      <c r="B104" s="22" t="str">
        <f>IFERROR(VLOOKUP($C104,구분표!$A$2:$C$313,3,FALSE),"")</f>
        <v/>
      </c>
      <c r="C104" s="29"/>
      <c r="D104" s="33"/>
      <c r="E104" s="33"/>
      <c r="F104" s="34"/>
      <c r="G104" s="113"/>
      <c r="H104" s="40"/>
      <c r="I104" s="38"/>
      <c r="J104" s="41"/>
      <c r="K104" s="46">
        <f t="shared" si="123"/>
        <v>0</v>
      </c>
      <c r="L104" s="38"/>
      <c r="M104" s="41"/>
      <c r="N104" s="48">
        <f t="shared" si="124"/>
        <v>0</v>
      </c>
      <c r="O104" s="25" t="str">
        <f t="shared" si="125"/>
        <v>X</v>
      </c>
      <c r="P104" s="60"/>
      <c r="Q104" s="60"/>
      <c r="R104" s="112"/>
      <c r="T104" s="25"/>
      <c r="V104" s="25"/>
      <c r="W104" s="38">
        <f t="shared" si="126"/>
        <v>0</v>
      </c>
      <c r="X104" s="38">
        <f t="shared" si="127"/>
        <v>0</v>
      </c>
      <c r="Y104" s="25" t="str">
        <f t="shared" si="128"/>
        <v>OK</v>
      </c>
      <c r="AA104" s="25"/>
      <c r="AB104" s="38">
        <f t="shared" si="129"/>
        <v>0</v>
      </c>
      <c r="AC104" s="38">
        <f t="shared" si="130"/>
        <v>0</v>
      </c>
      <c r="AD104" s="25" t="str">
        <f t="shared" si="131"/>
        <v>OK</v>
      </c>
      <c r="AF104" s="25" t="str">
        <f t="shared" si="121"/>
        <v/>
      </c>
      <c r="AH104" s="22" t="str">
        <f>IF(AF104="","",COUNTIF($AF$7:$AF$120,AF104))</f>
        <v/>
      </c>
      <c r="AI104" s="60" t="str">
        <f t="shared" si="132"/>
        <v/>
      </c>
      <c r="AK104" s="25" t="str">
        <f t="array" ref="AK104">IF(C104="","",INDEX(구분표!$I$2:$I$313, MATCH(1,(구분표!$E$2:$E$313='17년일출'!B104)*(구분표!$F$2:$F$313='17년일출'!C104)*(구분표!$G$2:$G$313='17년일출'!A104),0)))</f>
        <v/>
      </c>
      <c r="AM104" s="25"/>
    </row>
    <row r="105" spans="1:39" ht="50.1" customHeight="1" x14ac:dyDescent="0.3">
      <c r="A105" s="31" t="str">
        <f>IFERROR(VLOOKUP($C105,구분표!$A$2:$C$313,2,FALSE),"")</f>
        <v/>
      </c>
      <c r="B105" s="22" t="str">
        <f>IFERROR(VLOOKUP($C105,구분표!$A$2:$C$313,3,FALSE),"")</f>
        <v/>
      </c>
      <c r="C105" s="29"/>
      <c r="D105" s="33"/>
      <c r="E105" s="33"/>
      <c r="F105" s="34"/>
      <c r="G105" s="113"/>
      <c r="H105" s="40"/>
      <c r="I105" s="38"/>
      <c r="J105" s="41"/>
      <c r="K105" s="46">
        <f t="shared" si="123"/>
        <v>0</v>
      </c>
      <c r="L105" s="38"/>
      <c r="M105" s="41"/>
      <c r="N105" s="48">
        <f t="shared" si="124"/>
        <v>0</v>
      </c>
      <c r="O105" s="25" t="str">
        <f t="shared" si="125"/>
        <v>X</v>
      </c>
      <c r="P105" s="60"/>
      <c r="Q105" s="60"/>
      <c r="R105" s="112"/>
      <c r="T105" s="25"/>
      <c r="V105" s="25"/>
      <c r="W105" s="38">
        <f t="shared" si="126"/>
        <v>0</v>
      </c>
      <c r="X105" s="38">
        <f t="shared" si="127"/>
        <v>0</v>
      </c>
      <c r="Y105" s="25" t="str">
        <f t="shared" si="128"/>
        <v>OK</v>
      </c>
      <c r="AA105" s="25"/>
      <c r="AB105" s="38">
        <f t="shared" si="129"/>
        <v>0</v>
      </c>
      <c r="AC105" s="38">
        <f t="shared" si="130"/>
        <v>0</v>
      </c>
      <c r="AD105" s="25" t="str">
        <f t="shared" si="131"/>
        <v>OK</v>
      </c>
      <c r="AF105" s="25" t="str">
        <f t="shared" si="121"/>
        <v/>
      </c>
      <c r="AH105" s="22" t="str">
        <f>IF(AF105="","",COUNTIF($AF$7:$AF$120,AF105))</f>
        <v/>
      </c>
      <c r="AI105" s="60" t="str">
        <f t="shared" si="132"/>
        <v/>
      </c>
      <c r="AK105" s="25" t="str">
        <f t="array" ref="AK105">IF(C105="","",INDEX(구분표!$I$2:$I$313, MATCH(1,(구분표!$E$2:$E$313='17년일출'!B105)*(구분표!$F$2:$F$313='17년일출'!C105)*(구분표!$G$2:$G$313='17년일출'!A105),0)))</f>
        <v/>
      </c>
      <c r="AM105" s="25"/>
    </row>
    <row r="106" spans="1:39" ht="50.1" customHeight="1" x14ac:dyDescent="0.3">
      <c r="A106" s="31" t="str">
        <f>IFERROR(VLOOKUP($C106,구분표!$A$2:$C$313,2,FALSE),"")</f>
        <v/>
      </c>
      <c r="B106" s="22" t="str">
        <f>IFERROR(VLOOKUP($C106,구분표!$A$2:$C$313,3,FALSE),"")</f>
        <v/>
      </c>
      <c r="C106" s="29"/>
      <c r="D106" s="33"/>
      <c r="E106" s="33"/>
      <c r="F106" s="34"/>
      <c r="G106" s="113"/>
      <c r="H106" s="40"/>
      <c r="I106" s="38"/>
      <c r="J106" s="41"/>
      <c r="K106" s="46">
        <f t="shared" si="123"/>
        <v>0</v>
      </c>
      <c r="L106" s="38"/>
      <c r="M106" s="41"/>
      <c r="N106" s="48">
        <f t="shared" si="124"/>
        <v>0</v>
      </c>
      <c r="O106" s="25" t="str">
        <f t="shared" si="125"/>
        <v>X</v>
      </c>
      <c r="P106" s="60"/>
      <c r="Q106" s="60"/>
      <c r="R106" s="112"/>
      <c r="T106" s="25"/>
      <c r="V106" s="25"/>
      <c r="W106" s="38">
        <f t="shared" si="126"/>
        <v>0</v>
      </c>
      <c r="X106" s="38">
        <f t="shared" si="127"/>
        <v>0</v>
      </c>
      <c r="Y106" s="25" t="str">
        <f t="shared" si="128"/>
        <v>OK</v>
      </c>
      <c r="AA106" s="25"/>
      <c r="AB106" s="38">
        <f t="shared" si="129"/>
        <v>0</v>
      </c>
      <c r="AC106" s="38">
        <f t="shared" si="130"/>
        <v>0</v>
      </c>
      <c r="AD106" s="25" t="str">
        <f t="shared" si="131"/>
        <v>OK</v>
      </c>
      <c r="AF106" s="25" t="str">
        <f t="shared" si="121"/>
        <v/>
      </c>
      <c r="AH106" s="22" t="str">
        <f>IF(AF106="","",COUNTIF($AF$7:$AF$120,AF106))</f>
        <v/>
      </c>
      <c r="AI106" s="60" t="str">
        <f t="shared" si="132"/>
        <v/>
      </c>
      <c r="AK106" s="25" t="str">
        <f t="array" ref="AK106">IF(C106="","",INDEX(구분표!$I$2:$I$313, MATCH(1,(구분표!$E$2:$E$313='17년일출'!B106)*(구분표!$F$2:$F$313='17년일출'!C106)*(구분표!$G$2:$G$313='17년일출'!A106),0)))</f>
        <v/>
      </c>
      <c r="AM106" s="25"/>
    </row>
    <row r="107" spans="1:39" ht="50.1" customHeight="1" x14ac:dyDescent="0.3">
      <c r="A107" s="31" t="str">
        <f>IFERROR(VLOOKUP($C107,구분표!$A$2:$C$313,2,FALSE),"")</f>
        <v/>
      </c>
      <c r="B107" s="22" t="str">
        <f>IFERROR(VLOOKUP($C107,구분표!$A$2:$C$313,3,FALSE),"")</f>
        <v/>
      </c>
      <c r="C107" s="29"/>
      <c r="D107" s="33"/>
      <c r="E107" s="33"/>
      <c r="F107" s="34"/>
      <c r="G107" s="33"/>
      <c r="H107" s="40"/>
      <c r="I107" s="38"/>
      <c r="J107" s="41"/>
      <c r="K107" s="46">
        <f t="shared" si="123"/>
        <v>0</v>
      </c>
      <c r="L107" s="38"/>
      <c r="M107" s="41"/>
      <c r="N107" s="48">
        <f t="shared" si="124"/>
        <v>0</v>
      </c>
      <c r="O107" s="25" t="str">
        <f t="shared" si="125"/>
        <v>X</v>
      </c>
      <c r="P107" s="60"/>
      <c r="Q107" s="60"/>
      <c r="R107" s="27"/>
      <c r="T107" s="25"/>
      <c r="V107" s="25"/>
      <c r="W107" s="38">
        <f t="shared" si="126"/>
        <v>0</v>
      </c>
      <c r="X107" s="38">
        <f t="shared" si="127"/>
        <v>0</v>
      </c>
      <c r="Y107" s="25" t="str">
        <f t="shared" si="128"/>
        <v>OK</v>
      </c>
      <c r="AA107" s="25"/>
      <c r="AB107" s="38">
        <f t="shared" si="129"/>
        <v>0</v>
      </c>
      <c r="AC107" s="38">
        <f t="shared" si="130"/>
        <v>0</v>
      </c>
      <c r="AD107" s="25" t="str">
        <f t="shared" si="131"/>
        <v>OK</v>
      </c>
      <c r="AF107" s="25" t="str">
        <f t="shared" si="121"/>
        <v/>
      </c>
      <c r="AH107" s="22" t="str">
        <f>IF(AF107="","",COUNTIF($AF$7:$AF$120,AF107))</f>
        <v/>
      </c>
      <c r="AI107" s="60" t="str">
        <f t="shared" si="132"/>
        <v/>
      </c>
      <c r="AK107" s="25" t="str">
        <f t="array" ref="AK107">IF(C107="","",INDEX(구분표!$I$2:$I$313, MATCH(1,(구분표!$E$2:$E$313='17년일출'!B107)*(구분표!$F$2:$F$313='17년일출'!C107)*(구분표!$G$2:$G$313='17년일출'!A107),0)))</f>
        <v/>
      </c>
      <c r="AM107" s="25"/>
    </row>
    <row r="108" spans="1:39" ht="50.1" customHeight="1" x14ac:dyDescent="0.3">
      <c r="A108" s="31" t="str">
        <f>IFERROR(VLOOKUP($C108,구분표!$A$2:$C$313,2,FALSE),"")</f>
        <v/>
      </c>
      <c r="B108" s="22" t="str">
        <f>IFERROR(VLOOKUP($C108,구분표!$A$2:$C$313,3,FALSE),"")</f>
        <v/>
      </c>
      <c r="C108" s="29"/>
      <c r="D108" s="33"/>
      <c r="E108" s="33"/>
      <c r="F108" s="34"/>
      <c r="G108" s="33"/>
      <c r="H108" s="40"/>
      <c r="I108" s="38"/>
      <c r="J108" s="41"/>
      <c r="K108" s="46">
        <f t="shared" si="123"/>
        <v>0</v>
      </c>
      <c r="L108" s="38"/>
      <c r="M108" s="41"/>
      <c r="N108" s="48">
        <f t="shared" si="124"/>
        <v>0</v>
      </c>
      <c r="O108" s="25" t="str">
        <f t="shared" si="125"/>
        <v>X</v>
      </c>
      <c r="P108" s="60"/>
      <c r="Q108" s="60"/>
      <c r="R108" s="27"/>
      <c r="T108" s="25"/>
      <c r="V108" s="25"/>
      <c r="W108" s="38">
        <f t="shared" si="126"/>
        <v>0</v>
      </c>
      <c r="X108" s="38">
        <f t="shared" si="127"/>
        <v>0</v>
      </c>
      <c r="Y108" s="25" t="str">
        <f t="shared" si="128"/>
        <v>OK</v>
      </c>
      <c r="AA108" s="25"/>
      <c r="AB108" s="38">
        <f t="shared" si="129"/>
        <v>0</v>
      </c>
      <c r="AC108" s="38">
        <f t="shared" si="130"/>
        <v>0</v>
      </c>
      <c r="AD108" s="25" t="str">
        <f t="shared" si="131"/>
        <v>OK</v>
      </c>
      <c r="AF108" s="25" t="str">
        <f t="shared" si="121"/>
        <v/>
      </c>
      <c r="AH108" s="22" t="str">
        <f>IF(AF108="","",COUNTIF($AF$7:$AF$120,AF108))</f>
        <v/>
      </c>
      <c r="AI108" s="60" t="str">
        <f t="shared" si="132"/>
        <v/>
      </c>
      <c r="AK108" s="25" t="str">
        <f t="array" ref="AK108">IF(C108="","",INDEX(구분표!$I$2:$I$313, MATCH(1,(구분표!$E$2:$E$313='17년일출'!B108)*(구분표!$F$2:$F$313='17년일출'!C108)*(구분표!$G$2:$G$313='17년일출'!A108),0)))</f>
        <v/>
      </c>
      <c r="AM108" s="25"/>
    </row>
    <row r="109" spans="1:39" ht="50.1" customHeight="1" x14ac:dyDescent="0.3">
      <c r="A109" s="31" t="str">
        <f>IFERROR(VLOOKUP($C109,구분표!$A$2:$C$313,2,FALSE),"")</f>
        <v/>
      </c>
      <c r="B109" s="22" t="str">
        <f>IFERROR(VLOOKUP($C109,구분표!$A$2:$C$313,3,FALSE),"")</f>
        <v/>
      </c>
      <c r="C109" s="29"/>
      <c r="D109" s="33"/>
      <c r="E109" s="33"/>
      <c r="F109" s="34"/>
      <c r="G109" s="33"/>
      <c r="H109" s="40"/>
      <c r="I109" s="38"/>
      <c r="J109" s="41"/>
      <c r="K109" s="46">
        <f t="shared" si="123"/>
        <v>0</v>
      </c>
      <c r="L109" s="38"/>
      <c r="M109" s="41"/>
      <c r="N109" s="48">
        <f t="shared" si="124"/>
        <v>0</v>
      </c>
      <c r="O109" s="25" t="str">
        <f t="shared" si="125"/>
        <v>X</v>
      </c>
      <c r="P109" s="60"/>
      <c r="Q109" s="60"/>
      <c r="R109" s="27"/>
      <c r="T109" s="25"/>
      <c r="V109" s="25"/>
      <c r="W109" s="38">
        <f t="shared" si="126"/>
        <v>0</v>
      </c>
      <c r="X109" s="38">
        <f t="shared" si="127"/>
        <v>0</v>
      </c>
      <c r="Y109" s="25" t="str">
        <f t="shared" si="128"/>
        <v>OK</v>
      </c>
      <c r="AA109" s="25"/>
      <c r="AB109" s="38">
        <f t="shared" si="129"/>
        <v>0</v>
      </c>
      <c r="AC109" s="38">
        <f t="shared" si="130"/>
        <v>0</v>
      </c>
      <c r="AD109" s="25" t="str">
        <f t="shared" si="131"/>
        <v>OK</v>
      </c>
      <c r="AF109" s="25" t="str">
        <f t="shared" si="121"/>
        <v/>
      </c>
      <c r="AH109" s="22" t="str">
        <f>IF(AF109="","",COUNTIF($AF$7:$AF$120,AF109))</f>
        <v/>
      </c>
      <c r="AI109" s="60" t="str">
        <f t="shared" si="132"/>
        <v/>
      </c>
      <c r="AK109" s="25" t="str">
        <f t="array" ref="AK109">IF(C109="","",INDEX(구분표!$I$2:$I$313, MATCH(1,(구분표!$E$2:$E$313='17년일출'!B109)*(구분표!$F$2:$F$313='17년일출'!C109)*(구분표!$G$2:$G$313='17년일출'!A109),0)))</f>
        <v/>
      </c>
      <c r="AM109" s="25"/>
    </row>
    <row r="110" spans="1:39" ht="50.1" customHeight="1" x14ac:dyDescent="0.3">
      <c r="A110" s="52" t="s">
        <v>509</v>
      </c>
      <c r="B110" s="53"/>
      <c r="C110" s="54"/>
      <c r="D110" s="53"/>
      <c r="E110" s="53"/>
      <c r="F110" s="54"/>
      <c r="G110" s="53"/>
      <c r="H110" s="55">
        <f t="shared" ref="H110:N110" si="133">SUM(H111:H120)</f>
        <v>0</v>
      </c>
      <c r="I110" s="55">
        <f t="shared" si="133"/>
        <v>0</v>
      </c>
      <c r="J110" s="55">
        <f t="shared" si="133"/>
        <v>0</v>
      </c>
      <c r="K110" s="55">
        <f t="shared" si="133"/>
        <v>0</v>
      </c>
      <c r="L110" s="55">
        <f t="shared" si="133"/>
        <v>0</v>
      </c>
      <c r="M110" s="55">
        <f t="shared" si="133"/>
        <v>0</v>
      </c>
      <c r="N110" s="55">
        <f t="shared" si="133"/>
        <v>0</v>
      </c>
      <c r="O110" s="56"/>
      <c r="P110" s="183"/>
      <c r="Q110" s="183"/>
      <c r="R110" s="57"/>
      <c r="T110" s="25"/>
      <c r="V110" s="25"/>
      <c r="W110" s="38"/>
      <c r="X110" s="38"/>
      <c r="Y110" s="25"/>
      <c r="AA110" s="25"/>
      <c r="AB110" s="38"/>
      <c r="AC110" s="38"/>
      <c r="AD110" s="25"/>
      <c r="AF110" s="25" t="str">
        <f t="shared" si="121"/>
        <v/>
      </c>
      <c r="AH110" s="22"/>
      <c r="AI110" s="60"/>
      <c r="AK110" s="25"/>
      <c r="AM110" s="25"/>
    </row>
    <row r="111" spans="1:39" ht="50.1" customHeight="1" x14ac:dyDescent="0.3">
      <c r="A111" s="31" t="str">
        <f>IFERROR(VLOOKUP($C111,구분표!$A$2:$C$313,2,FALSE),"")</f>
        <v/>
      </c>
      <c r="B111" s="22" t="str">
        <f>IFERROR(VLOOKUP($C111,구분표!$A$2:$C$313,3,FALSE),"")</f>
        <v/>
      </c>
      <c r="C111" s="29"/>
      <c r="D111" s="33"/>
      <c r="E111" s="33"/>
      <c r="F111" s="34"/>
      <c r="G111" s="113"/>
      <c r="H111" s="40"/>
      <c r="I111" s="38"/>
      <c r="J111" s="41"/>
      <c r="K111" s="46">
        <f t="shared" ref="K111:K120" si="134">H111+I111+J111</f>
        <v>0</v>
      </c>
      <c r="L111" s="38"/>
      <c r="M111" s="41"/>
      <c r="N111" s="48">
        <f t="shared" ref="N111:N120" si="135">H111+L111+M111</f>
        <v>0</v>
      </c>
      <c r="O111" s="25" t="str">
        <f t="shared" si="125"/>
        <v>X</v>
      </c>
      <c r="P111" s="60"/>
      <c r="Q111" s="60"/>
      <c r="R111" s="112"/>
      <c r="T111" s="25"/>
      <c r="V111" s="25"/>
      <c r="W111" s="38">
        <f t="shared" ref="W111:W120" si="136">IF($V111&lt;&gt;"도비",IF($T111="국도비","직접입력",SUM($I111:$J111)),)</f>
        <v>0</v>
      </c>
      <c r="X111" s="38">
        <f t="shared" ref="X111:X120" si="137">IF($V111="도비",SUM($I111:$J111),IF($T111="국도비","직접입력",SUM($I111:$J111)-$W111))</f>
        <v>0</v>
      </c>
      <c r="Y111" s="25" t="str">
        <f t="shared" ref="Y111:Y120" si="138">IF(SUM($I111:$J111)=SUM($W111:$X111),"OK","검토")</f>
        <v>OK</v>
      </c>
      <c r="AA111" s="25"/>
      <c r="AB111" s="38">
        <f t="shared" ref="AB111:AB120" si="139">IF($V111&lt;&gt;"도비",IF($T111="국도비","직접입력",SUM($L111:$M111)),)</f>
        <v>0</v>
      </c>
      <c r="AC111" s="38">
        <f>IF($V111="도비",SUM(L111:M111),IF($T111="국도비","직접입력",SUM(L111:M111)-AB111))</f>
        <v>0</v>
      </c>
      <c r="AD111" s="25" t="str">
        <f t="shared" si="131"/>
        <v>OK</v>
      </c>
      <c r="AF111" s="25" t="str">
        <f t="shared" si="121"/>
        <v/>
      </c>
      <c r="AH111" s="22" t="str">
        <f>IF(AF111="","",COUNTIF($AF$7:$AF$120,AF111))</f>
        <v/>
      </c>
      <c r="AI111" s="60" t="str">
        <f t="shared" si="132"/>
        <v/>
      </c>
      <c r="AK111" s="25" t="str">
        <f t="array" ref="AK111">IF(C111="","",INDEX(구분표!$I$2:$I$313, MATCH(1,(구분표!$E$2:$E$313='17년일출'!B111)*(구분표!$F$2:$F$313='17년일출'!C111)*(구분표!$G$2:$G$313='17년일출'!A111),0)))</f>
        <v/>
      </c>
      <c r="AM111" s="25"/>
    </row>
    <row r="112" spans="1:39" ht="50.1" customHeight="1" x14ac:dyDescent="0.3">
      <c r="A112" s="31" t="str">
        <f>IFERROR(VLOOKUP($C112,구분표!$A$2:$C$313,2,FALSE),"")</f>
        <v/>
      </c>
      <c r="B112" s="22" t="str">
        <f>IFERROR(VLOOKUP($C112,구분표!$A$2:$C$313,3,FALSE),"")</f>
        <v/>
      </c>
      <c r="C112" s="29"/>
      <c r="D112" s="33"/>
      <c r="E112" s="33"/>
      <c r="F112" s="34"/>
      <c r="G112" s="113"/>
      <c r="H112" s="40"/>
      <c r="I112" s="38"/>
      <c r="J112" s="41"/>
      <c r="K112" s="46">
        <f t="shared" si="134"/>
        <v>0</v>
      </c>
      <c r="L112" s="38"/>
      <c r="M112" s="41"/>
      <c r="N112" s="48">
        <f t="shared" si="135"/>
        <v>0</v>
      </c>
      <c r="O112" s="25" t="str">
        <f t="shared" si="125"/>
        <v>X</v>
      </c>
      <c r="P112" s="60"/>
      <c r="Q112" s="60"/>
      <c r="R112" s="112"/>
      <c r="T112" s="25"/>
      <c r="V112" s="25"/>
      <c r="W112" s="38">
        <f t="shared" si="136"/>
        <v>0</v>
      </c>
      <c r="X112" s="38">
        <f t="shared" si="137"/>
        <v>0</v>
      </c>
      <c r="Y112" s="25" t="str">
        <f t="shared" si="138"/>
        <v>OK</v>
      </c>
      <c r="AA112" s="25"/>
      <c r="AB112" s="38">
        <f t="shared" si="139"/>
        <v>0</v>
      </c>
      <c r="AC112" s="38">
        <f>IF($V112="도비",SUM(L112:M112),IF($T112="국도비","직접입력",SUM(L112:M112)-AB112))</f>
        <v>0</v>
      </c>
      <c r="AD112" s="25" t="str">
        <f t="shared" si="131"/>
        <v>OK</v>
      </c>
      <c r="AF112" s="25" t="str">
        <f t="shared" si="121"/>
        <v/>
      </c>
      <c r="AH112" s="22" t="str">
        <f>IF(AF112="","",COUNTIF($AF$7:$AF$120,AF112))</f>
        <v/>
      </c>
      <c r="AI112" s="60" t="str">
        <f t="shared" si="132"/>
        <v/>
      </c>
      <c r="AK112" s="25" t="str">
        <f t="array" ref="AK112">IF(C112="","",INDEX(구분표!$I$2:$I$313, MATCH(1,(구분표!$E$2:$E$313='17년일출'!B112)*(구분표!$F$2:$F$313='17년일출'!C112)*(구분표!$G$2:$G$313='17년일출'!A112),0)))</f>
        <v/>
      </c>
      <c r="AM112" s="25"/>
    </row>
    <row r="113" spans="1:39" ht="50.1" customHeight="1" x14ac:dyDescent="0.3">
      <c r="A113" s="31" t="str">
        <f>IFERROR(VLOOKUP($C113,구분표!$A$2:$C$313,2,FALSE),"")</f>
        <v/>
      </c>
      <c r="B113" s="22" t="str">
        <f>IFERROR(VLOOKUP($C113,구분표!$A$2:$C$313,3,FALSE),"")</f>
        <v/>
      </c>
      <c r="C113" s="29"/>
      <c r="D113" s="33"/>
      <c r="E113" s="33"/>
      <c r="F113" s="34"/>
      <c r="G113" s="113"/>
      <c r="H113" s="40"/>
      <c r="I113" s="38"/>
      <c r="J113" s="41"/>
      <c r="K113" s="46">
        <f t="shared" si="134"/>
        <v>0</v>
      </c>
      <c r="L113" s="38"/>
      <c r="M113" s="41"/>
      <c r="N113" s="48">
        <f t="shared" si="135"/>
        <v>0</v>
      </c>
      <c r="O113" s="25" t="str">
        <f t="shared" ref="O113:O117" si="140">IF(AND((K113=0),(N113&gt;0)),"O",IF(AND((I113&lt;0),(K113-N113&lt;0)),"O","X"))</f>
        <v>X</v>
      </c>
      <c r="P113" s="60"/>
      <c r="Q113" s="60"/>
      <c r="R113" s="112"/>
      <c r="T113" s="25"/>
      <c r="V113" s="25"/>
      <c r="W113" s="38">
        <f t="shared" si="136"/>
        <v>0</v>
      </c>
      <c r="X113" s="38">
        <f t="shared" si="137"/>
        <v>0</v>
      </c>
      <c r="Y113" s="25" t="str">
        <f t="shared" si="138"/>
        <v>OK</v>
      </c>
      <c r="AA113" s="25"/>
      <c r="AB113" s="38">
        <f t="shared" si="139"/>
        <v>0</v>
      </c>
      <c r="AC113" s="38">
        <f t="shared" ref="AC113:AC117" si="141">IF($V113="도비",SUM(L113:M113),IF($T113="국도비","직접입력",SUM(L113:M113)-AB113))</f>
        <v>0</v>
      </c>
      <c r="AD113" s="25" t="str">
        <f t="shared" ref="AD113:AD117" si="142">IF(SUM(L113:M113)=SUM(AB113:AC113),"OK","검토")</f>
        <v>OK</v>
      </c>
      <c r="AF113" s="25" t="str">
        <f t="shared" ref="AF113:AF117" si="143">IF(V113="","",IF(V113="도비","세입없음","직접입력"))</f>
        <v/>
      </c>
      <c r="AH113" s="22" t="str">
        <f>IF(AF113="","",COUNTIF($AF$7:$AF$120,AF113))</f>
        <v/>
      </c>
      <c r="AI113" s="60" t="str">
        <f t="shared" ref="AI113:AI117" si="144">IF(V113="","",IF(AND(V113="도비",AF113="세입없음"),"OK",IF(AND(V113&lt;&gt;"도비",AF113&lt;&gt;""),"OK","@@")))</f>
        <v/>
      </c>
      <c r="AK113" s="25" t="str">
        <f t="array" ref="AK113">IF(C113="","",INDEX(구분표!$I$2:$I$313, MATCH(1,(구분표!$E$2:$E$313='17년일출'!B113)*(구분표!$F$2:$F$313='17년일출'!C113)*(구분표!$G$2:$G$313='17년일출'!A113),0)))</f>
        <v/>
      </c>
      <c r="AM113" s="25"/>
    </row>
    <row r="114" spans="1:39" ht="50.1" customHeight="1" x14ac:dyDescent="0.3">
      <c r="A114" s="31" t="str">
        <f>IFERROR(VLOOKUP($C114,구분표!$A$2:$C$313,2,FALSE),"")</f>
        <v/>
      </c>
      <c r="B114" s="22" t="str">
        <f>IFERROR(VLOOKUP($C114,구분표!$A$2:$C$313,3,FALSE),"")</f>
        <v/>
      </c>
      <c r="C114" s="29"/>
      <c r="D114" s="33"/>
      <c r="E114" s="33"/>
      <c r="F114" s="34"/>
      <c r="G114" s="113"/>
      <c r="H114" s="40"/>
      <c r="I114" s="38"/>
      <c r="J114" s="41"/>
      <c r="K114" s="46">
        <f t="shared" si="134"/>
        <v>0</v>
      </c>
      <c r="L114" s="38"/>
      <c r="M114" s="41"/>
      <c r="N114" s="48">
        <f t="shared" si="135"/>
        <v>0</v>
      </c>
      <c r="O114" s="25" t="str">
        <f t="shared" si="140"/>
        <v>X</v>
      </c>
      <c r="P114" s="60"/>
      <c r="Q114" s="60"/>
      <c r="R114" s="112"/>
      <c r="T114" s="25"/>
      <c r="V114" s="25"/>
      <c r="W114" s="38">
        <f t="shared" si="136"/>
        <v>0</v>
      </c>
      <c r="X114" s="38">
        <f t="shared" si="137"/>
        <v>0</v>
      </c>
      <c r="Y114" s="25" t="str">
        <f t="shared" si="138"/>
        <v>OK</v>
      </c>
      <c r="AA114" s="25"/>
      <c r="AB114" s="38">
        <f t="shared" si="139"/>
        <v>0</v>
      </c>
      <c r="AC114" s="38">
        <f t="shared" si="141"/>
        <v>0</v>
      </c>
      <c r="AD114" s="25" t="str">
        <f t="shared" si="142"/>
        <v>OK</v>
      </c>
      <c r="AF114" s="25" t="str">
        <f t="shared" si="143"/>
        <v/>
      </c>
      <c r="AH114" s="22" t="str">
        <f>IF(AF114="","",COUNTIF($AF$7:$AF$120,AF114))</f>
        <v/>
      </c>
      <c r="AI114" s="60" t="str">
        <f t="shared" si="144"/>
        <v/>
      </c>
      <c r="AK114" s="25" t="str">
        <f t="array" ref="AK114">IF(C114="","",INDEX(구분표!$I$2:$I$313, MATCH(1,(구분표!$E$2:$E$313='17년일출'!B114)*(구분표!$F$2:$F$313='17년일출'!C114)*(구분표!$G$2:$G$313='17년일출'!A114),0)))</f>
        <v/>
      </c>
      <c r="AM114" s="25"/>
    </row>
    <row r="115" spans="1:39" ht="50.1" customHeight="1" x14ac:dyDescent="0.3">
      <c r="A115" s="31" t="str">
        <f>IFERROR(VLOOKUP($C115,구분표!$A$2:$C$313,2,FALSE),"")</f>
        <v/>
      </c>
      <c r="B115" s="22" t="str">
        <f>IFERROR(VLOOKUP($C115,구분표!$A$2:$C$313,3,FALSE),"")</f>
        <v/>
      </c>
      <c r="C115" s="29"/>
      <c r="D115" s="33"/>
      <c r="E115" s="33"/>
      <c r="F115" s="34"/>
      <c r="G115" s="113"/>
      <c r="H115" s="40"/>
      <c r="I115" s="38"/>
      <c r="J115" s="41"/>
      <c r="K115" s="46">
        <f t="shared" si="134"/>
        <v>0</v>
      </c>
      <c r="L115" s="38"/>
      <c r="M115" s="41"/>
      <c r="N115" s="48">
        <f t="shared" si="135"/>
        <v>0</v>
      </c>
      <c r="O115" s="25" t="str">
        <f t="shared" si="140"/>
        <v>X</v>
      </c>
      <c r="P115" s="60"/>
      <c r="Q115" s="60"/>
      <c r="R115" s="112"/>
      <c r="T115" s="25"/>
      <c r="V115" s="25"/>
      <c r="W115" s="38">
        <f t="shared" si="136"/>
        <v>0</v>
      </c>
      <c r="X115" s="38">
        <f t="shared" si="137"/>
        <v>0</v>
      </c>
      <c r="Y115" s="25" t="str">
        <f t="shared" si="138"/>
        <v>OK</v>
      </c>
      <c r="AA115" s="25"/>
      <c r="AB115" s="38">
        <f t="shared" si="139"/>
        <v>0</v>
      </c>
      <c r="AC115" s="38">
        <f t="shared" si="141"/>
        <v>0</v>
      </c>
      <c r="AD115" s="25" t="str">
        <f t="shared" si="142"/>
        <v>OK</v>
      </c>
      <c r="AF115" s="25" t="str">
        <f t="shared" si="143"/>
        <v/>
      </c>
      <c r="AH115" s="22" t="str">
        <f>IF(AF115="","",COUNTIF($AF$7:$AF$120,AF115))</f>
        <v/>
      </c>
      <c r="AI115" s="60" t="str">
        <f t="shared" si="144"/>
        <v/>
      </c>
      <c r="AK115" s="25" t="str">
        <f t="array" ref="AK115">IF(C115="","",INDEX(구분표!$I$2:$I$313, MATCH(1,(구분표!$E$2:$E$313='17년일출'!B115)*(구분표!$F$2:$F$313='17년일출'!C115)*(구분표!$G$2:$G$313='17년일출'!A115),0)))</f>
        <v/>
      </c>
      <c r="AM115" s="25"/>
    </row>
    <row r="116" spans="1:39" ht="50.1" customHeight="1" x14ac:dyDescent="0.3">
      <c r="A116" s="31" t="str">
        <f>IFERROR(VLOOKUP($C116,구분표!$A$2:$C$313,2,FALSE),"")</f>
        <v/>
      </c>
      <c r="B116" s="22" t="str">
        <f>IFERROR(VLOOKUP($C116,구분표!$A$2:$C$313,3,FALSE),"")</f>
        <v/>
      </c>
      <c r="C116" s="29"/>
      <c r="D116" s="33"/>
      <c r="E116" s="33"/>
      <c r="F116" s="34"/>
      <c r="G116" s="113"/>
      <c r="H116" s="40"/>
      <c r="I116" s="38"/>
      <c r="J116" s="41"/>
      <c r="K116" s="46">
        <f t="shared" si="134"/>
        <v>0</v>
      </c>
      <c r="L116" s="38"/>
      <c r="M116" s="41"/>
      <c r="N116" s="48">
        <f t="shared" si="135"/>
        <v>0</v>
      </c>
      <c r="O116" s="25" t="str">
        <f t="shared" si="140"/>
        <v>X</v>
      </c>
      <c r="P116" s="60"/>
      <c r="Q116" s="60"/>
      <c r="R116" s="112"/>
      <c r="T116" s="25"/>
      <c r="V116" s="25"/>
      <c r="W116" s="38">
        <f t="shared" si="136"/>
        <v>0</v>
      </c>
      <c r="X116" s="38">
        <f t="shared" si="137"/>
        <v>0</v>
      </c>
      <c r="Y116" s="25" t="str">
        <f t="shared" si="138"/>
        <v>OK</v>
      </c>
      <c r="AA116" s="25"/>
      <c r="AB116" s="38">
        <f t="shared" si="139"/>
        <v>0</v>
      </c>
      <c r="AC116" s="38">
        <f t="shared" si="141"/>
        <v>0</v>
      </c>
      <c r="AD116" s="25" t="str">
        <f t="shared" si="142"/>
        <v>OK</v>
      </c>
      <c r="AF116" s="25" t="str">
        <f t="shared" si="143"/>
        <v/>
      </c>
      <c r="AH116" s="22" t="str">
        <f>IF(AF116="","",COUNTIF($AF$7:$AF$120,AF116))</f>
        <v/>
      </c>
      <c r="AI116" s="60" t="str">
        <f t="shared" si="144"/>
        <v/>
      </c>
      <c r="AK116" s="25" t="str">
        <f t="array" ref="AK116">IF(C116="","",INDEX(구분표!$I$2:$I$313, MATCH(1,(구분표!$E$2:$E$313='17년일출'!B116)*(구분표!$F$2:$F$313='17년일출'!C116)*(구분표!$G$2:$G$313='17년일출'!A116),0)))</f>
        <v/>
      </c>
      <c r="AM116" s="25"/>
    </row>
    <row r="117" spans="1:39" ht="50.1" customHeight="1" x14ac:dyDescent="0.3">
      <c r="A117" s="31" t="str">
        <f>IFERROR(VLOOKUP($C117,구분표!$A$2:$C$313,2,FALSE),"")</f>
        <v/>
      </c>
      <c r="B117" s="22" t="str">
        <f>IFERROR(VLOOKUP($C117,구분표!$A$2:$C$313,3,FALSE),"")</f>
        <v/>
      </c>
      <c r="C117" s="29"/>
      <c r="D117" s="33"/>
      <c r="E117" s="33"/>
      <c r="F117" s="34"/>
      <c r="G117" s="113"/>
      <c r="H117" s="40"/>
      <c r="I117" s="38"/>
      <c r="J117" s="41"/>
      <c r="K117" s="46">
        <f t="shared" si="134"/>
        <v>0</v>
      </c>
      <c r="L117" s="38"/>
      <c r="M117" s="41"/>
      <c r="N117" s="48">
        <f t="shared" si="135"/>
        <v>0</v>
      </c>
      <c r="O117" s="25" t="str">
        <f t="shared" si="140"/>
        <v>X</v>
      </c>
      <c r="P117" s="60"/>
      <c r="Q117" s="60"/>
      <c r="R117" s="112"/>
      <c r="T117" s="25"/>
      <c r="V117" s="25"/>
      <c r="W117" s="38">
        <f t="shared" si="136"/>
        <v>0</v>
      </c>
      <c r="X117" s="38">
        <f t="shared" si="137"/>
        <v>0</v>
      </c>
      <c r="Y117" s="25" t="str">
        <f t="shared" si="138"/>
        <v>OK</v>
      </c>
      <c r="AA117" s="25"/>
      <c r="AB117" s="38">
        <f t="shared" si="139"/>
        <v>0</v>
      </c>
      <c r="AC117" s="38">
        <f t="shared" si="141"/>
        <v>0</v>
      </c>
      <c r="AD117" s="25" t="str">
        <f t="shared" si="142"/>
        <v>OK</v>
      </c>
      <c r="AF117" s="25" t="str">
        <f t="shared" si="143"/>
        <v/>
      </c>
      <c r="AH117" s="22" t="str">
        <f>IF(AF117="","",COUNTIF($AF$7:$AF$120,AF117))</f>
        <v/>
      </c>
      <c r="AI117" s="60" t="str">
        <f t="shared" si="144"/>
        <v/>
      </c>
      <c r="AK117" s="25" t="str">
        <f t="array" ref="AK117">IF(C117="","",INDEX(구분표!$I$2:$I$313, MATCH(1,(구분표!$E$2:$E$313='17년일출'!B117)*(구분표!$F$2:$F$313='17년일출'!C117)*(구분표!$G$2:$G$313='17년일출'!A117),0)))</f>
        <v/>
      </c>
      <c r="AM117" s="25"/>
    </row>
    <row r="118" spans="1:39" ht="50.1" customHeight="1" x14ac:dyDescent="0.3">
      <c r="A118" s="31" t="str">
        <f>IFERROR(VLOOKUP($C118,구분표!$A$2:$C$313,2,FALSE),"")</f>
        <v/>
      </c>
      <c r="B118" s="22" t="str">
        <f>IFERROR(VLOOKUP($C118,구분표!$A$2:$C$313,3,FALSE),"")</f>
        <v/>
      </c>
      <c r="C118" s="29"/>
      <c r="D118" s="33"/>
      <c r="E118" s="33"/>
      <c r="F118" s="34"/>
      <c r="G118" s="33"/>
      <c r="H118" s="40"/>
      <c r="I118" s="38"/>
      <c r="J118" s="41"/>
      <c r="K118" s="46">
        <f t="shared" si="134"/>
        <v>0</v>
      </c>
      <c r="L118" s="38"/>
      <c r="M118" s="41"/>
      <c r="N118" s="48">
        <f t="shared" si="135"/>
        <v>0</v>
      </c>
      <c r="O118" s="25" t="str">
        <f t="shared" si="125"/>
        <v>X</v>
      </c>
      <c r="P118" s="60"/>
      <c r="Q118" s="60"/>
      <c r="R118" s="27"/>
      <c r="T118" s="25"/>
      <c r="V118" s="25"/>
      <c r="W118" s="38">
        <f t="shared" si="136"/>
        <v>0</v>
      </c>
      <c r="X118" s="38">
        <f t="shared" si="137"/>
        <v>0</v>
      </c>
      <c r="Y118" s="25" t="str">
        <f t="shared" si="138"/>
        <v>OK</v>
      </c>
      <c r="AA118" s="25"/>
      <c r="AB118" s="38">
        <f t="shared" si="139"/>
        <v>0</v>
      </c>
      <c r="AC118" s="38">
        <f>IF($V118="도비",SUM(L118:M118),IF($T118="국도비","직접입력",SUM(L118:M118)-AB118))</f>
        <v>0</v>
      </c>
      <c r="AD118" s="25" t="str">
        <f t="shared" ref="AD118:AD120" si="145">IF(SUM(L118:M118)=SUM(AB118:AC118),"OK","검토")</f>
        <v>OK</v>
      </c>
      <c r="AF118" s="25" t="str">
        <f t="shared" ref="AF118:AF120" si="146">IF(V118="","",IF(V118="도비","세입없음","직접입력"))</f>
        <v/>
      </c>
      <c r="AH118" s="22" t="str">
        <f>IF(AF118="","",COUNTIF($AF$7:$AF$120,AF118))</f>
        <v/>
      </c>
      <c r="AI118" s="60" t="str">
        <f t="shared" si="132"/>
        <v/>
      </c>
      <c r="AK118" s="25" t="str">
        <f t="array" ref="AK118">IF(C118="","",INDEX(구분표!$I$2:$I$313, MATCH(1,(구분표!$E$2:$E$313='17년일출'!B118)*(구분표!$F$2:$F$313='17년일출'!C118)*(구분표!$G$2:$G$313='17년일출'!A118),0)))</f>
        <v/>
      </c>
      <c r="AM118" s="25"/>
    </row>
    <row r="119" spans="1:39" ht="50.1" customHeight="1" x14ac:dyDescent="0.3">
      <c r="A119" s="31" t="str">
        <f>IFERROR(VLOOKUP($C119,구분표!$A$2:$C$313,2,FALSE),"")</f>
        <v/>
      </c>
      <c r="B119" s="22" t="str">
        <f>IFERROR(VLOOKUP($C119,구분표!$A$2:$C$313,3,FALSE),"")</f>
        <v/>
      </c>
      <c r="C119" s="29"/>
      <c r="D119" s="33"/>
      <c r="E119" s="33"/>
      <c r="F119" s="34"/>
      <c r="G119" s="33"/>
      <c r="H119" s="40"/>
      <c r="I119" s="38"/>
      <c r="J119" s="41"/>
      <c r="K119" s="46">
        <f t="shared" si="134"/>
        <v>0</v>
      </c>
      <c r="L119" s="38"/>
      <c r="M119" s="41"/>
      <c r="N119" s="48">
        <f t="shared" si="135"/>
        <v>0</v>
      </c>
      <c r="O119" s="25" t="str">
        <f t="shared" si="125"/>
        <v>X</v>
      </c>
      <c r="P119" s="60"/>
      <c r="Q119" s="60"/>
      <c r="R119" s="27"/>
      <c r="T119" s="25"/>
      <c r="V119" s="25"/>
      <c r="W119" s="38">
        <f t="shared" si="136"/>
        <v>0</v>
      </c>
      <c r="X119" s="38">
        <f t="shared" si="137"/>
        <v>0</v>
      </c>
      <c r="Y119" s="25" t="str">
        <f t="shared" si="138"/>
        <v>OK</v>
      </c>
      <c r="AA119" s="25"/>
      <c r="AB119" s="38">
        <f t="shared" si="139"/>
        <v>0</v>
      </c>
      <c r="AC119" s="38">
        <f>IF($V119="도비",SUM(L119:M119),IF($T119="국도비","직접입력",SUM(L119:M119)-AB119))</f>
        <v>0</v>
      </c>
      <c r="AD119" s="25" t="str">
        <f t="shared" si="145"/>
        <v>OK</v>
      </c>
      <c r="AF119" s="25" t="str">
        <f t="shared" si="146"/>
        <v/>
      </c>
      <c r="AH119" s="22" t="str">
        <f>IF(AF119="","",COUNTIF($AF$7:$AF$120,AF119))</f>
        <v/>
      </c>
      <c r="AI119" s="60" t="str">
        <f t="shared" si="132"/>
        <v/>
      </c>
      <c r="AK119" s="25" t="str">
        <f t="array" ref="AK119">IF(C119="","",INDEX(구분표!$I$2:$I$313, MATCH(1,(구분표!$E$2:$E$313='17년일출'!B119)*(구분표!$F$2:$F$313='17년일출'!C119)*(구분표!$G$2:$G$313='17년일출'!A119),0)))</f>
        <v/>
      </c>
      <c r="AM119" s="25"/>
    </row>
    <row r="120" spans="1:39" ht="50.1" customHeight="1" x14ac:dyDescent="0.3">
      <c r="A120" s="32" t="str">
        <f>IFERROR(VLOOKUP($C120,구분표!$A$2:$C$313,2,FALSE),"")</f>
        <v/>
      </c>
      <c r="B120" s="23" t="str">
        <f>IFERROR(VLOOKUP($C120,구분표!$A$2:$C$313,3,FALSE),"")</f>
        <v/>
      </c>
      <c r="C120" s="30"/>
      <c r="D120" s="35"/>
      <c r="E120" s="35"/>
      <c r="F120" s="36"/>
      <c r="G120" s="35"/>
      <c r="H120" s="42"/>
      <c r="I120" s="39"/>
      <c r="J120" s="43"/>
      <c r="K120" s="50">
        <f t="shared" si="134"/>
        <v>0</v>
      </c>
      <c r="L120" s="39"/>
      <c r="M120" s="43"/>
      <c r="N120" s="49">
        <f t="shared" si="135"/>
        <v>0</v>
      </c>
      <c r="O120" s="26" t="str">
        <f t="shared" si="125"/>
        <v>X</v>
      </c>
      <c r="P120" s="61"/>
      <c r="Q120" s="61"/>
      <c r="R120" s="28"/>
      <c r="T120" s="26"/>
      <c r="V120" s="26"/>
      <c r="W120" s="39">
        <f t="shared" si="136"/>
        <v>0</v>
      </c>
      <c r="X120" s="39">
        <f t="shared" si="137"/>
        <v>0</v>
      </c>
      <c r="Y120" s="26" t="str">
        <f t="shared" si="138"/>
        <v>OK</v>
      </c>
      <c r="AA120" s="26"/>
      <c r="AB120" s="39">
        <f t="shared" si="139"/>
        <v>0</v>
      </c>
      <c r="AC120" s="39">
        <f>IF($V120="도비",SUM(L120:M120),IF($T120="국도비","직접입력",SUM(L120:M120)-AB120))</f>
        <v>0</v>
      </c>
      <c r="AD120" s="26" t="str">
        <f t="shared" si="145"/>
        <v>OK</v>
      </c>
      <c r="AF120" s="26" t="str">
        <f t="shared" si="146"/>
        <v/>
      </c>
      <c r="AH120" s="23" t="str">
        <f>IF(AF120="","",COUNTIF($AF$7:$AF$120,AF120))</f>
        <v/>
      </c>
      <c r="AI120" s="61" t="str">
        <f t="shared" si="132"/>
        <v/>
      </c>
      <c r="AK120" s="26" t="str">
        <f t="array" ref="AK120">IF(C120="","",INDEX(구분표!$I$2:$I$313, MATCH(1,(구분표!$E$2:$E$313='17년일출'!B120)*(구분표!$F$2:$F$313='17년일출'!C120)*(구분표!$G$2:$G$313='17년일출'!A120),0)))</f>
        <v/>
      </c>
      <c r="AM120" s="26"/>
    </row>
  </sheetData>
  <autoFilter ref="A6:AM120"/>
  <mergeCells count="26">
    <mergeCell ref="AK4:AK5"/>
    <mergeCell ref="AM4:AM5"/>
    <mergeCell ref="N4:N5"/>
    <mergeCell ref="O4:O5"/>
    <mergeCell ref="R4:R5"/>
    <mergeCell ref="T4:T5"/>
    <mergeCell ref="V4:V5"/>
    <mergeCell ref="W4:Y4"/>
    <mergeCell ref="AH4:AH5"/>
    <mergeCell ref="AI4:AI5"/>
    <mergeCell ref="AA4:AA5"/>
    <mergeCell ref="AB4:AD4"/>
    <mergeCell ref="AF4:AF5"/>
    <mergeCell ref="P4:P5"/>
    <mergeCell ref="Q4:Q5"/>
    <mergeCell ref="L4:M4"/>
    <mergeCell ref="A4:A5"/>
    <mergeCell ref="B4:B5"/>
    <mergeCell ref="C4:C5"/>
    <mergeCell ref="D4:D5"/>
    <mergeCell ref="F4:F5"/>
    <mergeCell ref="G4:G5"/>
    <mergeCell ref="H4:H5"/>
    <mergeCell ref="I4:J4"/>
    <mergeCell ref="K4:K5"/>
    <mergeCell ref="E4:E5"/>
  </mergeCells>
  <phoneticPr fontId="1" type="noConversion"/>
  <dataValidations count="4">
    <dataValidation type="list" allowBlank="1" showInputMessage="1" showErrorMessage="1" sqref="F11 D7:D120">
      <formula1>"본예산,1회추경,2회추경,3회추경,신규"</formula1>
    </dataValidation>
    <dataValidation type="list" allowBlank="1" showInputMessage="1" showErrorMessage="1" sqref="AA7:AA120 V7:V120">
      <formula1>"도비,국비,지특,기금,특교"</formula1>
    </dataValidation>
    <dataValidation type="list" allowBlank="1" showInputMessage="1" showErrorMessage="1" sqref="T7:T120">
      <formula1>"도비,국도비"</formula1>
    </dataValidation>
    <dataValidation type="list" allowBlank="1" showInputMessage="1" showErrorMessage="1" sqref="E6:E120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4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39"/>
  <sheetViews>
    <sheetView zoomScale="70" zoomScaleNormal="70" workbookViewId="0">
      <pane xSplit="4" ySplit="6" topLeftCell="E28" activePane="bottomRight" state="frozen"/>
      <selection pane="topRight" activeCell="E1" sqref="E1"/>
      <selection pane="bottomLeft" activeCell="A7" sqref="A7"/>
      <selection pane="bottomRight" activeCell="F4" sqref="F4:F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6" style="1" customWidth="1"/>
    <col min="16" max="16" width="18.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 x14ac:dyDescent="0.3">
      <c r="A1" s="16" t="s">
        <v>800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474</v>
      </c>
      <c r="V2" s="51" t="s">
        <v>510</v>
      </c>
      <c r="AA2" s="51" t="s">
        <v>510</v>
      </c>
    </row>
    <row r="3" spans="1:43" ht="20.25" customHeight="1" x14ac:dyDescent="0.3">
      <c r="H3" s="45"/>
      <c r="I3" s="45"/>
      <c r="K3" s="45"/>
      <c r="L3" s="45"/>
      <c r="Q3" s="20" t="s">
        <v>484</v>
      </c>
      <c r="V3" s="58" t="str">
        <f>IF(V6='17년일출'!W6,"OK","@@")</f>
        <v>@@</v>
      </c>
      <c r="W3" s="59"/>
      <c r="X3" s="58" t="str">
        <f>IF(COUNTIF(X6:X39,"검토")&gt;0,"@@","OK")</f>
        <v>OK</v>
      </c>
      <c r="AA3" s="58" t="str">
        <f>IF(AA6='17년일출'!AB6,"OK","@@")</f>
        <v>OK</v>
      </c>
      <c r="AC3" s="58" t="str">
        <f>IF(COUNTIF(AC6:AC39,"검토")&gt;0,"@@","OK")</f>
        <v>OK</v>
      </c>
    </row>
    <row r="4" spans="1:43" s="18" customFormat="1" ht="30" customHeight="1" x14ac:dyDescent="0.3">
      <c r="A4" s="206" t="s">
        <v>475</v>
      </c>
      <c r="B4" s="213" t="s">
        <v>476</v>
      </c>
      <c r="C4" s="212" t="s">
        <v>477</v>
      </c>
      <c r="D4" s="211" t="s">
        <v>483</v>
      </c>
      <c r="E4" s="210" t="s">
        <v>478</v>
      </c>
      <c r="F4" s="209" t="s">
        <v>831</v>
      </c>
      <c r="G4" s="207" t="s">
        <v>795</v>
      </c>
      <c r="H4" s="214" t="s">
        <v>796</v>
      </c>
      <c r="I4" s="236"/>
      <c r="J4" s="216" t="s">
        <v>797</v>
      </c>
      <c r="K4" s="218" t="s">
        <v>798</v>
      </c>
      <c r="L4" s="219"/>
      <c r="M4" s="204" t="s">
        <v>799</v>
      </c>
      <c r="N4" s="222" t="s">
        <v>482</v>
      </c>
      <c r="O4" s="228" t="s">
        <v>824</v>
      </c>
      <c r="P4" s="228" t="s">
        <v>825</v>
      </c>
      <c r="Q4" s="221" t="s">
        <v>481</v>
      </c>
      <c r="S4" s="223" t="s">
        <v>485</v>
      </c>
      <c r="T4" s="184"/>
      <c r="U4" s="224" t="s">
        <v>486</v>
      </c>
      <c r="V4" s="224" t="s">
        <v>487</v>
      </c>
      <c r="W4" s="224"/>
      <c r="X4" s="224"/>
      <c r="Z4" s="225" t="s">
        <v>486</v>
      </c>
      <c r="AA4" s="220" t="s">
        <v>491</v>
      </c>
      <c r="AB4" s="220"/>
      <c r="AC4" s="220"/>
      <c r="AE4" s="225" t="s">
        <v>492</v>
      </c>
      <c r="AG4" s="226" t="s">
        <v>493</v>
      </c>
      <c r="AI4" s="226" t="s">
        <v>494</v>
      </c>
      <c r="AK4" s="227" t="s">
        <v>495</v>
      </c>
      <c r="AL4" s="227"/>
      <c r="AM4" s="227"/>
      <c r="AO4" s="220" t="s">
        <v>498</v>
      </c>
      <c r="AP4" s="220"/>
      <c r="AQ4" s="220"/>
    </row>
    <row r="5" spans="1:43" s="18" customFormat="1" ht="18" customHeight="1" x14ac:dyDescent="0.3">
      <c r="A5" s="206"/>
      <c r="B5" s="213"/>
      <c r="C5" s="212"/>
      <c r="D5" s="209"/>
      <c r="E5" s="210"/>
      <c r="F5" s="209"/>
      <c r="G5" s="208"/>
      <c r="H5" s="186" t="s">
        <v>479</v>
      </c>
      <c r="I5" s="186" t="s">
        <v>480</v>
      </c>
      <c r="J5" s="217"/>
      <c r="K5" s="116" t="s">
        <v>479</v>
      </c>
      <c r="L5" s="116" t="s">
        <v>480</v>
      </c>
      <c r="M5" s="205"/>
      <c r="N5" s="222"/>
      <c r="O5" s="229"/>
      <c r="P5" s="229"/>
      <c r="Q5" s="221"/>
      <c r="S5" s="224"/>
      <c r="T5" s="184"/>
      <c r="U5" s="224"/>
      <c r="V5" s="182" t="s">
        <v>488</v>
      </c>
      <c r="W5" s="182" t="s">
        <v>489</v>
      </c>
      <c r="X5" s="111" t="s">
        <v>490</v>
      </c>
      <c r="Z5" s="225"/>
      <c r="AA5" s="111" t="s">
        <v>488</v>
      </c>
      <c r="AB5" s="111" t="s">
        <v>489</v>
      </c>
      <c r="AC5" s="111" t="s">
        <v>490</v>
      </c>
      <c r="AE5" s="225"/>
      <c r="AG5" s="225"/>
      <c r="AI5" s="225"/>
      <c r="AK5" s="111" t="s">
        <v>496</v>
      </c>
      <c r="AL5" s="111" t="s">
        <v>497</v>
      </c>
      <c r="AM5" s="111" t="s">
        <v>490</v>
      </c>
      <c r="AO5" s="111" t="s">
        <v>496</v>
      </c>
      <c r="AP5" s="111" t="s">
        <v>497</v>
      </c>
      <c r="AQ5" s="111" t="s">
        <v>490</v>
      </c>
    </row>
    <row r="6" spans="1:43" ht="50.1" customHeight="1" x14ac:dyDescent="0.3">
      <c r="A6" s="44" t="s">
        <v>499</v>
      </c>
      <c r="B6" s="21"/>
      <c r="C6" s="21"/>
      <c r="D6" s="21"/>
      <c r="E6" s="21"/>
      <c r="F6" s="21"/>
      <c r="G6" s="37">
        <f>SUBTOTAL(9,G7:G39)/2</f>
        <v>0</v>
      </c>
      <c r="H6" s="37">
        <f t="shared" ref="H6:Q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/>
      <c r="P6" s="37"/>
      <c r="Q6" s="37">
        <f t="shared" si="0"/>
        <v>0</v>
      </c>
      <c r="S6" s="24"/>
      <c r="U6" s="24"/>
      <c r="V6" s="37">
        <f>SUBTOTAL(9,V7:V39)</f>
        <v>0</v>
      </c>
      <c r="W6" s="37">
        <f>SUBTOTAL(9,W7:W39)</f>
        <v>0</v>
      </c>
      <c r="X6" s="63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SUBTOTAL(9,AK7:AK39)</f>
        <v>0</v>
      </c>
      <c r="AL6" s="37">
        <f>SUBTOTAL(9,AL7:AL39)</f>
        <v>0</v>
      </c>
      <c r="AM6" s="44" t="str">
        <f>IF(COUNTIF(AM7:AM39,"@@")&gt;0,"@@","OK")</f>
        <v>OK</v>
      </c>
      <c r="AO6" s="37">
        <f>SUBTOTAL(9,AO7:AO39)</f>
        <v>0</v>
      </c>
      <c r="AP6" s="37">
        <f>SUBTOTAL(9,AP7:AP39)</f>
        <v>0</v>
      </c>
      <c r="AQ6" s="44" t="str">
        <f>IF(COUNTIF(AQ7:AQ39,"@@")&gt;0,"@@","OK")</f>
        <v>OK</v>
      </c>
    </row>
    <row r="7" spans="1:43" ht="50.1" customHeight="1" x14ac:dyDescent="0.3">
      <c r="A7" s="52" t="s">
        <v>802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>
        <f>IF($U7&lt;&gt;"도비",IF($S7="국도비","직접입력",SUM($H7:$I7)),)</f>
        <v>0</v>
      </c>
      <c r="W7" s="38">
        <f>IF($U7="도비",SUM($H7:$I7),IF($S7="국도비","직접입력",SUM($H7:$I7)-$V7))</f>
        <v>0</v>
      </c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MATCH(1,(구분표!$E$2:$E$313='17년특입'!B7)*(구분표!$F$2:$F$313='17년특입'!C7)*(구분표!$G$2:$G$313='17년특입'!A7),0)))</f>
        <v/>
      </c>
      <c r="AI7" s="25"/>
      <c r="AK7" s="38">
        <f>IF(AE7="",0,SUMIFS('17년일출'!$W$6:$W$120,'17년일출'!$AF$6:$AF$120,'17년특입'!$AE7))</f>
        <v>0</v>
      </c>
      <c r="AL7" s="38" t="str">
        <f>IF(AE7="","",COUNTIFS('17년일출'!$AF$6:$AF$120,'17년특입'!AE7))</f>
        <v/>
      </c>
      <c r="AM7" s="25" t="str">
        <f>IF(V7=AK7,"OK","@@")</f>
        <v>OK</v>
      </c>
      <c r="AO7" s="38">
        <f>IF(AE7="",0,SUMIFS('17년일출'!$AB$6:$AB$120,'17년일출'!$AF$6:$AF$120,'17년특입'!$AE7))</f>
        <v>0</v>
      </c>
      <c r="AP7" s="38" t="str">
        <f>IF(AE7="","",COUNTIFS('17년일출'!$AF$6:$AF$120,AE7))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827</v>
      </c>
      <c r="E8" s="34"/>
      <c r="F8" s="33"/>
      <c r="G8" s="40"/>
      <c r="H8" s="38"/>
      <c r="I8" s="41"/>
      <c r="J8" s="46">
        <f t="shared" ref="J8:J39" si="4">SUM(G8:I8)</f>
        <v>0</v>
      </c>
      <c r="K8" s="38"/>
      <c r="L8" s="41"/>
      <c r="M8" s="48">
        <f t="shared" ref="M8:M39" si="5">SUM(G8,K8,L8)</f>
        <v>0</v>
      </c>
      <c r="N8" s="25" t="str">
        <f t="shared" ref="N8:N39" si="6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39" si="7">IF($U8&lt;&gt;"도비",IF($S8="국도비","직접입력",SUM($H8:$I8)),)</f>
        <v>0</v>
      </c>
      <c r="W8" s="38">
        <f t="shared" ref="W8:W39" si="8">IF($U8="도비",SUM($H8:$I8),IF($S8="국도비","직접입력",SUM($H8:$I8)-$V8))</f>
        <v>0</v>
      </c>
      <c r="X8" s="25" t="str">
        <f t="shared" ref="X8:X39" si="9">IF(SUM($H8:$I8)=SUM($V8:$W8),"OK","검토")</f>
        <v>OK</v>
      </c>
      <c r="Z8" s="25"/>
      <c r="AA8" s="38">
        <f t="shared" ref="AA8:AA39" si="10">IF($U8&lt;&gt;"도비",IF($S8="국도비","직접입력",SUM($K8:$L8)),)</f>
        <v>0</v>
      </c>
      <c r="AB8" s="38">
        <f t="shared" ref="AB8:AB39" si="11">IF($U8="도비",SUM(K8:L8),IF($S8="국도비","직접입력",SUM(K8:L8)-AA8))</f>
        <v>0</v>
      </c>
      <c r="AC8" s="25" t="str">
        <f t="shared" ref="AC8:AC39" si="12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MATCH(1,(구분표!$E$2:$E$313='17년특입'!B8)*(구분표!$F$2:$F$313='17년특입'!C8)*(구분표!$G$2:$G$313='17년특입'!A8),0)))</f>
        <v/>
      </c>
      <c r="AI8" s="25"/>
      <c r="AK8" s="38">
        <f>IF(AE8="",0,SUMIFS('17년일출'!$W$6:$W$120,'17년일출'!$AF$6:$AF$120,'17년특입'!$AE8))</f>
        <v>0</v>
      </c>
      <c r="AL8" s="38" t="str">
        <f>IF(AE8="","",COUNTIFS('17년일출'!$AF$6:$AF$120,'17년특입'!AE8))</f>
        <v/>
      </c>
      <c r="AM8" s="25" t="str">
        <f t="shared" ref="AM8:AM39" si="13">IF(V8=AK8,"OK","@@")</f>
        <v>OK</v>
      </c>
      <c r="AO8" s="38">
        <f>IF(AE8="",0,SUMIFS('17년일출'!$AB$6:$AB$120,'17년일출'!$AF$6:$AF$120,'17년특입'!$AE8))</f>
        <v>0</v>
      </c>
      <c r="AP8" s="38" t="str">
        <f>IF(AE8="","",COUNTIFS('17년일출'!$AF$6:$AF$120,AE8))</f>
        <v/>
      </c>
      <c r="AQ8" s="25" t="str">
        <f t="shared" ref="AQ8:AQ39" si="14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828</v>
      </c>
      <c r="E9" s="34"/>
      <c r="F9" s="33"/>
      <c r="G9" s="40"/>
      <c r="H9" s="38"/>
      <c r="I9" s="41"/>
      <c r="J9" s="46">
        <f t="shared" si="4"/>
        <v>0</v>
      </c>
      <c r="K9" s="38"/>
      <c r="L9" s="41"/>
      <c r="M9" s="48">
        <f t="shared" si="5"/>
        <v>0</v>
      </c>
      <c r="N9" s="25" t="str">
        <f t="shared" si="6"/>
        <v>X</v>
      </c>
      <c r="O9" s="60"/>
      <c r="P9" s="60"/>
      <c r="Q9" s="112"/>
      <c r="S9" s="25"/>
      <c r="U9" s="25"/>
      <c r="V9" s="38">
        <f t="shared" si="7"/>
        <v>0</v>
      </c>
      <c r="W9" s="38">
        <f t="shared" si="8"/>
        <v>0</v>
      </c>
      <c r="X9" s="25" t="str">
        <f t="shared" si="9"/>
        <v>OK</v>
      </c>
      <c r="Z9" s="25"/>
      <c r="AA9" s="38">
        <f t="shared" si="10"/>
        <v>0</v>
      </c>
      <c r="AB9" s="38">
        <f t="shared" si="11"/>
        <v>0</v>
      </c>
      <c r="AC9" s="25" t="str">
        <f t="shared" si="12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MATCH(1,(구분표!$E$2:$E$313='17년특입'!B9)*(구분표!$F$2:$F$313='17년특입'!C9)*(구분표!$G$2:$G$313='17년특입'!A9),0)))</f>
        <v/>
      </c>
      <c r="AI9" s="25"/>
      <c r="AK9" s="38">
        <f>IF(AE9="",0,SUMIFS('17년일출'!$W$6:$W$120,'17년일출'!$AF$6:$AF$120,'17년특입'!$AE9))</f>
        <v>0</v>
      </c>
      <c r="AL9" s="38" t="str">
        <f>IF(AE9="","",COUNTIFS('17년일출'!$AF$6:$AF$120,'17년특입'!AE9))</f>
        <v/>
      </c>
      <c r="AM9" s="25" t="str">
        <f t="shared" si="13"/>
        <v>OK</v>
      </c>
      <c r="AO9" s="38">
        <f>IF(AE9="",0,SUMIFS('17년일출'!$AB$6:$AB$120,'17년일출'!$AF$6:$AF$120,'17년특입'!$AE9))</f>
        <v>0</v>
      </c>
      <c r="AP9" s="38" t="str">
        <f>IF(AE9="","",COUNTIFS('17년일출'!$AF$6:$AF$120,AE9))</f>
        <v/>
      </c>
      <c r="AQ9" s="25" t="str">
        <f t="shared" si="14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4"/>
        <v>0</v>
      </c>
      <c r="K10" s="38"/>
      <c r="L10" s="41"/>
      <c r="M10" s="48">
        <f t="shared" si="5"/>
        <v>0</v>
      </c>
      <c r="N10" s="25" t="str">
        <f t="shared" si="6"/>
        <v>X</v>
      </c>
      <c r="O10" s="60"/>
      <c r="P10" s="60"/>
      <c r="Q10" s="112"/>
      <c r="S10" s="25"/>
      <c r="U10" s="25"/>
      <c r="V10" s="38">
        <f t="shared" si="7"/>
        <v>0</v>
      </c>
      <c r="W10" s="38">
        <f t="shared" si="8"/>
        <v>0</v>
      </c>
      <c r="X10" s="25" t="str">
        <f t="shared" si="9"/>
        <v>OK</v>
      </c>
      <c r="Z10" s="25"/>
      <c r="AA10" s="38">
        <f t="shared" si="10"/>
        <v>0</v>
      </c>
      <c r="AB10" s="38">
        <f t="shared" si="11"/>
        <v>0</v>
      </c>
      <c r="AC10" s="25" t="str">
        <f t="shared" si="12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MATCH(1,(구분표!$E$2:$E$313='17년특입'!B10)*(구분표!$F$2:$F$313='17년특입'!C10)*(구분표!$G$2:$G$313='17년특입'!A10),0)))</f>
        <v/>
      </c>
      <c r="AI10" s="25"/>
      <c r="AK10" s="38">
        <f>IF(AE10="",0,SUMIFS('17년일출'!$W$6:$W$120,'17년일출'!$AF$6:$AF$120,'17년특입'!$AE10))</f>
        <v>0</v>
      </c>
      <c r="AL10" s="38" t="str">
        <f>IF(AE10="","",COUNTIFS('17년일출'!$AF$6:$AF$120,'17년특입'!AE10))</f>
        <v/>
      </c>
      <c r="AM10" s="25" t="str">
        <f t="shared" si="13"/>
        <v>OK</v>
      </c>
      <c r="AO10" s="38">
        <f>IF(AE10="",0,SUMIFS('17년일출'!$AB$6:$AB$120,'17년일출'!$AF$6:$AF$120,'17년특입'!$AE10))</f>
        <v>0</v>
      </c>
      <c r="AP10" s="38" t="str">
        <f>IF(AE10="","",COUNTIFS('17년일출'!$AF$6:$AF$120,AE10))</f>
        <v/>
      </c>
      <c r="AQ10" s="25" t="str">
        <f t="shared" si="14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4"/>
        <v>0</v>
      </c>
      <c r="K11" s="38"/>
      <c r="L11" s="41"/>
      <c r="M11" s="48">
        <f t="shared" si="5"/>
        <v>0</v>
      </c>
      <c r="N11" s="25" t="str">
        <f t="shared" si="6"/>
        <v>X</v>
      </c>
      <c r="O11" s="60"/>
      <c r="P11" s="60"/>
      <c r="Q11" s="112"/>
      <c r="S11" s="25"/>
      <c r="U11" s="25"/>
      <c r="V11" s="38">
        <f t="shared" si="7"/>
        <v>0</v>
      </c>
      <c r="W11" s="38">
        <f t="shared" si="8"/>
        <v>0</v>
      </c>
      <c r="X11" s="25" t="str">
        <f t="shared" si="9"/>
        <v>OK</v>
      </c>
      <c r="Z11" s="25"/>
      <c r="AA11" s="38">
        <f t="shared" si="10"/>
        <v>0</v>
      </c>
      <c r="AB11" s="38">
        <f t="shared" si="11"/>
        <v>0</v>
      </c>
      <c r="AC11" s="25" t="str">
        <f t="shared" si="12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MATCH(1,(구분표!$E$2:$E$313='17년특입'!B11)*(구분표!$F$2:$F$313='17년특입'!C11)*(구분표!$G$2:$G$313='17년특입'!A11),0)))</f>
        <v/>
      </c>
      <c r="AI11" s="25"/>
      <c r="AK11" s="38">
        <f>IF(AE11="",0,SUMIFS('17년일출'!$W$6:$W$120,'17년일출'!$AF$6:$AF$120,'17년특입'!$AE11))</f>
        <v>0</v>
      </c>
      <c r="AL11" s="38" t="str">
        <f>IF(AE11="","",COUNTIFS('17년일출'!$AF$6:$AF$120,'17년특입'!AE11))</f>
        <v/>
      </c>
      <c r="AM11" s="25" t="str">
        <f t="shared" si="13"/>
        <v>OK</v>
      </c>
      <c r="AO11" s="38">
        <f>IF(AE11="",0,SUMIFS('17년일출'!$AB$6:$AB$120,'17년일출'!$AF$6:$AF$120,'17년특입'!$AE11))</f>
        <v>0</v>
      </c>
      <c r="AP11" s="38" t="str">
        <f>IF(AE11="","",COUNTIFS('17년일출'!$AF$6:$AF$120,AE11))</f>
        <v/>
      </c>
      <c r="AQ11" s="25" t="str">
        <f t="shared" si="14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4"/>
        <v>0</v>
      </c>
      <c r="K12" s="38"/>
      <c r="L12" s="41"/>
      <c r="M12" s="48">
        <f t="shared" si="5"/>
        <v>0</v>
      </c>
      <c r="N12" s="25" t="str">
        <f t="shared" si="6"/>
        <v>X</v>
      </c>
      <c r="O12" s="60"/>
      <c r="P12" s="60"/>
      <c r="Q12" s="112"/>
      <c r="S12" s="25"/>
      <c r="U12" s="25"/>
      <c r="V12" s="38">
        <f t="shared" si="7"/>
        <v>0</v>
      </c>
      <c r="W12" s="38">
        <f t="shared" si="8"/>
        <v>0</v>
      </c>
      <c r="X12" s="25" t="str">
        <f t="shared" si="9"/>
        <v>OK</v>
      </c>
      <c r="Z12" s="25"/>
      <c r="AA12" s="38">
        <f t="shared" si="10"/>
        <v>0</v>
      </c>
      <c r="AB12" s="38">
        <f t="shared" si="11"/>
        <v>0</v>
      </c>
      <c r="AC12" s="25" t="str">
        <f t="shared" si="12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MATCH(1,(구분표!$E$2:$E$313='17년특입'!B12)*(구분표!$F$2:$F$313='17년특입'!C12)*(구분표!$G$2:$G$313='17년특입'!A12),0)))</f>
        <v/>
      </c>
      <c r="AI12" s="25"/>
      <c r="AK12" s="38">
        <f>IF(AE12="",0,SUMIFS('17년일출'!$W$6:$W$120,'17년일출'!$AF$6:$AF$120,'17년특입'!$AE12))</f>
        <v>0</v>
      </c>
      <c r="AL12" s="38" t="str">
        <f>IF(AE12="","",COUNTIFS('17년일출'!$AF$6:$AF$120,'17년특입'!AE12))</f>
        <v/>
      </c>
      <c r="AM12" s="25" t="str">
        <f t="shared" si="13"/>
        <v>OK</v>
      </c>
      <c r="AO12" s="38">
        <f>IF(AE12="",0,SUMIFS('17년일출'!$AB$6:$AB$120,'17년일출'!$AF$6:$AF$120,'17년특입'!$AE12))</f>
        <v>0</v>
      </c>
      <c r="AP12" s="38" t="str">
        <f>IF(AE12="","",COUNTIFS('17년일출'!$AF$6:$AF$120,AE12))</f>
        <v/>
      </c>
      <c r="AQ12" s="25" t="str">
        <f t="shared" si="14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4"/>
        <v>0</v>
      </c>
      <c r="K13" s="38"/>
      <c r="L13" s="41"/>
      <c r="M13" s="48">
        <f t="shared" si="5"/>
        <v>0</v>
      </c>
      <c r="N13" s="25" t="str">
        <f t="shared" si="6"/>
        <v>X</v>
      </c>
      <c r="O13" s="60"/>
      <c r="P13" s="60"/>
      <c r="Q13" s="112"/>
      <c r="S13" s="25"/>
      <c r="U13" s="25"/>
      <c r="V13" s="38">
        <f t="shared" si="7"/>
        <v>0</v>
      </c>
      <c r="W13" s="38">
        <f t="shared" si="8"/>
        <v>0</v>
      </c>
      <c r="X13" s="25" t="str">
        <f t="shared" si="9"/>
        <v>OK</v>
      </c>
      <c r="Z13" s="25"/>
      <c r="AA13" s="38">
        <f t="shared" si="10"/>
        <v>0</v>
      </c>
      <c r="AB13" s="38">
        <f t="shared" si="11"/>
        <v>0</v>
      </c>
      <c r="AC13" s="25" t="str">
        <f t="shared" si="12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MATCH(1,(구분표!$E$2:$E$313='17년특입'!B13)*(구분표!$F$2:$F$313='17년특입'!C13)*(구분표!$G$2:$G$313='17년특입'!A13),0)))</f>
        <v/>
      </c>
      <c r="AI13" s="25"/>
      <c r="AK13" s="38">
        <f>IF(AE13="",0,SUMIFS('17년일출'!$W$6:$W$120,'17년일출'!$AF$6:$AF$120,'17년특입'!$AE13))</f>
        <v>0</v>
      </c>
      <c r="AL13" s="38" t="str">
        <f>IF(AE13="","",COUNTIFS('17년일출'!$AF$6:$AF$120,'17년특입'!AE13))</f>
        <v/>
      </c>
      <c r="AM13" s="25" t="str">
        <f t="shared" si="13"/>
        <v>OK</v>
      </c>
      <c r="AO13" s="38">
        <f>IF(AE13="",0,SUMIFS('17년일출'!$AB$6:$AB$120,'17년일출'!$AF$6:$AF$120,'17년특입'!$AE13))</f>
        <v>0</v>
      </c>
      <c r="AP13" s="38" t="str">
        <f>IF(AE13="","",COUNTIFS('17년일출'!$AF$6:$AF$120,AE13))</f>
        <v/>
      </c>
      <c r="AQ13" s="25" t="str">
        <f t="shared" si="14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4"/>
        <v>0</v>
      </c>
      <c r="K14" s="38"/>
      <c r="L14" s="41"/>
      <c r="M14" s="48">
        <f t="shared" si="5"/>
        <v>0</v>
      </c>
      <c r="N14" s="25" t="str">
        <f t="shared" si="6"/>
        <v>X</v>
      </c>
      <c r="O14" s="60"/>
      <c r="P14" s="60"/>
      <c r="Q14" s="112"/>
      <c r="S14" s="25"/>
      <c r="U14" s="25"/>
      <c r="V14" s="38">
        <f t="shared" si="7"/>
        <v>0</v>
      </c>
      <c r="W14" s="38">
        <f t="shared" si="8"/>
        <v>0</v>
      </c>
      <c r="X14" s="25" t="str">
        <f t="shared" si="9"/>
        <v>OK</v>
      </c>
      <c r="Z14" s="25"/>
      <c r="AA14" s="38">
        <f t="shared" si="10"/>
        <v>0</v>
      </c>
      <c r="AB14" s="38">
        <f t="shared" si="11"/>
        <v>0</v>
      </c>
      <c r="AC14" s="25" t="str">
        <f t="shared" si="12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MATCH(1,(구분표!$E$2:$E$313='17년특입'!B14)*(구분표!$F$2:$F$313='17년특입'!C14)*(구분표!$G$2:$G$313='17년특입'!A14),0)))</f>
        <v/>
      </c>
      <c r="AI14" s="25"/>
      <c r="AK14" s="38">
        <f>IF(AE14="",0,SUMIFS('17년일출'!$W$6:$W$120,'17년일출'!$AF$6:$AF$120,'17년특입'!$AE14))</f>
        <v>0</v>
      </c>
      <c r="AL14" s="38" t="str">
        <f>IF(AE14="","",COUNTIFS('17년일출'!$AF$6:$AF$120,'17년특입'!AE14))</f>
        <v/>
      </c>
      <c r="AM14" s="25" t="str">
        <f t="shared" si="13"/>
        <v>OK</v>
      </c>
      <c r="AO14" s="38">
        <f>IF(AE14="",0,SUMIFS('17년일출'!$AB$6:$AB$120,'17년일출'!$AF$6:$AF$120,'17년특입'!$AE14))</f>
        <v>0</v>
      </c>
      <c r="AP14" s="38" t="str">
        <f>IF(AE14="","",COUNTIFS('17년일출'!$AF$6:$AF$120,AE14))</f>
        <v/>
      </c>
      <c r="AQ14" s="25" t="str">
        <f t="shared" si="14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4"/>
        <v>0</v>
      </c>
      <c r="K15" s="38"/>
      <c r="L15" s="41"/>
      <c r="M15" s="48">
        <f t="shared" si="5"/>
        <v>0</v>
      </c>
      <c r="N15" s="25" t="str">
        <f t="shared" si="6"/>
        <v>X</v>
      </c>
      <c r="O15" s="60"/>
      <c r="P15" s="60"/>
      <c r="Q15" s="112"/>
      <c r="S15" s="25"/>
      <c r="U15" s="25"/>
      <c r="V15" s="38">
        <f t="shared" si="7"/>
        <v>0</v>
      </c>
      <c r="W15" s="38">
        <f t="shared" si="8"/>
        <v>0</v>
      </c>
      <c r="X15" s="25" t="str">
        <f t="shared" si="9"/>
        <v>OK</v>
      </c>
      <c r="Z15" s="25"/>
      <c r="AA15" s="38">
        <f t="shared" si="10"/>
        <v>0</v>
      </c>
      <c r="AB15" s="38">
        <f t="shared" si="11"/>
        <v>0</v>
      </c>
      <c r="AC15" s="25" t="str">
        <f t="shared" si="12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MATCH(1,(구분표!$E$2:$E$313='17년특입'!B15)*(구분표!$F$2:$F$313='17년특입'!C15)*(구분표!$G$2:$G$313='17년특입'!A15),0)))</f>
        <v/>
      </c>
      <c r="AI15" s="25"/>
      <c r="AK15" s="38">
        <f>IF(AE15="",0,SUMIFS('17년일출'!$W$6:$W$120,'17년일출'!$AF$6:$AF$120,'17년특입'!$AE15))</f>
        <v>0</v>
      </c>
      <c r="AL15" s="38" t="str">
        <f>IF(AE15="","",COUNTIFS('17년일출'!$AF$6:$AF$120,'17년특입'!AE15))</f>
        <v/>
      </c>
      <c r="AM15" s="25" t="str">
        <f t="shared" si="13"/>
        <v>OK</v>
      </c>
      <c r="AO15" s="38">
        <f>IF(AE15="",0,SUMIFS('17년일출'!$AB$6:$AB$120,'17년일출'!$AF$6:$AF$120,'17년특입'!$AE15))</f>
        <v>0</v>
      </c>
      <c r="AP15" s="38" t="str">
        <f>IF(AE15="","",COUNTIFS('17년일출'!$AF$6:$AF$120,AE15))</f>
        <v/>
      </c>
      <c r="AQ15" s="25" t="str">
        <f t="shared" si="14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4"/>
        <v>0</v>
      </c>
      <c r="K16" s="38"/>
      <c r="L16" s="41"/>
      <c r="M16" s="48">
        <f t="shared" si="5"/>
        <v>0</v>
      </c>
      <c r="N16" s="25" t="str">
        <f t="shared" si="6"/>
        <v>X</v>
      </c>
      <c r="O16" s="60"/>
      <c r="P16" s="60"/>
      <c r="Q16" s="112"/>
      <c r="S16" s="25"/>
      <c r="U16" s="25"/>
      <c r="V16" s="38">
        <f t="shared" si="7"/>
        <v>0</v>
      </c>
      <c r="W16" s="38">
        <f t="shared" si="8"/>
        <v>0</v>
      </c>
      <c r="X16" s="25" t="str">
        <f t="shared" si="9"/>
        <v>OK</v>
      </c>
      <c r="Z16" s="25"/>
      <c r="AA16" s="38">
        <f t="shared" si="10"/>
        <v>0</v>
      </c>
      <c r="AB16" s="38">
        <f t="shared" si="11"/>
        <v>0</v>
      </c>
      <c r="AC16" s="25" t="str">
        <f t="shared" si="12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MATCH(1,(구분표!$E$2:$E$313='17년특입'!B16)*(구분표!$F$2:$F$313='17년특입'!C16)*(구분표!$G$2:$G$313='17년특입'!A16),0)))</f>
        <v/>
      </c>
      <c r="AI16" s="25"/>
      <c r="AK16" s="38">
        <f>IF(AE16="",0,SUMIFS('17년일출'!$W$6:$W$120,'17년일출'!$AF$6:$AF$120,'17년특입'!$AE16))</f>
        <v>0</v>
      </c>
      <c r="AL16" s="38" t="str">
        <f>IF(AE16="","",COUNTIFS('17년일출'!$AF$6:$AF$120,'17년특입'!AE16))</f>
        <v/>
      </c>
      <c r="AM16" s="25" t="str">
        <f t="shared" si="13"/>
        <v>OK</v>
      </c>
      <c r="AO16" s="38">
        <f>IF(AE16="",0,SUMIFS('17년일출'!$AB$6:$AB$120,'17년일출'!$AF$6:$AF$120,'17년특입'!$AE16))</f>
        <v>0</v>
      </c>
      <c r="AP16" s="38" t="str">
        <f>IF(AE16="","",COUNTIFS('17년일출'!$AF$6:$AF$120,AE16))</f>
        <v/>
      </c>
      <c r="AQ16" s="25" t="str">
        <f t="shared" si="14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4"/>
        <v>0</v>
      </c>
      <c r="K17" s="38"/>
      <c r="L17" s="41"/>
      <c r="M17" s="48">
        <f t="shared" si="5"/>
        <v>0</v>
      </c>
      <c r="N17" s="25" t="str">
        <f t="shared" si="6"/>
        <v>X</v>
      </c>
      <c r="O17" s="60"/>
      <c r="P17" s="60"/>
      <c r="Q17" s="112"/>
      <c r="S17" s="25"/>
      <c r="U17" s="25"/>
      <c r="V17" s="38">
        <f t="shared" si="7"/>
        <v>0</v>
      </c>
      <c r="W17" s="38">
        <f t="shared" si="8"/>
        <v>0</v>
      </c>
      <c r="X17" s="25" t="str">
        <f t="shared" si="9"/>
        <v>OK</v>
      </c>
      <c r="Z17" s="25"/>
      <c r="AA17" s="38">
        <f t="shared" si="10"/>
        <v>0</v>
      </c>
      <c r="AB17" s="38">
        <f t="shared" si="11"/>
        <v>0</v>
      </c>
      <c r="AC17" s="25" t="str">
        <f t="shared" si="12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MATCH(1,(구분표!$E$2:$E$313='17년특입'!B17)*(구분표!$F$2:$F$313='17년특입'!C17)*(구분표!$G$2:$G$313='17년특입'!A17),0)))</f>
        <v/>
      </c>
      <c r="AI17" s="25"/>
      <c r="AK17" s="38">
        <f>IF(AE17="",0,SUMIFS('17년일출'!$W$6:$W$120,'17년일출'!$AF$6:$AF$120,'17년특입'!$AE17))</f>
        <v>0</v>
      </c>
      <c r="AL17" s="38" t="str">
        <f>IF(AE17="","",COUNTIFS('17년일출'!$AF$6:$AF$120,'17년특입'!AE17))</f>
        <v/>
      </c>
      <c r="AM17" s="25" t="str">
        <f t="shared" si="13"/>
        <v>OK</v>
      </c>
      <c r="AO17" s="38">
        <f>IF(AE17="",0,SUMIFS('17년일출'!$AB$6:$AB$120,'17년일출'!$AF$6:$AF$120,'17년특입'!$AE17))</f>
        <v>0</v>
      </c>
      <c r="AP17" s="38" t="str">
        <f>IF(AE17="","",COUNTIFS('17년일출'!$AF$6:$AF$120,AE17))</f>
        <v/>
      </c>
      <c r="AQ17" s="25" t="str">
        <f t="shared" si="14"/>
        <v>OK</v>
      </c>
    </row>
    <row r="18" spans="1:43" ht="50.1" customHeight="1" x14ac:dyDescent="0.3">
      <c r="A18" s="52" t="s">
        <v>802</v>
      </c>
      <c r="B18" s="53"/>
      <c r="C18" s="54"/>
      <c r="D18" s="53"/>
      <c r="E18" s="54"/>
      <c r="F18" s="53"/>
      <c r="G18" s="55">
        <f t="shared" ref="G18:M18" si="15">SUM(G19:G28)</f>
        <v>0</v>
      </c>
      <c r="H18" s="55">
        <f t="shared" si="15"/>
        <v>0</v>
      </c>
      <c r="I18" s="55">
        <f t="shared" si="15"/>
        <v>0</v>
      </c>
      <c r="J18" s="55">
        <f t="shared" si="15"/>
        <v>0</v>
      </c>
      <c r="K18" s="55">
        <f t="shared" si="15"/>
        <v>0</v>
      </c>
      <c r="L18" s="55">
        <f t="shared" si="15"/>
        <v>0</v>
      </c>
      <c r="M18" s="55">
        <f t="shared" si="15"/>
        <v>0</v>
      </c>
      <c r="N18" s="56"/>
      <c r="O18" s="183"/>
      <c r="P18" s="183"/>
      <c r="Q18" s="57"/>
      <c r="S18" s="25"/>
      <c r="U18" s="25"/>
      <c r="V18" s="38">
        <f t="shared" si="7"/>
        <v>0</v>
      </c>
      <c r="W18" s="38">
        <f t="shared" si="8"/>
        <v>0</v>
      </c>
      <c r="X18" s="25" t="str">
        <f t="shared" si="9"/>
        <v>OK</v>
      </c>
      <c r="Z18" s="25"/>
      <c r="AA18" s="38">
        <f t="shared" si="10"/>
        <v>0</v>
      </c>
      <c r="AB18" s="38">
        <f t="shared" si="11"/>
        <v>0</v>
      </c>
      <c r="AC18" s="25" t="str">
        <f t="shared" si="12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MATCH(1,(구분표!$E$2:$E$313='17년특입'!B18)*(구분표!$F$2:$F$313='17년특입'!C18)*(구분표!$G$2:$G$313='17년특입'!A18),0)))</f>
        <v/>
      </c>
      <c r="AI18" s="25"/>
      <c r="AK18" s="38">
        <f>IF(AE18="",0,SUMIFS('17년일출'!$W$6:$W$120,'17년일출'!$AF$6:$AF$120,'17년특입'!$AE18))</f>
        <v>0</v>
      </c>
      <c r="AL18" s="38" t="str">
        <f>IF(AE18="","",COUNTIFS('17년일출'!$AF$6:$AF$120,'17년특입'!AE18))</f>
        <v/>
      </c>
      <c r="AM18" s="25" t="str">
        <f t="shared" si="13"/>
        <v>OK</v>
      </c>
      <c r="AO18" s="38">
        <f>IF(AE18="",0,SUMIFS('17년일출'!$AB$6:$AB$120,'17년일출'!$AF$6:$AF$120,'17년특입'!$AE18))</f>
        <v>0</v>
      </c>
      <c r="AP18" s="38" t="str">
        <f>IF(AE18="","",COUNTIFS('17년일출'!$AF$6:$AF$120,AE18))</f>
        <v/>
      </c>
      <c r="AQ18" s="25" t="str">
        <f t="shared" si="14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4"/>
        <v>0</v>
      </c>
      <c r="K19" s="38"/>
      <c r="L19" s="41"/>
      <c r="M19" s="48">
        <f t="shared" si="5"/>
        <v>0</v>
      </c>
      <c r="N19" s="25" t="str">
        <f t="shared" si="6"/>
        <v>X</v>
      </c>
      <c r="O19" s="60"/>
      <c r="P19" s="60"/>
      <c r="Q19" s="112"/>
      <c r="S19" s="25"/>
      <c r="U19" s="25"/>
      <c r="V19" s="38">
        <f t="shared" si="7"/>
        <v>0</v>
      </c>
      <c r="W19" s="38">
        <f t="shared" si="8"/>
        <v>0</v>
      </c>
      <c r="X19" s="25" t="str">
        <f t="shared" si="9"/>
        <v>OK</v>
      </c>
      <c r="Z19" s="25"/>
      <c r="AA19" s="38">
        <f t="shared" si="10"/>
        <v>0</v>
      </c>
      <c r="AB19" s="38">
        <f t="shared" si="11"/>
        <v>0</v>
      </c>
      <c r="AC19" s="25" t="str">
        <f t="shared" si="12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MATCH(1,(구분표!$E$2:$E$313='17년특입'!B19)*(구분표!$F$2:$F$313='17년특입'!C19)*(구분표!$G$2:$G$313='17년특입'!A19),0)))</f>
        <v/>
      </c>
      <c r="AI19" s="25"/>
      <c r="AK19" s="38">
        <f>IF(AE19="",0,SUMIFS('17년일출'!$W$6:$W$120,'17년일출'!$AF$6:$AF$120,'17년특입'!$AE19))</f>
        <v>0</v>
      </c>
      <c r="AL19" s="38" t="str">
        <f>IF(AE19="","",COUNTIFS('17년일출'!$AF$6:$AF$120,'17년특입'!AE19))</f>
        <v/>
      </c>
      <c r="AM19" s="25" t="str">
        <f t="shared" si="13"/>
        <v>OK</v>
      </c>
      <c r="AO19" s="38">
        <f>IF(AE19="",0,SUMIFS('17년일출'!$AB$6:$AB$120,'17년일출'!$AF$6:$AF$120,'17년특입'!$AE19))</f>
        <v>0</v>
      </c>
      <c r="AP19" s="38" t="str">
        <f>IF(AE19="","",COUNTIFS('17년일출'!$AF$6:$AF$120,AE19))</f>
        <v/>
      </c>
      <c r="AQ19" s="25" t="str">
        <f t="shared" si="14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4"/>
        <v>0</v>
      </c>
      <c r="K20" s="38"/>
      <c r="L20" s="41"/>
      <c r="M20" s="48">
        <f t="shared" si="5"/>
        <v>0</v>
      </c>
      <c r="N20" s="25" t="str">
        <f t="shared" si="6"/>
        <v>X</v>
      </c>
      <c r="O20" s="60"/>
      <c r="P20" s="60"/>
      <c r="Q20" s="112"/>
      <c r="S20" s="25"/>
      <c r="U20" s="25"/>
      <c r="V20" s="38">
        <f t="shared" si="7"/>
        <v>0</v>
      </c>
      <c r="W20" s="38">
        <f t="shared" si="8"/>
        <v>0</v>
      </c>
      <c r="X20" s="25" t="str">
        <f t="shared" si="9"/>
        <v>OK</v>
      </c>
      <c r="Z20" s="25"/>
      <c r="AA20" s="38">
        <f t="shared" si="10"/>
        <v>0</v>
      </c>
      <c r="AB20" s="38">
        <f t="shared" si="11"/>
        <v>0</v>
      </c>
      <c r="AC20" s="25" t="str">
        <f t="shared" si="12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MATCH(1,(구분표!$E$2:$E$313='17년특입'!B20)*(구분표!$F$2:$F$313='17년특입'!C20)*(구분표!$G$2:$G$313='17년특입'!A20),0)))</f>
        <v/>
      </c>
      <c r="AI20" s="25"/>
      <c r="AK20" s="38">
        <f>IF(AE20="",0,SUMIFS('17년일출'!$W$6:$W$120,'17년일출'!$AF$6:$AF$120,'17년특입'!$AE20))</f>
        <v>0</v>
      </c>
      <c r="AL20" s="38" t="str">
        <f>IF(AE20="","",COUNTIFS('17년일출'!$AF$6:$AF$120,'17년특입'!AE20))</f>
        <v/>
      </c>
      <c r="AM20" s="25" t="str">
        <f t="shared" si="13"/>
        <v>OK</v>
      </c>
      <c r="AO20" s="38">
        <f>IF(AE20="",0,SUMIFS('17년일출'!$AB$6:$AB$120,'17년일출'!$AF$6:$AF$120,'17년특입'!$AE20))</f>
        <v>0</v>
      </c>
      <c r="AP20" s="38" t="str">
        <f>IF(AE20="","",COUNTIFS('17년일출'!$AF$6:$AF$120,AE20))</f>
        <v/>
      </c>
      <c r="AQ20" s="25" t="str">
        <f t="shared" si="14"/>
        <v>OK</v>
      </c>
    </row>
    <row r="21" spans="1:43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4"/>
        <v>0</v>
      </c>
      <c r="K21" s="38"/>
      <c r="L21" s="41"/>
      <c r="M21" s="48">
        <f t="shared" si="5"/>
        <v>0</v>
      </c>
      <c r="N21" s="25" t="str">
        <f t="shared" si="6"/>
        <v>X</v>
      </c>
      <c r="O21" s="60"/>
      <c r="P21" s="60"/>
      <c r="Q21" s="112"/>
      <c r="S21" s="25"/>
      <c r="U21" s="25"/>
      <c r="V21" s="38">
        <f t="shared" si="7"/>
        <v>0</v>
      </c>
      <c r="W21" s="38">
        <f t="shared" si="8"/>
        <v>0</v>
      </c>
      <c r="X21" s="25" t="str">
        <f t="shared" si="9"/>
        <v>OK</v>
      </c>
      <c r="Z21" s="25"/>
      <c r="AA21" s="38">
        <f t="shared" si="10"/>
        <v>0</v>
      </c>
      <c r="AB21" s="38">
        <f t="shared" si="11"/>
        <v>0</v>
      </c>
      <c r="AC21" s="25" t="str">
        <f t="shared" si="12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MATCH(1,(구분표!$E$2:$E$313='17년특입'!B21)*(구분표!$F$2:$F$313='17년특입'!C21)*(구분표!$G$2:$G$313='17년특입'!A21),0)))</f>
        <v/>
      </c>
      <c r="AI21" s="25"/>
      <c r="AK21" s="38">
        <f>IF(AE21="",0,SUMIFS('17년일출'!$W$6:$W$120,'17년일출'!$AF$6:$AF$120,'17년특입'!$AE21))</f>
        <v>0</v>
      </c>
      <c r="AL21" s="38" t="str">
        <f>IF(AE21="","",COUNTIFS('17년일출'!$AF$6:$AF$120,'17년특입'!AE21))</f>
        <v/>
      </c>
      <c r="AM21" s="25" t="str">
        <f t="shared" si="13"/>
        <v>OK</v>
      </c>
      <c r="AO21" s="38">
        <f>IF(AE21="",0,SUMIFS('17년일출'!$AB$6:$AB$120,'17년일출'!$AF$6:$AF$120,'17년특입'!$AE21))</f>
        <v>0</v>
      </c>
      <c r="AP21" s="38" t="str">
        <f>IF(AE21="","",COUNTIFS('17년일출'!$AF$6:$AF$120,AE21))</f>
        <v/>
      </c>
      <c r="AQ21" s="25" t="str">
        <f t="shared" si="14"/>
        <v>OK</v>
      </c>
    </row>
    <row r="22" spans="1:43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4"/>
        <v>0</v>
      </c>
      <c r="K22" s="38"/>
      <c r="L22" s="41"/>
      <c r="M22" s="48">
        <f t="shared" si="5"/>
        <v>0</v>
      </c>
      <c r="N22" s="25" t="str">
        <f t="shared" si="6"/>
        <v>X</v>
      </c>
      <c r="O22" s="60"/>
      <c r="P22" s="60"/>
      <c r="Q22" s="112"/>
      <c r="S22" s="25"/>
      <c r="U22" s="25"/>
      <c r="V22" s="38">
        <f t="shared" si="7"/>
        <v>0</v>
      </c>
      <c r="W22" s="38">
        <f t="shared" si="8"/>
        <v>0</v>
      </c>
      <c r="X22" s="25" t="str">
        <f t="shared" si="9"/>
        <v>OK</v>
      </c>
      <c r="Z22" s="25"/>
      <c r="AA22" s="38">
        <f t="shared" si="10"/>
        <v>0</v>
      </c>
      <c r="AB22" s="38">
        <f t="shared" si="11"/>
        <v>0</v>
      </c>
      <c r="AC22" s="25" t="str">
        <f t="shared" si="12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MATCH(1,(구분표!$E$2:$E$313='17년특입'!B22)*(구분표!$F$2:$F$313='17년특입'!C22)*(구분표!$G$2:$G$313='17년특입'!A22),0)))</f>
        <v/>
      </c>
      <c r="AI22" s="25"/>
      <c r="AK22" s="38">
        <f>IF(AE22="",0,SUMIFS('17년일출'!$W$6:$W$120,'17년일출'!$AF$6:$AF$120,'17년특입'!$AE22))</f>
        <v>0</v>
      </c>
      <c r="AL22" s="38" t="str">
        <f>IF(AE22="","",COUNTIFS('17년일출'!$AF$6:$AF$120,'17년특입'!AE22))</f>
        <v/>
      </c>
      <c r="AM22" s="25" t="str">
        <f t="shared" si="13"/>
        <v>OK</v>
      </c>
      <c r="AO22" s="38">
        <f>IF(AE22="",0,SUMIFS('17년일출'!$AB$6:$AB$120,'17년일출'!$AF$6:$AF$120,'17년특입'!$AE22))</f>
        <v>0</v>
      </c>
      <c r="AP22" s="38" t="str">
        <f>IF(AE22="","",COUNTIFS('17년일출'!$AF$6:$AF$120,AE22))</f>
        <v/>
      </c>
      <c r="AQ22" s="25" t="str">
        <f t="shared" si="14"/>
        <v>OK</v>
      </c>
    </row>
    <row r="23" spans="1:43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4"/>
        <v>0</v>
      </c>
      <c r="K23" s="38"/>
      <c r="L23" s="41"/>
      <c r="M23" s="48">
        <f t="shared" si="5"/>
        <v>0</v>
      </c>
      <c r="N23" s="25" t="str">
        <f t="shared" si="6"/>
        <v>X</v>
      </c>
      <c r="O23" s="60"/>
      <c r="P23" s="60"/>
      <c r="Q23" s="112"/>
      <c r="S23" s="25"/>
      <c r="U23" s="25"/>
      <c r="V23" s="38">
        <f t="shared" si="7"/>
        <v>0</v>
      </c>
      <c r="W23" s="38">
        <f t="shared" si="8"/>
        <v>0</v>
      </c>
      <c r="X23" s="25" t="str">
        <f t="shared" si="9"/>
        <v>OK</v>
      </c>
      <c r="Z23" s="25"/>
      <c r="AA23" s="38">
        <f t="shared" si="10"/>
        <v>0</v>
      </c>
      <c r="AB23" s="38">
        <f t="shared" si="11"/>
        <v>0</v>
      </c>
      <c r="AC23" s="25" t="str">
        <f t="shared" si="12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MATCH(1,(구분표!$E$2:$E$313='17년특입'!B23)*(구분표!$F$2:$F$313='17년특입'!C23)*(구분표!$G$2:$G$313='17년특입'!A23),0)))</f>
        <v/>
      </c>
      <c r="AI23" s="25"/>
      <c r="AK23" s="38">
        <f>IF(AE23="",0,SUMIFS('17년일출'!$W$6:$W$120,'17년일출'!$AF$6:$AF$120,'17년특입'!$AE23))</f>
        <v>0</v>
      </c>
      <c r="AL23" s="38" t="str">
        <f>IF(AE23="","",COUNTIFS('17년일출'!$AF$6:$AF$120,'17년특입'!AE23))</f>
        <v/>
      </c>
      <c r="AM23" s="25" t="str">
        <f t="shared" si="13"/>
        <v>OK</v>
      </c>
      <c r="AO23" s="38">
        <f>IF(AE23="",0,SUMIFS('17년일출'!$AB$6:$AB$120,'17년일출'!$AF$6:$AF$120,'17년특입'!$AE23))</f>
        <v>0</v>
      </c>
      <c r="AP23" s="38" t="str">
        <f>IF(AE23="","",COUNTIFS('17년일출'!$AF$6:$AF$120,AE23))</f>
        <v/>
      </c>
      <c r="AQ23" s="25" t="str">
        <f t="shared" si="14"/>
        <v>OK</v>
      </c>
    </row>
    <row r="24" spans="1:43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4"/>
        <v>0</v>
      </c>
      <c r="K24" s="38"/>
      <c r="L24" s="41"/>
      <c r="M24" s="48">
        <f t="shared" si="5"/>
        <v>0</v>
      </c>
      <c r="N24" s="25" t="str">
        <f t="shared" si="6"/>
        <v>X</v>
      </c>
      <c r="O24" s="60"/>
      <c r="P24" s="60"/>
      <c r="Q24" s="112"/>
      <c r="S24" s="25"/>
      <c r="U24" s="25"/>
      <c r="V24" s="38">
        <f t="shared" si="7"/>
        <v>0</v>
      </c>
      <c r="W24" s="38">
        <f t="shared" si="8"/>
        <v>0</v>
      </c>
      <c r="X24" s="25" t="str">
        <f t="shared" si="9"/>
        <v>OK</v>
      </c>
      <c r="Z24" s="25"/>
      <c r="AA24" s="38">
        <f t="shared" si="10"/>
        <v>0</v>
      </c>
      <c r="AB24" s="38">
        <f t="shared" si="11"/>
        <v>0</v>
      </c>
      <c r="AC24" s="25" t="str">
        <f t="shared" si="12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MATCH(1,(구분표!$E$2:$E$313='17년특입'!B24)*(구분표!$F$2:$F$313='17년특입'!C24)*(구분표!$G$2:$G$313='17년특입'!A24),0)))</f>
        <v/>
      </c>
      <c r="AI24" s="25"/>
      <c r="AK24" s="38">
        <f>IF(AE24="",0,SUMIFS('17년일출'!$W$6:$W$120,'17년일출'!$AF$6:$AF$120,'17년특입'!$AE24))</f>
        <v>0</v>
      </c>
      <c r="AL24" s="38" t="str">
        <f>IF(AE24="","",COUNTIFS('17년일출'!$AF$6:$AF$120,'17년특입'!AE24))</f>
        <v/>
      </c>
      <c r="AM24" s="25" t="str">
        <f t="shared" si="13"/>
        <v>OK</v>
      </c>
      <c r="AO24" s="38">
        <f>IF(AE24="",0,SUMIFS('17년일출'!$AB$6:$AB$120,'17년일출'!$AF$6:$AF$120,'17년특입'!$AE24))</f>
        <v>0</v>
      </c>
      <c r="AP24" s="38" t="str">
        <f>IF(AE24="","",COUNTIFS('17년일출'!$AF$6:$AF$120,AE24))</f>
        <v/>
      </c>
      <c r="AQ24" s="25" t="str">
        <f t="shared" si="14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4"/>
        <v>0</v>
      </c>
      <c r="K25" s="38"/>
      <c r="L25" s="41"/>
      <c r="M25" s="48">
        <f t="shared" si="5"/>
        <v>0</v>
      </c>
      <c r="N25" s="25" t="str">
        <f t="shared" si="6"/>
        <v>X</v>
      </c>
      <c r="O25" s="60"/>
      <c r="P25" s="60"/>
      <c r="Q25" s="112"/>
      <c r="S25" s="25"/>
      <c r="U25" s="25"/>
      <c r="V25" s="38">
        <f t="shared" si="7"/>
        <v>0</v>
      </c>
      <c r="W25" s="38">
        <f t="shared" si="8"/>
        <v>0</v>
      </c>
      <c r="X25" s="25" t="str">
        <f t="shared" si="9"/>
        <v>OK</v>
      </c>
      <c r="Z25" s="25"/>
      <c r="AA25" s="38">
        <f t="shared" si="10"/>
        <v>0</v>
      </c>
      <c r="AB25" s="38">
        <f t="shared" si="11"/>
        <v>0</v>
      </c>
      <c r="AC25" s="25" t="str">
        <f t="shared" si="12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MATCH(1,(구분표!$E$2:$E$313='17년특입'!B25)*(구분표!$F$2:$F$313='17년특입'!C25)*(구분표!$G$2:$G$313='17년특입'!A25),0)))</f>
        <v/>
      </c>
      <c r="AI25" s="25"/>
      <c r="AK25" s="38">
        <f>IF(AE25="",0,SUMIFS('17년일출'!$W$6:$W$120,'17년일출'!$AF$6:$AF$120,'17년특입'!$AE25))</f>
        <v>0</v>
      </c>
      <c r="AL25" s="38" t="str">
        <f>IF(AE25="","",COUNTIFS('17년일출'!$AF$6:$AF$120,'17년특입'!AE25))</f>
        <v/>
      </c>
      <c r="AM25" s="25" t="str">
        <f t="shared" si="13"/>
        <v>OK</v>
      </c>
      <c r="AO25" s="38">
        <f>IF(AE25="",0,SUMIFS('17년일출'!$AB$6:$AB$120,'17년일출'!$AF$6:$AF$120,'17년특입'!$AE25))</f>
        <v>0</v>
      </c>
      <c r="AP25" s="38" t="str">
        <f>IF(AE25="","",COUNTIFS('17년일출'!$AF$6:$AF$120,AE25))</f>
        <v/>
      </c>
      <c r="AQ25" s="25" t="str">
        <f t="shared" si="14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4"/>
        <v>0</v>
      </c>
      <c r="K26" s="38"/>
      <c r="L26" s="41"/>
      <c r="M26" s="48">
        <f t="shared" si="5"/>
        <v>0</v>
      </c>
      <c r="N26" s="25" t="str">
        <f t="shared" si="6"/>
        <v>X</v>
      </c>
      <c r="O26" s="60"/>
      <c r="P26" s="60"/>
      <c r="Q26" s="112"/>
      <c r="S26" s="25"/>
      <c r="U26" s="25"/>
      <c r="V26" s="38">
        <f t="shared" si="7"/>
        <v>0</v>
      </c>
      <c r="W26" s="38">
        <f t="shared" si="8"/>
        <v>0</v>
      </c>
      <c r="X26" s="25" t="str">
        <f t="shared" si="9"/>
        <v>OK</v>
      </c>
      <c r="Z26" s="25"/>
      <c r="AA26" s="38">
        <f t="shared" si="10"/>
        <v>0</v>
      </c>
      <c r="AB26" s="38">
        <f t="shared" si="11"/>
        <v>0</v>
      </c>
      <c r="AC26" s="25" t="str">
        <f t="shared" si="12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MATCH(1,(구분표!$E$2:$E$313='17년특입'!B26)*(구분표!$F$2:$F$313='17년특입'!C26)*(구분표!$G$2:$G$313='17년특입'!A26),0)))</f>
        <v/>
      </c>
      <c r="AI26" s="25"/>
      <c r="AK26" s="38">
        <f>IF(AE26="",0,SUMIFS('17년일출'!$W$6:$W$120,'17년일출'!$AF$6:$AF$120,'17년특입'!$AE26))</f>
        <v>0</v>
      </c>
      <c r="AL26" s="38" t="str">
        <f>IF(AE26="","",COUNTIFS('17년일출'!$AF$6:$AF$120,'17년특입'!AE26))</f>
        <v/>
      </c>
      <c r="AM26" s="25" t="str">
        <f t="shared" si="13"/>
        <v>OK</v>
      </c>
      <c r="AO26" s="38">
        <f>IF(AE26="",0,SUMIFS('17년일출'!$AB$6:$AB$120,'17년일출'!$AF$6:$AF$120,'17년특입'!$AE26))</f>
        <v>0</v>
      </c>
      <c r="AP26" s="38" t="str">
        <f>IF(AE26="","",COUNTIFS('17년일출'!$AF$6:$AF$120,AE26))</f>
        <v/>
      </c>
      <c r="AQ26" s="25" t="str">
        <f t="shared" si="14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4"/>
        <v>0</v>
      </c>
      <c r="K27" s="38"/>
      <c r="L27" s="41"/>
      <c r="M27" s="48">
        <f t="shared" si="5"/>
        <v>0</v>
      </c>
      <c r="N27" s="25" t="str">
        <f t="shared" si="6"/>
        <v>X</v>
      </c>
      <c r="O27" s="60"/>
      <c r="P27" s="60"/>
      <c r="Q27" s="112"/>
      <c r="S27" s="25"/>
      <c r="U27" s="25"/>
      <c r="V27" s="38">
        <f t="shared" si="7"/>
        <v>0</v>
      </c>
      <c r="W27" s="38">
        <f t="shared" si="8"/>
        <v>0</v>
      </c>
      <c r="X27" s="25" t="str">
        <f t="shared" si="9"/>
        <v>OK</v>
      </c>
      <c r="Z27" s="25"/>
      <c r="AA27" s="38">
        <f t="shared" si="10"/>
        <v>0</v>
      </c>
      <c r="AB27" s="38">
        <f t="shared" si="11"/>
        <v>0</v>
      </c>
      <c r="AC27" s="25" t="str">
        <f t="shared" si="12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MATCH(1,(구분표!$E$2:$E$313='17년특입'!B27)*(구분표!$F$2:$F$313='17년특입'!C27)*(구분표!$G$2:$G$313='17년특입'!A27),0)))</f>
        <v/>
      </c>
      <c r="AI27" s="25"/>
      <c r="AK27" s="38">
        <f>IF(AE27="",0,SUMIFS('17년일출'!$W$6:$W$120,'17년일출'!$AF$6:$AF$120,'17년특입'!$AE27))</f>
        <v>0</v>
      </c>
      <c r="AL27" s="38" t="str">
        <f>IF(AE27="","",COUNTIFS('17년일출'!$AF$6:$AF$120,'17년특입'!AE27))</f>
        <v/>
      </c>
      <c r="AM27" s="25" t="str">
        <f t="shared" si="13"/>
        <v>OK</v>
      </c>
      <c r="AO27" s="38">
        <f>IF(AE27="",0,SUMIFS('17년일출'!$AB$6:$AB$120,'17년일출'!$AF$6:$AF$120,'17년특입'!$AE27))</f>
        <v>0</v>
      </c>
      <c r="AP27" s="38" t="str">
        <f>IF(AE27="","",COUNTIFS('17년일출'!$AF$6:$AF$120,AE27))</f>
        <v/>
      </c>
      <c r="AQ27" s="25" t="str">
        <f t="shared" si="14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4"/>
        <v>0</v>
      </c>
      <c r="K28" s="38"/>
      <c r="L28" s="41"/>
      <c r="M28" s="48">
        <f t="shared" si="5"/>
        <v>0</v>
      </c>
      <c r="N28" s="25" t="str">
        <f t="shared" si="6"/>
        <v>X</v>
      </c>
      <c r="O28" s="60"/>
      <c r="P28" s="60"/>
      <c r="Q28" s="112"/>
      <c r="S28" s="25"/>
      <c r="U28" s="25"/>
      <c r="V28" s="38">
        <f t="shared" si="7"/>
        <v>0</v>
      </c>
      <c r="W28" s="38">
        <f t="shared" si="8"/>
        <v>0</v>
      </c>
      <c r="X28" s="25" t="str">
        <f t="shared" si="9"/>
        <v>OK</v>
      </c>
      <c r="Z28" s="25"/>
      <c r="AA28" s="38">
        <f t="shared" si="10"/>
        <v>0</v>
      </c>
      <c r="AB28" s="38">
        <f t="shared" si="11"/>
        <v>0</v>
      </c>
      <c r="AC28" s="25" t="str">
        <f t="shared" si="12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MATCH(1,(구분표!$E$2:$E$313='17년특입'!B28)*(구분표!$F$2:$F$313='17년특입'!C28)*(구분표!$G$2:$G$313='17년특입'!A28),0)))</f>
        <v/>
      </c>
      <c r="AI28" s="25"/>
      <c r="AK28" s="38">
        <f>IF(AE28="",0,SUMIFS('17년일출'!$W$6:$W$120,'17년일출'!$AF$6:$AF$120,'17년특입'!$AE28))</f>
        <v>0</v>
      </c>
      <c r="AL28" s="38" t="str">
        <f>IF(AE28="","",COUNTIFS('17년일출'!$AF$6:$AF$120,'17년특입'!AE28))</f>
        <v/>
      </c>
      <c r="AM28" s="25" t="str">
        <f t="shared" si="13"/>
        <v>OK</v>
      </c>
      <c r="AO28" s="38">
        <f>IF(AE28="",0,SUMIFS('17년일출'!$AB$6:$AB$120,'17년일출'!$AF$6:$AF$120,'17년특입'!$AE28))</f>
        <v>0</v>
      </c>
      <c r="AP28" s="38" t="str">
        <f>IF(AE28="","",COUNTIFS('17년일출'!$AF$6:$AF$120,AE28))</f>
        <v/>
      </c>
      <c r="AQ28" s="25" t="str">
        <f t="shared" si="14"/>
        <v>OK</v>
      </c>
    </row>
    <row r="29" spans="1:43" ht="50.1" customHeight="1" x14ac:dyDescent="0.3">
      <c r="A29" s="52" t="s">
        <v>802</v>
      </c>
      <c r="B29" s="53"/>
      <c r="C29" s="54"/>
      <c r="D29" s="53"/>
      <c r="E29" s="54"/>
      <c r="F29" s="53"/>
      <c r="G29" s="55">
        <f t="shared" ref="G29:M29" si="16">SUM(G30:G39)</f>
        <v>0</v>
      </c>
      <c r="H29" s="55">
        <f t="shared" si="16"/>
        <v>0</v>
      </c>
      <c r="I29" s="55">
        <f t="shared" si="16"/>
        <v>0</v>
      </c>
      <c r="J29" s="55">
        <f t="shared" si="16"/>
        <v>0</v>
      </c>
      <c r="K29" s="55">
        <f t="shared" si="16"/>
        <v>0</v>
      </c>
      <c r="L29" s="55">
        <f t="shared" si="16"/>
        <v>0</v>
      </c>
      <c r="M29" s="55">
        <f t="shared" si="16"/>
        <v>0</v>
      </c>
      <c r="N29" s="56"/>
      <c r="O29" s="183"/>
      <c r="P29" s="183"/>
      <c r="Q29" s="57"/>
      <c r="S29" s="25"/>
      <c r="U29" s="25"/>
      <c r="V29" s="38">
        <f t="shared" si="7"/>
        <v>0</v>
      </c>
      <c r="W29" s="38">
        <f t="shared" si="8"/>
        <v>0</v>
      </c>
      <c r="X29" s="25" t="str">
        <f t="shared" si="9"/>
        <v>OK</v>
      </c>
      <c r="Z29" s="25"/>
      <c r="AA29" s="38">
        <f t="shared" si="10"/>
        <v>0</v>
      </c>
      <c r="AB29" s="38">
        <f t="shared" si="11"/>
        <v>0</v>
      </c>
      <c r="AC29" s="25" t="str">
        <f t="shared" si="12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MATCH(1,(구분표!$E$2:$E$313='17년특입'!B29)*(구분표!$F$2:$F$313='17년특입'!C29)*(구분표!$G$2:$G$313='17년특입'!A29),0)))</f>
        <v/>
      </c>
      <c r="AI29" s="25"/>
      <c r="AK29" s="38">
        <f>IF(AE29="",0,SUMIFS('17년일출'!$W$6:$W$120,'17년일출'!$AF$6:$AF$120,'17년특입'!$AE29))</f>
        <v>0</v>
      </c>
      <c r="AL29" s="38" t="str">
        <f>IF(AE29="","",COUNTIFS('17년일출'!$AF$6:$AF$120,'17년특입'!AE29))</f>
        <v/>
      </c>
      <c r="AM29" s="25" t="str">
        <f t="shared" si="13"/>
        <v>OK</v>
      </c>
      <c r="AO29" s="38">
        <f>IF(AE29="",0,SUMIFS('17년일출'!$AB$6:$AB$120,'17년일출'!$AF$6:$AF$120,'17년특입'!$AE29))</f>
        <v>0</v>
      </c>
      <c r="AP29" s="38" t="str">
        <f>IF(AE29="","",COUNTIFS('17년일출'!$AF$6:$AF$120,AE29))</f>
        <v/>
      </c>
      <c r="AQ29" s="25" t="str">
        <f t="shared" si="14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4"/>
        <v>0</v>
      </c>
      <c r="K30" s="38"/>
      <c r="L30" s="41"/>
      <c r="M30" s="48">
        <f t="shared" si="5"/>
        <v>0</v>
      </c>
      <c r="N30" s="25" t="str">
        <f t="shared" si="6"/>
        <v>X</v>
      </c>
      <c r="O30" s="60"/>
      <c r="P30" s="60"/>
      <c r="Q30" s="112"/>
      <c r="S30" s="25"/>
      <c r="U30" s="25"/>
      <c r="V30" s="38">
        <f t="shared" si="7"/>
        <v>0</v>
      </c>
      <c r="W30" s="38">
        <f t="shared" si="8"/>
        <v>0</v>
      </c>
      <c r="X30" s="25" t="str">
        <f t="shared" si="9"/>
        <v>OK</v>
      </c>
      <c r="Z30" s="25"/>
      <c r="AA30" s="38">
        <f t="shared" si="10"/>
        <v>0</v>
      </c>
      <c r="AB30" s="38">
        <f t="shared" si="11"/>
        <v>0</v>
      </c>
      <c r="AC30" s="25" t="str">
        <f t="shared" si="12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MATCH(1,(구분표!$E$2:$E$313='17년특입'!B30)*(구분표!$F$2:$F$313='17년특입'!C30)*(구분표!$G$2:$G$313='17년특입'!A30),0)))</f>
        <v/>
      </c>
      <c r="AI30" s="25"/>
      <c r="AK30" s="38">
        <f>IF(AE30="",0,SUMIFS('17년일출'!$W$6:$W$120,'17년일출'!$AF$6:$AF$120,'17년특입'!$AE30))</f>
        <v>0</v>
      </c>
      <c r="AL30" s="38" t="str">
        <f>IF(AE30="","",COUNTIFS('17년일출'!$AF$6:$AF$120,'17년특입'!AE30))</f>
        <v/>
      </c>
      <c r="AM30" s="25" t="str">
        <f t="shared" si="13"/>
        <v>OK</v>
      </c>
      <c r="AO30" s="38">
        <f>IF(AE30="",0,SUMIFS('17년일출'!$AB$6:$AB$120,'17년일출'!$AF$6:$AF$120,'17년특입'!$AE30))</f>
        <v>0</v>
      </c>
      <c r="AP30" s="38" t="str">
        <f>IF(AE30="","",COUNTIFS('17년일출'!$AF$6:$AF$120,AE30))</f>
        <v/>
      </c>
      <c r="AQ30" s="25" t="str">
        <f t="shared" si="14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4"/>
        <v>0</v>
      </c>
      <c r="K31" s="38"/>
      <c r="L31" s="41"/>
      <c r="M31" s="48">
        <f t="shared" si="5"/>
        <v>0</v>
      </c>
      <c r="N31" s="25" t="str">
        <f t="shared" si="6"/>
        <v>X</v>
      </c>
      <c r="O31" s="60"/>
      <c r="P31" s="60"/>
      <c r="Q31" s="112"/>
      <c r="S31" s="25"/>
      <c r="U31" s="25"/>
      <c r="V31" s="38">
        <f t="shared" si="7"/>
        <v>0</v>
      </c>
      <c r="W31" s="38">
        <f t="shared" si="8"/>
        <v>0</v>
      </c>
      <c r="X31" s="25" t="str">
        <f t="shared" si="9"/>
        <v>OK</v>
      </c>
      <c r="Z31" s="25"/>
      <c r="AA31" s="38">
        <f t="shared" si="10"/>
        <v>0</v>
      </c>
      <c r="AB31" s="38">
        <f t="shared" si="11"/>
        <v>0</v>
      </c>
      <c r="AC31" s="25" t="str">
        <f t="shared" si="12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MATCH(1,(구분표!$E$2:$E$313='17년특입'!B31)*(구분표!$F$2:$F$313='17년특입'!C31)*(구분표!$G$2:$G$313='17년특입'!A31),0)))</f>
        <v/>
      </c>
      <c r="AI31" s="25"/>
      <c r="AK31" s="38">
        <f>IF(AE31="",0,SUMIFS('17년일출'!$W$6:$W$120,'17년일출'!$AF$6:$AF$120,'17년특입'!$AE31))</f>
        <v>0</v>
      </c>
      <c r="AL31" s="38" t="str">
        <f>IF(AE31="","",COUNTIFS('17년일출'!$AF$6:$AF$120,'17년특입'!AE31))</f>
        <v/>
      </c>
      <c r="AM31" s="25" t="str">
        <f t="shared" si="13"/>
        <v>OK</v>
      </c>
      <c r="AO31" s="38">
        <f>IF(AE31="",0,SUMIFS('17년일출'!$AB$6:$AB$120,'17년일출'!$AF$6:$AF$120,'17년특입'!$AE31))</f>
        <v>0</v>
      </c>
      <c r="AP31" s="38" t="str">
        <f>IF(AE31="","",COUNTIFS('17년일출'!$AF$6:$AF$120,AE31))</f>
        <v/>
      </c>
      <c r="AQ31" s="25" t="str">
        <f t="shared" si="14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4"/>
        <v>0</v>
      </c>
      <c r="K32" s="38"/>
      <c r="L32" s="41"/>
      <c r="M32" s="48">
        <f t="shared" si="5"/>
        <v>0</v>
      </c>
      <c r="N32" s="25" t="str">
        <f t="shared" si="6"/>
        <v>X</v>
      </c>
      <c r="O32" s="60"/>
      <c r="P32" s="60"/>
      <c r="Q32" s="112"/>
      <c r="S32" s="25"/>
      <c r="U32" s="25"/>
      <c r="V32" s="38">
        <f t="shared" si="7"/>
        <v>0</v>
      </c>
      <c r="W32" s="38">
        <f t="shared" si="8"/>
        <v>0</v>
      </c>
      <c r="X32" s="25" t="str">
        <f t="shared" si="9"/>
        <v>OK</v>
      </c>
      <c r="Z32" s="25"/>
      <c r="AA32" s="38">
        <f t="shared" si="10"/>
        <v>0</v>
      </c>
      <c r="AB32" s="38">
        <f t="shared" si="11"/>
        <v>0</v>
      </c>
      <c r="AC32" s="25" t="str">
        <f t="shared" si="12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MATCH(1,(구분표!$E$2:$E$313='17년특입'!B32)*(구분표!$F$2:$F$313='17년특입'!C32)*(구분표!$G$2:$G$313='17년특입'!A32),0)))</f>
        <v/>
      </c>
      <c r="AI32" s="25"/>
      <c r="AK32" s="38">
        <f>IF(AE32="",0,SUMIFS('17년일출'!$W$6:$W$120,'17년일출'!$AF$6:$AF$120,'17년특입'!$AE32))</f>
        <v>0</v>
      </c>
      <c r="AL32" s="38" t="str">
        <f>IF(AE32="","",COUNTIFS('17년일출'!$AF$6:$AF$120,'17년특입'!AE32))</f>
        <v/>
      </c>
      <c r="AM32" s="25" t="str">
        <f t="shared" si="13"/>
        <v>OK</v>
      </c>
      <c r="AO32" s="38">
        <f>IF(AE32="",0,SUMIFS('17년일출'!$AB$6:$AB$120,'17년일출'!$AF$6:$AF$120,'17년특입'!$AE32))</f>
        <v>0</v>
      </c>
      <c r="AP32" s="38" t="str">
        <f>IF(AE32="","",COUNTIFS('17년일출'!$AF$6:$AF$120,AE32))</f>
        <v/>
      </c>
      <c r="AQ32" s="25" t="str">
        <f t="shared" si="14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4"/>
        <v>0</v>
      </c>
      <c r="K33" s="38"/>
      <c r="L33" s="41"/>
      <c r="M33" s="48">
        <f t="shared" si="5"/>
        <v>0</v>
      </c>
      <c r="N33" s="25" t="str">
        <f t="shared" si="6"/>
        <v>X</v>
      </c>
      <c r="O33" s="60"/>
      <c r="P33" s="60"/>
      <c r="Q33" s="112"/>
      <c r="S33" s="25"/>
      <c r="U33" s="25"/>
      <c r="V33" s="38">
        <f t="shared" si="7"/>
        <v>0</v>
      </c>
      <c r="W33" s="38">
        <f t="shared" si="8"/>
        <v>0</v>
      </c>
      <c r="X33" s="25" t="str">
        <f t="shared" si="9"/>
        <v>OK</v>
      </c>
      <c r="Z33" s="25"/>
      <c r="AA33" s="38">
        <f t="shared" si="10"/>
        <v>0</v>
      </c>
      <c r="AB33" s="38">
        <f t="shared" si="11"/>
        <v>0</v>
      </c>
      <c r="AC33" s="25" t="str">
        <f t="shared" si="12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MATCH(1,(구분표!$E$2:$E$313='17년특입'!B33)*(구분표!$F$2:$F$313='17년특입'!C33)*(구분표!$G$2:$G$313='17년특입'!A33),0)))</f>
        <v/>
      </c>
      <c r="AI33" s="25"/>
      <c r="AK33" s="38">
        <f>IF(AE33="",0,SUMIFS('17년일출'!$W$6:$W$120,'17년일출'!$AF$6:$AF$120,'17년특입'!$AE33))</f>
        <v>0</v>
      </c>
      <c r="AL33" s="38" t="str">
        <f>IF(AE33="","",COUNTIFS('17년일출'!$AF$6:$AF$120,'17년특입'!AE33))</f>
        <v/>
      </c>
      <c r="AM33" s="25" t="str">
        <f t="shared" si="13"/>
        <v>OK</v>
      </c>
      <c r="AO33" s="38">
        <f>IF(AE33="",0,SUMIFS('17년일출'!$AB$6:$AB$120,'17년일출'!$AF$6:$AF$120,'17년특입'!$AE33))</f>
        <v>0</v>
      </c>
      <c r="AP33" s="38" t="str">
        <f>IF(AE33="","",COUNTIFS('17년일출'!$AF$6:$AF$120,AE33))</f>
        <v/>
      </c>
      <c r="AQ33" s="25" t="str">
        <f t="shared" si="14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4"/>
        <v>0</v>
      </c>
      <c r="K34" s="38"/>
      <c r="L34" s="41"/>
      <c r="M34" s="48">
        <f t="shared" si="5"/>
        <v>0</v>
      </c>
      <c r="N34" s="25" t="str">
        <f t="shared" si="6"/>
        <v>X</v>
      </c>
      <c r="O34" s="60"/>
      <c r="P34" s="60"/>
      <c r="Q34" s="112"/>
      <c r="S34" s="25"/>
      <c r="U34" s="25"/>
      <c r="V34" s="38">
        <f t="shared" si="7"/>
        <v>0</v>
      </c>
      <c r="W34" s="38">
        <f t="shared" si="8"/>
        <v>0</v>
      </c>
      <c r="X34" s="25" t="str">
        <f t="shared" si="9"/>
        <v>OK</v>
      </c>
      <c r="Z34" s="25"/>
      <c r="AA34" s="38">
        <f t="shared" si="10"/>
        <v>0</v>
      </c>
      <c r="AB34" s="38">
        <f t="shared" si="11"/>
        <v>0</v>
      </c>
      <c r="AC34" s="25" t="str">
        <f t="shared" si="12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MATCH(1,(구분표!$E$2:$E$313='17년특입'!B34)*(구분표!$F$2:$F$313='17년특입'!C34)*(구분표!$G$2:$G$313='17년특입'!A34),0)))</f>
        <v/>
      </c>
      <c r="AI34" s="25"/>
      <c r="AK34" s="38">
        <f>IF(AE34="",0,SUMIFS('17년일출'!$W$6:$W$120,'17년일출'!$AF$6:$AF$120,'17년특입'!$AE34))</f>
        <v>0</v>
      </c>
      <c r="AL34" s="38" t="str">
        <f>IF(AE34="","",COUNTIFS('17년일출'!$AF$6:$AF$120,'17년특입'!AE34))</f>
        <v/>
      </c>
      <c r="AM34" s="25" t="str">
        <f t="shared" si="13"/>
        <v>OK</v>
      </c>
      <c r="AO34" s="38">
        <f>IF(AE34="",0,SUMIFS('17년일출'!$AB$6:$AB$120,'17년일출'!$AF$6:$AF$120,'17년특입'!$AE34))</f>
        <v>0</v>
      </c>
      <c r="AP34" s="38" t="str">
        <f>IF(AE34="","",COUNTIFS('17년일출'!$AF$6:$AF$120,AE34))</f>
        <v/>
      </c>
      <c r="AQ34" s="25" t="str">
        <f t="shared" si="14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4"/>
        <v>0</v>
      </c>
      <c r="K35" s="38"/>
      <c r="L35" s="41"/>
      <c r="M35" s="48">
        <f t="shared" si="5"/>
        <v>0</v>
      </c>
      <c r="N35" s="25" t="str">
        <f t="shared" si="6"/>
        <v>X</v>
      </c>
      <c r="O35" s="60"/>
      <c r="P35" s="60"/>
      <c r="Q35" s="112"/>
      <c r="S35" s="25"/>
      <c r="U35" s="25"/>
      <c r="V35" s="38">
        <f t="shared" si="7"/>
        <v>0</v>
      </c>
      <c r="W35" s="38">
        <f t="shared" si="8"/>
        <v>0</v>
      </c>
      <c r="X35" s="25" t="str">
        <f t="shared" si="9"/>
        <v>OK</v>
      </c>
      <c r="Z35" s="25"/>
      <c r="AA35" s="38">
        <f t="shared" si="10"/>
        <v>0</v>
      </c>
      <c r="AB35" s="38">
        <f t="shared" si="11"/>
        <v>0</v>
      </c>
      <c r="AC35" s="25" t="str">
        <f t="shared" si="12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MATCH(1,(구분표!$E$2:$E$313='17년특입'!B35)*(구분표!$F$2:$F$313='17년특입'!C35)*(구분표!$G$2:$G$313='17년특입'!A35),0)))</f>
        <v/>
      </c>
      <c r="AI35" s="25"/>
      <c r="AK35" s="38">
        <f>IF(AE35="",0,SUMIFS('17년일출'!$W$6:$W$120,'17년일출'!$AF$6:$AF$120,'17년특입'!$AE35))</f>
        <v>0</v>
      </c>
      <c r="AL35" s="38" t="str">
        <f>IF(AE35="","",COUNTIFS('17년일출'!$AF$6:$AF$120,'17년특입'!AE35))</f>
        <v/>
      </c>
      <c r="AM35" s="25" t="str">
        <f t="shared" si="13"/>
        <v>OK</v>
      </c>
      <c r="AO35" s="38">
        <f>IF(AE35="",0,SUMIFS('17년일출'!$AB$6:$AB$120,'17년일출'!$AF$6:$AF$120,'17년특입'!$AE35))</f>
        <v>0</v>
      </c>
      <c r="AP35" s="38" t="str">
        <f>IF(AE35="","",COUNTIFS('17년일출'!$AF$6:$AF$120,AE35))</f>
        <v/>
      </c>
      <c r="AQ35" s="25" t="str">
        <f t="shared" si="14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4"/>
        <v>0</v>
      </c>
      <c r="K36" s="38"/>
      <c r="L36" s="41"/>
      <c r="M36" s="48">
        <f t="shared" si="5"/>
        <v>0</v>
      </c>
      <c r="N36" s="25" t="str">
        <f t="shared" si="6"/>
        <v>X</v>
      </c>
      <c r="O36" s="60"/>
      <c r="P36" s="60"/>
      <c r="Q36" s="112"/>
      <c r="S36" s="25"/>
      <c r="U36" s="25"/>
      <c r="V36" s="38">
        <f t="shared" si="7"/>
        <v>0</v>
      </c>
      <c r="W36" s="38">
        <f t="shared" si="8"/>
        <v>0</v>
      </c>
      <c r="X36" s="25" t="str">
        <f t="shared" si="9"/>
        <v>OK</v>
      </c>
      <c r="Z36" s="25"/>
      <c r="AA36" s="38">
        <f t="shared" si="10"/>
        <v>0</v>
      </c>
      <c r="AB36" s="38">
        <f t="shared" si="11"/>
        <v>0</v>
      </c>
      <c r="AC36" s="25" t="str">
        <f t="shared" si="12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MATCH(1,(구분표!$E$2:$E$313='17년특입'!B36)*(구분표!$F$2:$F$313='17년특입'!C36)*(구분표!$G$2:$G$313='17년특입'!A36),0)))</f>
        <v/>
      </c>
      <c r="AI36" s="25"/>
      <c r="AK36" s="38">
        <f>IF(AE36="",0,SUMIFS('17년일출'!$W$6:$W$120,'17년일출'!$AF$6:$AF$120,'17년특입'!$AE36))</f>
        <v>0</v>
      </c>
      <c r="AL36" s="38" t="str">
        <f>IF(AE36="","",COUNTIFS('17년일출'!$AF$6:$AF$120,'17년특입'!AE36))</f>
        <v/>
      </c>
      <c r="AM36" s="25" t="str">
        <f t="shared" si="13"/>
        <v>OK</v>
      </c>
      <c r="AO36" s="38">
        <f>IF(AE36="",0,SUMIFS('17년일출'!$AB$6:$AB$120,'17년일출'!$AF$6:$AF$120,'17년특입'!$AE36))</f>
        <v>0</v>
      </c>
      <c r="AP36" s="38" t="str">
        <f>IF(AE36="","",COUNTIFS('17년일출'!$AF$6:$AF$120,AE36))</f>
        <v/>
      </c>
      <c r="AQ36" s="25" t="str">
        <f t="shared" si="14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4"/>
        <v>0</v>
      </c>
      <c r="K37" s="38"/>
      <c r="L37" s="41"/>
      <c r="M37" s="48">
        <f t="shared" si="5"/>
        <v>0</v>
      </c>
      <c r="N37" s="25" t="str">
        <f t="shared" si="6"/>
        <v>X</v>
      </c>
      <c r="O37" s="60"/>
      <c r="P37" s="60"/>
      <c r="Q37" s="112"/>
      <c r="S37" s="25"/>
      <c r="U37" s="25"/>
      <c r="V37" s="38">
        <f t="shared" si="7"/>
        <v>0</v>
      </c>
      <c r="W37" s="38">
        <f t="shared" si="8"/>
        <v>0</v>
      </c>
      <c r="X37" s="25" t="str">
        <f t="shared" si="9"/>
        <v>OK</v>
      </c>
      <c r="Z37" s="25"/>
      <c r="AA37" s="38">
        <f t="shared" si="10"/>
        <v>0</v>
      </c>
      <c r="AB37" s="38">
        <f t="shared" si="11"/>
        <v>0</v>
      </c>
      <c r="AC37" s="25" t="str">
        <f t="shared" si="12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MATCH(1,(구분표!$E$2:$E$313='17년특입'!B37)*(구분표!$F$2:$F$313='17년특입'!C37)*(구분표!$G$2:$G$313='17년특입'!A37),0)))</f>
        <v/>
      </c>
      <c r="AI37" s="25"/>
      <c r="AK37" s="38">
        <f>IF(AE37="",0,SUMIFS('17년일출'!$W$6:$W$120,'17년일출'!$AF$6:$AF$120,'17년특입'!$AE37))</f>
        <v>0</v>
      </c>
      <c r="AL37" s="38" t="str">
        <f>IF(AE37="","",COUNTIFS('17년일출'!$AF$6:$AF$120,'17년특입'!AE37))</f>
        <v/>
      </c>
      <c r="AM37" s="25" t="str">
        <f t="shared" si="13"/>
        <v>OK</v>
      </c>
      <c r="AO37" s="38">
        <f>IF(AE37="",0,SUMIFS('17년일출'!$AB$6:$AB$120,'17년일출'!$AF$6:$AF$120,'17년특입'!$AE37))</f>
        <v>0</v>
      </c>
      <c r="AP37" s="38" t="str">
        <f>IF(AE37="","",COUNTIFS('17년일출'!$AF$6:$AF$120,AE37))</f>
        <v/>
      </c>
      <c r="AQ37" s="25" t="str">
        <f t="shared" si="14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4"/>
        <v>0</v>
      </c>
      <c r="K38" s="38"/>
      <c r="L38" s="41"/>
      <c r="M38" s="48">
        <f t="shared" si="5"/>
        <v>0</v>
      </c>
      <c r="N38" s="25" t="str">
        <f t="shared" si="6"/>
        <v>X</v>
      </c>
      <c r="O38" s="60"/>
      <c r="P38" s="60"/>
      <c r="Q38" s="112"/>
      <c r="S38" s="25"/>
      <c r="U38" s="25"/>
      <c r="V38" s="38">
        <f t="shared" si="7"/>
        <v>0</v>
      </c>
      <c r="W38" s="38">
        <f t="shared" si="8"/>
        <v>0</v>
      </c>
      <c r="X38" s="25" t="str">
        <f t="shared" si="9"/>
        <v>OK</v>
      </c>
      <c r="Z38" s="25"/>
      <c r="AA38" s="38">
        <f t="shared" si="10"/>
        <v>0</v>
      </c>
      <c r="AB38" s="38">
        <f t="shared" si="11"/>
        <v>0</v>
      </c>
      <c r="AC38" s="25" t="str">
        <f t="shared" si="12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MATCH(1,(구분표!$E$2:$E$313='17년특입'!B38)*(구분표!$F$2:$F$313='17년특입'!C38)*(구분표!$G$2:$G$313='17년특입'!A38),0)))</f>
        <v/>
      </c>
      <c r="AI38" s="25"/>
      <c r="AK38" s="38">
        <f>IF(AE38="",0,SUMIFS('17년일출'!$W$6:$W$120,'17년일출'!$AF$6:$AF$120,'17년특입'!$AE38))</f>
        <v>0</v>
      </c>
      <c r="AL38" s="38" t="str">
        <f>IF(AE38="","",COUNTIFS('17년일출'!$AF$6:$AF$120,'17년특입'!AE38))</f>
        <v/>
      </c>
      <c r="AM38" s="25" t="str">
        <f t="shared" si="13"/>
        <v>OK</v>
      </c>
      <c r="AO38" s="38">
        <f>IF(AE38="",0,SUMIFS('17년일출'!$AB$6:$AB$120,'17년일출'!$AF$6:$AF$120,'17년특입'!$AE38))</f>
        <v>0</v>
      </c>
      <c r="AP38" s="38" t="str">
        <f>IF(AE38="","",COUNTIFS('17년일출'!$AF$6:$AF$120,AE38))</f>
        <v/>
      </c>
      <c r="AQ38" s="25" t="str">
        <f t="shared" si="14"/>
        <v>OK</v>
      </c>
    </row>
    <row r="39" spans="1:43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4"/>
        <v>0</v>
      </c>
      <c r="K39" s="39"/>
      <c r="L39" s="43"/>
      <c r="M39" s="49">
        <f t="shared" si="5"/>
        <v>0</v>
      </c>
      <c r="N39" s="26" t="str">
        <f t="shared" si="6"/>
        <v>X</v>
      </c>
      <c r="O39" s="61"/>
      <c r="P39" s="61"/>
      <c r="Q39" s="117"/>
      <c r="S39" s="25"/>
      <c r="U39" s="25"/>
      <c r="V39" s="38">
        <f t="shared" si="7"/>
        <v>0</v>
      </c>
      <c r="W39" s="38">
        <f t="shared" si="8"/>
        <v>0</v>
      </c>
      <c r="X39" s="25" t="str">
        <f t="shared" si="9"/>
        <v>OK</v>
      </c>
      <c r="Z39" s="25"/>
      <c r="AA39" s="38">
        <f t="shared" si="10"/>
        <v>0</v>
      </c>
      <c r="AB39" s="38">
        <f t="shared" si="11"/>
        <v>0</v>
      </c>
      <c r="AC39" s="25" t="str">
        <f t="shared" si="12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MATCH(1,(구분표!$E$2:$E$313='17년특입'!B39)*(구분표!$F$2:$F$313='17년특입'!C39)*(구분표!$G$2:$G$313='17년특입'!A39),0)))</f>
        <v/>
      </c>
      <c r="AI39" s="25"/>
      <c r="AK39" s="38">
        <f>IF(AE39="",0,SUMIFS('17년일출'!$W$6:$W$120,'17년일출'!$AF$6:$AF$120,'17년특입'!$AE39))</f>
        <v>0</v>
      </c>
      <c r="AL39" s="38" t="str">
        <f>IF(AE39="","",COUNTIFS('17년일출'!$AF$6:$AF$120,'17년특입'!AE39))</f>
        <v/>
      </c>
      <c r="AM39" s="25" t="str">
        <f t="shared" si="13"/>
        <v>OK</v>
      </c>
      <c r="AO39" s="38">
        <f>IF(AE39="",0,SUMIFS('17년일출'!$AB$6:$AB$120,'17년일출'!$AF$6:$AF$120,'17년특입'!$AE39))</f>
        <v>0</v>
      </c>
      <c r="AP39" s="38" t="str">
        <f>IF(AE39="","",COUNTIFS('17년일출'!$AF$6:$AF$120,AE39))</f>
        <v/>
      </c>
      <c r="AQ39" s="25" t="str">
        <f t="shared" si="14"/>
        <v>OK</v>
      </c>
    </row>
  </sheetData>
  <autoFilter ref="A6:AQ6"/>
  <mergeCells count="25">
    <mergeCell ref="F4:F5"/>
    <mergeCell ref="A4:A5"/>
    <mergeCell ref="B4:B5"/>
    <mergeCell ref="C4:C5"/>
    <mergeCell ref="D4:D5"/>
    <mergeCell ref="E4:E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D8:D17 D19:D28 D30:D39">
      <formula1>"본예산,1회추경,2회추경,3회추경,신규"</formula1>
    </dataValidation>
    <dataValidation type="list" allowBlank="1" showInputMessage="1" showErrorMessage="1" sqref="D7 D18 D29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M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G4" sqref="G4:G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19.875" style="1" customWidth="1"/>
    <col min="17" max="17" width="22.875" style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5" width="7.625" style="1" customWidth="1"/>
    <col min="36" max="36" width="2.625" style="1" customWidth="1"/>
    <col min="37" max="37" width="10.625" style="1" customWidth="1"/>
    <col min="38" max="38" width="2.625" style="1" customWidth="1"/>
    <col min="39" max="39" width="6.625" style="1" hidden="1" customWidth="1"/>
    <col min="40" max="16384" width="9" style="1"/>
  </cols>
  <sheetData>
    <row r="1" spans="1:39" ht="35.1" customHeight="1" x14ac:dyDescent="0.3">
      <c r="A1" s="16" t="s">
        <v>801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39" ht="20.25" customHeight="1" x14ac:dyDescent="0.3">
      <c r="A2" s="19" t="s">
        <v>500</v>
      </c>
      <c r="W2" s="51" t="s">
        <v>510</v>
      </c>
      <c r="AB2" s="51" t="s">
        <v>510</v>
      </c>
    </row>
    <row r="3" spans="1:39" ht="20.25" customHeight="1" x14ac:dyDescent="0.3">
      <c r="I3" s="45"/>
      <c r="J3" s="45"/>
      <c r="L3" s="45"/>
      <c r="M3" s="45"/>
      <c r="R3" s="20" t="s">
        <v>484</v>
      </c>
      <c r="W3" s="58" t="str">
        <f>IF(W6='17년일입'!V6,"OK","@@")</f>
        <v>OK</v>
      </c>
      <c r="X3" s="59"/>
      <c r="Y3" s="58" t="str">
        <f>IF(COUNTIF(Y6:Y39,"검토")&gt;0,"@@","OK")</f>
        <v>OK</v>
      </c>
      <c r="AB3" s="58" t="str">
        <f>IF(AB6='17년일입'!AA6,"OK","@@")</f>
        <v>OK</v>
      </c>
      <c r="AD3" s="58" t="str">
        <f>IF(COUNTIF(AD6:AD39,"검토")&gt;0,"@@","OK")</f>
        <v>OK</v>
      </c>
    </row>
    <row r="4" spans="1:39" s="18" customFormat="1" ht="30" customHeight="1" x14ac:dyDescent="0.3">
      <c r="A4" s="206" t="s">
        <v>475</v>
      </c>
      <c r="B4" s="213" t="s">
        <v>476</v>
      </c>
      <c r="C4" s="212" t="s">
        <v>477</v>
      </c>
      <c r="D4" s="211" t="s">
        <v>483</v>
      </c>
      <c r="E4" s="230" t="s">
        <v>829</v>
      </c>
      <c r="F4" s="210" t="s">
        <v>478</v>
      </c>
      <c r="G4" s="209" t="s">
        <v>832</v>
      </c>
      <c r="H4" s="207" t="s">
        <v>795</v>
      </c>
      <c r="I4" s="214" t="s">
        <v>796</v>
      </c>
      <c r="J4" s="236"/>
      <c r="K4" s="216" t="s">
        <v>797</v>
      </c>
      <c r="L4" s="218" t="s">
        <v>798</v>
      </c>
      <c r="M4" s="219"/>
      <c r="N4" s="204" t="s">
        <v>799</v>
      </c>
      <c r="O4" s="222" t="s">
        <v>482</v>
      </c>
      <c r="P4" s="228" t="s">
        <v>824</v>
      </c>
      <c r="Q4" s="228" t="s">
        <v>825</v>
      </c>
      <c r="R4" s="221" t="s">
        <v>481</v>
      </c>
      <c r="T4" s="223" t="s">
        <v>485</v>
      </c>
      <c r="U4" s="184"/>
      <c r="V4" s="224" t="s">
        <v>486</v>
      </c>
      <c r="W4" s="224" t="s">
        <v>487</v>
      </c>
      <c r="X4" s="224"/>
      <c r="Y4" s="224"/>
      <c r="AA4" s="225" t="s">
        <v>486</v>
      </c>
      <c r="AB4" s="220" t="s">
        <v>491</v>
      </c>
      <c r="AC4" s="220"/>
      <c r="AD4" s="220"/>
      <c r="AF4" s="224" t="s">
        <v>492</v>
      </c>
      <c r="AH4" s="232" t="s">
        <v>511</v>
      </c>
      <c r="AI4" s="234" t="s">
        <v>512</v>
      </c>
      <c r="AK4" s="226" t="s">
        <v>493</v>
      </c>
      <c r="AM4" s="226" t="s">
        <v>494</v>
      </c>
    </row>
    <row r="5" spans="1:39" s="18" customFormat="1" ht="18" customHeight="1" x14ac:dyDescent="0.3">
      <c r="A5" s="206"/>
      <c r="B5" s="213"/>
      <c r="C5" s="212"/>
      <c r="D5" s="209"/>
      <c r="E5" s="231"/>
      <c r="F5" s="210"/>
      <c r="G5" s="209"/>
      <c r="H5" s="208"/>
      <c r="I5" s="186" t="s">
        <v>479</v>
      </c>
      <c r="J5" s="186" t="s">
        <v>480</v>
      </c>
      <c r="K5" s="217"/>
      <c r="L5" s="116" t="s">
        <v>479</v>
      </c>
      <c r="M5" s="116" t="s">
        <v>480</v>
      </c>
      <c r="N5" s="205"/>
      <c r="O5" s="222"/>
      <c r="P5" s="229"/>
      <c r="Q5" s="229"/>
      <c r="R5" s="221"/>
      <c r="T5" s="224"/>
      <c r="U5" s="184"/>
      <c r="V5" s="224"/>
      <c r="W5" s="182" t="s">
        <v>488</v>
      </c>
      <c r="X5" s="182" t="s">
        <v>489</v>
      </c>
      <c r="Y5" s="111" t="s">
        <v>490</v>
      </c>
      <c r="AA5" s="225"/>
      <c r="AB5" s="111" t="s">
        <v>488</v>
      </c>
      <c r="AC5" s="111" t="s">
        <v>489</v>
      </c>
      <c r="AD5" s="111" t="s">
        <v>490</v>
      </c>
      <c r="AF5" s="224"/>
      <c r="AH5" s="233"/>
      <c r="AI5" s="235"/>
      <c r="AK5" s="225"/>
      <c r="AM5" s="225"/>
    </row>
    <row r="6" spans="1:39" ht="50.1" customHeight="1" x14ac:dyDescent="0.3">
      <c r="A6" s="44" t="s">
        <v>499</v>
      </c>
      <c r="B6" s="21"/>
      <c r="C6" s="21"/>
      <c r="D6" s="21"/>
      <c r="E6" s="21"/>
      <c r="F6" s="187"/>
      <c r="G6" s="21"/>
      <c r="H6" s="37">
        <f t="shared" ref="H6:N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24"/>
      <c r="P6" s="24"/>
      <c r="Q6" s="24"/>
      <c r="R6" s="21"/>
      <c r="T6" s="24"/>
      <c r="V6" s="24"/>
      <c r="W6" s="37">
        <f>SUBTOTAL(9,W7:W39)</f>
        <v>0</v>
      </c>
      <c r="X6" s="37">
        <f>SUBTOTAL(9,X7:X39)</f>
        <v>0</v>
      </c>
      <c r="Y6" s="25" t="str">
        <f t="shared" ref="Y6" si="1">IF(SUM($I6:$J6)=SUM($W6:$X6),"OK","검토")</f>
        <v>OK</v>
      </c>
      <c r="AA6" s="24"/>
      <c r="AB6" s="37">
        <f>SUBTOTAL(9,AB7:AB39)</f>
        <v>0</v>
      </c>
      <c r="AC6" s="37">
        <f>SUBTOTAL(9,AC7:AC39)</f>
        <v>0</v>
      </c>
      <c r="AD6" s="25" t="str">
        <f t="shared" ref="AD6" si="2">IF(SUM($I6:$J6)=SUM($W6:$X6),"OK","검토")</f>
        <v>OK</v>
      </c>
      <c r="AF6" s="24"/>
      <c r="AH6" s="22"/>
      <c r="AI6" s="27"/>
      <c r="AK6" s="24"/>
      <c r="AM6" s="24"/>
    </row>
    <row r="7" spans="1:39" ht="50.1" customHeight="1" x14ac:dyDescent="0.3">
      <c r="A7" s="52" t="s">
        <v>802</v>
      </c>
      <c r="B7" s="53"/>
      <c r="C7" s="54"/>
      <c r="D7" s="53"/>
      <c r="E7" s="53"/>
      <c r="F7" s="54"/>
      <c r="G7" s="53"/>
      <c r="H7" s="55">
        <f t="shared" ref="H7:N7" si="3">SUM(H8:H17)</f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5">
        <f t="shared" si="3"/>
        <v>0</v>
      </c>
      <c r="O7" s="56"/>
      <c r="P7" s="183"/>
      <c r="Q7" s="183"/>
      <c r="R7" s="57"/>
      <c r="T7" s="25"/>
      <c r="V7" s="25"/>
      <c r="W7" s="38"/>
      <c r="X7" s="38"/>
      <c r="Y7" s="25"/>
      <c r="AA7" s="25"/>
      <c r="AB7" s="38"/>
      <c r="AC7" s="38"/>
      <c r="AD7" s="25"/>
      <c r="AF7" s="25"/>
      <c r="AH7" s="22"/>
      <c r="AI7" s="60"/>
      <c r="AK7" s="25"/>
      <c r="AM7" s="25"/>
    </row>
    <row r="8" spans="1:39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827</v>
      </c>
      <c r="E8" s="33"/>
      <c r="F8" s="34"/>
      <c r="G8" s="113"/>
      <c r="H8" s="40"/>
      <c r="I8" s="38"/>
      <c r="J8" s="41"/>
      <c r="K8" s="46">
        <f>H8+I8+J8</f>
        <v>0</v>
      </c>
      <c r="L8" s="38"/>
      <c r="M8" s="41"/>
      <c r="N8" s="48">
        <f>H8+L8+M8</f>
        <v>0</v>
      </c>
      <c r="O8" s="25" t="str">
        <f t="shared" ref="O8:O17" si="4">IF(AND((K8=0),(N8&gt;0)),"O",IF(AND((I8&lt;0),(K8-N8&lt;0)),"O","X"))</f>
        <v>X</v>
      </c>
      <c r="P8" s="60"/>
      <c r="Q8" s="60"/>
      <c r="R8" s="112"/>
      <c r="T8" s="25"/>
      <c r="V8" s="25"/>
      <c r="W8" s="38">
        <f>IF($V8&lt;&gt;"도비",IF($T8="국도비","직접입력",SUM($I8:$J8)),)</f>
        <v>0</v>
      </c>
      <c r="X8" s="38">
        <f>IF($V8="도비",SUM($I8:$J8),IF($T8="국도비","직접입력",SUM($I8:$J8)-$W8))</f>
        <v>0</v>
      </c>
      <c r="Y8" s="25" t="str">
        <f>IF(SUM($I8:$J8)=SUM($W8:$X8),"OK","검토")</f>
        <v>OK</v>
      </c>
      <c r="AA8" s="25"/>
      <c r="AB8" s="38">
        <f>IF($V8&lt;&gt;"도비",IF($T8="국도비","직접입력",SUM($L8:$M8)),)</f>
        <v>0</v>
      </c>
      <c r="AC8" s="38">
        <f>IF($V8="도비",SUM(L8:M8),IF($T8="국도비","직접입력",SUM(L8:M8)-AB8))</f>
        <v>0</v>
      </c>
      <c r="AD8" s="25" t="str">
        <f t="shared" ref="AD8:AD17" si="5">IF(SUM(L8:M8)=SUM(AB8:AC8),"OK","검토")</f>
        <v>OK</v>
      </c>
      <c r="AF8" s="25" t="str">
        <f t="shared" ref="AF8:AF28" si="6">IF(V8="","",IF(V8="도비","세입없음","직접입력"))</f>
        <v/>
      </c>
      <c r="AH8" s="22" t="str">
        <f t="shared" ref="AH8:AH17" si="7">IF(AF8="","",COUNTIF($AF$7:$AF$39,AF8))</f>
        <v/>
      </c>
      <c r="AI8" s="60" t="str">
        <f t="shared" ref="AI8:AI17" si="8">IF(V8="","",IF(AND(V8="도비",AF8="세입없음"),"OK",IF(AND(V8&lt;&gt;"도비",AF8&lt;&gt;""),"OK","@@")))</f>
        <v/>
      </c>
      <c r="AK8" s="25" t="str">
        <f t="array" ref="AK8">IF(C8="","",INDEX(구분표!$I$2:$I$313, MATCH(1,(구분표!$E$2:$E$313='17년특출'!B8)*(구분표!$F$2:$F$313='17년특출'!C8)*(구분표!$G$2:$G$313='17년특출'!A8),0)))</f>
        <v/>
      </c>
      <c r="AM8" s="25"/>
    </row>
    <row r="9" spans="1:39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828</v>
      </c>
      <c r="E9" s="33"/>
      <c r="F9" s="34"/>
      <c r="G9" s="113"/>
      <c r="H9" s="40"/>
      <c r="I9" s="38"/>
      <c r="J9" s="41"/>
      <c r="K9" s="46">
        <f t="shared" ref="K9:K17" si="9">H9+I9+J9</f>
        <v>0</v>
      </c>
      <c r="L9" s="38"/>
      <c r="M9" s="41"/>
      <c r="N9" s="48">
        <f t="shared" ref="N9:N17" si="10">H9+L9+M9</f>
        <v>0</v>
      </c>
      <c r="O9" s="25" t="str">
        <f t="shared" si="4"/>
        <v>X</v>
      </c>
      <c r="P9" s="60"/>
      <c r="Q9" s="60"/>
      <c r="R9" s="112"/>
      <c r="T9" s="25"/>
      <c r="V9" s="25"/>
      <c r="W9" s="38">
        <f>IF($V9&lt;&gt;"도비",IF($T9="국도비","직접입력",SUM($I9:$J9)),)</f>
        <v>0</v>
      </c>
      <c r="X9" s="38">
        <f>IF($V9="도비",SUM($I9:$J9),IF($T9="국도비","직접입력",SUM($I9:$J9)-$W9))</f>
        <v>0</v>
      </c>
      <c r="Y9" s="25" t="str">
        <f>IF(SUM($I9:$J9)=SUM($W9:$X9),"OK","검토")</f>
        <v>OK</v>
      </c>
      <c r="AA9" s="25"/>
      <c r="AB9" s="38">
        <f>IF($V9&lt;&gt;"도비",IF($T9="국도비","직접입력",SUM($L9:$M9)),)</f>
        <v>0</v>
      </c>
      <c r="AC9" s="38">
        <f>IF($V9="도비",SUM(L9:M9),IF($T9="국도비","직접입력",SUM(L9:M9)-AB9))</f>
        <v>0</v>
      </c>
      <c r="AD9" s="25" t="str">
        <f t="shared" si="5"/>
        <v>OK</v>
      </c>
      <c r="AF9" s="25" t="str">
        <f t="shared" si="6"/>
        <v/>
      </c>
      <c r="AH9" s="22" t="str">
        <f t="shared" si="7"/>
        <v/>
      </c>
      <c r="AI9" s="60" t="str">
        <f t="shared" si="8"/>
        <v/>
      </c>
      <c r="AK9" s="25" t="str">
        <f t="array" ref="AK9">IF(C9="","",INDEX(구분표!$I$2:$I$313, MATCH(1,(구분표!$E$2:$E$313='17년특출'!B9)*(구분표!$F$2:$F$313='17년특출'!C9)*(구분표!$G$2:$G$313='17년특출'!A9),0)))</f>
        <v/>
      </c>
      <c r="AM9" s="25"/>
    </row>
    <row r="10" spans="1:39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3"/>
      <c r="F10" s="34"/>
      <c r="G10" s="113"/>
      <c r="H10" s="40"/>
      <c r="I10" s="38"/>
      <c r="J10" s="41"/>
      <c r="K10" s="46">
        <f t="shared" si="9"/>
        <v>0</v>
      </c>
      <c r="L10" s="38"/>
      <c r="M10" s="41"/>
      <c r="N10" s="48">
        <f t="shared" si="10"/>
        <v>0</v>
      </c>
      <c r="O10" s="25" t="str">
        <f t="shared" si="4"/>
        <v>X</v>
      </c>
      <c r="P10" s="60"/>
      <c r="Q10" s="60"/>
      <c r="R10" s="112"/>
      <c r="T10" s="25"/>
      <c r="V10" s="25"/>
      <c r="W10" s="38">
        <f t="shared" ref="W10" si="11">IF($V10&lt;&gt;"도비",IF($T10="국도비","직접입력",SUM($I10:$J10)),)</f>
        <v>0</v>
      </c>
      <c r="X10" s="38">
        <f t="shared" ref="X10" si="12">IF($V10="도비",SUM($I10:$J10),IF($T10="국도비","직접입력",SUM($I10:$J10)-$W10))</f>
        <v>0</v>
      </c>
      <c r="Y10" s="25" t="str">
        <f t="shared" ref="Y10" si="13">IF(SUM($I10:$J10)=SUM($W10:$X10),"OK","검토")</f>
        <v>OK</v>
      </c>
      <c r="AA10" s="25"/>
      <c r="AB10" s="38">
        <f t="shared" ref="AB10" si="14">IF($V10&lt;&gt;"도비",IF($T10="국도비","직접입력",SUM($L10:$M10)),)</f>
        <v>0</v>
      </c>
      <c r="AC10" s="38">
        <f t="shared" ref="AC10:AC12" si="15">IF($V10="도비",SUM(L10:M10),IF($T10="국도비","직접입력",SUM(L10:M10)-AB10))</f>
        <v>0</v>
      </c>
      <c r="AD10" s="25" t="str">
        <f t="shared" si="5"/>
        <v>OK</v>
      </c>
      <c r="AF10" s="25" t="str">
        <f t="shared" si="6"/>
        <v/>
      </c>
      <c r="AH10" s="22" t="str">
        <f t="shared" si="7"/>
        <v/>
      </c>
      <c r="AI10" s="60" t="str">
        <f t="shared" si="8"/>
        <v/>
      </c>
      <c r="AK10" s="25" t="str">
        <f t="array" ref="AK10">IF(C10="","",INDEX(구분표!$I$2:$I$313, MATCH(1,(구분표!$E$2:$E$313='17년특출'!B10)*(구분표!$F$2:$F$313='17년특출'!C10)*(구분표!$G$2:$G$313='17년특출'!A10),0)))</f>
        <v/>
      </c>
      <c r="AM10" s="25"/>
    </row>
    <row r="11" spans="1:39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3"/>
      <c r="F11" s="34"/>
      <c r="G11" s="113"/>
      <c r="H11" s="40"/>
      <c r="I11" s="38"/>
      <c r="J11" s="41"/>
      <c r="K11" s="46">
        <f t="shared" si="9"/>
        <v>0</v>
      </c>
      <c r="L11" s="38"/>
      <c r="M11" s="41"/>
      <c r="N11" s="48">
        <f t="shared" si="10"/>
        <v>0</v>
      </c>
      <c r="O11" s="25" t="str">
        <f t="shared" si="4"/>
        <v>X</v>
      </c>
      <c r="P11" s="60"/>
      <c r="Q11" s="60"/>
      <c r="R11" s="112"/>
      <c r="T11" s="25"/>
      <c r="V11" s="25"/>
      <c r="W11" s="38">
        <f>IF($V11&lt;&gt;"도비",IF($T11="국도비","직접입력",SUM($I11:$J11)),)</f>
        <v>0</v>
      </c>
      <c r="X11" s="38">
        <f>IF($V11="도비",SUM($I11:$J11),IF($T11="국도비","직접입력",SUM($I11:$J11)-$W11))</f>
        <v>0</v>
      </c>
      <c r="Y11" s="25" t="str">
        <f>IF(SUM($I11:$J11)=SUM($W11:$X11),"OK","검토")</f>
        <v>OK</v>
      </c>
      <c r="AA11" s="25"/>
      <c r="AB11" s="38">
        <f>IF($V11&lt;&gt;"도비",IF($T11="국도비","직접입력",SUM($L11:$M11)),)</f>
        <v>0</v>
      </c>
      <c r="AC11" s="38">
        <f t="shared" si="15"/>
        <v>0</v>
      </c>
      <c r="AD11" s="25" t="str">
        <f t="shared" si="5"/>
        <v>OK</v>
      </c>
      <c r="AF11" s="25" t="str">
        <f t="shared" si="6"/>
        <v/>
      </c>
      <c r="AH11" s="22" t="str">
        <f t="shared" si="7"/>
        <v/>
      </c>
      <c r="AI11" s="60" t="str">
        <f t="shared" si="8"/>
        <v/>
      </c>
      <c r="AK11" s="25" t="str">
        <f t="array" ref="AK11">IF(C11="","",INDEX(구분표!$I$2:$I$313, MATCH(1,(구분표!$E$2:$E$313='17년특출'!B11)*(구분표!$F$2:$F$313='17년특출'!C11)*(구분표!$G$2:$G$313='17년특출'!A11),0)))</f>
        <v/>
      </c>
      <c r="AM11" s="25"/>
    </row>
    <row r="12" spans="1:39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3"/>
      <c r="F12" s="34"/>
      <c r="G12" s="113"/>
      <c r="H12" s="40"/>
      <c r="I12" s="38"/>
      <c r="J12" s="41"/>
      <c r="K12" s="46">
        <f t="shared" si="9"/>
        <v>0</v>
      </c>
      <c r="L12" s="38"/>
      <c r="M12" s="41"/>
      <c r="N12" s="48">
        <f t="shared" si="10"/>
        <v>0</v>
      </c>
      <c r="O12" s="25" t="str">
        <f t="shared" si="4"/>
        <v>X</v>
      </c>
      <c r="P12" s="60"/>
      <c r="Q12" s="60"/>
      <c r="R12" s="112"/>
      <c r="T12" s="25"/>
      <c r="V12" s="25"/>
      <c r="W12" s="38">
        <f t="shared" ref="W12" si="16">IF($V12&lt;&gt;"도비",IF($T12="국도비","직접입력",SUM($I12:$J12)),)</f>
        <v>0</v>
      </c>
      <c r="X12" s="38">
        <f t="shared" ref="X12" si="17">IF($V12="도비",SUM($I12:$J12),IF($T12="국도비","직접입력",SUM($I12:$J12)-$W12))</f>
        <v>0</v>
      </c>
      <c r="Y12" s="25" t="str">
        <f t="shared" ref="Y12" si="18">IF(SUM($I12:$J12)=SUM($W12:$X12),"OK","검토")</f>
        <v>OK</v>
      </c>
      <c r="AA12" s="25"/>
      <c r="AB12" s="38">
        <f t="shared" ref="AB12" si="19">IF($V12&lt;&gt;"도비",IF($T12="국도비","직접입력",SUM($L12:$M12)),)</f>
        <v>0</v>
      </c>
      <c r="AC12" s="38">
        <f t="shared" si="15"/>
        <v>0</v>
      </c>
      <c r="AD12" s="25" t="str">
        <f t="shared" si="5"/>
        <v>OK</v>
      </c>
      <c r="AF12" s="25" t="str">
        <f t="shared" si="6"/>
        <v/>
      </c>
      <c r="AH12" s="22" t="str">
        <f t="shared" si="7"/>
        <v/>
      </c>
      <c r="AI12" s="60" t="str">
        <f t="shared" si="8"/>
        <v/>
      </c>
      <c r="AK12" s="25" t="str">
        <f t="array" ref="AK12">IF(C12="","",INDEX(구분표!$I$2:$I$313, MATCH(1,(구분표!$E$2:$E$313='17년특출'!B12)*(구분표!$F$2:$F$313='17년특출'!C12)*(구분표!$G$2:$G$313='17년특출'!A12),0)))</f>
        <v/>
      </c>
      <c r="AM12" s="25"/>
    </row>
    <row r="13" spans="1:39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3"/>
      <c r="F13" s="34"/>
      <c r="G13" s="113"/>
      <c r="H13" s="40"/>
      <c r="I13" s="38"/>
      <c r="J13" s="41"/>
      <c r="K13" s="46">
        <f t="shared" si="9"/>
        <v>0</v>
      </c>
      <c r="L13" s="38"/>
      <c r="M13" s="41"/>
      <c r="N13" s="48">
        <f t="shared" si="10"/>
        <v>0</v>
      </c>
      <c r="O13" s="25" t="str">
        <f t="shared" si="4"/>
        <v>X</v>
      </c>
      <c r="P13" s="60"/>
      <c r="Q13" s="60"/>
      <c r="R13" s="112"/>
      <c r="T13" s="25"/>
      <c r="V13" s="25"/>
      <c r="W13" s="38">
        <f>IF($V13&lt;&gt;"도비",IF($T13="국도비","직접입력",SUM($I13:$J13)),)</f>
        <v>0</v>
      </c>
      <c r="X13" s="38">
        <f>IF($V13="도비",SUM($I13:$J13),IF($T13="국도비","직접입력",SUM($I13:$J13)-$W13))</f>
        <v>0</v>
      </c>
      <c r="Y13" s="25" t="str">
        <f>IF(SUM($I13:$J13)=SUM($W13:$X13),"OK","검토")</f>
        <v>OK</v>
      </c>
      <c r="AA13" s="25"/>
      <c r="AB13" s="38">
        <f>IF($V13&lt;&gt;"도비",IF($T13="국도비","직접입력",SUM($L13:$M13)),)</f>
        <v>0</v>
      </c>
      <c r="AC13" s="38">
        <f>IF($V13="도비",SUM(L13:M13),IF($T13="국도비","직접입력",SUM(L13:M13)-AB13))</f>
        <v>0</v>
      </c>
      <c r="AD13" s="25" t="str">
        <f t="shared" si="5"/>
        <v>OK</v>
      </c>
      <c r="AF13" s="25" t="str">
        <f t="shared" si="6"/>
        <v/>
      </c>
      <c r="AH13" s="22" t="str">
        <f t="shared" si="7"/>
        <v/>
      </c>
      <c r="AI13" s="60" t="str">
        <f t="shared" si="8"/>
        <v/>
      </c>
      <c r="AK13" s="25" t="str">
        <f t="array" ref="AK13">IF(C13="","",INDEX(구분표!$I$2:$I$313, MATCH(1,(구분표!$E$2:$E$313='17년특출'!B13)*(구분표!$F$2:$F$313='17년특출'!C13)*(구분표!$G$2:$G$313='17년특출'!A13),0)))</f>
        <v/>
      </c>
      <c r="AM13" s="25"/>
    </row>
    <row r="14" spans="1:39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3"/>
      <c r="F14" s="34"/>
      <c r="G14" s="113"/>
      <c r="H14" s="40"/>
      <c r="I14" s="38"/>
      <c r="J14" s="41"/>
      <c r="K14" s="46">
        <f t="shared" si="9"/>
        <v>0</v>
      </c>
      <c r="L14" s="38"/>
      <c r="M14" s="41"/>
      <c r="N14" s="48">
        <f t="shared" si="10"/>
        <v>0</v>
      </c>
      <c r="O14" s="25" t="str">
        <f t="shared" si="4"/>
        <v>X</v>
      </c>
      <c r="P14" s="60"/>
      <c r="Q14" s="60"/>
      <c r="R14" s="112"/>
      <c r="T14" s="25"/>
      <c r="V14" s="25"/>
      <c r="W14" s="38">
        <f>IF($V14&lt;&gt;"도비",IF($T14="국도비","직접입력",SUM($I14:$J14)),)</f>
        <v>0</v>
      </c>
      <c r="X14" s="38">
        <f>IF($V14="도비",SUM($I14:$J14),IF($T14="국도비","직접입력",SUM($I14:$J14)-$W14))</f>
        <v>0</v>
      </c>
      <c r="Y14" s="25" t="str">
        <f>IF(SUM($I14:$J14)=SUM($W14:$X14),"OK","검토")</f>
        <v>OK</v>
      </c>
      <c r="AA14" s="25"/>
      <c r="AB14" s="38">
        <f>IF($V14&lt;&gt;"도비",IF($T14="국도비","직접입력",SUM($L14:$M14)),)</f>
        <v>0</v>
      </c>
      <c r="AC14" s="38">
        <f>IF($V14="도비",SUM(L14:M14),IF($T14="국도비","직접입력",SUM(L14:M14)-AB14))</f>
        <v>0</v>
      </c>
      <c r="AD14" s="25" t="str">
        <f t="shared" si="5"/>
        <v>OK</v>
      </c>
      <c r="AF14" s="25" t="str">
        <f t="shared" si="6"/>
        <v/>
      </c>
      <c r="AH14" s="22" t="str">
        <f t="shared" si="7"/>
        <v/>
      </c>
      <c r="AI14" s="60" t="str">
        <f t="shared" si="8"/>
        <v/>
      </c>
      <c r="AK14" s="25" t="str">
        <f t="array" ref="AK14">IF(C14="","",INDEX(구분표!$I$2:$I$313, MATCH(1,(구분표!$E$2:$E$313='17년특출'!B14)*(구분표!$F$2:$F$313='17년특출'!C14)*(구분표!$G$2:$G$313='17년특출'!A14),0)))</f>
        <v/>
      </c>
      <c r="AM14" s="25"/>
    </row>
    <row r="15" spans="1:39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3"/>
      <c r="F15" s="34"/>
      <c r="G15" s="113"/>
      <c r="H15" s="40"/>
      <c r="I15" s="38"/>
      <c r="J15" s="41"/>
      <c r="K15" s="46">
        <f t="shared" si="9"/>
        <v>0</v>
      </c>
      <c r="L15" s="38"/>
      <c r="M15" s="41"/>
      <c r="N15" s="48">
        <f t="shared" si="10"/>
        <v>0</v>
      </c>
      <c r="O15" s="25" t="str">
        <f t="shared" si="4"/>
        <v>X</v>
      </c>
      <c r="P15" s="60"/>
      <c r="Q15" s="60"/>
      <c r="R15" s="112"/>
      <c r="T15" s="25"/>
      <c r="V15" s="25"/>
      <c r="W15" s="38">
        <f>IF($V15&lt;&gt;"도비",IF($T15="국도비","직접입력",SUM($I15:$J15)),)</f>
        <v>0</v>
      </c>
      <c r="X15" s="38">
        <f>IF($V15="도비",SUM($I15:$J15),IF($T15="국도비","직접입력",SUM($I15:$J15)-$W15))</f>
        <v>0</v>
      </c>
      <c r="Y15" s="25" t="str">
        <f>IF(SUM($I15:$J15)=SUM($W15:$X15),"OK","검토")</f>
        <v>OK</v>
      </c>
      <c r="AA15" s="25"/>
      <c r="AB15" s="38">
        <f>IF($V15&lt;&gt;"도비",IF($T15="국도비","직접입력",SUM($L15:$M15)),)</f>
        <v>0</v>
      </c>
      <c r="AC15" s="38">
        <f>IF($V15="도비",SUM(L15:M15),IF($T15="국도비","직접입력",SUM(L15:M15)-AB15))</f>
        <v>0</v>
      </c>
      <c r="AD15" s="25" t="str">
        <f t="shared" si="5"/>
        <v>OK</v>
      </c>
      <c r="AF15" s="25" t="str">
        <f t="shared" si="6"/>
        <v/>
      </c>
      <c r="AH15" s="22" t="str">
        <f t="shared" si="7"/>
        <v/>
      </c>
      <c r="AI15" s="60" t="str">
        <f t="shared" si="8"/>
        <v/>
      </c>
      <c r="AK15" s="25" t="str">
        <f t="array" ref="AK15">IF(C15="","",INDEX(구분표!$I$2:$I$313, MATCH(1,(구분표!$E$2:$E$313='17년특출'!B15)*(구분표!$F$2:$F$313='17년특출'!C15)*(구분표!$G$2:$G$313='17년특출'!A15),0)))</f>
        <v/>
      </c>
      <c r="AM15" s="25"/>
    </row>
    <row r="16" spans="1:39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3"/>
      <c r="F16" s="34"/>
      <c r="G16" s="113"/>
      <c r="H16" s="40"/>
      <c r="I16" s="38"/>
      <c r="J16" s="41"/>
      <c r="K16" s="46">
        <f t="shared" si="9"/>
        <v>0</v>
      </c>
      <c r="L16" s="38"/>
      <c r="M16" s="41"/>
      <c r="N16" s="48">
        <f t="shared" si="10"/>
        <v>0</v>
      </c>
      <c r="O16" s="25" t="str">
        <f t="shared" si="4"/>
        <v>X</v>
      </c>
      <c r="P16" s="60"/>
      <c r="Q16" s="60"/>
      <c r="R16" s="112"/>
      <c r="T16" s="25"/>
      <c r="V16" s="25"/>
      <c r="W16" s="38">
        <f>IF($V16&lt;&gt;"도비",IF($T16="국도비","직접입력",SUM($I16:$J16)),)</f>
        <v>0</v>
      </c>
      <c r="X16" s="38">
        <f>IF($V16="도비",SUM($I16:$J16),IF($T16="국도비","직접입력",SUM($I16:$J16)-$W16))</f>
        <v>0</v>
      </c>
      <c r="Y16" s="25" t="str">
        <f>IF(SUM($I16:$J16)=SUM($W16:$X16),"OK","검토")</f>
        <v>OK</v>
      </c>
      <c r="AA16" s="25"/>
      <c r="AB16" s="38">
        <f>IF($V16&lt;&gt;"도비",IF($T16="국도비","직접입력",SUM($L16:$M16)),)</f>
        <v>0</v>
      </c>
      <c r="AC16" s="38">
        <f t="shared" ref="AC16" si="20">IF($V16="도비",SUM(L16:M16),IF($T16="국도비","직접입력",SUM(L16:M16)-AB16))</f>
        <v>0</v>
      </c>
      <c r="AD16" s="25" t="str">
        <f t="shared" si="5"/>
        <v>OK</v>
      </c>
      <c r="AF16" s="25" t="str">
        <f t="shared" si="6"/>
        <v/>
      </c>
      <c r="AH16" s="22" t="str">
        <f t="shared" si="7"/>
        <v/>
      </c>
      <c r="AI16" s="60" t="str">
        <f t="shared" si="8"/>
        <v/>
      </c>
      <c r="AK16" s="25" t="str">
        <f t="array" ref="AK16">IF(C16="","",INDEX(구분표!$I$2:$I$313, MATCH(1,(구분표!$E$2:$E$313='17년특출'!B16)*(구분표!$F$2:$F$313='17년특출'!C16)*(구분표!$G$2:$G$313='17년특출'!A16),0)))</f>
        <v/>
      </c>
      <c r="AM16" s="25"/>
    </row>
    <row r="17" spans="1:39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3"/>
      <c r="F17" s="34"/>
      <c r="G17" s="33"/>
      <c r="H17" s="40"/>
      <c r="I17" s="38"/>
      <c r="J17" s="41"/>
      <c r="K17" s="46">
        <f t="shared" si="9"/>
        <v>0</v>
      </c>
      <c r="L17" s="38"/>
      <c r="M17" s="41"/>
      <c r="N17" s="48">
        <f t="shared" si="10"/>
        <v>0</v>
      </c>
      <c r="O17" s="25" t="str">
        <f t="shared" si="4"/>
        <v>X</v>
      </c>
      <c r="P17" s="60"/>
      <c r="Q17" s="60"/>
      <c r="R17" s="27"/>
      <c r="T17" s="25"/>
      <c r="V17" s="25"/>
      <c r="W17" s="38">
        <f>IF($V17&lt;&gt;"도비",IF($T17="국도비","직접입력",SUM($I17:$J17)),)</f>
        <v>0</v>
      </c>
      <c r="X17" s="38">
        <f>IF($V17="도비",SUM($I17:$J17),IF($T17="국도비","직접입력",SUM($I17:$J17)-$W17))</f>
        <v>0</v>
      </c>
      <c r="Y17" s="25" t="str">
        <f>IF(SUM($I17:$J17)=SUM($W17:$X17),"OK","검토")</f>
        <v>OK</v>
      </c>
      <c r="AA17" s="25"/>
      <c r="AB17" s="38">
        <f>IF($V17&lt;&gt;"도비",IF($T17="국도비","직접입력",SUM($L17:$M17)),)</f>
        <v>0</v>
      </c>
      <c r="AC17" s="38">
        <f>IF($V17="도비",SUM(L17:M17),IF($T17="국도비","직접입력",SUM(L17:M17)-AB17))</f>
        <v>0</v>
      </c>
      <c r="AD17" s="25" t="str">
        <f t="shared" si="5"/>
        <v>OK</v>
      </c>
      <c r="AF17" s="25" t="str">
        <f t="shared" si="6"/>
        <v/>
      </c>
      <c r="AH17" s="22" t="str">
        <f t="shared" si="7"/>
        <v/>
      </c>
      <c r="AI17" s="60" t="str">
        <f t="shared" si="8"/>
        <v/>
      </c>
      <c r="AK17" s="25" t="str">
        <f t="array" ref="AK17">IF(C17="","",INDEX(구분표!$I$2:$I$313, MATCH(1,(구분표!$E$2:$E$313='17년특출'!B17)*(구분표!$F$2:$F$313='17년특출'!C17)*(구분표!$G$2:$G$313='17년특출'!A17),0)))</f>
        <v/>
      </c>
      <c r="AM17" s="25"/>
    </row>
    <row r="18" spans="1:39" ht="50.1" customHeight="1" x14ac:dyDescent="0.3">
      <c r="A18" s="52" t="s">
        <v>802</v>
      </c>
      <c r="B18" s="53"/>
      <c r="C18" s="54"/>
      <c r="D18" s="53"/>
      <c r="E18" s="53"/>
      <c r="F18" s="54"/>
      <c r="G18" s="53"/>
      <c r="H18" s="55">
        <f t="shared" ref="H18:N18" si="21">SUM(H19:H28)</f>
        <v>0</v>
      </c>
      <c r="I18" s="55">
        <f t="shared" si="21"/>
        <v>0</v>
      </c>
      <c r="J18" s="55">
        <f t="shared" si="21"/>
        <v>0</v>
      </c>
      <c r="K18" s="55">
        <f t="shared" si="21"/>
        <v>0</v>
      </c>
      <c r="L18" s="55">
        <f t="shared" si="21"/>
        <v>0</v>
      </c>
      <c r="M18" s="55">
        <f t="shared" si="21"/>
        <v>0</v>
      </c>
      <c r="N18" s="55">
        <f t="shared" si="21"/>
        <v>0</v>
      </c>
      <c r="O18" s="56"/>
      <c r="P18" s="183"/>
      <c r="Q18" s="183"/>
      <c r="R18" s="57"/>
      <c r="T18" s="25"/>
      <c r="V18" s="25"/>
      <c r="W18" s="38"/>
      <c r="X18" s="38"/>
      <c r="Y18" s="25"/>
      <c r="AA18" s="25"/>
      <c r="AB18" s="38"/>
      <c r="AC18" s="38"/>
      <c r="AD18" s="25"/>
      <c r="AF18" s="25" t="str">
        <f t="shared" si="6"/>
        <v/>
      </c>
      <c r="AH18" s="22"/>
      <c r="AI18" s="60"/>
      <c r="AK18" s="25"/>
      <c r="AM18" s="25"/>
    </row>
    <row r="19" spans="1:39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3"/>
      <c r="F19" s="34"/>
      <c r="G19" s="113"/>
      <c r="H19" s="40"/>
      <c r="I19" s="38"/>
      <c r="J19" s="41"/>
      <c r="K19" s="46">
        <f t="shared" ref="K19:K28" si="22">H19+I19+J19</f>
        <v>0</v>
      </c>
      <c r="L19" s="38"/>
      <c r="M19" s="41"/>
      <c r="N19" s="48">
        <f t="shared" ref="N19:N28" si="23">H19+L19+M19</f>
        <v>0</v>
      </c>
      <c r="O19" s="25" t="str">
        <f t="shared" ref="O19:O28" si="24">IF(AND((K19=0),(N19&gt;0)),"O",IF(AND((I19&lt;0),(K19-N19&lt;0)),"O","X"))</f>
        <v>X</v>
      </c>
      <c r="P19" s="60"/>
      <c r="Q19" s="60"/>
      <c r="R19" s="27"/>
      <c r="T19" s="25"/>
      <c r="V19" s="25"/>
      <c r="W19" s="38">
        <f t="shared" ref="W19:W28" si="25">IF($V19&lt;&gt;"도비",IF($T19="국도비","직접입력",SUM($I19:$J19)),)</f>
        <v>0</v>
      </c>
      <c r="X19" s="38">
        <f t="shared" ref="X19:X28" si="26">IF($V19="도비",SUM($I19:$J19),IF($T19="국도비","직접입력",SUM($I19:$J19)-$W19))</f>
        <v>0</v>
      </c>
      <c r="Y19" s="25" t="str">
        <f t="shared" ref="Y19:Y28" si="27">IF(SUM($I19:$J19)=SUM($W19:$X19),"OK","검토")</f>
        <v>OK</v>
      </c>
      <c r="AA19" s="25"/>
      <c r="AB19" s="38">
        <f t="shared" ref="AB19:AB28" si="28">IF($V19&lt;&gt;"도비",IF($T19="국도비","직접입력",SUM($L19:$M19)),)</f>
        <v>0</v>
      </c>
      <c r="AC19" s="38">
        <f>IF($V19="도비",SUM(L19:M19),IF($T19="국도비","직접입력",SUM(L19:M19)-AB19))</f>
        <v>0</v>
      </c>
      <c r="AD19" s="25" t="str">
        <f t="shared" ref="AD19:AD28" si="29">IF(SUM(L19:M19)=SUM(AB19:AC19),"OK","검토")</f>
        <v>OK</v>
      </c>
      <c r="AF19" s="25" t="str">
        <f t="shared" si="6"/>
        <v/>
      </c>
      <c r="AH19" s="22" t="str">
        <f t="shared" ref="AH19:AH28" si="30">IF(AF19="","",COUNTIF($AF$7:$AF$39,AF19))</f>
        <v/>
      </c>
      <c r="AI19" s="60" t="str">
        <f t="shared" ref="AI19:AI28" si="31">IF(V19="","",IF(AND(V19="도비",AF19="세입없음"),"OK",IF(AND(V19&lt;&gt;"도비",AF19&lt;&gt;""),"OK","@@")))</f>
        <v/>
      </c>
      <c r="AK19" s="25" t="str">
        <f t="array" ref="AK19">IF(C19="","",INDEX(구분표!$I$2:$I$313, MATCH(1,(구분표!$E$2:$E$313='17년특출'!B19)*(구분표!$F$2:$F$313='17년특출'!C19)*(구분표!$G$2:$G$313='17년특출'!A19),0)))</f>
        <v/>
      </c>
      <c r="AM19" s="25"/>
    </row>
    <row r="20" spans="1:39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3"/>
      <c r="F20" s="34"/>
      <c r="G20" s="113"/>
      <c r="H20" s="40"/>
      <c r="I20" s="38"/>
      <c r="J20" s="41"/>
      <c r="K20" s="46">
        <f t="shared" si="22"/>
        <v>0</v>
      </c>
      <c r="L20" s="38"/>
      <c r="M20" s="41"/>
      <c r="N20" s="48">
        <f t="shared" si="23"/>
        <v>0</v>
      </c>
      <c r="O20" s="25" t="str">
        <f t="shared" si="24"/>
        <v>X</v>
      </c>
      <c r="P20" s="60"/>
      <c r="Q20" s="60"/>
      <c r="R20" s="27"/>
      <c r="T20" s="25"/>
      <c r="V20" s="25"/>
      <c r="W20" s="38">
        <f t="shared" si="25"/>
        <v>0</v>
      </c>
      <c r="X20" s="38">
        <f t="shared" si="26"/>
        <v>0</v>
      </c>
      <c r="Y20" s="25" t="str">
        <f t="shared" si="27"/>
        <v>OK</v>
      </c>
      <c r="AA20" s="25"/>
      <c r="AB20" s="38">
        <f t="shared" si="28"/>
        <v>0</v>
      </c>
      <c r="AC20" s="38">
        <f>IF($V20="도비",SUM(L20:M20),IF($T20="국도비","직접입력",SUM(L20:M20)-AB20))</f>
        <v>0</v>
      </c>
      <c r="AD20" s="25" t="str">
        <f t="shared" si="29"/>
        <v>OK</v>
      </c>
      <c r="AF20" s="25" t="str">
        <f t="shared" si="6"/>
        <v/>
      </c>
      <c r="AH20" s="22" t="str">
        <f t="shared" si="30"/>
        <v/>
      </c>
      <c r="AI20" s="60" t="str">
        <f t="shared" si="31"/>
        <v/>
      </c>
      <c r="AK20" s="25" t="str">
        <f t="array" ref="AK20">IF(C20="","",INDEX(구분표!$I$2:$I$313, MATCH(1,(구분표!$E$2:$E$313='17년특출'!B20)*(구분표!$F$2:$F$313='17년특출'!C20)*(구분표!$G$2:$G$313='17년특출'!A20),0)))</f>
        <v/>
      </c>
      <c r="AM20" s="25"/>
    </row>
    <row r="21" spans="1:39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3"/>
      <c r="F21" s="34"/>
      <c r="G21" s="113"/>
      <c r="H21" s="40"/>
      <c r="I21" s="38"/>
      <c r="J21" s="41"/>
      <c r="K21" s="46">
        <f t="shared" si="22"/>
        <v>0</v>
      </c>
      <c r="L21" s="38"/>
      <c r="M21" s="41"/>
      <c r="N21" s="48">
        <f t="shared" si="23"/>
        <v>0</v>
      </c>
      <c r="O21" s="25" t="str">
        <f t="shared" si="24"/>
        <v>X</v>
      </c>
      <c r="P21" s="60"/>
      <c r="Q21" s="60"/>
      <c r="R21" s="112"/>
      <c r="T21" s="25"/>
      <c r="V21" s="25"/>
      <c r="W21" s="38">
        <f t="shared" si="25"/>
        <v>0</v>
      </c>
      <c r="X21" s="38">
        <f t="shared" si="26"/>
        <v>0</v>
      </c>
      <c r="Y21" s="25" t="str">
        <f t="shared" si="27"/>
        <v>OK</v>
      </c>
      <c r="AA21" s="25"/>
      <c r="AB21" s="38">
        <f t="shared" si="28"/>
        <v>0</v>
      </c>
      <c r="AC21" s="38">
        <f>IF($V21="도비",SUM(L21:M21),IF($T21="국도비","직접입력",SUM(L21:M21)-AB21))</f>
        <v>0</v>
      </c>
      <c r="AD21" s="25" t="str">
        <f t="shared" si="29"/>
        <v>OK</v>
      </c>
      <c r="AF21" s="25" t="str">
        <f t="shared" si="6"/>
        <v/>
      </c>
      <c r="AH21" s="22" t="str">
        <f t="shared" si="30"/>
        <v/>
      </c>
      <c r="AI21" s="60" t="str">
        <f t="shared" si="31"/>
        <v/>
      </c>
      <c r="AK21" s="25" t="str">
        <f t="array" ref="AK21">IF(C21="","",INDEX(구분표!$I$2:$I$313, MATCH(1,(구분표!$E$2:$E$313='17년특출'!B21)*(구분표!$F$2:$F$313='17년특출'!C21)*(구분표!$G$2:$G$313='17년특출'!A21),0)))</f>
        <v/>
      </c>
      <c r="AM21" s="25"/>
    </row>
    <row r="22" spans="1:39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3"/>
      <c r="F22" s="34"/>
      <c r="G22" s="113"/>
      <c r="H22" s="40"/>
      <c r="I22" s="38"/>
      <c r="J22" s="41"/>
      <c r="K22" s="46">
        <f t="shared" si="22"/>
        <v>0</v>
      </c>
      <c r="L22" s="38"/>
      <c r="M22" s="41"/>
      <c r="N22" s="48">
        <f t="shared" si="23"/>
        <v>0</v>
      </c>
      <c r="O22" s="25" t="str">
        <f t="shared" si="24"/>
        <v>X</v>
      </c>
      <c r="P22" s="60"/>
      <c r="Q22" s="60"/>
      <c r="R22" s="112"/>
      <c r="T22" s="25"/>
      <c r="V22" s="25"/>
      <c r="W22" s="38">
        <f t="shared" si="25"/>
        <v>0</v>
      </c>
      <c r="X22" s="38">
        <f t="shared" si="26"/>
        <v>0</v>
      </c>
      <c r="Y22" s="25" t="str">
        <f t="shared" si="27"/>
        <v>OK</v>
      </c>
      <c r="AA22" s="25"/>
      <c r="AB22" s="38">
        <f t="shared" si="28"/>
        <v>0</v>
      </c>
      <c r="AC22" s="38">
        <f>IF($V22="도비",SUM(L22:M22),IF($T22="국도비","직접입력",SUM(L22:M22)-AB22))</f>
        <v>0</v>
      </c>
      <c r="AD22" s="25" t="str">
        <f t="shared" si="29"/>
        <v>OK</v>
      </c>
      <c r="AF22" s="25" t="str">
        <f t="shared" si="6"/>
        <v/>
      </c>
      <c r="AH22" s="22" t="str">
        <f t="shared" si="30"/>
        <v/>
      </c>
      <c r="AI22" s="60" t="str">
        <f t="shared" si="31"/>
        <v/>
      </c>
      <c r="AK22" s="25" t="str">
        <f t="array" ref="AK22">IF(C22="","",INDEX(구분표!$I$2:$I$313, MATCH(1,(구분표!$E$2:$E$313='17년특출'!B22)*(구분표!$F$2:$F$313='17년특출'!C22)*(구분표!$G$2:$G$313='17년특출'!A22),0)))</f>
        <v/>
      </c>
      <c r="AM22" s="25"/>
    </row>
    <row r="23" spans="1:39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3"/>
      <c r="F23" s="34"/>
      <c r="G23" s="113"/>
      <c r="H23" s="40"/>
      <c r="I23" s="38"/>
      <c r="J23" s="41"/>
      <c r="K23" s="46">
        <f t="shared" si="22"/>
        <v>0</v>
      </c>
      <c r="L23" s="38"/>
      <c r="M23" s="41"/>
      <c r="N23" s="48">
        <f t="shared" si="23"/>
        <v>0</v>
      </c>
      <c r="O23" s="25" t="str">
        <f t="shared" si="24"/>
        <v>X</v>
      </c>
      <c r="P23" s="60"/>
      <c r="Q23" s="60"/>
      <c r="R23" s="112"/>
      <c r="T23" s="25"/>
      <c r="V23" s="25"/>
      <c r="W23" s="38">
        <f t="shared" si="25"/>
        <v>0</v>
      </c>
      <c r="X23" s="38">
        <f t="shared" si="26"/>
        <v>0</v>
      </c>
      <c r="Y23" s="25" t="str">
        <f t="shared" si="27"/>
        <v>OK</v>
      </c>
      <c r="AA23" s="25"/>
      <c r="AB23" s="38">
        <f t="shared" si="28"/>
        <v>0</v>
      </c>
      <c r="AC23" s="38">
        <f t="shared" ref="AC23:AC25" si="32">IF($V23="도비",SUM(L23:M23),IF($T23="국도비","직접입력",SUM(L23:M23)-AB23))</f>
        <v>0</v>
      </c>
      <c r="AD23" s="25" t="str">
        <f t="shared" si="29"/>
        <v>OK</v>
      </c>
      <c r="AF23" s="25" t="str">
        <f t="shared" si="6"/>
        <v/>
      </c>
      <c r="AH23" s="22" t="str">
        <f t="shared" si="30"/>
        <v/>
      </c>
      <c r="AI23" s="60" t="str">
        <f t="shared" si="31"/>
        <v/>
      </c>
      <c r="AK23" s="25" t="str">
        <f t="array" ref="AK23">IF(C23="","",INDEX(구분표!$I$2:$I$313, MATCH(1,(구분표!$E$2:$E$313='17년특출'!B23)*(구분표!$F$2:$F$313='17년특출'!C23)*(구분표!$G$2:$G$313='17년특출'!A23),0)))</f>
        <v/>
      </c>
      <c r="AM23" s="25"/>
    </row>
    <row r="24" spans="1:39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3"/>
      <c r="F24" s="34"/>
      <c r="G24" s="113"/>
      <c r="H24" s="40"/>
      <c r="I24" s="38"/>
      <c r="J24" s="41"/>
      <c r="K24" s="46">
        <f t="shared" si="22"/>
        <v>0</v>
      </c>
      <c r="L24" s="38"/>
      <c r="M24" s="41"/>
      <c r="N24" s="48">
        <f t="shared" si="23"/>
        <v>0</v>
      </c>
      <c r="O24" s="25" t="str">
        <f t="shared" si="24"/>
        <v>X</v>
      </c>
      <c r="P24" s="60"/>
      <c r="Q24" s="60"/>
      <c r="R24" s="112"/>
      <c r="T24" s="25"/>
      <c r="V24" s="25"/>
      <c r="W24" s="38">
        <f t="shared" si="25"/>
        <v>0</v>
      </c>
      <c r="X24" s="38">
        <f t="shared" si="26"/>
        <v>0</v>
      </c>
      <c r="Y24" s="25" t="str">
        <f t="shared" si="27"/>
        <v>OK</v>
      </c>
      <c r="AA24" s="25"/>
      <c r="AB24" s="38">
        <f t="shared" si="28"/>
        <v>0</v>
      </c>
      <c r="AC24" s="38">
        <f t="shared" si="32"/>
        <v>0</v>
      </c>
      <c r="AD24" s="25" t="str">
        <f t="shared" si="29"/>
        <v>OK</v>
      </c>
      <c r="AF24" s="25" t="str">
        <f t="shared" si="6"/>
        <v/>
      </c>
      <c r="AH24" s="22" t="str">
        <f t="shared" si="30"/>
        <v/>
      </c>
      <c r="AI24" s="60" t="str">
        <f t="shared" si="31"/>
        <v/>
      </c>
      <c r="AK24" s="25" t="str">
        <f t="array" ref="AK24">IF(C24="","",INDEX(구분표!$I$2:$I$313, MATCH(1,(구분표!$E$2:$E$313='17년특출'!B24)*(구분표!$F$2:$F$313='17년특출'!C24)*(구분표!$G$2:$G$313='17년특출'!A24),0)))</f>
        <v/>
      </c>
      <c r="AM24" s="25"/>
    </row>
    <row r="25" spans="1:39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3"/>
      <c r="F25" s="34"/>
      <c r="G25" s="113"/>
      <c r="H25" s="40"/>
      <c r="I25" s="38"/>
      <c r="J25" s="41"/>
      <c r="K25" s="46">
        <f t="shared" si="22"/>
        <v>0</v>
      </c>
      <c r="L25" s="38"/>
      <c r="M25" s="41"/>
      <c r="N25" s="48">
        <f t="shared" si="23"/>
        <v>0</v>
      </c>
      <c r="O25" s="25" t="str">
        <f t="shared" si="24"/>
        <v>X</v>
      </c>
      <c r="P25" s="60"/>
      <c r="Q25" s="60"/>
      <c r="R25" s="112"/>
      <c r="T25" s="25"/>
      <c r="V25" s="25"/>
      <c r="W25" s="38">
        <f t="shared" si="25"/>
        <v>0</v>
      </c>
      <c r="X25" s="38">
        <f t="shared" si="26"/>
        <v>0</v>
      </c>
      <c r="Y25" s="25" t="str">
        <f t="shared" si="27"/>
        <v>OK</v>
      </c>
      <c r="AA25" s="25"/>
      <c r="AB25" s="38">
        <f t="shared" si="28"/>
        <v>0</v>
      </c>
      <c r="AC25" s="38">
        <f t="shared" si="32"/>
        <v>0</v>
      </c>
      <c r="AD25" s="25" t="str">
        <f t="shared" si="29"/>
        <v>OK</v>
      </c>
      <c r="AF25" s="25" t="str">
        <f t="shared" si="6"/>
        <v/>
      </c>
      <c r="AH25" s="22" t="str">
        <f t="shared" si="30"/>
        <v/>
      </c>
      <c r="AI25" s="60" t="str">
        <f t="shared" si="31"/>
        <v/>
      </c>
      <c r="AK25" s="25" t="str">
        <f t="array" ref="AK25">IF(C25="","",INDEX(구분표!$I$2:$I$313, MATCH(1,(구분표!$E$2:$E$313='17년특출'!B25)*(구분표!$F$2:$F$313='17년특출'!C25)*(구분표!$G$2:$G$313='17년특출'!A25),0)))</f>
        <v/>
      </c>
      <c r="AM25" s="25"/>
    </row>
    <row r="26" spans="1:39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3"/>
      <c r="F26" s="34"/>
      <c r="G26" s="113"/>
      <c r="H26" s="40"/>
      <c r="I26" s="38"/>
      <c r="J26" s="41"/>
      <c r="K26" s="46">
        <f t="shared" si="22"/>
        <v>0</v>
      </c>
      <c r="L26" s="38"/>
      <c r="M26" s="41"/>
      <c r="N26" s="48">
        <f t="shared" si="23"/>
        <v>0</v>
      </c>
      <c r="O26" s="25" t="str">
        <f t="shared" si="24"/>
        <v>X</v>
      </c>
      <c r="P26" s="60"/>
      <c r="Q26" s="60"/>
      <c r="R26" s="27"/>
      <c r="T26" s="25"/>
      <c r="V26" s="25"/>
      <c r="W26" s="38">
        <f t="shared" si="25"/>
        <v>0</v>
      </c>
      <c r="X26" s="38">
        <f t="shared" si="26"/>
        <v>0</v>
      </c>
      <c r="Y26" s="25" t="str">
        <f t="shared" si="27"/>
        <v>OK</v>
      </c>
      <c r="AA26" s="25"/>
      <c r="AB26" s="38">
        <f t="shared" si="28"/>
        <v>0</v>
      </c>
      <c r="AC26" s="38">
        <f>IF($V26="도비",SUM(L26:M26),IF($T26="국도비","직접입력",SUM(L26:M26)-AB26))</f>
        <v>0</v>
      </c>
      <c r="AD26" s="25" t="str">
        <f t="shared" si="29"/>
        <v>OK</v>
      </c>
      <c r="AF26" s="25" t="str">
        <f t="shared" si="6"/>
        <v/>
      </c>
      <c r="AH26" s="22" t="str">
        <f t="shared" si="30"/>
        <v/>
      </c>
      <c r="AI26" s="60" t="str">
        <f t="shared" si="31"/>
        <v/>
      </c>
      <c r="AK26" s="25" t="str">
        <f t="array" ref="AK26">IF(C26="","",INDEX(구분표!$I$2:$I$313, MATCH(1,(구분표!$E$2:$E$313='17년특출'!B26)*(구분표!$F$2:$F$313='17년특출'!C26)*(구분표!$G$2:$G$313='17년특출'!A26),0)))</f>
        <v/>
      </c>
      <c r="AM26" s="25"/>
    </row>
    <row r="27" spans="1:39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3"/>
      <c r="F27" s="34"/>
      <c r="G27" s="113"/>
      <c r="H27" s="40"/>
      <c r="I27" s="38"/>
      <c r="J27" s="41"/>
      <c r="K27" s="46">
        <f t="shared" si="22"/>
        <v>0</v>
      </c>
      <c r="L27" s="38"/>
      <c r="M27" s="41"/>
      <c r="N27" s="48">
        <f t="shared" si="23"/>
        <v>0</v>
      </c>
      <c r="O27" s="25" t="str">
        <f t="shared" si="24"/>
        <v>X</v>
      </c>
      <c r="P27" s="60"/>
      <c r="Q27" s="60"/>
      <c r="R27" s="27"/>
      <c r="T27" s="25"/>
      <c r="V27" s="25"/>
      <c r="W27" s="38">
        <f t="shared" si="25"/>
        <v>0</v>
      </c>
      <c r="X27" s="38">
        <f t="shared" si="26"/>
        <v>0</v>
      </c>
      <c r="Y27" s="25" t="str">
        <f t="shared" si="27"/>
        <v>OK</v>
      </c>
      <c r="AA27" s="25"/>
      <c r="AB27" s="38">
        <f t="shared" si="28"/>
        <v>0</v>
      </c>
      <c r="AC27" s="38">
        <f>IF($V27="도비",SUM(L27:M27),IF($T27="국도비","직접입력",SUM(L27:M27)-AB27))</f>
        <v>0</v>
      </c>
      <c r="AD27" s="25" t="str">
        <f t="shared" si="29"/>
        <v>OK</v>
      </c>
      <c r="AF27" s="25" t="str">
        <f t="shared" si="6"/>
        <v/>
      </c>
      <c r="AH27" s="22" t="str">
        <f t="shared" si="30"/>
        <v/>
      </c>
      <c r="AI27" s="60" t="str">
        <f t="shared" si="31"/>
        <v/>
      </c>
      <c r="AK27" s="25" t="str">
        <f t="array" ref="AK27">IF(C27="","",INDEX(구분표!$I$2:$I$313, MATCH(1,(구분표!$E$2:$E$313='17년특출'!B27)*(구분표!$F$2:$F$313='17년특출'!C27)*(구분표!$G$2:$G$313='17년특출'!A27),0)))</f>
        <v/>
      </c>
      <c r="AM27" s="25"/>
    </row>
    <row r="28" spans="1:39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3"/>
      <c r="F28" s="34"/>
      <c r="G28" s="33"/>
      <c r="H28" s="40"/>
      <c r="I28" s="38"/>
      <c r="J28" s="41"/>
      <c r="K28" s="46">
        <f t="shared" si="22"/>
        <v>0</v>
      </c>
      <c r="L28" s="38"/>
      <c r="M28" s="41"/>
      <c r="N28" s="48">
        <f t="shared" si="23"/>
        <v>0</v>
      </c>
      <c r="O28" s="25" t="str">
        <f t="shared" si="24"/>
        <v>X</v>
      </c>
      <c r="P28" s="60"/>
      <c r="Q28" s="60"/>
      <c r="R28" s="27"/>
      <c r="T28" s="25"/>
      <c r="V28" s="25"/>
      <c r="W28" s="38">
        <f t="shared" si="25"/>
        <v>0</v>
      </c>
      <c r="X28" s="38">
        <f t="shared" si="26"/>
        <v>0</v>
      </c>
      <c r="Y28" s="25" t="str">
        <f t="shared" si="27"/>
        <v>OK</v>
      </c>
      <c r="AA28" s="25"/>
      <c r="AB28" s="38">
        <f t="shared" si="28"/>
        <v>0</v>
      </c>
      <c r="AC28" s="38">
        <f>IF($V28="도비",SUM(L28:M28),IF($T28="국도비","직접입력",SUM(L28:M28)-AB28))</f>
        <v>0</v>
      </c>
      <c r="AD28" s="25" t="str">
        <f t="shared" si="29"/>
        <v>OK</v>
      </c>
      <c r="AF28" s="25" t="str">
        <f t="shared" si="6"/>
        <v/>
      </c>
      <c r="AH28" s="22" t="str">
        <f t="shared" si="30"/>
        <v/>
      </c>
      <c r="AI28" s="60" t="str">
        <f t="shared" si="31"/>
        <v/>
      </c>
      <c r="AK28" s="25" t="str">
        <f t="array" ref="AK28">IF(C28="","",INDEX(구분표!$I$2:$I$313, MATCH(1,(구분표!$E$2:$E$313='17년특출'!B28)*(구분표!$F$2:$F$313='17년특출'!C28)*(구분표!$G$2:$G$313='17년특출'!A28),0)))</f>
        <v/>
      </c>
      <c r="AM28" s="25"/>
    </row>
    <row r="29" spans="1:39" ht="50.1" customHeight="1" x14ac:dyDescent="0.3">
      <c r="A29" s="52" t="s">
        <v>803</v>
      </c>
      <c r="B29" s="53"/>
      <c r="C29" s="54"/>
      <c r="D29" s="53"/>
      <c r="E29" s="53"/>
      <c r="F29" s="54"/>
      <c r="G29" s="53"/>
      <c r="H29" s="55">
        <f t="shared" ref="H29:N29" si="33">SUM(H30:H39)</f>
        <v>0</v>
      </c>
      <c r="I29" s="55">
        <f t="shared" si="33"/>
        <v>0</v>
      </c>
      <c r="J29" s="55">
        <f t="shared" si="33"/>
        <v>0</v>
      </c>
      <c r="K29" s="55">
        <f t="shared" si="33"/>
        <v>0</v>
      </c>
      <c r="L29" s="55">
        <f t="shared" si="33"/>
        <v>0</v>
      </c>
      <c r="M29" s="55">
        <f t="shared" si="33"/>
        <v>0</v>
      </c>
      <c r="N29" s="55">
        <f t="shared" si="33"/>
        <v>0</v>
      </c>
      <c r="O29" s="56"/>
      <c r="P29" s="183"/>
      <c r="Q29" s="183"/>
      <c r="R29" s="57"/>
      <c r="T29" s="25"/>
      <c r="V29" s="25"/>
      <c r="W29" s="38"/>
      <c r="X29" s="38"/>
      <c r="Y29" s="25"/>
      <c r="AA29" s="25"/>
      <c r="AB29" s="38"/>
      <c r="AC29" s="38"/>
      <c r="AD29" s="25"/>
      <c r="AF29" s="25" t="str">
        <f t="shared" ref="AF29:AF39" si="34">IF(V29="","",IF(V29="도비","세입없음","직접입력"))</f>
        <v/>
      </c>
      <c r="AH29" s="22"/>
      <c r="AI29" s="60"/>
      <c r="AK29" s="25"/>
      <c r="AM29" s="25"/>
    </row>
    <row r="30" spans="1:39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3"/>
      <c r="F30" s="34"/>
      <c r="G30" s="113"/>
      <c r="H30" s="40"/>
      <c r="I30" s="38"/>
      <c r="J30" s="41"/>
      <c r="K30" s="46">
        <f t="shared" ref="K30:K39" si="35">H30+I30+J30</f>
        <v>0</v>
      </c>
      <c r="L30" s="38"/>
      <c r="M30" s="41"/>
      <c r="N30" s="48">
        <f t="shared" ref="N30:N39" si="36">H30+L30+M30</f>
        <v>0</v>
      </c>
      <c r="O30" s="25" t="str">
        <f t="shared" ref="O30:O39" si="37">IF(AND((K30=0),(N30&gt;0)),"O",IF(AND((I30&lt;0),(K30-N30&lt;0)),"O","X"))</f>
        <v>X</v>
      </c>
      <c r="P30" s="60"/>
      <c r="Q30" s="60"/>
      <c r="R30" s="112"/>
      <c r="T30" s="25"/>
      <c r="V30" s="25"/>
      <c r="W30" s="38">
        <f t="shared" ref="W30:W39" si="38">IF($V30&lt;&gt;"도비",IF($T30="국도비","직접입력",SUM($I30:$J30)),)</f>
        <v>0</v>
      </c>
      <c r="X30" s="38">
        <f t="shared" ref="X30:X39" si="39">IF($V30="도비",SUM($I30:$J30),IF($T30="국도비","직접입력",SUM($I30:$J30)-$W30))</f>
        <v>0</v>
      </c>
      <c r="Y30" s="25" t="str">
        <f t="shared" ref="Y30:Y39" si="40">IF(SUM($I30:$J30)=SUM($W30:$X30),"OK","검토")</f>
        <v>OK</v>
      </c>
      <c r="AA30" s="25"/>
      <c r="AB30" s="38">
        <f t="shared" ref="AB30:AB39" si="41">IF($V30&lt;&gt;"도비",IF($T30="국도비","직접입력",SUM($L30:$M30)),)</f>
        <v>0</v>
      </c>
      <c r="AC30" s="38">
        <f>IF($V30="도비",SUM(L30:M30),IF($T30="국도비","직접입력",SUM(L30:M30)-AB30))</f>
        <v>0</v>
      </c>
      <c r="AD30" s="25" t="str">
        <f t="shared" ref="AD30:AD39" si="42">IF(SUM(L30:M30)=SUM(AB30:AC30),"OK","검토")</f>
        <v>OK</v>
      </c>
      <c r="AF30" s="25" t="str">
        <f t="shared" si="34"/>
        <v/>
      </c>
      <c r="AH30" s="22" t="str">
        <f t="shared" ref="AH30:AH39" si="43">IF(AF30="","",COUNTIF($AF$7:$AF$39,AF30))</f>
        <v/>
      </c>
      <c r="AI30" s="60" t="str">
        <f t="shared" ref="AI30:AI39" si="44">IF(V30="","",IF(AND(V30="도비",AF30="세입없음"),"OK",IF(AND(V30&lt;&gt;"도비",AF30&lt;&gt;""),"OK","@@")))</f>
        <v/>
      </c>
      <c r="AK30" s="25" t="str">
        <f t="array" ref="AK30">IF(C30="","",INDEX(구분표!$I$2:$I$313, MATCH(1,(구분표!$E$2:$E$313='17년특출'!B30)*(구분표!$F$2:$F$313='17년특출'!C30)*(구분표!$G$2:$G$313='17년특출'!A30),0)))</f>
        <v/>
      </c>
      <c r="AM30" s="25"/>
    </row>
    <row r="31" spans="1:39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3"/>
      <c r="F31" s="34"/>
      <c r="G31" s="113"/>
      <c r="H31" s="40"/>
      <c r="I31" s="38"/>
      <c r="J31" s="41"/>
      <c r="K31" s="46">
        <f t="shared" si="35"/>
        <v>0</v>
      </c>
      <c r="L31" s="38"/>
      <c r="M31" s="41"/>
      <c r="N31" s="48">
        <f t="shared" si="36"/>
        <v>0</v>
      </c>
      <c r="O31" s="25" t="str">
        <f t="shared" si="37"/>
        <v>X</v>
      </c>
      <c r="P31" s="60"/>
      <c r="Q31" s="60"/>
      <c r="R31" s="112"/>
      <c r="T31" s="25"/>
      <c r="V31" s="25"/>
      <c r="W31" s="38">
        <f t="shared" si="38"/>
        <v>0</v>
      </c>
      <c r="X31" s="38">
        <f t="shared" si="39"/>
        <v>0</v>
      </c>
      <c r="Y31" s="25" t="str">
        <f t="shared" si="40"/>
        <v>OK</v>
      </c>
      <c r="AA31" s="25"/>
      <c r="AB31" s="38">
        <f t="shared" si="41"/>
        <v>0</v>
      </c>
      <c r="AC31" s="38">
        <f>IF($V31="도비",SUM(L31:M31),IF($T31="국도비","직접입력",SUM(L31:M31)-AB31))</f>
        <v>0</v>
      </c>
      <c r="AD31" s="25" t="str">
        <f t="shared" si="42"/>
        <v>OK</v>
      </c>
      <c r="AF31" s="25" t="str">
        <f t="shared" si="34"/>
        <v/>
      </c>
      <c r="AH31" s="22" t="str">
        <f t="shared" si="43"/>
        <v/>
      </c>
      <c r="AI31" s="60" t="str">
        <f t="shared" si="44"/>
        <v/>
      </c>
      <c r="AK31" s="25" t="str">
        <f t="array" ref="AK31">IF(C31="","",INDEX(구분표!$I$2:$I$313, MATCH(1,(구분표!$E$2:$E$313='17년특출'!B31)*(구분표!$F$2:$F$313='17년특출'!C31)*(구분표!$G$2:$G$313='17년특출'!A31),0)))</f>
        <v/>
      </c>
      <c r="AM31" s="25"/>
    </row>
    <row r="32" spans="1:39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3"/>
      <c r="F32" s="34"/>
      <c r="G32" s="113"/>
      <c r="H32" s="40"/>
      <c r="I32" s="38"/>
      <c r="J32" s="41"/>
      <c r="K32" s="46">
        <f t="shared" si="35"/>
        <v>0</v>
      </c>
      <c r="L32" s="38"/>
      <c r="M32" s="41"/>
      <c r="N32" s="48">
        <f t="shared" si="36"/>
        <v>0</v>
      </c>
      <c r="O32" s="25" t="str">
        <f t="shared" si="37"/>
        <v>X</v>
      </c>
      <c r="P32" s="60"/>
      <c r="Q32" s="60"/>
      <c r="R32" s="112"/>
      <c r="T32" s="25"/>
      <c r="V32" s="25"/>
      <c r="W32" s="38">
        <f t="shared" si="38"/>
        <v>0</v>
      </c>
      <c r="X32" s="38">
        <f t="shared" si="39"/>
        <v>0</v>
      </c>
      <c r="Y32" s="25" t="str">
        <f t="shared" si="40"/>
        <v>OK</v>
      </c>
      <c r="AA32" s="25"/>
      <c r="AB32" s="38">
        <f t="shared" si="41"/>
        <v>0</v>
      </c>
      <c r="AC32" s="38">
        <f t="shared" ref="AC32:AC36" si="45">IF($V32="도비",SUM(L32:M32),IF($T32="국도비","직접입력",SUM(L32:M32)-AB32))</f>
        <v>0</v>
      </c>
      <c r="AD32" s="25" t="str">
        <f t="shared" si="42"/>
        <v>OK</v>
      </c>
      <c r="AF32" s="25" t="str">
        <f t="shared" si="34"/>
        <v/>
      </c>
      <c r="AH32" s="22" t="str">
        <f t="shared" si="43"/>
        <v/>
      </c>
      <c r="AI32" s="60" t="str">
        <f t="shared" si="44"/>
        <v/>
      </c>
      <c r="AK32" s="25" t="str">
        <f t="array" ref="AK32">IF(C32="","",INDEX(구분표!$I$2:$I$313, MATCH(1,(구분표!$E$2:$E$313='17년특출'!B32)*(구분표!$F$2:$F$313='17년특출'!C32)*(구분표!$G$2:$G$313='17년특출'!A32),0)))</f>
        <v/>
      </c>
      <c r="AM32" s="25"/>
    </row>
    <row r="33" spans="1:39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3"/>
      <c r="F33" s="34"/>
      <c r="G33" s="113"/>
      <c r="H33" s="40"/>
      <c r="I33" s="38"/>
      <c r="J33" s="41"/>
      <c r="K33" s="46">
        <f t="shared" si="35"/>
        <v>0</v>
      </c>
      <c r="L33" s="38"/>
      <c r="M33" s="41"/>
      <c r="N33" s="48">
        <f t="shared" si="36"/>
        <v>0</v>
      </c>
      <c r="O33" s="25" t="str">
        <f t="shared" si="37"/>
        <v>X</v>
      </c>
      <c r="P33" s="60"/>
      <c r="Q33" s="60"/>
      <c r="R33" s="112"/>
      <c r="T33" s="25"/>
      <c r="V33" s="25"/>
      <c r="W33" s="38">
        <f t="shared" si="38"/>
        <v>0</v>
      </c>
      <c r="X33" s="38">
        <f t="shared" si="39"/>
        <v>0</v>
      </c>
      <c r="Y33" s="25" t="str">
        <f t="shared" si="40"/>
        <v>OK</v>
      </c>
      <c r="AA33" s="25"/>
      <c r="AB33" s="38">
        <f t="shared" si="41"/>
        <v>0</v>
      </c>
      <c r="AC33" s="38">
        <f t="shared" si="45"/>
        <v>0</v>
      </c>
      <c r="AD33" s="25" t="str">
        <f t="shared" si="42"/>
        <v>OK</v>
      </c>
      <c r="AF33" s="25" t="str">
        <f t="shared" si="34"/>
        <v/>
      </c>
      <c r="AH33" s="22" t="str">
        <f t="shared" si="43"/>
        <v/>
      </c>
      <c r="AI33" s="60" t="str">
        <f t="shared" si="44"/>
        <v/>
      </c>
      <c r="AK33" s="25" t="str">
        <f t="array" ref="AK33">IF(C33="","",INDEX(구분표!$I$2:$I$313, MATCH(1,(구분표!$E$2:$E$313='17년특출'!B33)*(구분표!$F$2:$F$313='17년특출'!C33)*(구분표!$G$2:$G$313='17년특출'!A33),0)))</f>
        <v/>
      </c>
      <c r="AM33" s="25"/>
    </row>
    <row r="34" spans="1:39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3"/>
      <c r="F34" s="34"/>
      <c r="G34" s="113"/>
      <c r="H34" s="40"/>
      <c r="I34" s="38"/>
      <c r="J34" s="41"/>
      <c r="K34" s="46">
        <f t="shared" si="35"/>
        <v>0</v>
      </c>
      <c r="L34" s="38"/>
      <c r="M34" s="41"/>
      <c r="N34" s="48">
        <f t="shared" si="36"/>
        <v>0</v>
      </c>
      <c r="O34" s="25" t="str">
        <f t="shared" si="37"/>
        <v>X</v>
      </c>
      <c r="P34" s="60"/>
      <c r="Q34" s="60"/>
      <c r="R34" s="112"/>
      <c r="T34" s="25"/>
      <c r="V34" s="25"/>
      <c r="W34" s="38">
        <f t="shared" si="38"/>
        <v>0</v>
      </c>
      <c r="X34" s="38">
        <f t="shared" si="39"/>
        <v>0</v>
      </c>
      <c r="Y34" s="25" t="str">
        <f t="shared" si="40"/>
        <v>OK</v>
      </c>
      <c r="AA34" s="25"/>
      <c r="AB34" s="38">
        <f t="shared" si="41"/>
        <v>0</v>
      </c>
      <c r="AC34" s="38">
        <f t="shared" si="45"/>
        <v>0</v>
      </c>
      <c r="AD34" s="25" t="str">
        <f t="shared" si="42"/>
        <v>OK</v>
      </c>
      <c r="AF34" s="25" t="str">
        <f t="shared" si="34"/>
        <v/>
      </c>
      <c r="AH34" s="22" t="str">
        <f t="shared" si="43"/>
        <v/>
      </c>
      <c r="AI34" s="60" t="str">
        <f t="shared" si="44"/>
        <v/>
      </c>
      <c r="AK34" s="25" t="str">
        <f t="array" ref="AK34">IF(C34="","",INDEX(구분표!$I$2:$I$313, MATCH(1,(구분표!$E$2:$E$313='17년특출'!B34)*(구분표!$F$2:$F$313='17년특출'!C34)*(구분표!$G$2:$G$313='17년특출'!A34),0)))</f>
        <v/>
      </c>
      <c r="AM34" s="25"/>
    </row>
    <row r="35" spans="1:39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3"/>
      <c r="F35" s="34"/>
      <c r="G35" s="113"/>
      <c r="H35" s="40"/>
      <c r="I35" s="38"/>
      <c r="J35" s="41"/>
      <c r="K35" s="46">
        <f t="shared" si="35"/>
        <v>0</v>
      </c>
      <c r="L35" s="38"/>
      <c r="M35" s="41"/>
      <c r="N35" s="48">
        <f t="shared" si="36"/>
        <v>0</v>
      </c>
      <c r="O35" s="25" t="str">
        <f t="shared" si="37"/>
        <v>X</v>
      </c>
      <c r="P35" s="60"/>
      <c r="Q35" s="60"/>
      <c r="R35" s="112"/>
      <c r="T35" s="25"/>
      <c r="V35" s="25"/>
      <c r="W35" s="38">
        <f t="shared" si="38"/>
        <v>0</v>
      </c>
      <c r="X35" s="38">
        <f t="shared" si="39"/>
        <v>0</v>
      </c>
      <c r="Y35" s="25" t="str">
        <f t="shared" si="40"/>
        <v>OK</v>
      </c>
      <c r="AA35" s="25"/>
      <c r="AB35" s="38">
        <f t="shared" si="41"/>
        <v>0</v>
      </c>
      <c r="AC35" s="38">
        <f t="shared" si="45"/>
        <v>0</v>
      </c>
      <c r="AD35" s="25" t="str">
        <f t="shared" si="42"/>
        <v>OK</v>
      </c>
      <c r="AF35" s="25" t="str">
        <f t="shared" si="34"/>
        <v/>
      </c>
      <c r="AH35" s="22" t="str">
        <f t="shared" si="43"/>
        <v/>
      </c>
      <c r="AI35" s="60" t="str">
        <f t="shared" si="44"/>
        <v/>
      </c>
      <c r="AK35" s="25" t="str">
        <f t="array" ref="AK35">IF(C35="","",INDEX(구분표!$I$2:$I$313, MATCH(1,(구분표!$E$2:$E$313='17년특출'!B35)*(구분표!$F$2:$F$313='17년특출'!C35)*(구분표!$G$2:$G$313='17년특출'!A35),0)))</f>
        <v/>
      </c>
      <c r="AM35" s="25"/>
    </row>
    <row r="36" spans="1:39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3"/>
      <c r="F36" s="34"/>
      <c r="G36" s="113"/>
      <c r="H36" s="40"/>
      <c r="I36" s="38"/>
      <c r="J36" s="41"/>
      <c r="K36" s="46">
        <f t="shared" si="35"/>
        <v>0</v>
      </c>
      <c r="L36" s="38"/>
      <c r="M36" s="41"/>
      <c r="N36" s="48">
        <f t="shared" si="36"/>
        <v>0</v>
      </c>
      <c r="O36" s="25" t="str">
        <f t="shared" si="37"/>
        <v>X</v>
      </c>
      <c r="P36" s="60"/>
      <c r="Q36" s="60"/>
      <c r="R36" s="112"/>
      <c r="T36" s="25"/>
      <c r="V36" s="25"/>
      <c r="W36" s="38">
        <f t="shared" si="38"/>
        <v>0</v>
      </c>
      <c r="X36" s="38">
        <f t="shared" si="39"/>
        <v>0</v>
      </c>
      <c r="Y36" s="25" t="str">
        <f t="shared" si="40"/>
        <v>OK</v>
      </c>
      <c r="AA36" s="25"/>
      <c r="AB36" s="38">
        <f t="shared" si="41"/>
        <v>0</v>
      </c>
      <c r="AC36" s="38">
        <f t="shared" si="45"/>
        <v>0</v>
      </c>
      <c r="AD36" s="25" t="str">
        <f t="shared" si="42"/>
        <v>OK</v>
      </c>
      <c r="AF36" s="25" t="str">
        <f t="shared" si="34"/>
        <v/>
      </c>
      <c r="AH36" s="22" t="str">
        <f t="shared" si="43"/>
        <v/>
      </c>
      <c r="AI36" s="60" t="str">
        <f t="shared" si="44"/>
        <v/>
      </c>
      <c r="AK36" s="25" t="str">
        <f t="array" ref="AK36">IF(C36="","",INDEX(구분표!$I$2:$I$313, MATCH(1,(구분표!$E$2:$E$313='17년특출'!B36)*(구분표!$F$2:$F$313='17년특출'!C36)*(구분표!$G$2:$G$313='17년특출'!A36),0)))</f>
        <v/>
      </c>
      <c r="AM36" s="25"/>
    </row>
    <row r="37" spans="1:39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3"/>
      <c r="F37" s="34"/>
      <c r="G37" s="33"/>
      <c r="H37" s="40"/>
      <c r="I37" s="38"/>
      <c r="J37" s="41"/>
      <c r="K37" s="46">
        <f t="shared" si="35"/>
        <v>0</v>
      </c>
      <c r="L37" s="38"/>
      <c r="M37" s="41"/>
      <c r="N37" s="48">
        <f t="shared" si="36"/>
        <v>0</v>
      </c>
      <c r="O37" s="25" t="str">
        <f t="shared" si="37"/>
        <v>X</v>
      </c>
      <c r="P37" s="60"/>
      <c r="Q37" s="60"/>
      <c r="R37" s="27"/>
      <c r="T37" s="25"/>
      <c r="V37" s="25"/>
      <c r="W37" s="38">
        <f t="shared" si="38"/>
        <v>0</v>
      </c>
      <c r="X37" s="38">
        <f t="shared" si="39"/>
        <v>0</v>
      </c>
      <c r="Y37" s="25" t="str">
        <f t="shared" si="40"/>
        <v>OK</v>
      </c>
      <c r="AA37" s="25"/>
      <c r="AB37" s="38">
        <f t="shared" si="41"/>
        <v>0</v>
      </c>
      <c r="AC37" s="38">
        <f>IF($V37="도비",SUM(L37:M37),IF($T37="국도비","직접입력",SUM(L37:M37)-AB37))</f>
        <v>0</v>
      </c>
      <c r="AD37" s="25" t="str">
        <f t="shared" si="42"/>
        <v>OK</v>
      </c>
      <c r="AF37" s="25" t="str">
        <f t="shared" si="34"/>
        <v/>
      </c>
      <c r="AH37" s="22" t="str">
        <f t="shared" si="43"/>
        <v/>
      </c>
      <c r="AI37" s="60" t="str">
        <f t="shared" si="44"/>
        <v/>
      </c>
      <c r="AK37" s="25" t="str">
        <f t="array" ref="AK37">IF(C37="","",INDEX(구분표!$I$2:$I$313, MATCH(1,(구분표!$E$2:$E$313='17년특출'!B37)*(구분표!$F$2:$F$313='17년특출'!C37)*(구분표!$G$2:$G$313='17년특출'!A37),0)))</f>
        <v/>
      </c>
      <c r="AM37" s="25"/>
    </row>
    <row r="38" spans="1:39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3"/>
      <c r="F38" s="34"/>
      <c r="G38" s="33"/>
      <c r="H38" s="40"/>
      <c r="I38" s="38"/>
      <c r="J38" s="41"/>
      <c r="K38" s="46">
        <f t="shared" si="35"/>
        <v>0</v>
      </c>
      <c r="L38" s="38"/>
      <c r="M38" s="41"/>
      <c r="N38" s="48">
        <f t="shared" si="36"/>
        <v>0</v>
      </c>
      <c r="O38" s="25" t="str">
        <f t="shared" si="37"/>
        <v>X</v>
      </c>
      <c r="P38" s="60"/>
      <c r="Q38" s="60"/>
      <c r="R38" s="27"/>
      <c r="T38" s="25"/>
      <c r="V38" s="25"/>
      <c r="W38" s="38">
        <f t="shared" si="38"/>
        <v>0</v>
      </c>
      <c r="X38" s="38">
        <f t="shared" si="39"/>
        <v>0</v>
      </c>
      <c r="Y38" s="25" t="str">
        <f t="shared" si="40"/>
        <v>OK</v>
      </c>
      <c r="AA38" s="25"/>
      <c r="AB38" s="38">
        <f t="shared" si="41"/>
        <v>0</v>
      </c>
      <c r="AC38" s="38">
        <f>IF($V38="도비",SUM(L38:M38),IF($T38="국도비","직접입력",SUM(L38:M38)-AB38))</f>
        <v>0</v>
      </c>
      <c r="AD38" s="25" t="str">
        <f t="shared" si="42"/>
        <v>OK</v>
      </c>
      <c r="AF38" s="25" t="str">
        <f t="shared" si="34"/>
        <v/>
      </c>
      <c r="AH38" s="22" t="str">
        <f t="shared" si="43"/>
        <v/>
      </c>
      <c r="AI38" s="60" t="str">
        <f t="shared" si="44"/>
        <v/>
      </c>
      <c r="AK38" s="25" t="str">
        <f t="array" ref="AK38">IF(C38="","",INDEX(구분표!$I$2:$I$313, MATCH(1,(구분표!$E$2:$E$313='17년특출'!B38)*(구분표!$F$2:$F$313='17년특출'!C38)*(구분표!$G$2:$G$313='17년특출'!A38),0)))</f>
        <v/>
      </c>
      <c r="AM38" s="25"/>
    </row>
    <row r="39" spans="1:39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5"/>
      <c r="F39" s="36"/>
      <c r="G39" s="35"/>
      <c r="H39" s="42"/>
      <c r="I39" s="39"/>
      <c r="J39" s="43"/>
      <c r="K39" s="47">
        <f t="shared" si="35"/>
        <v>0</v>
      </c>
      <c r="L39" s="39"/>
      <c r="M39" s="43"/>
      <c r="N39" s="49">
        <f t="shared" si="36"/>
        <v>0</v>
      </c>
      <c r="O39" s="26" t="str">
        <f t="shared" si="37"/>
        <v>X</v>
      </c>
      <c r="P39" s="61"/>
      <c r="Q39" s="61"/>
      <c r="R39" s="28"/>
      <c r="T39" s="26"/>
      <c r="V39" s="26"/>
      <c r="W39" s="39">
        <f t="shared" si="38"/>
        <v>0</v>
      </c>
      <c r="X39" s="39">
        <f t="shared" si="39"/>
        <v>0</v>
      </c>
      <c r="Y39" s="26" t="str">
        <f t="shared" si="40"/>
        <v>OK</v>
      </c>
      <c r="AA39" s="26"/>
      <c r="AB39" s="39">
        <f t="shared" si="41"/>
        <v>0</v>
      </c>
      <c r="AC39" s="39">
        <f>IF($V39="도비",SUM(L39:M39),IF($T39="국도비","직접입력",SUM(L39:M39)-AB39))</f>
        <v>0</v>
      </c>
      <c r="AD39" s="26" t="str">
        <f t="shared" si="42"/>
        <v>OK</v>
      </c>
      <c r="AF39" s="26" t="str">
        <f t="shared" si="34"/>
        <v/>
      </c>
      <c r="AH39" s="23" t="str">
        <f t="shared" si="43"/>
        <v/>
      </c>
      <c r="AI39" s="61" t="str">
        <f t="shared" si="44"/>
        <v/>
      </c>
      <c r="AK39" s="26" t="str">
        <f t="array" ref="AK39">IF(C39="","",INDEX(구분표!$I$2:$I$313, MATCH(1,(구분표!$E$2:$E$313='17년특출'!B39)*(구분표!$F$2:$F$313='17년특출'!C39)*(구분표!$G$2:$G$313='17년특출'!A39),0)))</f>
        <v/>
      </c>
      <c r="AM39" s="26"/>
    </row>
  </sheetData>
  <autoFilter ref="A6:AM39"/>
  <mergeCells count="26">
    <mergeCell ref="G4:G5"/>
    <mergeCell ref="A4:A5"/>
    <mergeCell ref="B4:B5"/>
    <mergeCell ref="C4:C5"/>
    <mergeCell ref="D4:D5"/>
    <mergeCell ref="F4:F5"/>
    <mergeCell ref="E4:E5"/>
    <mergeCell ref="AB4:AD4"/>
    <mergeCell ref="H4:H5"/>
    <mergeCell ref="I4:J4"/>
    <mergeCell ref="K4:K5"/>
    <mergeCell ref="L4:M4"/>
    <mergeCell ref="N4:N5"/>
    <mergeCell ref="O4:O5"/>
    <mergeCell ref="R4:R5"/>
    <mergeCell ref="T4:T5"/>
    <mergeCell ref="V4:V5"/>
    <mergeCell ref="W4:Y4"/>
    <mergeCell ref="AA4:AA5"/>
    <mergeCell ref="P4:P5"/>
    <mergeCell ref="Q4:Q5"/>
    <mergeCell ref="AF4:AF5"/>
    <mergeCell ref="AH4:AH5"/>
    <mergeCell ref="AI4:AI5"/>
    <mergeCell ref="AK4:AK5"/>
    <mergeCell ref="AM4:AM5"/>
  </mergeCells>
  <phoneticPr fontId="1" type="noConversion"/>
  <dataValidations count="6">
    <dataValidation type="list" allowBlank="1" showInputMessage="1" showErrorMessage="1" sqref="D7">
      <formula1>"본예산,1회추경,신규"</formula1>
    </dataValidation>
    <dataValidation type="list" allowBlank="1" showInputMessage="1" showErrorMessage="1" sqref="D8:D39">
      <formula1>"본예산,1회추경,2회추경,3회추경,신규"</formula1>
    </dataValidation>
    <dataValidation type="list" allowBlank="1" showInputMessage="1" showErrorMessage="1" sqref="T7:T39">
      <formula1>"도비,국도비"</formula1>
    </dataValidation>
    <dataValidation type="list" allowBlank="1" showInputMessage="1" showErrorMessage="1" sqref="AA7:AA39">
      <formula1>"도비,국비,지특,기금,특교"</formula1>
    </dataValidation>
    <dataValidation type="list" allowBlank="1" showInputMessage="1" showErrorMessage="1" sqref="V6:V39">
      <formula1>"도비,국비,지특,기금,특교,소교"</formula1>
    </dataValidation>
    <dataValidation type="list" allowBlank="1" showInputMessage="1" showErrorMessage="1" sqref="E6:E39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8" sqref="F8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5.875" style="1" bestFit="1" customWidth="1"/>
    <col min="16" max="16" width="18.87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 x14ac:dyDescent="0.3">
      <c r="A1" s="16" t="s">
        <v>804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474</v>
      </c>
      <c r="V2" s="51" t="s">
        <v>510</v>
      </c>
      <c r="AA2" s="51" t="s">
        <v>510</v>
      </c>
    </row>
    <row r="3" spans="1:43" ht="20.25" customHeight="1" x14ac:dyDescent="0.3">
      <c r="H3" s="45"/>
      <c r="I3" s="45"/>
      <c r="K3" s="45"/>
      <c r="L3" s="45"/>
      <c r="Q3" s="20" t="s">
        <v>484</v>
      </c>
      <c r="V3" s="58" t="str">
        <f>IF(V6='17년일출'!W6,"OK","@@")</f>
        <v>@@</v>
      </c>
      <c r="W3" s="59"/>
      <c r="X3" s="58" t="str">
        <f>IF(COUNTIF(X6:X39,"검토")&gt;0,"@@","OK")</f>
        <v>OK</v>
      </c>
      <c r="AA3" s="58" t="str">
        <f>IF(AA6='17년일출'!AB6,"OK","@@")</f>
        <v>OK</v>
      </c>
      <c r="AC3" s="58" t="str">
        <f>IF(COUNTIF(AC6:AC39,"검토")&gt;0,"@@","OK")</f>
        <v>OK</v>
      </c>
    </row>
    <row r="4" spans="1:43" s="18" customFormat="1" ht="30" customHeight="1" x14ac:dyDescent="0.3">
      <c r="A4" s="206" t="s">
        <v>475</v>
      </c>
      <c r="B4" s="213" t="s">
        <v>476</v>
      </c>
      <c r="C4" s="212" t="s">
        <v>477</v>
      </c>
      <c r="D4" s="211" t="s">
        <v>483</v>
      </c>
      <c r="E4" s="210" t="s">
        <v>478</v>
      </c>
      <c r="F4" s="209" t="s">
        <v>831</v>
      </c>
      <c r="G4" s="207" t="s">
        <v>795</v>
      </c>
      <c r="H4" s="214" t="s">
        <v>796</v>
      </c>
      <c r="I4" s="236"/>
      <c r="J4" s="216" t="s">
        <v>797</v>
      </c>
      <c r="K4" s="218" t="s">
        <v>798</v>
      </c>
      <c r="L4" s="219"/>
      <c r="M4" s="204" t="s">
        <v>799</v>
      </c>
      <c r="N4" s="222" t="s">
        <v>482</v>
      </c>
      <c r="O4" s="228" t="s">
        <v>824</v>
      </c>
      <c r="P4" s="228" t="s">
        <v>825</v>
      </c>
      <c r="Q4" s="221" t="s">
        <v>481</v>
      </c>
      <c r="S4" s="223" t="s">
        <v>485</v>
      </c>
      <c r="T4" s="184"/>
      <c r="U4" s="224" t="s">
        <v>486</v>
      </c>
      <c r="V4" s="224" t="s">
        <v>487</v>
      </c>
      <c r="W4" s="224"/>
      <c r="X4" s="224"/>
      <c r="Z4" s="225" t="s">
        <v>486</v>
      </c>
      <c r="AA4" s="220" t="s">
        <v>491</v>
      </c>
      <c r="AB4" s="220"/>
      <c r="AC4" s="220"/>
      <c r="AE4" s="225" t="s">
        <v>492</v>
      </c>
      <c r="AG4" s="226" t="s">
        <v>493</v>
      </c>
      <c r="AI4" s="226" t="s">
        <v>494</v>
      </c>
      <c r="AK4" s="227" t="s">
        <v>495</v>
      </c>
      <c r="AL4" s="227"/>
      <c r="AM4" s="227"/>
      <c r="AO4" s="220" t="s">
        <v>498</v>
      </c>
      <c r="AP4" s="220"/>
      <c r="AQ4" s="220"/>
    </row>
    <row r="5" spans="1:43" s="18" customFormat="1" ht="18" customHeight="1" x14ac:dyDescent="0.3">
      <c r="A5" s="206"/>
      <c r="B5" s="213"/>
      <c r="C5" s="212"/>
      <c r="D5" s="209"/>
      <c r="E5" s="210"/>
      <c r="F5" s="209"/>
      <c r="G5" s="208"/>
      <c r="H5" s="186" t="s">
        <v>479</v>
      </c>
      <c r="I5" s="186" t="s">
        <v>480</v>
      </c>
      <c r="J5" s="217"/>
      <c r="K5" s="116" t="s">
        <v>479</v>
      </c>
      <c r="L5" s="116" t="s">
        <v>480</v>
      </c>
      <c r="M5" s="205"/>
      <c r="N5" s="222"/>
      <c r="O5" s="229"/>
      <c r="P5" s="229"/>
      <c r="Q5" s="221"/>
      <c r="S5" s="224"/>
      <c r="T5" s="184"/>
      <c r="U5" s="224"/>
      <c r="V5" s="182" t="s">
        <v>488</v>
      </c>
      <c r="W5" s="182" t="s">
        <v>489</v>
      </c>
      <c r="X5" s="111" t="s">
        <v>490</v>
      </c>
      <c r="Z5" s="225"/>
      <c r="AA5" s="111" t="s">
        <v>488</v>
      </c>
      <c r="AB5" s="111" t="s">
        <v>489</v>
      </c>
      <c r="AC5" s="111" t="s">
        <v>490</v>
      </c>
      <c r="AE5" s="225"/>
      <c r="AG5" s="225"/>
      <c r="AI5" s="225"/>
      <c r="AK5" s="111" t="s">
        <v>496</v>
      </c>
      <c r="AL5" s="111" t="s">
        <v>497</v>
      </c>
      <c r="AM5" s="111" t="s">
        <v>490</v>
      </c>
      <c r="AO5" s="111" t="s">
        <v>496</v>
      </c>
      <c r="AP5" s="111" t="s">
        <v>497</v>
      </c>
      <c r="AQ5" s="111" t="s">
        <v>490</v>
      </c>
    </row>
    <row r="6" spans="1:43" ht="50.1" customHeight="1" x14ac:dyDescent="0.3">
      <c r="A6" s="44" t="s">
        <v>499</v>
      </c>
      <c r="B6" s="21"/>
      <c r="C6" s="21"/>
      <c r="D6" s="21"/>
      <c r="E6" s="21"/>
      <c r="F6" s="21"/>
      <c r="G6" s="37">
        <f>SUBTOTAL(9,G7:G39)/2</f>
        <v>0</v>
      </c>
      <c r="H6" s="37">
        <f t="shared" ref="H6:N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/>
      <c r="P6" s="37"/>
      <c r="Q6" s="21"/>
      <c r="S6" s="24"/>
      <c r="U6" s="24"/>
      <c r="V6" s="37">
        <f>SUBTOTAL(9,V7:V39)</f>
        <v>0</v>
      </c>
      <c r="W6" s="37">
        <f>SUBTOTAL(9,W7:W39)</f>
        <v>0</v>
      </c>
      <c r="X6" s="63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SUBTOTAL(9,AK7:AK39)</f>
        <v>0</v>
      </c>
      <c r="AL6" s="37">
        <f>SUBTOTAL(9,AL7:AL39)</f>
        <v>0</v>
      </c>
      <c r="AM6" s="44" t="str">
        <f>IF(COUNTIF(AM7:AM39,"@@")&gt;0,"@@","OK")</f>
        <v>OK</v>
      </c>
      <c r="AO6" s="37">
        <f>SUBTOTAL(9,AO7:AO39)</f>
        <v>0</v>
      </c>
      <c r="AP6" s="37">
        <f>SUBTOTAL(9,AP7:AP39)</f>
        <v>0</v>
      </c>
      <c r="AQ6" s="44" t="str">
        <f>IF(COUNTIF(AQ7:AQ39,"@@")&gt;0,"@@","OK")</f>
        <v>OK</v>
      </c>
    </row>
    <row r="7" spans="1:43" ht="50.1" customHeight="1" x14ac:dyDescent="0.3">
      <c r="A7" s="52" t="s">
        <v>806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>
        <f>IF($U7&lt;&gt;"도비",IF($S7="국도비","직접입력",SUM($H7:$I7)),)</f>
        <v>0</v>
      </c>
      <c r="W7" s="38">
        <f>IF($U7="도비",SUM($H7:$I7),IF($S7="국도비","직접입력",SUM($H7:$I7)-$V7))</f>
        <v>0</v>
      </c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MATCH(1,(구분표!$E$2:$E$313='17년기금입'!B7)*(구분표!$F$2:$F$313='17년기금입'!C7)*(구분표!$G$2:$G$313='17년기금입'!A7),0)))</f>
        <v/>
      </c>
      <c r="AI7" s="25"/>
      <c r="AK7" s="38">
        <f>IF(AE7="",0,SUMIFS('17년일출'!$W$6:$W$120,'17년일출'!$AF$6:$AF$120,'17년기금입'!$AE7))</f>
        <v>0</v>
      </c>
      <c r="AL7" s="38" t="str">
        <f>IF(AE7="","",COUNTIFS('17년일출'!$AF$6:$AF$120,'17년기금입'!AE7))</f>
        <v/>
      </c>
      <c r="AM7" s="25" t="str">
        <f>IF(V7=AK7,"OK","@@")</f>
        <v>OK</v>
      </c>
      <c r="AO7" s="38">
        <f>IF(AE7="",0,SUMIFS('17년일출'!$AB$6:$AB$120,'17년일출'!$AF$6:$AF$120,'17년기금입'!$AE7))</f>
        <v>0</v>
      </c>
      <c r="AP7" s="38" t="str">
        <f>IF(AE7="","",COUNTIFS('17년일출'!$AF$6:$AF$120,AE7))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827</v>
      </c>
      <c r="E8" s="34"/>
      <c r="F8" s="33"/>
      <c r="G8" s="40"/>
      <c r="H8" s="38"/>
      <c r="I8" s="41"/>
      <c r="J8" s="46">
        <f t="shared" ref="J8:J39" si="4">SUM(G8:I8)</f>
        <v>0</v>
      </c>
      <c r="K8" s="38"/>
      <c r="L8" s="41"/>
      <c r="M8" s="48">
        <f t="shared" ref="M8:M39" si="5">SUM(G8,K8,L8)</f>
        <v>0</v>
      </c>
      <c r="N8" s="25" t="str">
        <f t="shared" ref="N8:N39" si="6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39" si="7">IF($U8&lt;&gt;"도비",IF($S8="국도비","직접입력",SUM($H8:$I8)),)</f>
        <v>0</v>
      </c>
      <c r="W8" s="38">
        <f t="shared" ref="W8:W39" si="8">IF($U8="도비",SUM($H8:$I8),IF($S8="국도비","직접입력",SUM($H8:$I8)-$V8))</f>
        <v>0</v>
      </c>
      <c r="X8" s="25" t="str">
        <f t="shared" ref="X8:X39" si="9">IF(SUM($H8:$I8)=SUM($V8:$W8),"OK","검토")</f>
        <v>OK</v>
      </c>
      <c r="Z8" s="25"/>
      <c r="AA8" s="38">
        <f t="shared" ref="AA8:AA39" si="10">IF($U8&lt;&gt;"도비",IF($S8="국도비","직접입력",SUM($K8:$L8)),)</f>
        <v>0</v>
      </c>
      <c r="AB8" s="38">
        <f t="shared" ref="AB8:AB39" si="11">IF($U8="도비",SUM(K8:L8),IF($S8="국도비","직접입력",SUM(K8:L8)-AA8))</f>
        <v>0</v>
      </c>
      <c r="AC8" s="25" t="str">
        <f t="shared" ref="AC8:AC39" si="12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MATCH(1,(구분표!$E$2:$E$313='17년기금입'!B8)*(구분표!$F$2:$F$313='17년기금입'!C8)*(구분표!$G$2:$G$313='17년기금입'!A8),0)))</f>
        <v/>
      </c>
      <c r="AI8" s="25"/>
      <c r="AK8" s="38">
        <f>IF(AE8="",0,SUMIFS('17년일출'!$W$6:$W$120,'17년일출'!$AF$6:$AF$120,'17년기금입'!$AE8))</f>
        <v>0</v>
      </c>
      <c r="AL8" s="38" t="str">
        <f>IF(AE8="","",COUNTIFS('17년일출'!$AF$6:$AF$120,'17년기금입'!AE8))</f>
        <v/>
      </c>
      <c r="AM8" s="25" t="str">
        <f t="shared" ref="AM8:AM39" si="13">IF(V8=AK8,"OK","@@")</f>
        <v>OK</v>
      </c>
      <c r="AO8" s="38">
        <f>IF(AE8="",0,SUMIFS('17년일출'!$AB$6:$AB$120,'17년일출'!$AF$6:$AF$120,'17년기금입'!$AE8))</f>
        <v>0</v>
      </c>
      <c r="AP8" s="38" t="str">
        <f>IF(AE8="","",COUNTIFS('17년일출'!$AF$6:$AF$120,AE8))</f>
        <v/>
      </c>
      <c r="AQ8" s="25" t="str">
        <f t="shared" ref="AQ8:AQ39" si="14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828</v>
      </c>
      <c r="E9" s="34"/>
      <c r="F9" s="33"/>
      <c r="G9" s="40"/>
      <c r="H9" s="38"/>
      <c r="I9" s="41"/>
      <c r="J9" s="46">
        <f t="shared" si="4"/>
        <v>0</v>
      </c>
      <c r="K9" s="38"/>
      <c r="L9" s="41"/>
      <c r="M9" s="48">
        <f t="shared" si="5"/>
        <v>0</v>
      </c>
      <c r="N9" s="25" t="str">
        <f t="shared" si="6"/>
        <v>X</v>
      </c>
      <c r="O9" s="60"/>
      <c r="P9" s="60"/>
      <c r="Q9" s="112"/>
      <c r="S9" s="25"/>
      <c r="U9" s="25"/>
      <c r="V9" s="38">
        <f t="shared" si="7"/>
        <v>0</v>
      </c>
      <c r="W9" s="38">
        <f t="shared" si="8"/>
        <v>0</v>
      </c>
      <c r="X9" s="25" t="str">
        <f t="shared" si="9"/>
        <v>OK</v>
      </c>
      <c r="Z9" s="25"/>
      <c r="AA9" s="38">
        <f t="shared" si="10"/>
        <v>0</v>
      </c>
      <c r="AB9" s="38">
        <f t="shared" si="11"/>
        <v>0</v>
      </c>
      <c r="AC9" s="25" t="str">
        <f t="shared" si="12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MATCH(1,(구분표!$E$2:$E$313='17년기금입'!B9)*(구분표!$F$2:$F$313='17년기금입'!C9)*(구분표!$G$2:$G$313='17년기금입'!A9),0)))</f>
        <v/>
      </c>
      <c r="AI9" s="25"/>
      <c r="AK9" s="38">
        <f>IF(AE9="",0,SUMIFS('17년일출'!$W$6:$W$120,'17년일출'!$AF$6:$AF$120,'17년기금입'!$AE9))</f>
        <v>0</v>
      </c>
      <c r="AL9" s="38" t="str">
        <f>IF(AE9="","",COUNTIFS('17년일출'!$AF$6:$AF$120,'17년기금입'!AE9))</f>
        <v/>
      </c>
      <c r="AM9" s="25" t="str">
        <f t="shared" si="13"/>
        <v>OK</v>
      </c>
      <c r="AO9" s="38">
        <f>IF(AE9="",0,SUMIFS('17년일출'!$AB$6:$AB$120,'17년일출'!$AF$6:$AF$120,'17년기금입'!$AE9))</f>
        <v>0</v>
      </c>
      <c r="AP9" s="38" t="str">
        <f>IF(AE9="","",COUNTIFS('17년일출'!$AF$6:$AF$120,AE9))</f>
        <v/>
      </c>
      <c r="AQ9" s="25" t="str">
        <f t="shared" si="14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4"/>
        <v>0</v>
      </c>
      <c r="K10" s="38"/>
      <c r="L10" s="41"/>
      <c r="M10" s="48">
        <f t="shared" si="5"/>
        <v>0</v>
      </c>
      <c r="N10" s="25" t="str">
        <f t="shared" si="6"/>
        <v>X</v>
      </c>
      <c r="O10" s="60"/>
      <c r="P10" s="60"/>
      <c r="Q10" s="112"/>
      <c r="S10" s="25"/>
      <c r="U10" s="25"/>
      <c r="V10" s="38">
        <f t="shared" si="7"/>
        <v>0</v>
      </c>
      <c r="W10" s="38">
        <f t="shared" si="8"/>
        <v>0</v>
      </c>
      <c r="X10" s="25" t="str">
        <f t="shared" si="9"/>
        <v>OK</v>
      </c>
      <c r="Z10" s="25"/>
      <c r="AA10" s="38">
        <f t="shared" si="10"/>
        <v>0</v>
      </c>
      <c r="AB10" s="38">
        <f t="shared" si="11"/>
        <v>0</v>
      </c>
      <c r="AC10" s="25" t="str">
        <f t="shared" si="12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MATCH(1,(구분표!$E$2:$E$313='17년기금입'!B10)*(구분표!$F$2:$F$313='17년기금입'!C10)*(구분표!$G$2:$G$313='17년기금입'!A10),0)))</f>
        <v/>
      </c>
      <c r="AI10" s="25"/>
      <c r="AK10" s="38">
        <f>IF(AE10="",0,SUMIFS('17년일출'!$W$6:$W$120,'17년일출'!$AF$6:$AF$120,'17년기금입'!$AE10))</f>
        <v>0</v>
      </c>
      <c r="AL10" s="38" t="str">
        <f>IF(AE10="","",COUNTIFS('17년일출'!$AF$6:$AF$120,'17년기금입'!AE10))</f>
        <v/>
      </c>
      <c r="AM10" s="25" t="str">
        <f t="shared" si="13"/>
        <v>OK</v>
      </c>
      <c r="AO10" s="38">
        <f>IF(AE10="",0,SUMIFS('17년일출'!$AB$6:$AB$120,'17년일출'!$AF$6:$AF$120,'17년기금입'!$AE10))</f>
        <v>0</v>
      </c>
      <c r="AP10" s="38" t="str">
        <f>IF(AE10="","",COUNTIFS('17년일출'!$AF$6:$AF$120,AE10))</f>
        <v/>
      </c>
      <c r="AQ10" s="25" t="str">
        <f t="shared" si="14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4"/>
        <v>0</v>
      </c>
      <c r="K11" s="38"/>
      <c r="L11" s="41"/>
      <c r="M11" s="48">
        <f t="shared" si="5"/>
        <v>0</v>
      </c>
      <c r="N11" s="25" t="str">
        <f t="shared" si="6"/>
        <v>X</v>
      </c>
      <c r="O11" s="60"/>
      <c r="P11" s="60"/>
      <c r="Q11" s="112"/>
      <c r="S11" s="25"/>
      <c r="U11" s="25"/>
      <c r="V11" s="38">
        <f t="shared" si="7"/>
        <v>0</v>
      </c>
      <c r="W11" s="38">
        <f t="shared" si="8"/>
        <v>0</v>
      </c>
      <c r="X11" s="25" t="str">
        <f t="shared" si="9"/>
        <v>OK</v>
      </c>
      <c r="Z11" s="25"/>
      <c r="AA11" s="38">
        <f t="shared" si="10"/>
        <v>0</v>
      </c>
      <c r="AB11" s="38">
        <f t="shared" si="11"/>
        <v>0</v>
      </c>
      <c r="AC11" s="25" t="str">
        <f t="shared" si="12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MATCH(1,(구분표!$E$2:$E$313='17년기금입'!B11)*(구분표!$F$2:$F$313='17년기금입'!C11)*(구분표!$G$2:$G$313='17년기금입'!A11),0)))</f>
        <v/>
      </c>
      <c r="AI11" s="25"/>
      <c r="AK11" s="38">
        <f>IF(AE11="",0,SUMIFS('17년일출'!$W$6:$W$120,'17년일출'!$AF$6:$AF$120,'17년기금입'!$AE11))</f>
        <v>0</v>
      </c>
      <c r="AL11" s="38" t="str">
        <f>IF(AE11="","",COUNTIFS('17년일출'!$AF$6:$AF$120,'17년기금입'!AE11))</f>
        <v/>
      </c>
      <c r="AM11" s="25" t="str">
        <f t="shared" si="13"/>
        <v>OK</v>
      </c>
      <c r="AO11" s="38">
        <f>IF(AE11="",0,SUMIFS('17년일출'!$AB$6:$AB$120,'17년일출'!$AF$6:$AF$120,'17년기금입'!$AE11))</f>
        <v>0</v>
      </c>
      <c r="AP11" s="38" t="str">
        <f>IF(AE11="","",COUNTIFS('17년일출'!$AF$6:$AF$120,AE11))</f>
        <v/>
      </c>
      <c r="AQ11" s="25" t="str">
        <f t="shared" si="14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4"/>
        <v>0</v>
      </c>
      <c r="K12" s="38"/>
      <c r="L12" s="41"/>
      <c r="M12" s="48">
        <f t="shared" si="5"/>
        <v>0</v>
      </c>
      <c r="N12" s="25" t="str">
        <f t="shared" si="6"/>
        <v>X</v>
      </c>
      <c r="O12" s="60"/>
      <c r="P12" s="60"/>
      <c r="Q12" s="112"/>
      <c r="S12" s="25"/>
      <c r="U12" s="25"/>
      <c r="V12" s="38">
        <f t="shared" si="7"/>
        <v>0</v>
      </c>
      <c r="W12" s="38">
        <f t="shared" si="8"/>
        <v>0</v>
      </c>
      <c r="X12" s="25" t="str">
        <f t="shared" si="9"/>
        <v>OK</v>
      </c>
      <c r="Z12" s="25"/>
      <c r="AA12" s="38">
        <f t="shared" si="10"/>
        <v>0</v>
      </c>
      <c r="AB12" s="38">
        <f t="shared" si="11"/>
        <v>0</v>
      </c>
      <c r="AC12" s="25" t="str">
        <f t="shared" si="12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MATCH(1,(구분표!$E$2:$E$313='17년기금입'!B12)*(구분표!$F$2:$F$313='17년기금입'!C12)*(구분표!$G$2:$G$313='17년기금입'!A12),0)))</f>
        <v/>
      </c>
      <c r="AI12" s="25"/>
      <c r="AK12" s="38">
        <f>IF(AE12="",0,SUMIFS('17년일출'!$W$6:$W$120,'17년일출'!$AF$6:$AF$120,'17년기금입'!$AE12))</f>
        <v>0</v>
      </c>
      <c r="AL12" s="38" t="str">
        <f>IF(AE12="","",COUNTIFS('17년일출'!$AF$6:$AF$120,'17년기금입'!AE12))</f>
        <v/>
      </c>
      <c r="AM12" s="25" t="str">
        <f t="shared" si="13"/>
        <v>OK</v>
      </c>
      <c r="AO12" s="38">
        <f>IF(AE12="",0,SUMIFS('17년일출'!$AB$6:$AB$120,'17년일출'!$AF$6:$AF$120,'17년기금입'!$AE12))</f>
        <v>0</v>
      </c>
      <c r="AP12" s="38" t="str">
        <f>IF(AE12="","",COUNTIFS('17년일출'!$AF$6:$AF$120,AE12))</f>
        <v/>
      </c>
      <c r="AQ12" s="25" t="str">
        <f t="shared" si="14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4"/>
        <v>0</v>
      </c>
      <c r="K13" s="38"/>
      <c r="L13" s="41"/>
      <c r="M13" s="48">
        <f t="shared" si="5"/>
        <v>0</v>
      </c>
      <c r="N13" s="25" t="str">
        <f t="shared" si="6"/>
        <v>X</v>
      </c>
      <c r="O13" s="60"/>
      <c r="P13" s="60"/>
      <c r="Q13" s="112"/>
      <c r="S13" s="25"/>
      <c r="U13" s="25"/>
      <c r="V13" s="38">
        <f t="shared" si="7"/>
        <v>0</v>
      </c>
      <c r="W13" s="38">
        <f t="shared" si="8"/>
        <v>0</v>
      </c>
      <c r="X13" s="25" t="str">
        <f t="shared" si="9"/>
        <v>OK</v>
      </c>
      <c r="Z13" s="25"/>
      <c r="AA13" s="38">
        <f t="shared" si="10"/>
        <v>0</v>
      </c>
      <c r="AB13" s="38">
        <f t="shared" si="11"/>
        <v>0</v>
      </c>
      <c r="AC13" s="25" t="str">
        <f t="shared" si="12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MATCH(1,(구분표!$E$2:$E$313='17년기금입'!B13)*(구분표!$F$2:$F$313='17년기금입'!C13)*(구분표!$G$2:$G$313='17년기금입'!A13),0)))</f>
        <v/>
      </c>
      <c r="AI13" s="25"/>
      <c r="AK13" s="38">
        <f>IF(AE13="",0,SUMIFS('17년일출'!$W$6:$W$120,'17년일출'!$AF$6:$AF$120,'17년기금입'!$AE13))</f>
        <v>0</v>
      </c>
      <c r="AL13" s="38" t="str">
        <f>IF(AE13="","",COUNTIFS('17년일출'!$AF$6:$AF$120,'17년기금입'!AE13))</f>
        <v/>
      </c>
      <c r="AM13" s="25" t="str">
        <f t="shared" si="13"/>
        <v>OK</v>
      </c>
      <c r="AO13" s="38">
        <f>IF(AE13="",0,SUMIFS('17년일출'!$AB$6:$AB$120,'17년일출'!$AF$6:$AF$120,'17년기금입'!$AE13))</f>
        <v>0</v>
      </c>
      <c r="AP13" s="38" t="str">
        <f>IF(AE13="","",COUNTIFS('17년일출'!$AF$6:$AF$120,AE13))</f>
        <v/>
      </c>
      <c r="AQ13" s="25" t="str">
        <f t="shared" si="14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4"/>
        <v>0</v>
      </c>
      <c r="K14" s="38"/>
      <c r="L14" s="41"/>
      <c r="M14" s="48">
        <f t="shared" si="5"/>
        <v>0</v>
      </c>
      <c r="N14" s="25" t="str">
        <f t="shared" si="6"/>
        <v>X</v>
      </c>
      <c r="O14" s="60"/>
      <c r="P14" s="60"/>
      <c r="Q14" s="112"/>
      <c r="S14" s="25"/>
      <c r="U14" s="25"/>
      <c r="V14" s="38">
        <f t="shared" si="7"/>
        <v>0</v>
      </c>
      <c r="W14" s="38">
        <f t="shared" si="8"/>
        <v>0</v>
      </c>
      <c r="X14" s="25" t="str">
        <f t="shared" si="9"/>
        <v>OK</v>
      </c>
      <c r="Z14" s="25"/>
      <c r="AA14" s="38">
        <f t="shared" si="10"/>
        <v>0</v>
      </c>
      <c r="AB14" s="38">
        <f t="shared" si="11"/>
        <v>0</v>
      </c>
      <c r="AC14" s="25" t="str">
        <f t="shared" si="12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MATCH(1,(구분표!$E$2:$E$313='17년기금입'!B14)*(구분표!$F$2:$F$313='17년기금입'!C14)*(구분표!$G$2:$G$313='17년기금입'!A14),0)))</f>
        <v/>
      </c>
      <c r="AI14" s="25"/>
      <c r="AK14" s="38">
        <f>IF(AE14="",0,SUMIFS('17년일출'!$W$6:$W$120,'17년일출'!$AF$6:$AF$120,'17년기금입'!$AE14))</f>
        <v>0</v>
      </c>
      <c r="AL14" s="38" t="str">
        <f>IF(AE14="","",COUNTIFS('17년일출'!$AF$6:$AF$120,'17년기금입'!AE14))</f>
        <v/>
      </c>
      <c r="AM14" s="25" t="str">
        <f t="shared" si="13"/>
        <v>OK</v>
      </c>
      <c r="AO14" s="38">
        <f>IF(AE14="",0,SUMIFS('17년일출'!$AB$6:$AB$120,'17년일출'!$AF$6:$AF$120,'17년기금입'!$AE14))</f>
        <v>0</v>
      </c>
      <c r="AP14" s="38" t="str">
        <f>IF(AE14="","",COUNTIFS('17년일출'!$AF$6:$AF$120,AE14))</f>
        <v/>
      </c>
      <c r="AQ14" s="25" t="str">
        <f t="shared" si="14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4"/>
        <v>0</v>
      </c>
      <c r="K15" s="38"/>
      <c r="L15" s="41"/>
      <c r="M15" s="48">
        <f t="shared" si="5"/>
        <v>0</v>
      </c>
      <c r="N15" s="25" t="str">
        <f t="shared" si="6"/>
        <v>X</v>
      </c>
      <c r="O15" s="60"/>
      <c r="P15" s="60"/>
      <c r="Q15" s="112"/>
      <c r="S15" s="25"/>
      <c r="U15" s="25"/>
      <c r="V15" s="38">
        <f t="shared" si="7"/>
        <v>0</v>
      </c>
      <c r="W15" s="38">
        <f t="shared" si="8"/>
        <v>0</v>
      </c>
      <c r="X15" s="25" t="str">
        <f t="shared" si="9"/>
        <v>OK</v>
      </c>
      <c r="Z15" s="25"/>
      <c r="AA15" s="38">
        <f t="shared" si="10"/>
        <v>0</v>
      </c>
      <c r="AB15" s="38">
        <f t="shared" si="11"/>
        <v>0</v>
      </c>
      <c r="AC15" s="25" t="str">
        <f t="shared" si="12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MATCH(1,(구분표!$E$2:$E$313='17년기금입'!B15)*(구분표!$F$2:$F$313='17년기금입'!C15)*(구분표!$G$2:$G$313='17년기금입'!A15),0)))</f>
        <v/>
      </c>
      <c r="AI15" s="25"/>
      <c r="AK15" s="38">
        <f>IF(AE15="",0,SUMIFS('17년일출'!$W$6:$W$120,'17년일출'!$AF$6:$AF$120,'17년기금입'!$AE15))</f>
        <v>0</v>
      </c>
      <c r="AL15" s="38" t="str">
        <f>IF(AE15="","",COUNTIFS('17년일출'!$AF$6:$AF$120,'17년기금입'!AE15))</f>
        <v/>
      </c>
      <c r="AM15" s="25" t="str">
        <f t="shared" si="13"/>
        <v>OK</v>
      </c>
      <c r="AO15" s="38">
        <f>IF(AE15="",0,SUMIFS('17년일출'!$AB$6:$AB$120,'17년일출'!$AF$6:$AF$120,'17년기금입'!$AE15))</f>
        <v>0</v>
      </c>
      <c r="AP15" s="38" t="str">
        <f>IF(AE15="","",COUNTIFS('17년일출'!$AF$6:$AF$120,AE15))</f>
        <v/>
      </c>
      <c r="AQ15" s="25" t="str">
        <f t="shared" si="14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4"/>
        <v>0</v>
      </c>
      <c r="K16" s="38"/>
      <c r="L16" s="41"/>
      <c r="M16" s="48">
        <f t="shared" si="5"/>
        <v>0</v>
      </c>
      <c r="N16" s="25" t="str">
        <f t="shared" si="6"/>
        <v>X</v>
      </c>
      <c r="O16" s="60"/>
      <c r="P16" s="60"/>
      <c r="Q16" s="112"/>
      <c r="S16" s="25"/>
      <c r="U16" s="25"/>
      <c r="V16" s="38">
        <f t="shared" si="7"/>
        <v>0</v>
      </c>
      <c r="W16" s="38">
        <f t="shared" si="8"/>
        <v>0</v>
      </c>
      <c r="X16" s="25" t="str">
        <f t="shared" si="9"/>
        <v>OK</v>
      </c>
      <c r="Z16" s="25"/>
      <c r="AA16" s="38">
        <f t="shared" si="10"/>
        <v>0</v>
      </c>
      <c r="AB16" s="38">
        <f t="shared" si="11"/>
        <v>0</v>
      </c>
      <c r="AC16" s="25" t="str">
        <f t="shared" si="12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MATCH(1,(구분표!$E$2:$E$313='17년기금입'!B16)*(구분표!$F$2:$F$313='17년기금입'!C16)*(구분표!$G$2:$G$313='17년기금입'!A16),0)))</f>
        <v/>
      </c>
      <c r="AI16" s="25"/>
      <c r="AK16" s="38">
        <f>IF(AE16="",0,SUMIFS('17년일출'!$W$6:$W$120,'17년일출'!$AF$6:$AF$120,'17년기금입'!$AE16))</f>
        <v>0</v>
      </c>
      <c r="AL16" s="38" t="str">
        <f>IF(AE16="","",COUNTIFS('17년일출'!$AF$6:$AF$120,'17년기금입'!AE16))</f>
        <v/>
      </c>
      <c r="AM16" s="25" t="str">
        <f t="shared" si="13"/>
        <v>OK</v>
      </c>
      <c r="AO16" s="38">
        <f>IF(AE16="",0,SUMIFS('17년일출'!$AB$6:$AB$120,'17년일출'!$AF$6:$AF$120,'17년기금입'!$AE16))</f>
        <v>0</v>
      </c>
      <c r="AP16" s="38" t="str">
        <f>IF(AE16="","",COUNTIFS('17년일출'!$AF$6:$AF$120,AE16))</f>
        <v/>
      </c>
      <c r="AQ16" s="25" t="str">
        <f t="shared" si="14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4"/>
        <v>0</v>
      </c>
      <c r="K17" s="38"/>
      <c r="L17" s="41"/>
      <c r="M17" s="48">
        <f t="shared" si="5"/>
        <v>0</v>
      </c>
      <c r="N17" s="25" t="str">
        <f t="shared" si="6"/>
        <v>X</v>
      </c>
      <c r="O17" s="60"/>
      <c r="P17" s="60"/>
      <c r="Q17" s="112"/>
      <c r="S17" s="25"/>
      <c r="U17" s="25"/>
      <c r="V17" s="38">
        <f t="shared" si="7"/>
        <v>0</v>
      </c>
      <c r="W17" s="38">
        <f t="shared" si="8"/>
        <v>0</v>
      </c>
      <c r="X17" s="25" t="str">
        <f t="shared" si="9"/>
        <v>OK</v>
      </c>
      <c r="Z17" s="25"/>
      <c r="AA17" s="38">
        <f t="shared" si="10"/>
        <v>0</v>
      </c>
      <c r="AB17" s="38">
        <f t="shared" si="11"/>
        <v>0</v>
      </c>
      <c r="AC17" s="25" t="str">
        <f t="shared" si="12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MATCH(1,(구분표!$E$2:$E$313='17년기금입'!B17)*(구분표!$F$2:$F$313='17년기금입'!C17)*(구분표!$G$2:$G$313='17년기금입'!A17),0)))</f>
        <v/>
      </c>
      <c r="AI17" s="25"/>
      <c r="AK17" s="38">
        <f>IF(AE17="",0,SUMIFS('17년일출'!$W$6:$W$120,'17년일출'!$AF$6:$AF$120,'17년기금입'!$AE17))</f>
        <v>0</v>
      </c>
      <c r="AL17" s="38" t="str">
        <f>IF(AE17="","",COUNTIFS('17년일출'!$AF$6:$AF$120,'17년기금입'!AE17))</f>
        <v/>
      </c>
      <c r="AM17" s="25" t="str">
        <f t="shared" si="13"/>
        <v>OK</v>
      </c>
      <c r="AO17" s="38">
        <f>IF(AE17="",0,SUMIFS('17년일출'!$AB$6:$AB$120,'17년일출'!$AF$6:$AF$120,'17년기금입'!$AE17))</f>
        <v>0</v>
      </c>
      <c r="AP17" s="38" t="str">
        <f>IF(AE17="","",COUNTIFS('17년일출'!$AF$6:$AF$120,AE17))</f>
        <v/>
      </c>
      <c r="AQ17" s="25" t="str">
        <f t="shared" si="14"/>
        <v>OK</v>
      </c>
    </row>
    <row r="18" spans="1:43" ht="50.1" customHeight="1" x14ac:dyDescent="0.3">
      <c r="A18" s="52" t="s">
        <v>806</v>
      </c>
      <c r="B18" s="53"/>
      <c r="C18" s="54"/>
      <c r="D18" s="53"/>
      <c r="E18" s="54"/>
      <c r="F18" s="53"/>
      <c r="G18" s="55">
        <f t="shared" ref="G18:M18" si="15">SUM(G19:G28)</f>
        <v>0</v>
      </c>
      <c r="H18" s="55">
        <f t="shared" si="15"/>
        <v>0</v>
      </c>
      <c r="I18" s="55">
        <f t="shared" si="15"/>
        <v>0</v>
      </c>
      <c r="J18" s="55">
        <f t="shared" si="15"/>
        <v>0</v>
      </c>
      <c r="K18" s="55">
        <f t="shared" si="15"/>
        <v>0</v>
      </c>
      <c r="L18" s="55">
        <f t="shared" si="15"/>
        <v>0</v>
      </c>
      <c r="M18" s="55">
        <f t="shared" si="15"/>
        <v>0</v>
      </c>
      <c r="N18" s="56"/>
      <c r="O18" s="183"/>
      <c r="P18" s="183"/>
      <c r="Q18" s="57"/>
      <c r="S18" s="25"/>
      <c r="U18" s="25"/>
      <c r="V18" s="38">
        <f t="shared" si="7"/>
        <v>0</v>
      </c>
      <c r="W18" s="38">
        <f t="shared" si="8"/>
        <v>0</v>
      </c>
      <c r="X18" s="25" t="str">
        <f t="shared" si="9"/>
        <v>OK</v>
      </c>
      <c r="Z18" s="25"/>
      <c r="AA18" s="38">
        <f t="shared" si="10"/>
        <v>0</v>
      </c>
      <c r="AB18" s="38">
        <f t="shared" si="11"/>
        <v>0</v>
      </c>
      <c r="AC18" s="25" t="str">
        <f t="shared" si="12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MATCH(1,(구분표!$E$2:$E$313='17년기금입'!B18)*(구분표!$F$2:$F$313='17년기금입'!C18)*(구분표!$G$2:$G$313='17년기금입'!A18),0)))</f>
        <v/>
      </c>
      <c r="AI18" s="25"/>
      <c r="AK18" s="38">
        <f>IF(AE18="",0,SUMIFS('17년일출'!$W$6:$W$120,'17년일출'!$AF$6:$AF$120,'17년기금입'!$AE18))</f>
        <v>0</v>
      </c>
      <c r="AL18" s="38" t="str">
        <f>IF(AE18="","",COUNTIFS('17년일출'!$AF$6:$AF$120,'17년기금입'!AE18))</f>
        <v/>
      </c>
      <c r="AM18" s="25" t="str">
        <f t="shared" si="13"/>
        <v>OK</v>
      </c>
      <c r="AO18" s="38">
        <f>IF(AE18="",0,SUMIFS('17년일출'!$AB$6:$AB$120,'17년일출'!$AF$6:$AF$120,'17년기금입'!$AE18))</f>
        <v>0</v>
      </c>
      <c r="AP18" s="38" t="str">
        <f>IF(AE18="","",COUNTIFS('17년일출'!$AF$6:$AF$120,AE18))</f>
        <v/>
      </c>
      <c r="AQ18" s="25" t="str">
        <f t="shared" si="14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4"/>
        <v>0</v>
      </c>
      <c r="K19" s="38"/>
      <c r="L19" s="41"/>
      <c r="M19" s="48">
        <f t="shared" si="5"/>
        <v>0</v>
      </c>
      <c r="N19" s="25" t="str">
        <f t="shared" si="6"/>
        <v>X</v>
      </c>
      <c r="O19" s="60"/>
      <c r="P19" s="60"/>
      <c r="Q19" s="112"/>
      <c r="S19" s="25"/>
      <c r="U19" s="25"/>
      <c r="V19" s="38">
        <f t="shared" si="7"/>
        <v>0</v>
      </c>
      <c r="W19" s="38">
        <f t="shared" si="8"/>
        <v>0</v>
      </c>
      <c r="X19" s="25" t="str">
        <f t="shared" si="9"/>
        <v>OK</v>
      </c>
      <c r="Z19" s="25"/>
      <c r="AA19" s="38">
        <f t="shared" si="10"/>
        <v>0</v>
      </c>
      <c r="AB19" s="38">
        <f t="shared" si="11"/>
        <v>0</v>
      </c>
      <c r="AC19" s="25" t="str">
        <f t="shared" si="12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MATCH(1,(구분표!$E$2:$E$313='17년기금입'!B19)*(구분표!$F$2:$F$313='17년기금입'!C19)*(구분표!$G$2:$G$313='17년기금입'!A19),0)))</f>
        <v/>
      </c>
      <c r="AI19" s="25"/>
      <c r="AK19" s="38">
        <f>IF(AE19="",0,SUMIFS('17년일출'!$W$6:$W$120,'17년일출'!$AF$6:$AF$120,'17년기금입'!$AE19))</f>
        <v>0</v>
      </c>
      <c r="AL19" s="38" t="str">
        <f>IF(AE19="","",COUNTIFS('17년일출'!$AF$6:$AF$120,'17년기금입'!AE19))</f>
        <v/>
      </c>
      <c r="AM19" s="25" t="str">
        <f t="shared" si="13"/>
        <v>OK</v>
      </c>
      <c r="AO19" s="38">
        <f>IF(AE19="",0,SUMIFS('17년일출'!$AB$6:$AB$120,'17년일출'!$AF$6:$AF$120,'17년기금입'!$AE19))</f>
        <v>0</v>
      </c>
      <c r="AP19" s="38" t="str">
        <f>IF(AE19="","",COUNTIFS('17년일출'!$AF$6:$AF$120,AE19))</f>
        <v/>
      </c>
      <c r="AQ19" s="25" t="str">
        <f t="shared" si="14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4"/>
        <v>0</v>
      </c>
      <c r="K20" s="38"/>
      <c r="L20" s="41"/>
      <c r="M20" s="48">
        <f t="shared" si="5"/>
        <v>0</v>
      </c>
      <c r="N20" s="25" t="str">
        <f t="shared" si="6"/>
        <v>X</v>
      </c>
      <c r="O20" s="60"/>
      <c r="P20" s="60"/>
      <c r="Q20" s="112"/>
      <c r="S20" s="25"/>
      <c r="U20" s="25"/>
      <c r="V20" s="38">
        <f t="shared" si="7"/>
        <v>0</v>
      </c>
      <c r="W20" s="38">
        <f t="shared" si="8"/>
        <v>0</v>
      </c>
      <c r="X20" s="25" t="str">
        <f t="shared" si="9"/>
        <v>OK</v>
      </c>
      <c r="Z20" s="25"/>
      <c r="AA20" s="38">
        <f t="shared" si="10"/>
        <v>0</v>
      </c>
      <c r="AB20" s="38">
        <f t="shared" si="11"/>
        <v>0</v>
      </c>
      <c r="AC20" s="25" t="str">
        <f t="shared" si="12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MATCH(1,(구분표!$E$2:$E$313='17년기금입'!B20)*(구분표!$F$2:$F$313='17년기금입'!C20)*(구분표!$G$2:$G$313='17년기금입'!A20),0)))</f>
        <v/>
      </c>
      <c r="AI20" s="25"/>
      <c r="AK20" s="38">
        <f>IF(AE20="",0,SUMIFS('17년일출'!$W$6:$W$120,'17년일출'!$AF$6:$AF$120,'17년기금입'!$AE20))</f>
        <v>0</v>
      </c>
      <c r="AL20" s="38" t="str">
        <f>IF(AE20="","",COUNTIFS('17년일출'!$AF$6:$AF$120,'17년기금입'!AE20))</f>
        <v/>
      </c>
      <c r="AM20" s="25" t="str">
        <f t="shared" si="13"/>
        <v>OK</v>
      </c>
      <c r="AO20" s="38">
        <f>IF(AE20="",0,SUMIFS('17년일출'!$AB$6:$AB$120,'17년일출'!$AF$6:$AF$120,'17년기금입'!$AE20))</f>
        <v>0</v>
      </c>
      <c r="AP20" s="38" t="str">
        <f>IF(AE20="","",COUNTIFS('17년일출'!$AF$6:$AF$120,AE20))</f>
        <v/>
      </c>
      <c r="AQ20" s="25" t="str">
        <f t="shared" si="14"/>
        <v>OK</v>
      </c>
    </row>
    <row r="21" spans="1:43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4"/>
        <v>0</v>
      </c>
      <c r="K21" s="38"/>
      <c r="L21" s="41"/>
      <c r="M21" s="48">
        <f t="shared" si="5"/>
        <v>0</v>
      </c>
      <c r="N21" s="25" t="str">
        <f t="shared" si="6"/>
        <v>X</v>
      </c>
      <c r="O21" s="60"/>
      <c r="P21" s="60"/>
      <c r="Q21" s="112"/>
      <c r="S21" s="25"/>
      <c r="U21" s="25"/>
      <c r="V21" s="38">
        <f t="shared" si="7"/>
        <v>0</v>
      </c>
      <c r="W21" s="38">
        <f t="shared" si="8"/>
        <v>0</v>
      </c>
      <c r="X21" s="25" t="str">
        <f t="shared" si="9"/>
        <v>OK</v>
      </c>
      <c r="Z21" s="25"/>
      <c r="AA21" s="38">
        <f t="shared" si="10"/>
        <v>0</v>
      </c>
      <c r="AB21" s="38">
        <f t="shared" si="11"/>
        <v>0</v>
      </c>
      <c r="AC21" s="25" t="str">
        <f t="shared" si="12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MATCH(1,(구분표!$E$2:$E$313='17년기금입'!B21)*(구분표!$F$2:$F$313='17년기금입'!C21)*(구분표!$G$2:$G$313='17년기금입'!A21),0)))</f>
        <v/>
      </c>
      <c r="AI21" s="25"/>
      <c r="AK21" s="38">
        <f>IF(AE21="",0,SUMIFS('17년일출'!$W$6:$W$120,'17년일출'!$AF$6:$AF$120,'17년기금입'!$AE21))</f>
        <v>0</v>
      </c>
      <c r="AL21" s="38" t="str">
        <f>IF(AE21="","",COUNTIFS('17년일출'!$AF$6:$AF$120,'17년기금입'!AE21))</f>
        <v/>
      </c>
      <c r="AM21" s="25" t="str">
        <f t="shared" si="13"/>
        <v>OK</v>
      </c>
      <c r="AO21" s="38">
        <f>IF(AE21="",0,SUMIFS('17년일출'!$AB$6:$AB$120,'17년일출'!$AF$6:$AF$120,'17년기금입'!$AE21))</f>
        <v>0</v>
      </c>
      <c r="AP21" s="38" t="str">
        <f>IF(AE21="","",COUNTIFS('17년일출'!$AF$6:$AF$120,AE21))</f>
        <v/>
      </c>
      <c r="AQ21" s="25" t="str">
        <f t="shared" si="14"/>
        <v>OK</v>
      </c>
    </row>
    <row r="22" spans="1:43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4"/>
        <v>0</v>
      </c>
      <c r="K22" s="38"/>
      <c r="L22" s="41"/>
      <c r="M22" s="48">
        <f t="shared" si="5"/>
        <v>0</v>
      </c>
      <c r="N22" s="25" t="str">
        <f t="shared" si="6"/>
        <v>X</v>
      </c>
      <c r="O22" s="60"/>
      <c r="P22" s="60"/>
      <c r="Q22" s="112"/>
      <c r="S22" s="25"/>
      <c r="U22" s="25"/>
      <c r="V22" s="38">
        <f t="shared" si="7"/>
        <v>0</v>
      </c>
      <c r="W22" s="38">
        <f t="shared" si="8"/>
        <v>0</v>
      </c>
      <c r="X22" s="25" t="str">
        <f t="shared" si="9"/>
        <v>OK</v>
      </c>
      <c r="Z22" s="25"/>
      <c r="AA22" s="38">
        <f t="shared" si="10"/>
        <v>0</v>
      </c>
      <c r="AB22" s="38">
        <f t="shared" si="11"/>
        <v>0</v>
      </c>
      <c r="AC22" s="25" t="str">
        <f t="shared" si="12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MATCH(1,(구분표!$E$2:$E$313='17년기금입'!B22)*(구분표!$F$2:$F$313='17년기금입'!C22)*(구분표!$G$2:$G$313='17년기금입'!A22),0)))</f>
        <v/>
      </c>
      <c r="AI22" s="25"/>
      <c r="AK22" s="38">
        <f>IF(AE22="",0,SUMIFS('17년일출'!$W$6:$W$120,'17년일출'!$AF$6:$AF$120,'17년기금입'!$AE22))</f>
        <v>0</v>
      </c>
      <c r="AL22" s="38" t="str">
        <f>IF(AE22="","",COUNTIFS('17년일출'!$AF$6:$AF$120,'17년기금입'!AE22))</f>
        <v/>
      </c>
      <c r="AM22" s="25" t="str">
        <f t="shared" si="13"/>
        <v>OK</v>
      </c>
      <c r="AO22" s="38">
        <f>IF(AE22="",0,SUMIFS('17년일출'!$AB$6:$AB$120,'17년일출'!$AF$6:$AF$120,'17년기금입'!$AE22))</f>
        <v>0</v>
      </c>
      <c r="AP22" s="38" t="str">
        <f>IF(AE22="","",COUNTIFS('17년일출'!$AF$6:$AF$120,AE22))</f>
        <v/>
      </c>
      <c r="AQ22" s="25" t="str">
        <f t="shared" si="14"/>
        <v>OK</v>
      </c>
    </row>
    <row r="23" spans="1:43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4"/>
        <v>0</v>
      </c>
      <c r="K23" s="38"/>
      <c r="L23" s="41"/>
      <c r="M23" s="48">
        <f t="shared" si="5"/>
        <v>0</v>
      </c>
      <c r="N23" s="25" t="str">
        <f t="shared" si="6"/>
        <v>X</v>
      </c>
      <c r="O23" s="60"/>
      <c r="P23" s="60"/>
      <c r="Q23" s="112"/>
      <c r="S23" s="25"/>
      <c r="U23" s="25"/>
      <c r="V23" s="38">
        <f t="shared" si="7"/>
        <v>0</v>
      </c>
      <c r="W23" s="38">
        <f t="shared" si="8"/>
        <v>0</v>
      </c>
      <c r="X23" s="25" t="str">
        <f t="shared" si="9"/>
        <v>OK</v>
      </c>
      <c r="Z23" s="25"/>
      <c r="AA23" s="38">
        <f t="shared" si="10"/>
        <v>0</v>
      </c>
      <c r="AB23" s="38">
        <f t="shared" si="11"/>
        <v>0</v>
      </c>
      <c r="AC23" s="25" t="str">
        <f t="shared" si="12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MATCH(1,(구분표!$E$2:$E$313='17년기금입'!B23)*(구분표!$F$2:$F$313='17년기금입'!C23)*(구분표!$G$2:$G$313='17년기금입'!A23),0)))</f>
        <v/>
      </c>
      <c r="AI23" s="25"/>
      <c r="AK23" s="38">
        <f>IF(AE23="",0,SUMIFS('17년일출'!$W$6:$W$120,'17년일출'!$AF$6:$AF$120,'17년기금입'!$AE23))</f>
        <v>0</v>
      </c>
      <c r="AL23" s="38" t="str">
        <f>IF(AE23="","",COUNTIFS('17년일출'!$AF$6:$AF$120,'17년기금입'!AE23))</f>
        <v/>
      </c>
      <c r="AM23" s="25" t="str">
        <f t="shared" si="13"/>
        <v>OK</v>
      </c>
      <c r="AO23" s="38">
        <f>IF(AE23="",0,SUMIFS('17년일출'!$AB$6:$AB$120,'17년일출'!$AF$6:$AF$120,'17년기금입'!$AE23))</f>
        <v>0</v>
      </c>
      <c r="AP23" s="38" t="str">
        <f>IF(AE23="","",COUNTIFS('17년일출'!$AF$6:$AF$120,AE23))</f>
        <v/>
      </c>
      <c r="AQ23" s="25" t="str">
        <f t="shared" si="14"/>
        <v>OK</v>
      </c>
    </row>
    <row r="24" spans="1:43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4"/>
        <v>0</v>
      </c>
      <c r="K24" s="38"/>
      <c r="L24" s="41"/>
      <c r="M24" s="48">
        <f t="shared" si="5"/>
        <v>0</v>
      </c>
      <c r="N24" s="25" t="str">
        <f t="shared" si="6"/>
        <v>X</v>
      </c>
      <c r="O24" s="60"/>
      <c r="P24" s="60"/>
      <c r="Q24" s="112"/>
      <c r="S24" s="25"/>
      <c r="U24" s="25"/>
      <c r="V24" s="38">
        <f t="shared" si="7"/>
        <v>0</v>
      </c>
      <c r="W24" s="38">
        <f t="shared" si="8"/>
        <v>0</v>
      </c>
      <c r="X24" s="25" t="str">
        <f t="shared" si="9"/>
        <v>OK</v>
      </c>
      <c r="Z24" s="25"/>
      <c r="AA24" s="38">
        <f t="shared" si="10"/>
        <v>0</v>
      </c>
      <c r="AB24" s="38">
        <f t="shared" si="11"/>
        <v>0</v>
      </c>
      <c r="AC24" s="25" t="str">
        <f t="shared" si="12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MATCH(1,(구분표!$E$2:$E$313='17년기금입'!B24)*(구분표!$F$2:$F$313='17년기금입'!C24)*(구분표!$G$2:$G$313='17년기금입'!A24),0)))</f>
        <v/>
      </c>
      <c r="AI24" s="25"/>
      <c r="AK24" s="38">
        <f>IF(AE24="",0,SUMIFS('17년일출'!$W$6:$W$120,'17년일출'!$AF$6:$AF$120,'17년기금입'!$AE24))</f>
        <v>0</v>
      </c>
      <c r="AL24" s="38" t="str">
        <f>IF(AE24="","",COUNTIFS('17년일출'!$AF$6:$AF$120,'17년기금입'!AE24))</f>
        <v/>
      </c>
      <c r="AM24" s="25" t="str">
        <f t="shared" si="13"/>
        <v>OK</v>
      </c>
      <c r="AO24" s="38">
        <f>IF(AE24="",0,SUMIFS('17년일출'!$AB$6:$AB$120,'17년일출'!$AF$6:$AF$120,'17년기금입'!$AE24))</f>
        <v>0</v>
      </c>
      <c r="AP24" s="38" t="str">
        <f>IF(AE24="","",COUNTIFS('17년일출'!$AF$6:$AF$120,AE24))</f>
        <v/>
      </c>
      <c r="AQ24" s="25" t="str">
        <f t="shared" si="14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4"/>
        <v>0</v>
      </c>
      <c r="K25" s="38"/>
      <c r="L25" s="41"/>
      <c r="M25" s="48">
        <f t="shared" si="5"/>
        <v>0</v>
      </c>
      <c r="N25" s="25" t="str">
        <f t="shared" si="6"/>
        <v>X</v>
      </c>
      <c r="O25" s="60"/>
      <c r="P25" s="60"/>
      <c r="Q25" s="112"/>
      <c r="S25" s="25"/>
      <c r="U25" s="25"/>
      <c r="V25" s="38">
        <f t="shared" si="7"/>
        <v>0</v>
      </c>
      <c r="W25" s="38">
        <f t="shared" si="8"/>
        <v>0</v>
      </c>
      <c r="X25" s="25" t="str">
        <f t="shared" si="9"/>
        <v>OK</v>
      </c>
      <c r="Z25" s="25"/>
      <c r="AA25" s="38">
        <f t="shared" si="10"/>
        <v>0</v>
      </c>
      <c r="AB25" s="38">
        <f t="shared" si="11"/>
        <v>0</v>
      </c>
      <c r="AC25" s="25" t="str">
        <f t="shared" si="12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MATCH(1,(구분표!$E$2:$E$313='17년기금입'!B25)*(구분표!$F$2:$F$313='17년기금입'!C25)*(구분표!$G$2:$G$313='17년기금입'!A25),0)))</f>
        <v/>
      </c>
      <c r="AI25" s="25"/>
      <c r="AK25" s="38">
        <f>IF(AE25="",0,SUMIFS('17년일출'!$W$6:$W$120,'17년일출'!$AF$6:$AF$120,'17년기금입'!$AE25))</f>
        <v>0</v>
      </c>
      <c r="AL25" s="38" t="str">
        <f>IF(AE25="","",COUNTIFS('17년일출'!$AF$6:$AF$120,'17년기금입'!AE25))</f>
        <v/>
      </c>
      <c r="AM25" s="25" t="str">
        <f t="shared" si="13"/>
        <v>OK</v>
      </c>
      <c r="AO25" s="38">
        <f>IF(AE25="",0,SUMIFS('17년일출'!$AB$6:$AB$120,'17년일출'!$AF$6:$AF$120,'17년기금입'!$AE25))</f>
        <v>0</v>
      </c>
      <c r="AP25" s="38" t="str">
        <f>IF(AE25="","",COUNTIFS('17년일출'!$AF$6:$AF$120,AE25))</f>
        <v/>
      </c>
      <c r="AQ25" s="25" t="str">
        <f t="shared" si="14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4"/>
        <v>0</v>
      </c>
      <c r="K26" s="38"/>
      <c r="L26" s="41"/>
      <c r="M26" s="48">
        <f t="shared" si="5"/>
        <v>0</v>
      </c>
      <c r="N26" s="25" t="str">
        <f t="shared" si="6"/>
        <v>X</v>
      </c>
      <c r="O26" s="60"/>
      <c r="P26" s="60"/>
      <c r="Q26" s="112"/>
      <c r="S26" s="25"/>
      <c r="U26" s="25"/>
      <c r="V26" s="38">
        <f t="shared" si="7"/>
        <v>0</v>
      </c>
      <c r="W26" s="38">
        <f t="shared" si="8"/>
        <v>0</v>
      </c>
      <c r="X26" s="25" t="str">
        <f t="shared" si="9"/>
        <v>OK</v>
      </c>
      <c r="Z26" s="25"/>
      <c r="AA26" s="38">
        <f t="shared" si="10"/>
        <v>0</v>
      </c>
      <c r="AB26" s="38">
        <f t="shared" si="11"/>
        <v>0</v>
      </c>
      <c r="AC26" s="25" t="str">
        <f t="shared" si="12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MATCH(1,(구분표!$E$2:$E$313='17년기금입'!B26)*(구분표!$F$2:$F$313='17년기금입'!C26)*(구분표!$G$2:$G$313='17년기금입'!A26),0)))</f>
        <v/>
      </c>
      <c r="AI26" s="25"/>
      <c r="AK26" s="38">
        <f>IF(AE26="",0,SUMIFS('17년일출'!$W$6:$W$120,'17년일출'!$AF$6:$AF$120,'17년기금입'!$AE26))</f>
        <v>0</v>
      </c>
      <c r="AL26" s="38" t="str">
        <f>IF(AE26="","",COUNTIFS('17년일출'!$AF$6:$AF$120,'17년기금입'!AE26))</f>
        <v/>
      </c>
      <c r="AM26" s="25" t="str">
        <f t="shared" si="13"/>
        <v>OK</v>
      </c>
      <c r="AO26" s="38">
        <f>IF(AE26="",0,SUMIFS('17년일출'!$AB$6:$AB$120,'17년일출'!$AF$6:$AF$120,'17년기금입'!$AE26))</f>
        <v>0</v>
      </c>
      <c r="AP26" s="38" t="str">
        <f>IF(AE26="","",COUNTIFS('17년일출'!$AF$6:$AF$120,AE26))</f>
        <v/>
      </c>
      <c r="AQ26" s="25" t="str">
        <f t="shared" si="14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4"/>
        <v>0</v>
      </c>
      <c r="K27" s="38"/>
      <c r="L27" s="41"/>
      <c r="M27" s="48">
        <f t="shared" si="5"/>
        <v>0</v>
      </c>
      <c r="N27" s="25" t="str">
        <f t="shared" si="6"/>
        <v>X</v>
      </c>
      <c r="O27" s="60"/>
      <c r="P27" s="60"/>
      <c r="Q27" s="112"/>
      <c r="S27" s="25"/>
      <c r="U27" s="25"/>
      <c r="V27" s="38">
        <f t="shared" si="7"/>
        <v>0</v>
      </c>
      <c r="W27" s="38">
        <f t="shared" si="8"/>
        <v>0</v>
      </c>
      <c r="X27" s="25" t="str">
        <f t="shared" si="9"/>
        <v>OK</v>
      </c>
      <c r="Z27" s="25"/>
      <c r="AA27" s="38">
        <f t="shared" si="10"/>
        <v>0</v>
      </c>
      <c r="AB27" s="38">
        <f t="shared" si="11"/>
        <v>0</v>
      </c>
      <c r="AC27" s="25" t="str">
        <f t="shared" si="12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MATCH(1,(구분표!$E$2:$E$313='17년기금입'!B27)*(구분표!$F$2:$F$313='17년기금입'!C27)*(구분표!$G$2:$G$313='17년기금입'!A27),0)))</f>
        <v/>
      </c>
      <c r="AI27" s="25"/>
      <c r="AK27" s="38">
        <f>IF(AE27="",0,SUMIFS('17년일출'!$W$6:$W$120,'17년일출'!$AF$6:$AF$120,'17년기금입'!$AE27))</f>
        <v>0</v>
      </c>
      <c r="AL27" s="38" t="str">
        <f>IF(AE27="","",COUNTIFS('17년일출'!$AF$6:$AF$120,'17년기금입'!AE27))</f>
        <v/>
      </c>
      <c r="AM27" s="25" t="str">
        <f t="shared" si="13"/>
        <v>OK</v>
      </c>
      <c r="AO27" s="38">
        <f>IF(AE27="",0,SUMIFS('17년일출'!$AB$6:$AB$120,'17년일출'!$AF$6:$AF$120,'17년기금입'!$AE27))</f>
        <v>0</v>
      </c>
      <c r="AP27" s="38" t="str">
        <f>IF(AE27="","",COUNTIFS('17년일출'!$AF$6:$AF$120,AE27))</f>
        <v/>
      </c>
      <c r="AQ27" s="25" t="str">
        <f t="shared" si="14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4"/>
        <v>0</v>
      </c>
      <c r="K28" s="38"/>
      <c r="L28" s="41"/>
      <c r="M28" s="48">
        <f t="shared" si="5"/>
        <v>0</v>
      </c>
      <c r="N28" s="25" t="str">
        <f t="shared" si="6"/>
        <v>X</v>
      </c>
      <c r="O28" s="60"/>
      <c r="P28" s="60"/>
      <c r="Q28" s="112"/>
      <c r="S28" s="25"/>
      <c r="U28" s="25"/>
      <c r="V28" s="38">
        <f t="shared" si="7"/>
        <v>0</v>
      </c>
      <c r="W28" s="38">
        <f t="shared" si="8"/>
        <v>0</v>
      </c>
      <c r="X28" s="25" t="str">
        <f t="shared" si="9"/>
        <v>OK</v>
      </c>
      <c r="Z28" s="25"/>
      <c r="AA28" s="38">
        <f t="shared" si="10"/>
        <v>0</v>
      </c>
      <c r="AB28" s="38">
        <f t="shared" si="11"/>
        <v>0</v>
      </c>
      <c r="AC28" s="25" t="str">
        <f t="shared" si="12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MATCH(1,(구분표!$E$2:$E$313='17년기금입'!B28)*(구분표!$F$2:$F$313='17년기금입'!C28)*(구분표!$G$2:$G$313='17년기금입'!A28),0)))</f>
        <v/>
      </c>
      <c r="AI28" s="25"/>
      <c r="AK28" s="38">
        <f>IF(AE28="",0,SUMIFS('17년일출'!$W$6:$W$120,'17년일출'!$AF$6:$AF$120,'17년기금입'!$AE28))</f>
        <v>0</v>
      </c>
      <c r="AL28" s="38" t="str">
        <f>IF(AE28="","",COUNTIFS('17년일출'!$AF$6:$AF$120,'17년기금입'!AE28))</f>
        <v/>
      </c>
      <c r="AM28" s="25" t="str">
        <f t="shared" si="13"/>
        <v>OK</v>
      </c>
      <c r="AO28" s="38">
        <f>IF(AE28="",0,SUMIFS('17년일출'!$AB$6:$AB$120,'17년일출'!$AF$6:$AF$120,'17년기금입'!$AE28))</f>
        <v>0</v>
      </c>
      <c r="AP28" s="38" t="str">
        <f>IF(AE28="","",COUNTIFS('17년일출'!$AF$6:$AF$120,AE28))</f>
        <v/>
      </c>
      <c r="AQ28" s="25" t="str">
        <f t="shared" si="14"/>
        <v>OK</v>
      </c>
    </row>
    <row r="29" spans="1:43" ht="50.1" customHeight="1" x14ac:dyDescent="0.3">
      <c r="A29" s="52" t="s">
        <v>806</v>
      </c>
      <c r="B29" s="53"/>
      <c r="C29" s="54"/>
      <c r="D29" s="53"/>
      <c r="E29" s="54"/>
      <c r="F29" s="53"/>
      <c r="G29" s="55">
        <f t="shared" ref="G29:M29" si="16">SUM(G30:G39)</f>
        <v>0</v>
      </c>
      <c r="H29" s="55">
        <f t="shared" si="16"/>
        <v>0</v>
      </c>
      <c r="I29" s="55">
        <f t="shared" si="16"/>
        <v>0</v>
      </c>
      <c r="J29" s="55">
        <f t="shared" si="16"/>
        <v>0</v>
      </c>
      <c r="K29" s="55">
        <f t="shared" si="16"/>
        <v>0</v>
      </c>
      <c r="L29" s="55">
        <f t="shared" si="16"/>
        <v>0</v>
      </c>
      <c r="M29" s="55">
        <f t="shared" si="16"/>
        <v>0</v>
      </c>
      <c r="N29" s="56"/>
      <c r="O29" s="183"/>
      <c r="P29" s="183"/>
      <c r="Q29" s="57"/>
      <c r="S29" s="25"/>
      <c r="U29" s="25"/>
      <c r="V29" s="38">
        <f t="shared" si="7"/>
        <v>0</v>
      </c>
      <c r="W29" s="38">
        <f t="shared" si="8"/>
        <v>0</v>
      </c>
      <c r="X29" s="25" t="str">
        <f t="shared" si="9"/>
        <v>OK</v>
      </c>
      <c r="Z29" s="25"/>
      <c r="AA29" s="38">
        <f t="shared" si="10"/>
        <v>0</v>
      </c>
      <c r="AB29" s="38">
        <f t="shared" si="11"/>
        <v>0</v>
      </c>
      <c r="AC29" s="25" t="str">
        <f t="shared" si="12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MATCH(1,(구분표!$E$2:$E$313='17년기금입'!B29)*(구분표!$F$2:$F$313='17년기금입'!C29)*(구분표!$G$2:$G$313='17년기금입'!A29),0)))</f>
        <v/>
      </c>
      <c r="AI29" s="25"/>
      <c r="AK29" s="38">
        <f>IF(AE29="",0,SUMIFS('17년일출'!$W$6:$W$120,'17년일출'!$AF$6:$AF$120,'17년기금입'!$AE29))</f>
        <v>0</v>
      </c>
      <c r="AL29" s="38" t="str">
        <f>IF(AE29="","",COUNTIFS('17년일출'!$AF$6:$AF$120,'17년기금입'!AE29))</f>
        <v/>
      </c>
      <c r="AM29" s="25" t="str">
        <f t="shared" si="13"/>
        <v>OK</v>
      </c>
      <c r="AO29" s="38">
        <f>IF(AE29="",0,SUMIFS('17년일출'!$AB$6:$AB$120,'17년일출'!$AF$6:$AF$120,'17년기금입'!$AE29))</f>
        <v>0</v>
      </c>
      <c r="AP29" s="38" t="str">
        <f>IF(AE29="","",COUNTIFS('17년일출'!$AF$6:$AF$120,AE29))</f>
        <v/>
      </c>
      <c r="AQ29" s="25" t="str">
        <f t="shared" si="14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4"/>
        <v>0</v>
      </c>
      <c r="K30" s="38"/>
      <c r="L30" s="41"/>
      <c r="M30" s="48">
        <f t="shared" si="5"/>
        <v>0</v>
      </c>
      <c r="N30" s="25" t="str">
        <f t="shared" si="6"/>
        <v>X</v>
      </c>
      <c r="O30" s="60"/>
      <c r="P30" s="60"/>
      <c r="Q30" s="112"/>
      <c r="S30" s="25"/>
      <c r="U30" s="25"/>
      <c r="V30" s="38">
        <f t="shared" si="7"/>
        <v>0</v>
      </c>
      <c r="W30" s="38">
        <f t="shared" si="8"/>
        <v>0</v>
      </c>
      <c r="X30" s="25" t="str">
        <f t="shared" si="9"/>
        <v>OK</v>
      </c>
      <c r="Z30" s="25"/>
      <c r="AA30" s="38">
        <f t="shared" si="10"/>
        <v>0</v>
      </c>
      <c r="AB30" s="38">
        <f t="shared" si="11"/>
        <v>0</v>
      </c>
      <c r="AC30" s="25" t="str">
        <f t="shared" si="12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MATCH(1,(구분표!$E$2:$E$313='17년기금입'!B30)*(구분표!$F$2:$F$313='17년기금입'!C30)*(구분표!$G$2:$G$313='17년기금입'!A30),0)))</f>
        <v/>
      </c>
      <c r="AI30" s="25"/>
      <c r="AK30" s="38">
        <f>IF(AE30="",0,SUMIFS('17년일출'!$W$6:$W$120,'17년일출'!$AF$6:$AF$120,'17년기금입'!$AE30))</f>
        <v>0</v>
      </c>
      <c r="AL30" s="38" t="str">
        <f>IF(AE30="","",COUNTIFS('17년일출'!$AF$6:$AF$120,'17년기금입'!AE30))</f>
        <v/>
      </c>
      <c r="AM30" s="25" t="str">
        <f t="shared" si="13"/>
        <v>OK</v>
      </c>
      <c r="AO30" s="38">
        <f>IF(AE30="",0,SUMIFS('17년일출'!$AB$6:$AB$120,'17년일출'!$AF$6:$AF$120,'17년기금입'!$AE30))</f>
        <v>0</v>
      </c>
      <c r="AP30" s="38" t="str">
        <f>IF(AE30="","",COUNTIFS('17년일출'!$AF$6:$AF$120,AE30))</f>
        <v/>
      </c>
      <c r="AQ30" s="25" t="str">
        <f t="shared" si="14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4"/>
        <v>0</v>
      </c>
      <c r="K31" s="38"/>
      <c r="L31" s="41"/>
      <c r="M31" s="48">
        <f t="shared" si="5"/>
        <v>0</v>
      </c>
      <c r="N31" s="25" t="str">
        <f t="shared" si="6"/>
        <v>X</v>
      </c>
      <c r="O31" s="60"/>
      <c r="P31" s="60"/>
      <c r="Q31" s="112"/>
      <c r="S31" s="25"/>
      <c r="U31" s="25"/>
      <c r="V31" s="38">
        <f t="shared" si="7"/>
        <v>0</v>
      </c>
      <c r="W31" s="38">
        <f t="shared" si="8"/>
        <v>0</v>
      </c>
      <c r="X31" s="25" t="str">
        <f t="shared" si="9"/>
        <v>OK</v>
      </c>
      <c r="Z31" s="25"/>
      <c r="AA31" s="38">
        <f t="shared" si="10"/>
        <v>0</v>
      </c>
      <c r="AB31" s="38">
        <f t="shared" si="11"/>
        <v>0</v>
      </c>
      <c r="AC31" s="25" t="str">
        <f t="shared" si="12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MATCH(1,(구분표!$E$2:$E$313='17년기금입'!B31)*(구분표!$F$2:$F$313='17년기금입'!C31)*(구분표!$G$2:$G$313='17년기금입'!A31),0)))</f>
        <v/>
      </c>
      <c r="AI31" s="25"/>
      <c r="AK31" s="38">
        <f>IF(AE31="",0,SUMIFS('17년일출'!$W$6:$W$120,'17년일출'!$AF$6:$AF$120,'17년기금입'!$AE31))</f>
        <v>0</v>
      </c>
      <c r="AL31" s="38" t="str">
        <f>IF(AE31="","",COUNTIFS('17년일출'!$AF$6:$AF$120,'17년기금입'!AE31))</f>
        <v/>
      </c>
      <c r="AM31" s="25" t="str">
        <f t="shared" si="13"/>
        <v>OK</v>
      </c>
      <c r="AO31" s="38">
        <f>IF(AE31="",0,SUMIFS('17년일출'!$AB$6:$AB$120,'17년일출'!$AF$6:$AF$120,'17년기금입'!$AE31))</f>
        <v>0</v>
      </c>
      <c r="AP31" s="38" t="str">
        <f>IF(AE31="","",COUNTIFS('17년일출'!$AF$6:$AF$120,AE31))</f>
        <v/>
      </c>
      <c r="AQ31" s="25" t="str">
        <f t="shared" si="14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4"/>
        <v>0</v>
      </c>
      <c r="K32" s="38"/>
      <c r="L32" s="41"/>
      <c r="M32" s="48">
        <f t="shared" si="5"/>
        <v>0</v>
      </c>
      <c r="N32" s="25" t="str">
        <f t="shared" si="6"/>
        <v>X</v>
      </c>
      <c r="O32" s="60"/>
      <c r="P32" s="60"/>
      <c r="Q32" s="112"/>
      <c r="S32" s="25"/>
      <c r="U32" s="25"/>
      <c r="V32" s="38">
        <f t="shared" si="7"/>
        <v>0</v>
      </c>
      <c r="W32" s="38">
        <f t="shared" si="8"/>
        <v>0</v>
      </c>
      <c r="X32" s="25" t="str">
        <f t="shared" si="9"/>
        <v>OK</v>
      </c>
      <c r="Z32" s="25"/>
      <c r="AA32" s="38">
        <f t="shared" si="10"/>
        <v>0</v>
      </c>
      <c r="AB32" s="38">
        <f t="shared" si="11"/>
        <v>0</v>
      </c>
      <c r="AC32" s="25" t="str">
        <f t="shared" si="12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MATCH(1,(구분표!$E$2:$E$313='17년기금입'!B32)*(구분표!$F$2:$F$313='17년기금입'!C32)*(구분표!$G$2:$G$313='17년기금입'!A32),0)))</f>
        <v/>
      </c>
      <c r="AI32" s="25"/>
      <c r="AK32" s="38">
        <f>IF(AE32="",0,SUMIFS('17년일출'!$W$6:$W$120,'17년일출'!$AF$6:$AF$120,'17년기금입'!$AE32))</f>
        <v>0</v>
      </c>
      <c r="AL32" s="38" t="str">
        <f>IF(AE32="","",COUNTIFS('17년일출'!$AF$6:$AF$120,'17년기금입'!AE32))</f>
        <v/>
      </c>
      <c r="AM32" s="25" t="str">
        <f t="shared" si="13"/>
        <v>OK</v>
      </c>
      <c r="AO32" s="38">
        <f>IF(AE32="",0,SUMIFS('17년일출'!$AB$6:$AB$120,'17년일출'!$AF$6:$AF$120,'17년기금입'!$AE32))</f>
        <v>0</v>
      </c>
      <c r="AP32" s="38" t="str">
        <f>IF(AE32="","",COUNTIFS('17년일출'!$AF$6:$AF$120,AE32))</f>
        <v/>
      </c>
      <c r="AQ32" s="25" t="str">
        <f t="shared" si="14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4"/>
        <v>0</v>
      </c>
      <c r="K33" s="38"/>
      <c r="L33" s="41"/>
      <c r="M33" s="48">
        <f t="shared" si="5"/>
        <v>0</v>
      </c>
      <c r="N33" s="25" t="str">
        <f t="shared" si="6"/>
        <v>X</v>
      </c>
      <c r="O33" s="60"/>
      <c r="P33" s="60"/>
      <c r="Q33" s="112"/>
      <c r="S33" s="25"/>
      <c r="U33" s="25"/>
      <c r="V33" s="38">
        <f t="shared" si="7"/>
        <v>0</v>
      </c>
      <c r="W33" s="38">
        <f t="shared" si="8"/>
        <v>0</v>
      </c>
      <c r="X33" s="25" t="str">
        <f t="shared" si="9"/>
        <v>OK</v>
      </c>
      <c r="Z33" s="25"/>
      <c r="AA33" s="38">
        <f t="shared" si="10"/>
        <v>0</v>
      </c>
      <c r="AB33" s="38">
        <f t="shared" si="11"/>
        <v>0</v>
      </c>
      <c r="AC33" s="25" t="str">
        <f t="shared" si="12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MATCH(1,(구분표!$E$2:$E$313='17년기금입'!B33)*(구분표!$F$2:$F$313='17년기금입'!C33)*(구분표!$G$2:$G$313='17년기금입'!A33),0)))</f>
        <v/>
      </c>
      <c r="AI33" s="25"/>
      <c r="AK33" s="38">
        <f>IF(AE33="",0,SUMIFS('17년일출'!$W$6:$W$120,'17년일출'!$AF$6:$AF$120,'17년기금입'!$AE33))</f>
        <v>0</v>
      </c>
      <c r="AL33" s="38" t="str">
        <f>IF(AE33="","",COUNTIFS('17년일출'!$AF$6:$AF$120,'17년기금입'!AE33))</f>
        <v/>
      </c>
      <c r="AM33" s="25" t="str">
        <f t="shared" si="13"/>
        <v>OK</v>
      </c>
      <c r="AO33" s="38">
        <f>IF(AE33="",0,SUMIFS('17년일출'!$AB$6:$AB$120,'17년일출'!$AF$6:$AF$120,'17년기금입'!$AE33))</f>
        <v>0</v>
      </c>
      <c r="AP33" s="38" t="str">
        <f>IF(AE33="","",COUNTIFS('17년일출'!$AF$6:$AF$120,AE33))</f>
        <v/>
      </c>
      <c r="AQ33" s="25" t="str">
        <f t="shared" si="14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4"/>
        <v>0</v>
      </c>
      <c r="K34" s="38"/>
      <c r="L34" s="41"/>
      <c r="M34" s="48">
        <f t="shared" si="5"/>
        <v>0</v>
      </c>
      <c r="N34" s="25" t="str">
        <f t="shared" si="6"/>
        <v>X</v>
      </c>
      <c r="O34" s="60"/>
      <c r="P34" s="60"/>
      <c r="Q34" s="112"/>
      <c r="S34" s="25"/>
      <c r="U34" s="25"/>
      <c r="V34" s="38">
        <f t="shared" si="7"/>
        <v>0</v>
      </c>
      <c r="W34" s="38">
        <f t="shared" si="8"/>
        <v>0</v>
      </c>
      <c r="X34" s="25" t="str">
        <f t="shared" si="9"/>
        <v>OK</v>
      </c>
      <c r="Z34" s="25"/>
      <c r="AA34" s="38">
        <f t="shared" si="10"/>
        <v>0</v>
      </c>
      <c r="AB34" s="38">
        <f t="shared" si="11"/>
        <v>0</v>
      </c>
      <c r="AC34" s="25" t="str">
        <f t="shared" si="12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MATCH(1,(구분표!$E$2:$E$313='17년기금입'!B34)*(구분표!$F$2:$F$313='17년기금입'!C34)*(구분표!$G$2:$G$313='17년기금입'!A34),0)))</f>
        <v/>
      </c>
      <c r="AI34" s="25"/>
      <c r="AK34" s="38">
        <f>IF(AE34="",0,SUMIFS('17년일출'!$W$6:$W$120,'17년일출'!$AF$6:$AF$120,'17년기금입'!$AE34))</f>
        <v>0</v>
      </c>
      <c r="AL34" s="38" t="str">
        <f>IF(AE34="","",COUNTIFS('17년일출'!$AF$6:$AF$120,'17년기금입'!AE34))</f>
        <v/>
      </c>
      <c r="AM34" s="25" t="str">
        <f t="shared" si="13"/>
        <v>OK</v>
      </c>
      <c r="AO34" s="38">
        <f>IF(AE34="",0,SUMIFS('17년일출'!$AB$6:$AB$120,'17년일출'!$AF$6:$AF$120,'17년기금입'!$AE34))</f>
        <v>0</v>
      </c>
      <c r="AP34" s="38" t="str">
        <f>IF(AE34="","",COUNTIFS('17년일출'!$AF$6:$AF$120,AE34))</f>
        <v/>
      </c>
      <c r="AQ34" s="25" t="str">
        <f t="shared" si="14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4"/>
        <v>0</v>
      </c>
      <c r="K35" s="38"/>
      <c r="L35" s="41"/>
      <c r="M35" s="48">
        <f t="shared" si="5"/>
        <v>0</v>
      </c>
      <c r="N35" s="25" t="str">
        <f t="shared" si="6"/>
        <v>X</v>
      </c>
      <c r="O35" s="60"/>
      <c r="P35" s="60"/>
      <c r="Q35" s="112"/>
      <c r="S35" s="25"/>
      <c r="U35" s="25"/>
      <c r="V35" s="38">
        <f t="shared" si="7"/>
        <v>0</v>
      </c>
      <c r="W35" s="38">
        <f t="shared" si="8"/>
        <v>0</v>
      </c>
      <c r="X35" s="25" t="str">
        <f t="shared" si="9"/>
        <v>OK</v>
      </c>
      <c r="Z35" s="25"/>
      <c r="AA35" s="38">
        <f t="shared" si="10"/>
        <v>0</v>
      </c>
      <c r="AB35" s="38">
        <f t="shared" si="11"/>
        <v>0</v>
      </c>
      <c r="AC35" s="25" t="str">
        <f t="shared" si="12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MATCH(1,(구분표!$E$2:$E$313='17년기금입'!B35)*(구분표!$F$2:$F$313='17년기금입'!C35)*(구분표!$G$2:$G$313='17년기금입'!A35),0)))</f>
        <v/>
      </c>
      <c r="AI35" s="25"/>
      <c r="AK35" s="38">
        <f>IF(AE35="",0,SUMIFS('17년일출'!$W$6:$W$120,'17년일출'!$AF$6:$AF$120,'17년기금입'!$AE35))</f>
        <v>0</v>
      </c>
      <c r="AL35" s="38" t="str">
        <f>IF(AE35="","",COUNTIFS('17년일출'!$AF$6:$AF$120,'17년기금입'!AE35))</f>
        <v/>
      </c>
      <c r="AM35" s="25" t="str">
        <f t="shared" si="13"/>
        <v>OK</v>
      </c>
      <c r="AO35" s="38">
        <f>IF(AE35="",0,SUMIFS('17년일출'!$AB$6:$AB$120,'17년일출'!$AF$6:$AF$120,'17년기금입'!$AE35))</f>
        <v>0</v>
      </c>
      <c r="AP35" s="38" t="str">
        <f>IF(AE35="","",COUNTIFS('17년일출'!$AF$6:$AF$120,AE35))</f>
        <v/>
      </c>
      <c r="AQ35" s="25" t="str">
        <f t="shared" si="14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4"/>
        <v>0</v>
      </c>
      <c r="K36" s="38"/>
      <c r="L36" s="41"/>
      <c r="M36" s="48">
        <f t="shared" si="5"/>
        <v>0</v>
      </c>
      <c r="N36" s="25" t="str">
        <f t="shared" si="6"/>
        <v>X</v>
      </c>
      <c r="O36" s="60"/>
      <c r="P36" s="60"/>
      <c r="Q36" s="112"/>
      <c r="S36" s="25"/>
      <c r="U36" s="25"/>
      <c r="V36" s="38">
        <f t="shared" si="7"/>
        <v>0</v>
      </c>
      <c r="W36" s="38">
        <f t="shared" si="8"/>
        <v>0</v>
      </c>
      <c r="X36" s="25" t="str">
        <f t="shared" si="9"/>
        <v>OK</v>
      </c>
      <c r="Z36" s="25"/>
      <c r="AA36" s="38">
        <f t="shared" si="10"/>
        <v>0</v>
      </c>
      <c r="AB36" s="38">
        <f t="shared" si="11"/>
        <v>0</v>
      </c>
      <c r="AC36" s="25" t="str">
        <f t="shared" si="12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MATCH(1,(구분표!$E$2:$E$313='17년기금입'!B36)*(구분표!$F$2:$F$313='17년기금입'!C36)*(구분표!$G$2:$G$313='17년기금입'!A36),0)))</f>
        <v/>
      </c>
      <c r="AI36" s="25"/>
      <c r="AK36" s="38">
        <f>IF(AE36="",0,SUMIFS('17년일출'!$W$6:$W$120,'17년일출'!$AF$6:$AF$120,'17년기금입'!$AE36))</f>
        <v>0</v>
      </c>
      <c r="AL36" s="38" t="str">
        <f>IF(AE36="","",COUNTIFS('17년일출'!$AF$6:$AF$120,'17년기금입'!AE36))</f>
        <v/>
      </c>
      <c r="AM36" s="25" t="str">
        <f t="shared" si="13"/>
        <v>OK</v>
      </c>
      <c r="AO36" s="38">
        <f>IF(AE36="",0,SUMIFS('17년일출'!$AB$6:$AB$120,'17년일출'!$AF$6:$AF$120,'17년기금입'!$AE36))</f>
        <v>0</v>
      </c>
      <c r="AP36" s="38" t="str">
        <f>IF(AE36="","",COUNTIFS('17년일출'!$AF$6:$AF$120,AE36))</f>
        <v/>
      </c>
      <c r="AQ36" s="25" t="str">
        <f t="shared" si="14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4"/>
        <v>0</v>
      </c>
      <c r="K37" s="38"/>
      <c r="L37" s="41"/>
      <c r="M37" s="48">
        <f t="shared" si="5"/>
        <v>0</v>
      </c>
      <c r="N37" s="25" t="str">
        <f t="shared" si="6"/>
        <v>X</v>
      </c>
      <c r="O37" s="60"/>
      <c r="P37" s="60"/>
      <c r="Q37" s="112"/>
      <c r="S37" s="25"/>
      <c r="U37" s="25"/>
      <c r="V37" s="38">
        <f t="shared" si="7"/>
        <v>0</v>
      </c>
      <c r="W37" s="38">
        <f t="shared" si="8"/>
        <v>0</v>
      </c>
      <c r="X37" s="25" t="str">
        <f t="shared" si="9"/>
        <v>OK</v>
      </c>
      <c r="Z37" s="25"/>
      <c r="AA37" s="38">
        <f t="shared" si="10"/>
        <v>0</v>
      </c>
      <c r="AB37" s="38">
        <f t="shared" si="11"/>
        <v>0</v>
      </c>
      <c r="AC37" s="25" t="str">
        <f t="shared" si="12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MATCH(1,(구분표!$E$2:$E$313='17년기금입'!B37)*(구분표!$F$2:$F$313='17년기금입'!C37)*(구분표!$G$2:$G$313='17년기금입'!A37),0)))</f>
        <v/>
      </c>
      <c r="AI37" s="25"/>
      <c r="AK37" s="38">
        <f>IF(AE37="",0,SUMIFS('17년일출'!$W$6:$W$120,'17년일출'!$AF$6:$AF$120,'17년기금입'!$AE37))</f>
        <v>0</v>
      </c>
      <c r="AL37" s="38" t="str">
        <f>IF(AE37="","",COUNTIFS('17년일출'!$AF$6:$AF$120,'17년기금입'!AE37))</f>
        <v/>
      </c>
      <c r="AM37" s="25" t="str">
        <f t="shared" si="13"/>
        <v>OK</v>
      </c>
      <c r="AO37" s="38">
        <f>IF(AE37="",0,SUMIFS('17년일출'!$AB$6:$AB$120,'17년일출'!$AF$6:$AF$120,'17년기금입'!$AE37))</f>
        <v>0</v>
      </c>
      <c r="AP37" s="38" t="str">
        <f>IF(AE37="","",COUNTIFS('17년일출'!$AF$6:$AF$120,AE37))</f>
        <v/>
      </c>
      <c r="AQ37" s="25" t="str">
        <f t="shared" si="14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4"/>
        <v>0</v>
      </c>
      <c r="K38" s="38"/>
      <c r="L38" s="41"/>
      <c r="M38" s="48">
        <f t="shared" si="5"/>
        <v>0</v>
      </c>
      <c r="N38" s="25" t="str">
        <f t="shared" si="6"/>
        <v>X</v>
      </c>
      <c r="O38" s="60"/>
      <c r="P38" s="60"/>
      <c r="Q38" s="112"/>
      <c r="S38" s="25"/>
      <c r="U38" s="25"/>
      <c r="V38" s="38">
        <f t="shared" si="7"/>
        <v>0</v>
      </c>
      <c r="W38" s="38">
        <f t="shared" si="8"/>
        <v>0</v>
      </c>
      <c r="X38" s="25" t="str">
        <f t="shared" si="9"/>
        <v>OK</v>
      </c>
      <c r="Z38" s="25"/>
      <c r="AA38" s="38">
        <f t="shared" si="10"/>
        <v>0</v>
      </c>
      <c r="AB38" s="38">
        <f t="shared" si="11"/>
        <v>0</v>
      </c>
      <c r="AC38" s="25" t="str">
        <f t="shared" si="12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MATCH(1,(구분표!$E$2:$E$313='17년기금입'!B38)*(구분표!$F$2:$F$313='17년기금입'!C38)*(구분표!$G$2:$G$313='17년기금입'!A38),0)))</f>
        <v/>
      </c>
      <c r="AI38" s="25"/>
      <c r="AK38" s="38">
        <f>IF(AE38="",0,SUMIFS('17년일출'!$W$6:$W$120,'17년일출'!$AF$6:$AF$120,'17년기금입'!$AE38))</f>
        <v>0</v>
      </c>
      <c r="AL38" s="38" t="str">
        <f>IF(AE38="","",COUNTIFS('17년일출'!$AF$6:$AF$120,'17년기금입'!AE38))</f>
        <v/>
      </c>
      <c r="AM38" s="25" t="str">
        <f t="shared" si="13"/>
        <v>OK</v>
      </c>
      <c r="AO38" s="38">
        <f>IF(AE38="",0,SUMIFS('17년일출'!$AB$6:$AB$120,'17년일출'!$AF$6:$AF$120,'17년기금입'!$AE38))</f>
        <v>0</v>
      </c>
      <c r="AP38" s="38" t="str">
        <f>IF(AE38="","",COUNTIFS('17년일출'!$AF$6:$AF$120,AE38))</f>
        <v/>
      </c>
      <c r="AQ38" s="25" t="str">
        <f t="shared" si="14"/>
        <v>OK</v>
      </c>
    </row>
    <row r="39" spans="1:43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4"/>
        <v>0</v>
      </c>
      <c r="K39" s="39"/>
      <c r="L39" s="43"/>
      <c r="M39" s="49">
        <f t="shared" si="5"/>
        <v>0</v>
      </c>
      <c r="N39" s="26" t="str">
        <f t="shared" si="6"/>
        <v>X</v>
      </c>
      <c r="O39" s="61"/>
      <c r="P39" s="61"/>
      <c r="Q39" s="117"/>
      <c r="S39" s="25"/>
      <c r="U39" s="25"/>
      <c r="V39" s="38">
        <f t="shared" si="7"/>
        <v>0</v>
      </c>
      <c r="W39" s="38">
        <f t="shared" si="8"/>
        <v>0</v>
      </c>
      <c r="X39" s="25" t="str">
        <f t="shared" si="9"/>
        <v>OK</v>
      </c>
      <c r="Z39" s="25"/>
      <c r="AA39" s="38">
        <f t="shared" si="10"/>
        <v>0</v>
      </c>
      <c r="AB39" s="38">
        <f t="shared" si="11"/>
        <v>0</v>
      </c>
      <c r="AC39" s="25" t="str">
        <f t="shared" si="12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MATCH(1,(구분표!$E$2:$E$313='17년기금입'!B39)*(구분표!$F$2:$F$313='17년기금입'!C39)*(구분표!$G$2:$G$313='17년기금입'!A39),0)))</f>
        <v/>
      </c>
      <c r="AI39" s="25"/>
      <c r="AK39" s="38">
        <f>IF(AE39="",0,SUMIFS('17년일출'!$W$6:$W$120,'17년일출'!$AF$6:$AF$120,'17년기금입'!$AE39))</f>
        <v>0</v>
      </c>
      <c r="AL39" s="38" t="str">
        <f>IF(AE39="","",COUNTIFS('17년일출'!$AF$6:$AF$120,'17년기금입'!AE39))</f>
        <v/>
      </c>
      <c r="AM39" s="25" t="str">
        <f t="shared" si="13"/>
        <v>OK</v>
      </c>
      <c r="AO39" s="38">
        <f>IF(AE39="",0,SUMIFS('17년일출'!$AB$6:$AB$120,'17년일출'!$AF$6:$AF$120,'17년기금입'!$AE39))</f>
        <v>0</v>
      </c>
      <c r="AP39" s="38" t="str">
        <f>IF(AE39="","",COUNTIFS('17년일출'!$AF$6:$AF$120,AE39))</f>
        <v/>
      </c>
      <c r="AQ39" s="25" t="str">
        <f t="shared" si="14"/>
        <v>OK</v>
      </c>
    </row>
  </sheetData>
  <autoFilter ref="A6:AQ6"/>
  <mergeCells count="25">
    <mergeCell ref="F4:F5"/>
    <mergeCell ref="A4:A5"/>
    <mergeCell ref="B4:B5"/>
    <mergeCell ref="C4:C5"/>
    <mergeCell ref="D4:D5"/>
    <mergeCell ref="E4:E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D8:D17 D19:D28 D30:D39">
      <formula1>"본예산,1회추경,2회추경,3회추경,신규"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D7 D18 D29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13" sqref="A13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6.5" style="1" customWidth="1"/>
    <col min="16" max="16" width="16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hidden="1" customWidth="1"/>
    <col min="39" max="16384" width="9" style="1"/>
  </cols>
  <sheetData>
    <row r="1" spans="1:38" ht="35.1" customHeight="1" x14ac:dyDescent="0.3">
      <c r="A1" s="16" t="s">
        <v>805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500</v>
      </c>
      <c r="V2" s="51" t="s">
        <v>510</v>
      </c>
      <c r="AA2" s="51" t="s">
        <v>510</v>
      </c>
    </row>
    <row r="3" spans="1:38" ht="20.25" customHeight="1" x14ac:dyDescent="0.3">
      <c r="H3" s="45"/>
      <c r="I3" s="45"/>
      <c r="K3" s="45"/>
      <c r="L3" s="45"/>
      <c r="P3" s="1" t="s">
        <v>872</v>
      </c>
      <c r="Q3" s="20" t="s">
        <v>484</v>
      </c>
      <c r="V3" s="58" t="str">
        <f>IF(V6='17년일입'!V6,"OK","@@")</f>
        <v>OK</v>
      </c>
      <c r="W3" s="59"/>
      <c r="X3" s="58" t="str">
        <f>IF(COUNTIF(X6:X39,"검토")&gt;0,"@@","OK")</f>
        <v>OK</v>
      </c>
      <c r="AA3" s="58" t="str">
        <f>IF(AA6='17년일입'!AA6,"OK","@@")</f>
        <v>OK</v>
      </c>
      <c r="AC3" s="58" t="str">
        <f>IF(COUNTIF(AC6:AC39,"검토")&gt;0,"@@","OK")</f>
        <v>OK</v>
      </c>
    </row>
    <row r="4" spans="1:38" s="18" customFormat="1" ht="30" customHeight="1" x14ac:dyDescent="0.3">
      <c r="A4" s="206" t="s">
        <v>475</v>
      </c>
      <c r="B4" s="213" t="s">
        <v>476</v>
      </c>
      <c r="C4" s="212" t="s">
        <v>477</v>
      </c>
      <c r="D4" s="211" t="s">
        <v>483</v>
      </c>
      <c r="E4" s="210" t="s">
        <v>478</v>
      </c>
      <c r="F4" s="209" t="s">
        <v>831</v>
      </c>
      <c r="G4" s="207" t="s">
        <v>795</v>
      </c>
      <c r="H4" s="214" t="s">
        <v>796</v>
      </c>
      <c r="I4" s="236"/>
      <c r="J4" s="216" t="s">
        <v>797</v>
      </c>
      <c r="K4" s="218" t="s">
        <v>798</v>
      </c>
      <c r="L4" s="219"/>
      <c r="M4" s="204" t="s">
        <v>799</v>
      </c>
      <c r="N4" s="222" t="s">
        <v>482</v>
      </c>
      <c r="O4" s="228" t="s">
        <v>824</v>
      </c>
      <c r="P4" s="228" t="s">
        <v>825</v>
      </c>
      <c r="Q4" s="221" t="s">
        <v>481</v>
      </c>
      <c r="S4" s="223" t="s">
        <v>485</v>
      </c>
      <c r="T4" s="184"/>
      <c r="U4" s="224" t="s">
        <v>486</v>
      </c>
      <c r="V4" s="224" t="s">
        <v>487</v>
      </c>
      <c r="W4" s="224"/>
      <c r="X4" s="224"/>
      <c r="Z4" s="225" t="s">
        <v>486</v>
      </c>
      <c r="AA4" s="220" t="s">
        <v>491</v>
      </c>
      <c r="AB4" s="220"/>
      <c r="AC4" s="220"/>
      <c r="AE4" s="224" t="s">
        <v>492</v>
      </c>
      <c r="AG4" s="232" t="s">
        <v>511</v>
      </c>
      <c r="AH4" s="234" t="s">
        <v>512</v>
      </c>
      <c r="AJ4" s="226" t="s">
        <v>493</v>
      </c>
      <c r="AL4" s="226" t="s">
        <v>494</v>
      </c>
    </row>
    <row r="5" spans="1:38" s="18" customFormat="1" ht="18" customHeight="1" x14ac:dyDescent="0.3">
      <c r="A5" s="206"/>
      <c r="B5" s="213"/>
      <c r="C5" s="212"/>
      <c r="D5" s="209"/>
      <c r="E5" s="210"/>
      <c r="F5" s="209"/>
      <c r="G5" s="208"/>
      <c r="H5" s="186" t="s">
        <v>479</v>
      </c>
      <c r="I5" s="186" t="s">
        <v>480</v>
      </c>
      <c r="J5" s="217"/>
      <c r="K5" s="116" t="s">
        <v>479</v>
      </c>
      <c r="L5" s="116" t="s">
        <v>480</v>
      </c>
      <c r="M5" s="205"/>
      <c r="N5" s="222"/>
      <c r="O5" s="229"/>
      <c r="P5" s="229"/>
      <c r="Q5" s="221"/>
      <c r="S5" s="224"/>
      <c r="T5" s="184"/>
      <c r="U5" s="224"/>
      <c r="V5" s="182" t="s">
        <v>488</v>
      </c>
      <c r="W5" s="182" t="s">
        <v>489</v>
      </c>
      <c r="X5" s="111" t="s">
        <v>490</v>
      </c>
      <c r="Z5" s="225"/>
      <c r="AA5" s="111" t="s">
        <v>488</v>
      </c>
      <c r="AB5" s="111" t="s">
        <v>489</v>
      </c>
      <c r="AC5" s="111" t="s">
        <v>490</v>
      </c>
      <c r="AE5" s="224"/>
      <c r="AG5" s="233"/>
      <c r="AH5" s="235"/>
      <c r="AJ5" s="225"/>
      <c r="AL5" s="225"/>
    </row>
    <row r="6" spans="1:38" ht="50.1" customHeight="1" x14ac:dyDescent="0.3">
      <c r="A6" s="44" t="s">
        <v>499</v>
      </c>
      <c r="B6" s="21"/>
      <c r="C6" s="21"/>
      <c r="D6" s="21"/>
      <c r="E6" s="21"/>
      <c r="F6" s="21"/>
      <c r="G6" s="37">
        <f t="shared" ref="G6:M6" si="0">SUBTOTAL(9,G7:G39)/2</f>
        <v>4762000</v>
      </c>
      <c r="H6" s="37">
        <f t="shared" si="0"/>
        <v>-30000</v>
      </c>
      <c r="I6" s="37">
        <f t="shared" si="0"/>
        <v>30000</v>
      </c>
      <c r="J6" s="37">
        <f t="shared" si="0"/>
        <v>4762000</v>
      </c>
      <c r="K6" s="37">
        <f t="shared" si="0"/>
        <v>0</v>
      </c>
      <c r="L6" s="37">
        <f t="shared" si="0"/>
        <v>0</v>
      </c>
      <c r="M6" s="37">
        <f t="shared" si="0"/>
        <v>4762000</v>
      </c>
      <c r="N6" s="24"/>
      <c r="O6" s="24"/>
      <c r="P6" s="24"/>
      <c r="Q6" s="21"/>
      <c r="S6" s="24"/>
      <c r="U6" s="24"/>
      <c r="V6" s="37">
        <f>SUBTOTAL(9,V7:V39)</f>
        <v>0</v>
      </c>
      <c r="W6" s="37">
        <f>SUBTOTAL(9,W7:W39)</f>
        <v>0</v>
      </c>
      <c r="X6" s="25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25" t="str">
        <f t="shared" ref="AC6" si="2">IF(SUM($H6:$I6)=SUM($V6:$W6),"OK","검토")</f>
        <v>OK</v>
      </c>
      <c r="AE6" s="24"/>
      <c r="AG6" s="22"/>
      <c r="AH6" s="27"/>
      <c r="AJ6" s="24"/>
      <c r="AL6" s="24"/>
    </row>
    <row r="7" spans="1:38" ht="50.1" customHeight="1" x14ac:dyDescent="0.3">
      <c r="A7" s="52" t="s">
        <v>873</v>
      </c>
      <c r="B7" s="53"/>
      <c r="C7" s="54"/>
      <c r="D7" s="53"/>
      <c r="E7" s="54"/>
      <c r="F7" s="53"/>
      <c r="G7" s="55">
        <f t="shared" ref="G7:M7" si="3">SUM(G8:G17)</f>
        <v>4762000</v>
      </c>
      <c r="H7" s="55">
        <f t="shared" si="3"/>
        <v>-30000</v>
      </c>
      <c r="I7" s="55">
        <f t="shared" si="3"/>
        <v>30000</v>
      </c>
      <c r="J7" s="55">
        <f t="shared" si="3"/>
        <v>4762000</v>
      </c>
      <c r="K7" s="55">
        <f t="shared" si="3"/>
        <v>0</v>
      </c>
      <c r="L7" s="55">
        <f t="shared" si="3"/>
        <v>0</v>
      </c>
      <c r="M7" s="55">
        <f t="shared" si="3"/>
        <v>4762000</v>
      </c>
      <c r="N7" s="56"/>
      <c r="O7" s="183"/>
      <c r="P7" s="183"/>
      <c r="Q7" s="57"/>
      <c r="S7" s="25"/>
      <c r="U7" s="25"/>
      <c r="V7" s="38"/>
      <c r="W7" s="38"/>
      <c r="X7" s="25"/>
      <c r="Z7" s="25"/>
      <c r="AA7" s="38"/>
      <c r="AB7" s="38"/>
      <c r="AC7" s="25"/>
      <c r="AE7" s="25"/>
      <c r="AG7" s="22"/>
      <c r="AH7" s="60"/>
      <c r="AJ7" s="25"/>
      <c r="AL7" s="25"/>
    </row>
    <row r="8" spans="1:38" ht="100.5" customHeight="1" x14ac:dyDescent="0.3">
      <c r="A8" s="31" t="str">
        <f>IFERROR(VLOOKUP($C8,[1]구분표!$A$2:$C$313,2,FALSE),"")</f>
        <v>기획재정위원회</v>
      </c>
      <c r="B8" s="22" t="str">
        <f>IFERROR(VLOOKUP($C8,[1]구분표!$A$2:$C$313,3,FALSE),"")</f>
        <v>균형발전기획실</v>
      </c>
      <c r="C8" s="29" t="s">
        <v>847</v>
      </c>
      <c r="D8" s="189" t="s">
        <v>827</v>
      </c>
      <c r="E8" s="190">
        <v>51</v>
      </c>
      <c r="F8" s="113" t="s">
        <v>848</v>
      </c>
      <c r="G8" s="40">
        <v>4562000</v>
      </c>
      <c r="H8" s="38">
        <v>-30000</v>
      </c>
      <c r="I8" s="41"/>
      <c r="J8" s="46">
        <f>G8+H8+I8</f>
        <v>4532000</v>
      </c>
      <c r="K8" s="38"/>
      <c r="L8" s="41"/>
      <c r="M8" s="48">
        <f>G8+K8+L8</f>
        <v>4562000</v>
      </c>
      <c r="N8" s="25" t="str">
        <f t="shared" ref="N8:N9" si="4">IF(AND((J8=0),(M8&gt;0)),"O",IF(AND((H8&lt;0),(J8-M8&lt;0)),"O","X"))</f>
        <v>O</v>
      </c>
      <c r="O8" s="191" t="s">
        <v>849</v>
      </c>
      <c r="P8" s="60"/>
      <c r="Q8" s="112"/>
      <c r="S8" s="25"/>
      <c r="U8" s="25"/>
      <c r="V8" s="38">
        <f>IF($U8&lt;&gt;"도비",IF($S8="국도비","직접입력",SUM($H8:$I8)),)</f>
        <v>-30000</v>
      </c>
      <c r="W8" s="38">
        <f>IF($U8="도비",SUM($H8:$I8),IF($S8="국도비","직접입력",SUM($H8:$I8)-$V8))</f>
        <v>0</v>
      </c>
      <c r="X8" s="25" t="str">
        <f>IF(SUM($H8:$I8)=SUM($V8:$W8),"OK","검토")</f>
        <v>OK</v>
      </c>
      <c r="Z8" s="25"/>
      <c r="AA8" s="38">
        <f>IF($U8&lt;&gt;"도비",IF($S8="국도비","직접입력",SUM($K8:$L8)),)</f>
        <v>0</v>
      </c>
      <c r="AB8" s="38">
        <f>IF($U8="도비",SUM(K8:L8),IF($S8="국도비","직접입력",SUM(K8:L8)-AA8))</f>
        <v>0</v>
      </c>
      <c r="AC8" s="25" t="str">
        <f t="shared" ref="AC8:AC17" si="5">IF(SUM(K8:L8)=SUM(AA8:AB8),"OK","검토")</f>
        <v>OK</v>
      </c>
      <c r="AE8" s="25" t="str">
        <f t="shared" ref="AE8:AE39" si="6">IF(U8="","",IF(U8="도비","세입없음","직접입력"))</f>
        <v/>
      </c>
      <c r="AG8" s="22" t="str">
        <f t="shared" ref="AG8:AG17" si="7">IF(AE8="","",COUNTIF($AE$7:$AE$39,AE8))</f>
        <v/>
      </c>
      <c r="AH8" s="60" t="str">
        <f t="shared" ref="AH8:AH17" si="8">IF(U8="","",IF(AND(U8="도비",AE8="세입없음"),"OK",IF(AND(U8&lt;&gt;"도비",AE8&lt;&gt;""),"OK","@@")))</f>
        <v/>
      </c>
      <c r="AJ8" s="25" t="str">
        <f t="array" ref="AJ8">IF(C8="","",INDEX(구분표!$I$2:$I$313, MATCH(1,(구분표!$E$2:$E$313='17년기금출'!B8)*(구분표!$F$2:$F$313='17년기금출'!C8)*(구분표!$G$2:$G$313='17년기금출'!A8),0)))</f>
        <v>0129</v>
      </c>
      <c r="AL8" s="25"/>
    </row>
    <row r="9" spans="1:38" ht="80.25" customHeight="1" x14ac:dyDescent="0.3">
      <c r="A9" s="31" t="str">
        <f>IFERROR(VLOOKUP($C9,[1]구분표!$A$2:$C$313,2,FALSE),"")</f>
        <v>기획재정위원회</v>
      </c>
      <c r="B9" s="22" t="str">
        <f>IFERROR(VLOOKUP($C9,[1]구분표!$A$2:$C$313,3,FALSE),"")</f>
        <v>균형발전기획실</v>
      </c>
      <c r="C9" s="29" t="s">
        <v>847</v>
      </c>
      <c r="D9" s="189" t="s">
        <v>827</v>
      </c>
      <c r="E9" s="190">
        <v>51</v>
      </c>
      <c r="F9" s="113" t="s">
        <v>850</v>
      </c>
      <c r="G9" s="40">
        <v>200000</v>
      </c>
      <c r="H9" s="38"/>
      <c r="I9" s="41">
        <v>30000</v>
      </c>
      <c r="J9" s="46">
        <f t="shared" ref="J9" si="9">G9+H9+I9</f>
        <v>230000</v>
      </c>
      <c r="K9" s="38"/>
      <c r="L9" s="41"/>
      <c r="M9" s="48">
        <f t="shared" ref="M9" si="10">G9+K9+L9</f>
        <v>200000</v>
      </c>
      <c r="N9" s="25" t="str">
        <f t="shared" si="4"/>
        <v>X</v>
      </c>
      <c r="O9" s="191" t="s">
        <v>870</v>
      </c>
      <c r="P9" s="60"/>
      <c r="Q9" s="112"/>
      <c r="S9" s="25"/>
      <c r="U9" s="25"/>
      <c r="V9" s="38">
        <f>IF($U9&lt;&gt;"도비",IF($S9="국도비","직접입력",SUM($H9:$I9)),)</f>
        <v>30000</v>
      </c>
      <c r="W9" s="38">
        <f>IF($U9="도비",SUM($H9:$I9),IF($S9="국도비","직접입력",SUM($H9:$I9)-$V9))</f>
        <v>0</v>
      </c>
      <c r="X9" s="25" t="str">
        <f>IF(SUM($H9:$I9)=SUM($V9:$W9),"OK","검토")</f>
        <v>OK</v>
      </c>
      <c r="Z9" s="25"/>
      <c r="AA9" s="38">
        <f>IF($U9&lt;&gt;"도비",IF($S9="국도비","직접입력",SUM($K9:$L9)),)</f>
        <v>0</v>
      </c>
      <c r="AB9" s="38">
        <f>IF($U9="도비",SUM(K9:L9),IF($S9="국도비","직접입력",SUM(K9:L9)-AA9))</f>
        <v>0</v>
      </c>
      <c r="AC9" s="25" t="str">
        <f t="shared" si="5"/>
        <v>OK</v>
      </c>
      <c r="AE9" s="25" t="str">
        <f t="shared" si="6"/>
        <v/>
      </c>
      <c r="AG9" s="22" t="str">
        <f t="shared" si="7"/>
        <v/>
      </c>
      <c r="AH9" s="60" t="str">
        <f t="shared" si="8"/>
        <v/>
      </c>
      <c r="AJ9" s="25" t="str">
        <f t="array" ref="AJ9">IF(C9="","",INDEX(구분표!$I$2:$I$313, MATCH(1,(구분표!$E$2:$E$313='17년기금출'!B9)*(구분표!$F$2:$F$313='17년기금출'!C9)*(구분표!$G$2:$G$313='17년기금출'!A9),0)))</f>
        <v>0129</v>
      </c>
      <c r="AL9" s="25"/>
    </row>
    <row r="10" spans="1:38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113"/>
      <c r="G10" s="40"/>
      <c r="H10" s="38"/>
      <c r="I10" s="41"/>
      <c r="J10" s="46">
        <f t="shared" ref="J10:J17" si="11">G10+H10+I10</f>
        <v>0</v>
      </c>
      <c r="K10" s="38"/>
      <c r="L10" s="41"/>
      <c r="M10" s="48">
        <f t="shared" ref="M10:M17" si="12">G10+K10+L10</f>
        <v>0</v>
      </c>
      <c r="N10" s="25" t="str">
        <f t="shared" ref="N10:N17" si="13">IF(AND((J10=0),(M10&gt;0)),"O",IF(AND((H10&lt;0),(J10-M10&lt;0)),"O","X"))</f>
        <v>X</v>
      </c>
      <c r="O10" s="60"/>
      <c r="P10" s="60"/>
      <c r="Q10" s="112"/>
      <c r="S10" s="25"/>
      <c r="U10" s="25"/>
      <c r="V10" s="38">
        <f t="shared" ref="V10" si="14">IF($U10&lt;&gt;"도비",IF($S10="국도비","직접입력",SUM($H10:$I10)),)</f>
        <v>0</v>
      </c>
      <c r="W10" s="38">
        <f t="shared" ref="W10" si="15">IF($U10="도비",SUM($H10:$I10),IF($S10="국도비","직접입력",SUM($H10:$I10)-$V10))</f>
        <v>0</v>
      </c>
      <c r="X10" s="25" t="str">
        <f t="shared" ref="X10" si="16">IF(SUM($H10:$I10)=SUM($V10:$W10),"OK","검토")</f>
        <v>OK</v>
      </c>
      <c r="Z10" s="25"/>
      <c r="AA10" s="38">
        <f t="shared" ref="AA10" si="17">IF($U10&lt;&gt;"도비",IF($S10="국도비","직접입력",SUM($K10:$L10)),)</f>
        <v>0</v>
      </c>
      <c r="AB10" s="38">
        <f t="shared" ref="AB10:AB12" si="18">IF($U10="도비",SUM(K10:L10),IF($S10="국도비","직접입력",SUM(K10:L10)-AA10))</f>
        <v>0</v>
      </c>
      <c r="AC10" s="25" t="str">
        <f t="shared" si="5"/>
        <v>OK</v>
      </c>
      <c r="AE10" s="25" t="str">
        <f t="shared" si="6"/>
        <v/>
      </c>
      <c r="AG10" s="22" t="str">
        <f t="shared" si="7"/>
        <v/>
      </c>
      <c r="AH10" s="60" t="str">
        <f t="shared" si="8"/>
        <v/>
      </c>
      <c r="AJ10" s="25" t="str">
        <f t="array" ref="AJ10">IF(C10="","",INDEX(구분표!$I$2:$I$313, MATCH(1,(구분표!$E$2:$E$313='17년기금출'!B10)*(구분표!$F$2:$F$313='17년기금출'!C10)*(구분표!$G$2:$G$313='17년기금출'!A10),0)))</f>
        <v/>
      </c>
      <c r="AL10" s="25"/>
    </row>
    <row r="11" spans="1:38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113"/>
      <c r="G11" s="40"/>
      <c r="H11" s="38"/>
      <c r="I11" s="41"/>
      <c r="J11" s="46">
        <f t="shared" si="11"/>
        <v>0</v>
      </c>
      <c r="K11" s="38"/>
      <c r="L11" s="41"/>
      <c r="M11" s="48">
        <f t="shared" si="12"/>
        <v>0</v>
      </c>
      <c r="N11" s="25" t="str">
        <f t="shared" si="13"/>
        <v>X</v>
      </c>
      <c r="O11" s="60"/>
      <c r="P11" s="60"/>
      <c r="Q11" s="112"/>
      <c r="S11" s="25"/>
      <c r="U11" s="25"/>
      <c r="V11" s="38">
        <f>IF($U11&lt;&gt;"도비",IF($S11="국도비","직접입력",SUM($H11:$I11)),)</f>
        <v>0</v>
      </c>
      <c r="W11" s="38">
        <f>IF($U11="도비",SUM($H11:$I11),IF($S11="국도비","직접입력",SUM($H11:$I11)-$V11))</f>
        <v>0</v>
      </c>
      <c r="X11" s="25" t="str">
        <f>IF(SUM($H11:$I11)=SUM($V11:$W11),"OK","검토")</f>
        <v>OK</v>
      </c>
      <c r="Z11" s="25"/>
      <c r="AA11" s="38">
        <f>IF($U11&lt;&gt;"도비",IF($S11="국도비","직접입력",SUM($K11:$L11)),)</f>
        <v>0</v>
      </c>
      <c r="AB11" s="38">
        <f t="shared" si="18"/>
        <v>0</v>
      </c>
      <c r="AC11" s="25" t="str">
        <f t="shared" si="5"/>
        <v>OK</v>
      </c>
      <c r="AE11" s="25" t="str">
        <f t="shared" si="6"/>
        <v/>
      </c>
      <c r="AG11" s="22" t="str">
        <f t="shared" si="7"/>
        <v/>
      </c>
      <c r="AH11" s="60" t="str">
        <f t="shared" si="8"/>
        <v/>
      </c>
      <c r="AJ11" s="25" t="str">
        <f t="array" ref="AJ11">IF(C11="","",INDEX(구분표!$I$2:$I$313, MATCH(1,(구분표!$E$2:$E$313='17년기금출'!B11)*(구분표!$F$2:$F$313='17년기금출'!C11)*(구분표!$G$2:$G$313='17년기금출'!A11),0)))</f>
        <v/>
      </c>
      <c r="AL11" s="25"/>
    </row>
    <row r="12" spans="1:38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113"/>
      <c r="G12" s="40"/>
      <c r="H12" s="38"/>
      <c r="I12" s="41"/>
      <c r="J12" s="46">
        <f t="shared" si="11"/>
        <v>0</v>
      </c>
      <c r="K12" s="38"/>
      <c r="L12" s="41"/>
      <c r="M12" s="48">
        <f t="shared" si="12"/>
        <v>0</v>
      </c>
      <c r="N12" s="25" t="str">
        <f t="shared" si="13"/>
        <v>X</v>
      </c>
      <c r="O12" s="60"/>
      <c r="P12" s="60"/>
      <c r="Q12" s="112"/>
      <c r="S12" s="25"/>
      <c r="U12" s="25"/>
      <c r="V12" s="38">
        <f t="shared" ref="V12" si="19">IF($U12&lt;&gt;"도비",IF($S12="국도비","직접입력",SUM($H12:$I12)),)</f>
        <v>0</v>
      </c>
      <c r="W12" s="38">
        <f t="shared" ref="W12" si="20">IF($U12="도비",SUM($H12:$I12),IF($S12="국도비","직접입력",SUM($H12:$I12)-$V12))</f>
        <v>0</v>
      </c>
      <c r="X12" s="25" t="str">
        <f t="shared" ref="X12" si="21">IF(SUM($H12:$I12)=SUM($V12:$W12),"OK","검토")</f>
        <v>OK</v>
      </c>
      <c r="Z12" s="25"/>
      <c r="AA12" s="38">
        <f t="shared" ref="AA12" si="22">IF($U12&lt;&gt;"도비",IF($S12="국도비","직접입력",SUM($K12:$L12)),)</f>
        <v>0</v>
      </c>
      <c r="AB12" s="38">
        <f t="shared" si="18"/>
        <v>0</v>
      </c>
      <c r="AC12" s="25" t="str">
        <f t="shared" si="5"/>
        <v>OK</v>
      </c>
      <c r="AE12" s="25" t="str">
        <f t="shared" si="6"/>
        <v/>
      </c>
      <c r="AG12" s="22" t="str">
        <f t="shared" si="7"/>
        <v/>
      </c>
      <c r="AH12" s="60" t="str">
        <f t="shared" si="8"/>
        <v/>
      </c>
      <c r="AJ12" s="25" t="str">
        <f t="array" ref="AJ12">IF(C12="","",INDEX(구분표!$I$2:$I$313, MATCH(1,(구분표!$E$2:$E$313='17년기금출'!B12)*(구분표!$F$2:$F$313='17년기금출'!C12)*(구분표!$G$2:$G$313='17년기금출'!A12),0)))</f>
        <v/>
      </c>
      <c r="AL12" s="25"/>
    </row>
    <row r="13" spans="1:38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113"/>
      <c r="G13" s="40"/>
      <c r="H13" s="38"/>
      <c r="I13" s="41"/>
      <c r="J13" s="46">
        <f t="shared" si="11"/>
        <v>0</v>
      </c>
      <c r="K13" s="38"/>
      <c r="L13" s="41"/>
      <c r="M13" s="48">
        <f t="shared" si="12"/>
        <v>0</v>
      </c>
      <c r="N13" s="25" t="str">
        <f t="shared" si="13"/>
        <v>X</v>
      </c>
      <c r="O13" s="60"/>
      <c r="P13" s="60"/>
      <c r="Q13" s="112"/>
      <c r="S13" s="25"/>
      <c r="U13" s="25"/>
      <c r="V13" s="38">
        <f>IF($U13&lt;&gt;"도비",IF($S13="국도비","직접입력",SUM($H13:$I13)),)</f>
        <v>0</v>
      </c>
      <c r="W13" s="38">
        <f>IF($U13="도비",SUM($H13:$I13),IF($S13="국도비","직접입력",SUM($H13:$I13)-$V13))</f>
        <v>0</v>
      </c>
      <c r="X13" s="25" t="str">
        <f>IF(SUM($H13:$I13)=SUM($V13:$W13),"OK","검토")</f>
        <v>OK</v>
      </c>
      <c r="Z13" s="25"/>
      <c r="AA13" s="38">
        <f>IF($U13&lt;&gt;"도비",IF($S13="국도비","직접입력",SUM($K13:$L13)),)</f>
        <v>0</v>
      </c>
      <c r="AB13" s="38">
        <f>IF($U13="도비",SUM(K13:L13),IF($S13="국도비","직접입력",SUM(K13:L13)-AA13))</f>
        <v>0</v>
      </c>
      <c r="AC13" s="25" t="str">
        <f t="shared" si="5"/>
        <v>OK</v>
      </c>
      <c r="AE13" s="25" t="str">
        <f t="shared" si="6"/>
        <v/>
      </c>
      <c r="AG13" s="22" t="str">
        <f t="shared" si="7"/>
        <v/>
      </c>
      <c r="AH13" s="60" t="str">
        <f t="shared" si="8"/>
        <v/>
      </c>
      <c r="AJ13" s="25" t="str">
        <f t="array" ref="AJ13">IF(C13="","",INDEX(구분표!$I$2:$I$313, MATCH(1,(구분표!$E$2:$E$313='17년기금출'!B13)*(구분표!$F$2:$F$313='17년기금출'!C13)*(구분표!$G$2:$G$313='17년기금출'!A13),0)))</f>
        <v/>
      </c>
      <c r="AL13" s="25"/>
    </row>
    <row r="14" spans="1:38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113"/>
      <c r="G14" s="40"/>
      <c r="H14" s="38"/>
      <c r="I14" s="41"/>
      <c r="J14" s="46">
        <f t="shared" si="11"/>
        <v>0</v>
      </c>
      <c r="K14" s="38"/>
      <c r="L14" s="41"/>
      <c r="M14" s="48">
        <f t="shared" si="12"/>
        <v>0</v>
      </c>
      <c r="N14" s="25" t="str">
        <f t="shared" si="13"/>
        <v>X</v>
      </c>
      <c r="O14" s="60"/>
      <c r="P14" s="60"/>
      <c r="Q14" s="112"/>
      <c r="S14" s="25"/>
      <c r="U14" s="25"/>
      <c r="V14" s="38">
        <f>IF($U14&lt;&gt;"도비",IF($S14="국도비","직접입력",SUM($H14:$I14)),)</f>
        <v>0</v>
      </c>
      <c r="W14" s="38">
        <f>IF($U14="도비",SUM($H14:$I14),IF($S14="국도비","직접입력",SUM($H14:$I14)-$V14))</f>
        <v>0</v>
      </c>
      <c r="X14" s="25" t="str">
        <f>IF(SUM($H14:$I14)=SUM($V14:$W14),"OK","검토")</f>
        <v>OK</v>
      </c>
      <c r="Z14" s="25"/>
      <c r="AA14" s="38">
        <f>IF($U14&lt;&gt;"도비",IF($S14="국도비","직접입력",SUM($K14:$L14)),)</f>
        <v>0</v>
      </c>
      <c r="AB14" s="38">
        <f>IF($U14="도비",SUM(K14:L14),IF($S14="국도비","직접입력",SUM(K14:L14)-AA14))</f>
        <v>0</v>
      </c>
      <c r="AC14" s="25" t="str">
        <f t="shared" si="5"/>
        <v>OK</v>
      </c>
      <c r="AE14" s="25" t="str">
        <f t="shared" si="6"/>
        <v/>
      </c>
      <c r="AG14" s="22" t="str">
        <f t="shared" si="7"/>
        <v/>
      </c>
      <c r="AH14" s="60" t="str">
        <f t="shared" si="8"/>
        <v/>
      </c>
      <c r="AJ14" s="25" t="str">
        <f t="array" ref="AJ14">IF(C14="","",INDEX(구분표!$I$2:$I$313, MATCH(1,(구분표!$E$2:$E$313='17년기금출'!B14)*(구분표!$F$2:$F$313='17년기금출'!C14)*(구분표!$G$2:$G$313='17년기금출'!A14),0)))</f>
        <v/>
      </c>
      <c r="AL14" s="25"/>
    </row>
    <row r="15" spans="1:38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113"/>
      <c r="G15" s="40"/>
      <c r="H15" s="38"/>
      <c r="I15" s="41"/>
      <c r="J15" s="46">
        <f t="shared" si="11"/>
        <v>0</v>
      </c>
      <c r="K15" s="38"/>
      <c r="L15" s="41"/>
      <c r="M15" s="48">
        <f t="shared" si="12"/>
        <v>0</v>
      </c>
      <c r="N15" s="25" t="str">
        <f t="shared" si="13"/>
        <v>X</v>
      </c>
      <c r="O15" s="60"/>
      <c r="P15" s="60"/>
      <c r="Q15" s="112"/>
      <c r="S15" s="25"/>
      <c r="U15" s="25"/>
      <c r="V15" s="38">
        <f>IF($U15&lt;&gt;"도비",IF($S15="국도비","직접입력",SUM($H15:$I15)),)</f>
        <v>0</v>
      </c>
      <c r="W15" s="38">
        <f>IF($U15="도비",SUM($H15:$I15),IF($S15="국도비","직접입력",SUM($H15:$I15)-$V15))</f>
        <v>0</v>
      </c>
      <c r="X15" s="25" t="str">
        <f>IF(SUM($H15:$I15)=SUM($V15:$W15),"OK","검토")</f>
        <v>OK</v>
      </c>
      <c r="Z15" s="25"/>
      <c r="AA15" s="38">
        <f>IF($U15&lt;&gt;"도비",IF($S15="국도비","직접입력",SUM($K15:$L15)),)</f>
        <v>0</v>
      </c>
      <c r="AB15" s="38">
        <f>IF($U15="도비",SUM(K15:L15),IF($S15="국도비","직접입력",SUM(K15:L15)-AA15))</f>
        <v>0</v>
      </c>
      <c r="AC15" s="25" t="str">
        <f t="shared" si="5"/>
        <v>OK</v>
      </c>
      <c r="AE15" s="25" t="str">
        <f t="shared" si="6"/>
        <v/>
      </c>
      <c r="AG15" s="22" t="str">
        <f t="shared" si="7"/>
        <v/>
      </c>
      <c r="AH15" s="60" t="str">
        <f t="shared" si="8"/>
        <v/>
      </c>
      <c r="AJ15" s="25" t="str">
        <f t="array" ref="AJ15">IF(C15="","",INDEX(구분표!$I$2:$I$313, MATCH(1,(구분표!$E$2:$E$313='17년기금출'!B15)*(구분표!$F$2:$F$313='17년기금출'!C15)*(구분표!$G$2:$G$313='17년기금출'!A15),0)))</f>
        <v/>
      </c>
      <c r="AL15" s="25"/>
    </row>
    <row r="16" spans="1:38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113"/>
      <c r="G16" s="40"/>
      <c r="H16" s="38"/>
      <c r="I16" s="41"/>
      <c r="J16" s="46">
        <f t="shared" si="11"/>
        <v>0</v>
      </c>
      <c r="K16" s="38"/>
      <c r="L16" s="41"/>
      <c r="M16" s="48">
        <f t="shared" si="12"/>
        <v>0</v>
      </c>
      <c r="N16" s="25" t="str">
        <f t="shared" si="13"/>
        <v>X</v>
      </c>
      <c r="O16" s="60"/>
      <c r="P16" s="60"/>
      <c r="Q16" s="112"/>
      <c r="S16" s="25"/>
      <c r="U16" s="25"/>
      <c r="V16" s="38">
        <f>IF($U16&lt;&gt;"도비",IF($S16="국도비","직접입력",SUM($H16:$I16)),)</f>
        <v>0</v>
      </c>
      <c r="W16" s="38">
        <f>IF($U16="도비",SUM($H16:$I16),IF($S16="국도비","직접입력",SUM($H16:$I16)-$V16))</f>
        <v>0</v>
      </c>
      <c r="X16" s="25" t="str">
        <f>IF(SUM($H16:$I16)=SUM($V16:$W16),"OK","검토")</f>
        <v>OK</v>
      </c>
      <c r="Z16" s="25"/>
      <c r="AA16" s="38">
        <f>IF($U16&lt;&gt;"도비",IF($S16="국도비","직접입력",SUM($K16:$L16)),)</f>
        <v>0</v>
      </c>
      <c r="AB16" s="38">
        <f t="shared" ref="AB16" si="23">IF($U16="도비",SUM(K16:L16),IF($S16="국도비","직접입력",SUM(K16:L16)-AA16))</f>
        <v>0</v>
      </c>
      <c r="AC16" s="25" t="str">
        <f t="shared" si="5"/>
        <v>OK</v>
      </c>
      <c r="AE16" s="25" t="str">
        <f t="shared" si="6"/>
        <v/>
      </c>
      <c r="AG16" s="22" t="str">
        <f t="shared" si="7"/>
        <v/>
      </c>
      <c r="AH16" s="60" t="str">
        <f t="shared" si="8"/>
        <v/>
      </c>
      <c r="AJ16" s="25" t="str">
        <f t="array" ref="AJ16">IF(C16="","",INDEX(구분표!$I$2:$I$313, MATCH(1,(구분표!$E$2:$E$313='17년기금출'!B16)*(구분표!$F$2:$F$313='17년기금출'!C16)*(구분표!$G$2:$G$313='17년기금출'!A16),0)))</f>
        <v/>
      </c>
      <c r="AL16" s="25"/>
    </row>
    <row r="17" spans="1:38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11"/>
        <v>0</v>
      </c>
      <c r="K17" s="38"/>
      <c r="L17" s="41"/>
      <c r="M17" s="48">
        <f t="shared" si="12"/>
        <v>0</v>
      </c>
      <c r="N17" s="25" t="str">
        <f t="shared" si="13"/>
        <v>X</v>
      </c>
      <c r="O17" s="60"/>
      <c r="P17" s="60"/>
      <c r="Q17" s="27"/>
      <c r="S17" s="25"/>
      <c r="U17" s="25"/>
      <c r="V17" s="38">
        <f>IF($U17&lt;&gt;"도비",IF($S17="국도비","직접입력",SUM($H17:$I17)),)</f>
        <v>0</v>
      </c>
      <c r="W17" s="38">
        <f>IF($U17="도비",SUM($H17:$I17),IF($S17="국도비","직접입력",SUM($H17:$I17)-$V17))</f>
        <v>0</v>
      </c>
      <c r="X17" s="25" t="str">
        <f>IF(SUM($H17:$I17)=SUM($V17:$W17),"OK","검토")</f>
        <v>OK</v>
      </c>
      <c r="Z17" s="25"/>
      <c r="AA17" s="38">
        <f>IF($U17&lt;&gt;"도비",IF($S17="국도비","직접입력",SUM($K17:$L17)),)</f>
        <v>0</v>
      </c>
      <c r="AB17" s="38">
        <f>IF($U17="도비",SUM(K17:L17),IF($S17="국도비","직접입력",SUM(K17:L17)-AA17))</f>
        <v>0</v>
      </c>
      <c r="AC17" s="25" t="str">
        <f t="shared" si="5"/>
        <v>OK</v>
      </c>
      <c r="AE17" s="25" t="str">
        <f t="shared" si="6"/>
        <v/>
      </c>
      <c r="AG17" s="22" t="str">
        <f t="shared" si="7"/>
        <v/>
      </c>
      <c r="AH17" s="60" t="str">
        <f t="shared" si="8"/>
        <v/>
      </c>
      <c r="AJ17" s="25" t="str">
        <f t="array" ref="AJ17">IF(C17="","",INDEX(구분표!$I$2:$I$313, MATCH(1,(구분표!$E$2:$E$313='17년기금출'!B17)*(구분표!$F$2:$F$313='17년기금출'!C17)*(구분표!$G$2:$G$313='17년기금출'!A17),0)))</f>
        <v/>
      </c>
      <c r="AL17" s="25"/>
    </row>
    <row r="18" spans="1:38" ht="50.1" customHeight="1" x14ac:dyDescent="0.3">
      <c r="A18" s="52" t="s">
        <v>806</v>
      </c>
      <c r="B18" s="53"/>
      <c r="C18" s="54"/>
      <c r="D18" s="53"/>
      <c r="E18" s="54"/>
      <c r="F18" s="53"/>
      <c r="G18" s="55">
        <f t="shared" ref="G18:M18" si="24">SUM(G19:G28)</f>
        <v>0</v>
      </c>
      <c r="H18" s="55">
        <f t="shared" si="24"/>
        <v>0</v>
      </c>
      <c r="I18" s="55">
        <f t="shared" si="24"/>
        <v>0</v>
      </c>
      <c r="J18" s="55">
        <f t="shared" si="24"/>
        <v>0</v>
      </c>
      <c r="K18" s="55">
        <f t="shared" si="24"/>
        <v>0</v>
      </c>
      <c r="L18" s="55">
        <f t="shared" si="24"/>
        <v>0</v>
      </c>
      <c r="M18" s="55">
        <f t="shared" si="24"/>
        <v>0</v>
      </c>
      <c r="N18" s="56"/>
      <c r="O18" s="183"/>
      <c r="P18" s="183"/>
      <c r="Q18" s="57"/>
      <c r="S18" s="25"/>
      <c r="U18" s="25"/>
      <c r="V18" s="38"/>
      <c r="W18" s="38"/>
      <c r="X18" s="25"/>
      <c r="Z18" s="25"/>
      <c r="AA18" s="38"/>
      <c r="AB18" s="38"/>
      <c r="AC18" s="25"/>
      <c r="AE18" s="25" t="str">
        <f t="shared" si="6"/>
        <v/>
      </c>
      <c r="AG18" s="22"/>
      <c r="AH18" s="60"/>
      <c r="AJ18" s="25"/>
      <c r="AL18" s="25"/>
    </row>
    <row r="19" spans="1:38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113"/>
      <c r="G19" s="40"/>
      <c r="H19" s="38"/>
      <c r="I19" s="41"/>
      <c r="J19" s="46">
        <f t="shared" ref="J19:J28" si="25">G19+H19+I19</f>
        <v>0</v>
      </c>
      <c r="K19" s="38"/>
      <c r="L19" s="41"/>
      <c r="M19" s="48">
        <f t="shared" ref="M19:M28" si="26">G19+K19+L19</f>
        <v>0</v>
      </c>
      <c r="N19" s="25" t="str">
        <f t="shared" ref="N19:N28" si="27">IF(AND((J19=0),(M19&gt;0)),"O",IF(AND((H19&lt;0),(J19-M19&lt;0)),"O","X"))</f>
        <v>X</v>
      </c>
      <c r="O19" s="60"/>
      <c r="P19" s="60"/>
      <c r="Q19" s="27"/>
      <c r="S19" s="25"/>
      <c r="U19" s="25"/>
      <c r="V19" s="38">
        <f t="shared" ref="V19:V28" si="28">IF($U19&lt;&gt;"도비",IF($S19="국도비","직접입력",SUM($H19:$I19)),)</f>
        <v>0</v>
      </c>
      <c r="W19" s="38">
        <f t="shared" ref="W19:W28" si="29">IF($U19="도비",SUM($H19:$I19),IF($S19="국도비","직접입력",SUM($H19:$I19)-$V19))</f>
        <v>0</v>
      </c>
      <c r="X19" s="25" t="str">
        <f t="shared" ref="X19:X28" si="30">IF(SUM($H19:$I19)=SUM($V19:$W19),"OK","검토")</f>
        <v>OK</v>
      </c>
      <c r="Z19" s="25"/>
      <c r="AA19" s="38">
        <f t="shared" ref="AA19:AA28" si="31">IF($U19&lt;&gt;"도비",IF($S19="국도비","직접입력",SUM($K19:$L19)),)</f>
        <v>0</v>
      </c>
      <c r="AB19" s="38">
        <f>IF($U19="도비",SUM(K19:L19),IF($S19="국도비","직접입력",SUM(K19:L19)-AA19))</f>
        <v>0</v>
      </c>
      <c r="AC19" s="25" t="str">
        <f t="shared" ref="AC19:AC28" si="32">IF(SUM(K19:L19)=SUM(AA19:AB19),"OK","검토")</f>
        <v>OK</v>
      </c>
      <c r="AE19" s="25" t="str">
        <f t="shared" si="6"/>
        <v/>
      </c>
      <c r="AG19" s="22" t="str">
        <f t="shared" ref="AG19:AG28" si="33">IF(AE19="","",COUNTIF($AE$7:$AE$39,AE19))</f>
        <v/>
      </c>
      <c r="AH19" s="60" t="str">
        <f t="shared" ref="AH19:AH28" si="34">IF(U19="","",IF(AND(U19="도비",AE19="세입없음"),"OK",IF(AND(U19&lt;&gt;"도비",AE19&lt;&gt;""),"OK","@@")))</f>
        <v/>
      </c>
      <c r="AJ19" s="25" t="str">
        <f t="array" ref="AJ19">IF(C19="","",INDEX(구분표!$I$2:$I$313, MATCH(1,(구분표!$E$2:$E$313='17년기금출'!B19)*(구분표!$F$2:$F$313='17년기금출'!C19)*(구분표!$G$2:$G$313='17년기금출'!A19),0)))</f>
        <v/>
      </c>
      <c r="AL19" s="25"/>
    </row>
    <row r="20" spans="1:38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113"/>
      <c r="G20" s="40"/>
      <c r="H20" s="38"/>
      <c r="I20" s="41"/>
      <c r="J20" s="46">
        <f t="shared" si="25"/>
        <v>0</v>
      </c>
      <c r="K20" s="38"/>
      <c r="L20" s="41"/>
      <c r="M20" s="48">
        <f t="shared" si="26"/>
        <v>0</v>
      </c>
      <c r="N20" s="25" t="str">
        <f t="shared" si="27"/>
        <v>X</v>
      </c>
      <c r="O20" s="60"/>
      <c r="P20" s="60"/>
      <c r="Q20" s="27"/>
      <c r="S20" s="25"/>
      <c r="U20" s="25"/>
      <c r="V20" s="38">
        <f t="shared" si="28"/>
        <v>0</v>
      </c>
      <c r="W20" s="38">
        <f t="shared" si="29"/>
        <v>0</v>
      </c>
      <c r="X20" s="25" t="str">
        <f t="shared" si="30"/>
        <v>OK</v>
      </c>
      <c r="Z20" s="25"/>
      <c r="AA20" s="38">
        <f t="shared" si="31"/>
        <v>0</v>
      </c>
      <c r="AB20" s="38">
        <f>IF($U20="도비",SUM(K20:L20),IF($S20="국도비","직접입력",SUM(K20:L20)-AA20))</f>
        <v>0</v>
      </c>
      <c r="AC20" s="25" t="str">
        <f t="shared" si="32"/>
        <v>OK</v>
      </c>
      <c r="AE20" s="25" t="str">
        <f t="shared" si="6"/>
        <v/>
      </c>
      <c r="AG20" s="22" t="str">
        <f t="shared" si="33"/>
        <v/>
      </c>
      <c r="AH20" s="60" t="str">
        <f t="shared" si="34"/>
        <v/>
      </c>
      <c r="AJ20" s="25" t="str">
        <f t="array" ref="AJ20">IF(C20="","",INDEX(구분표!$I$2:$I$313, MATCH(1,(구분표!$E$2:$E$313='17년기금출'!B20)*(구분표!$F$2:$F$313='17년기금출'!C20)*(구분표!$G$2:$G$313='17년기금출'!A20),0)))</f>
        <v/>
      </c>
      <c r="AL20" s="25"/>
    </row>
    <row r="21" spans="1:38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113"/>
      <c r="G21" s="40"/>
      <c r="H21" s="38"/>
      <c r="I21" s="41"/>
      <c r="J21" s="46">
        <f t="shared" si="25"/>
        <v>0</v>
      </c>
      <c r="K21" s="38"/>
      <c r="L21" s="41"/>
      <c r="M21" s="48">
        <f t="shared" si="26"/>
        <v>0</v>
      </c>
      <c r="N21" s="25" t="str">
        <f t="shared" si="27"/>
        <v>X</v>
      </c>
      <c r="O21" s="60"/>
      <c r="P21" s="60"/>
      <c r="Q21" s="112"/>
      <c r="S21" s="25"/>
      <c r="U21" s="25"/>
      <c r="V21" s="38">
        <f t="shared" si="28"/>
        <v>0</v>
      </c>
      <c r="W21" s="38">
        <f t="shared" si="29"/>
        <v>0</v>
      </c>
      <c r="X21" s="25" t="str">
        <f t="shared" si="30"/>
        <v>OK</v>
      </c>
      <c r="Z21" s="25"/>
      <c r="AA21" s="38">
        <f t="shared" si="31"/>
        <v>0</v>
      </c>
      <c r="AB21" s="38">
        <f>IF($U21="도비",SUM(K21:L21),IF($S21="국도비","직접입력",SUM(K21:L21)-AA21))</f>
        <v>0</v>
      </c>
      <c r="AC21" s="25" t="str">
        <f t="shared" si="32"/>
        <v>OK</v>
      </c>
      <c r="AE21" s="25" t="str">
        <f t="shared" si="6"/>
        <v/>
      </c>
      <c r="AG21" s="22" t="str">
        <f t="shared" si="33"/>
        <v/>
      </c>
      <c r="AH21" s="60" t="str">
        <f t="shared" si="34"/>
        <v/>
      </c>
      <c r="AJ21" s="25" t="str">
        <f t="array" ref="AJ21">IF(C21="","",INDEX(구분표!$I$2:$I$313, MATCH(1,(구분표!$E$2:$E$313='17년기금출'!B21)*(구분표!$F$2:$F$313='17년기금출'!C21)*(구분표!$G$2:$G$313='17년기금출'!A21),0)))</f>
        <v/>
      </c>
      <c r="AL21" s="25"/>
    </row>
    <row r="22" spans="1:38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113"/>
      <c r="G22" s="40"/>
      <c r="H22" s="38"/>
      <c r="I22" s="41"/>
      <c r="J22" s="46">
        <f t="shared" si="25"/>
        <v>0</v>
      </c>
      <c r="K22" s="38"/>
      <c r="L22" s="41"/>
      <c r="M22" s="48">
        <f t="shared" si="26"/>
        <v>0</v>
      </c>
      <c r="N22" s="25" t="str">
        <f t="shared" si="27"/>
        <v>X</v>
      </c>
      <c r="O22" s="60"/>
      <c r="P22" s="60"/>
      <c r="Q22" s="112"/>
      <c r="S22" s="25"/>
      <c r="U22" s="25"/>
      <c r="V22" s="38">
        <f t="shared" si="28"/>
        <v>0</v>
      </c>
      <c r="W22" s="38">
        <f t="shared" si="29"/>
        <v>0</v>
      </c>
      <c r="X22" s="25" t="str">
        <f t="shared" si="30"/>
        <v>OK</v>
      </c>
      <c r="Z22" s="25"/>
      <c r="AA22" s="38">
        <f t="shared" si="31"/>
        <v>0</v>
      </c>
      <c r="AB22" s="38">
        <f>IF($U22="도비",SUM(K22:L22),IF($S22="국도비","직접입력",SUM(K22:L22)-AA22))</f>
        <v>0</v>
      </c>
      <c r="AC22" s="25" t="str">
        <f t="shared" si="32"/>
        <v>OK</v>
      </c>
      <c r="AE22" s="25" t="str">
        <f t="shared" si="6"/>
        <v/>
      </c>
      <c r="AG22" s="22" t="str">
        <f t="shared" si="33"/>
        <v/>
      </c>
      <c r="AH22" s="60" t="str">
        <f t="shared" si="34"/>
        <v/>
      </c>
      <c r="AJ22" s="25" t="str">
        <f t="array" ref="AJ22">IF(C22="","",INDEX(구분표!$I$2:$I$313, MATCH(1,(구분표!$E$2:$E$313='17년기금출'!B22)*(구분표!$F$2:$F$313='17년기금출'!C22)*(구분표!$G$2:$G$313='17년기금출'!A22),0)))</f>
        <v/>
      </c>
      <c r="AL22" s="25"/>
    </row>
    <row r="23" spans="1:38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113"/>
      <c r="G23" s="40"/>
      <c r="H23" s="38"/>
      <c r="I23" s="41"/>
      <c r="J23" s="46">
        <f t="shared" si="25"/>
        <v>0</v>
      </c>
      <c r="K23" s="38"/>
      <c r="L23" s="41"/>
      <c r="M23" s="48">
        <f t="shared" si="26"/>
        <v>0</v>
      </c>
      <c r="N23" s="25" t="str">
        <f t="shared" si="27"/>
        <v>X</v>
      </c>
      <c r="O23" s="60"/>
      <c r="P23" s="60"/>
      <c r="Q23" s="112"/>
      <c r="S23" s="25"/>
      <c r="U23" s="25"/>
      <c r="V23" s="38">
        <f t="shared" si="28"/>
        <v>0</v>
      </c>
      <c r="W23" s="38">
        <f t="shared" si="29"/>
        <v>0</v>
      </c>
      <c r="X23" s="25" t="str">
        <f t="shared" si="30"/>
        <v>OK</v>
      </c>
      <c r="Z23" s="25"/>
      <c r="AA23" s="38">
        <f t="shared" si="31"/>
        <v>0</v>
      </c>
      <c r="AB23" s="38">
        <f t="shared" ref="AB23:AB25" si="35">IF($U23="도비",SUM(K23:L23),IF($S23="국도비","직접입력",SUM(K23:L23)-AA23))</f>
        <v>0</v>
      </c>
      <c r="AC23" s="25" t="str">
        <f t="shared" si="32"/>
        <v>OK</v>
      </c>
      <c r="AE23" s="25" t="str">
        <f t="shared" si="6"/>
        <v/>
      </c>
      <c r="AG23" s="22" t="str">
        <f t="shared" si="33"/>
        <v/>
      </c>
      <c r="AH23" s="60" t="str">
        <f t="shared" si="34"/>
        <v/>
      </c>
      <c r="AJ23" s="25" t="str">
        <f t="array" ref="AJ23">IF(C23="","",INDEX(구분표!$I$2:$I$313, MATCH(1,(구분표!$E$2:$E$313='17년기금출'!B23)*(구분표!$F$2:$F$313='17년기금출'!C23)*(구분표!$G$2:$G$313='17년기금출'!A23),0)))</f>
        <v/>
      </c>
      <c r="AL23" s="25"/>
    </row>
    <row r="24" spans="1:38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113"/>
      <c r="G24" s="40"/>
      <c r="H24" s="38"/>
      <c r="I24" s="41"/>
      <c r="J24" s="46">
        <f t="shared" si="25"/>
        <v>0</v>
      </c>
      <c r="K24" s="38"/>
      <c r="L24" s="41"/>
      <c r="M24" s="48">
        <f t="shared" si="26"/>
        <v>0</v>
      </c>
      <c r="N24" s="25" t="str">
        <f t="shared" si="27"/>
        <v>X</v>
      </c>
      <c r="O24" s="60"/>
      <c r="P24" s="60"/>
      <c r="Q24" s="112"/>
      <c r="S24" s="25"/>
      <c r="U24" s="25"/>
      <c r="V24" s="38">
        <f t="shared" si="28"/>
        <v>0</v>
      </c>
      <c r="W24" s="38">
        <f t="shared" si="29"/>
        <v>0</v>
      </c>
      <c r="X24" s="25" t="str">
        <f t="shared" si="30"/>
        <v>OK</v>
      </c>
      <c r="Z24" s="25"/>
      <c r="AA24" s="38">
        <f t="shared" si="31"/>
        <v>0</v>
      </c>
      <c r="AB24" s="38">
        <f t="shared" si="35"/>
        <v>0</v>
      </c>
      <c r="AC24" s="25" t="str">
        <f t="shared" si="32"/>
        <v>OK</v>
      </c>
      <c r="AE24" s="25" t="str">
        <f t="shared" si="6"/>
        <v/>
      </c>
      <c r="AG24" s="22" t="str">
        <f t="shared" si="33"/>
        <v/>
      </c>
      <c r="AH24" s="60" t="str">
        <f t="shared" si="34"/>
        <v/>
      </c>
      <c r="AJ24" s="25" t="str">
        <f t="array" ref="AJ24">IF(C24="","",INDEX(구분표!$I$2:$I$313, MATCH(1,(구분표!$E$2:$E$313='17년기금출'!B24)*(구분표!$F$2:$F$313='17년기금출'!C24)*(구분표!$G$2:$G$313='17년기금출'!A24),0)))</f>
        <v/>
      </c>
      <c r="AL24" s="25"/>
    </row>
    <row r="25" spans="1:38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113"/>
      <c r="G25" s="40"/>
      <c r="H25" s="38"/>
      <c r="I25" s="41"/>
      <c r="J25" s="46">
        <f t="shared" si="25"/>
        <v>0</v>
      </c>
      <c r="K25" s="38"/>
      <c r="L25" s="41"/>
      <c r="M25" s="48">
        <f t="shared" si="26"/>
        <v>0</v>
      </c>
      <c r="N25" s="25" t="str">
        <f t="shared" si="27"/>
        <v>X</v>
      </c>
      <c r="O25" s="60"/>
      <c r="P25" s="60"/>
      <c r="Q25" s="112"/>
      <c r="S25" s="25"/>
      <c r="U25" s="25"/>
      <c r="V25" s="38">
        <f t="shared" si="28"/>
        <v>0</v>
      </c>
      <c r="W25" s="38">
        <f t="shared" si="29"/>
        <v>0</v>
      </c>
      <c r="X25" s="25" t="str">
        <f t="shared" si="30"/>
        <v>OK</v>
      </c>
      <c r="Z25" s="25"/>
      <c r="AA25" s="38">
        <f t="shared" si="31"/>
        <v>0</v>
      </c>
      <c r="AB25" s="38">
        <f t="shared" si="35"/>
        <v>0</v>
      </c>
      <c r="AC25" s="25" t="str">
        <f t="shared" si="32"/>
        <v>OK</v>
      </c>
      <c r="AE25" s="25" t="str">
        <f t="shared" si="6"/>
        <v/>
      </c>
      <c r="AG25" s="22" t="str">
        <f t="shared" si="33"/>
        <v/>
      </c>
      <c r="AH25" s="60" t="str">
        <f t="shared" si="34"/>
        <v/>
      </c>
      <c r="AJ25" s="25" t="str">
        <f t="array" ref="AJ25">IF(C25="","",INDEX(구분표!$I$2:$I$313, MATCH(1,(구분표!$E$2:$E$313='17년기금출'!B25)*(구분표!$F$2:$F$313='17년기금출'!C25)*(구분표!$G$2:$G$313='17년기금출'!A25),0)))</f>
        <v/>
      </c>
      <c r="AL25" s="25"/>
    </row>
    <row r="26" spans="1:38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113"/>
      <c r="G26" s="40"/>
      <c r="H26" s="38"/>
      <c r="I26" s="41"/>
      <c r="J26" s="46">
        <f t="shared" si="25"/>
        <v>0</v>
      </c>
      <c r="K26" s="38"/>
      <c r="L26" s="41"/>
      <c r="M26" s="48">
        <f t="shared" si="26"/>
        <v>0</v>
      </c>
      <c r="N26" s="25" t="str">
        <f t="shared" si="27"/>
        <v>X</v>
      </c>
      <c r="O26" s="60"/>
      <c r="P26" s="60"/>
      <c r="Q26" s="27"/>
      <c r="S26" s="25"/>
      <c r="U26" s="25"/>
      <c r="V26" s="38">
        <f t="shared" si="28"/>
        <v>0</v>
      </c>
      <c r="W26" s="38">
        <f t="shared" si="29"/>
        <v>0</v>
      </c>
      <c r="X26" s="25" t="str">
        <f t="shared" si="30"/>
        <v>OK</v>
      </c>
      <c r="Z26" s="25"/>
      <c r="AA26" s="38">
        <f t="shared" si="31"/>
        <v>0</v>
      </c>
      <c r="AB26" s="38">
        <f>IF($U26="도비",SUM(K26:L26),IF($S26="국도비","직접입력",SUM(K26:L26)-AA26))</f>
        <v>0</v>
      </c>
      <c r="AC26" s="25" t="str">
        <f t="shared" si="32"/>
        <v>OK</v>
      </c>
      <c r="AE26" s="25" t="str">
        <f t="shared" si="6"/>
        <v/>
      </c>
      <c r="AG26" s="22" t="str">
        <f t="shared" si="33"/>
        <v/>
      </c>
      <c r="AH26" s="60" t="str">
        <f t="shared" si="34"/>
        <v/>
      </c>
      <c r="AJ26" s="25" t="str">
        <f t="array" ref="AJ26">IF(C26="","",INDEX(구분표!$I$2:$I$313, MATCH(1,(구분표!$E$2:$E$313='17년기금출'!B26)*(구분표!$F$2:$F$313='17년기금출'!C26)*(구분표!$G$2:$G$313='17년기금출'!A26),0)))</f>
        <v/>
      </c>
      <c r="AL26" s="25"/>
    </row>
    <row r="27" spans="1:38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113"/>
      <c r="G27" s="40"/>
      <c r="H27" s="38"/>
      <c r="I27" s="41"/>
      <c r="J27" s="46">
        <f t="shared" si="25"/>
        <v>0</v>
      </c>
      <c r="K27" s="38"/>
      <c r="L27" s="41"/>
      <c r="M27" s="48">
        <f t="shared" si="26"/>
        <v>0</v>
      </c>
      <c r="N27" s="25" t="str">
        <f t="shared" si="27"/>
        <v>X</v>
      </c>
      <c r="O27" s="60"/>
      <c r="P27" s="60"/>
      <c r="Q27" s="27"/>
      <c r="S27" s="25"/>
      <c r="U27" s="25"/>
      <c r="V27" s="38">
        <f t="shared" si="28"/>
        <v>0</v>
      </c>
      <c r="W27" s="38">
        <f t="shared" si="29"/>
        <v>0</v>
      </c>
      <c r="X27" s="25" t="str">
        <f t="shared" si="30"/>
        <v>OK</v>
      </c>
      <c r="Z27" s="25"/>
      <c r="AA27" s="38">
        <f t="shared" si="31"/>
        <v>0</v>
      </c>
      <c r="AB27" s="38">
        <f>IF($U27="도비",SUM(K27:L27),IF($S27="국도비","직접입력",SUM(K27:L27)-AA27))</f>
        <v>0</v>
      </c>
      <c r="AC27" s="25" t="str">
        <f t="shared" si="32"/>
        <v>OK</v>
      </c>
      <c r="AE27" s="25" t="str">
        <f t="shared" si="6"/>
        <v/>
      </c>
      <c r="AG27" s="22" t="str">
        <f t="shared" si="33"/>
        <v/>
      </c>
      <c r="AH27" s="60" t="str">
        <f t="shared" si="34"/>
        <v/>
      </c>
      <c r="AJ27" s="25" t="str">
        <f t="array" ref="AJ27">IF(C27="","",INDEX(구분표!$I$2:$I$313, MATCH(1,(구분표!$E$2:$E$313='17년기금출'!B27)*(구분표!$F$2:$F$313='17년기금출'!C27)*(구분표!$G$2:$G$313='17년기금출'!A27),0)))</f>
        <v/>
      </c>
      <c r="AL27" s="25"/>
    </row>
    <row r="28" spans="1:38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25"/>
        <v>0</v>
      </c>
      <c r="K28" s="38"/>
      <c r="L28" s="41"/>
      <c r="M28" s="48">
        <f t="shared" si="26"/>
        <v>0</v>
      </c>
      <c r="N28" s="25" t="str">
        <f t="shared" si="27"/>
        <v>X</v>
      </c>
      <c r="O28" s="60"/>
      <c r="P28" s="60"/>
      <c r="Q28" s="27"/>
      <c r="S28" s="25"/>
      <c r="U28" s="25"/>
      <c r="V28" s="38">
        <f t="shared" si="28"/>
        <v>0</v>
      </c>
      <c r="W28" s="38">
        <f t="shared" si="29"/>
        <v>0</v>
      </c>
      <c r="X28" s="25" t="str">
        <f t="shared" si="30"/>
        <v>OK</v>
      </c>
      <c r="Z28" s="25"/>
      <c r="AA28" s="38">
        <f t="shared" si="31"/>
        <v>0</v>
      </c>
      <c r="AB28" s="38">
        <f>IF($U28="도비",SUM(K28:L28),IF($S28="국도비","직접입력",SUM(K28:L28)-AA28))</f>
        <v>0</v>
      </c>
      <c r="AC28" s="25" t="str">
        <f t="shared" si="32"/>
        <v>OK</v>
      </c>
      <c r="AE28" s="25" t="str">
        <f t="shared" si="6"/>
        <v/>
      </c>
      <c r="AG28" s="22" t="str">
        <f t="shared" si="33"/>
        <v/>
      </c>
      <c r="AH28" s="60" t="str">
        <f t="shared" si="34"/>
        <v/>
      </c>
      <c r="AJ28" s="25" t="str">
        <f t="array" ref="AJ28">IF(C28="","",INDEX(구분표!$I$2:$I$313, MATCH(1,(구분표!$E$2:$E$313='17년기금출'!B28)*(구분표!$F$2:$F$313='17년기금출'!C28)*(구분표!$G$2:$G$313='17년기금출'!A28),0)))</f>
        <v/>
      </c>
      <c r="AL28" s="25"/>
    </row>
    <row r="29" spans="1:38" ht="50.1" customHeight="1" x14ac:dyDescent="0.3">
      <c r="A29" s="52" t="s">
        <v>806</v>
      </c>
      <c r="B29" s="53"/>
      <c r="C29" s="54"/>
      <c r="D29" s="53"/>
      <c r="E29" s="54"/>
      <c r="F29" s="53"/>
      <c r="G29" s="55">
        <f t="shared" ref="G29:M29" si="36">SUM(G30:G39)</f>
        <v>0</v>
      </c>
      <c r="H29" s="55">
        <f t="shared" si="36"/>
        <v>0</v>
      </c>
      <c r="I29" s="55">
        <f t="shared" si="36"/>
        <v>0</v>
      </c>
      <c r="J29" s="55">
        <f t="shared" si="36"/>
        <v>0</v>
      </c>
      <c r="K29" s="55">
        <f t="shared" si="36"/>
        <v>0</v>
      </c>
      <c r="L29" s="55">
        <f t="shared" si="36"/>
        <v>0</v>
      </c>
      <c r="M29" s="55">
        <f t="shared" si="36"/>
        <v>0</v>
      </c>
      <c r="N29" s="56"/>
      <c r="O29" s="183"/>
      <c r="P29" s="183"/>
      <c r="Q29" s="57"/>
      <c r="S29" s="25"/>
      <c r="U29" s="25"/>
      <c r="V29" s="38"/>
      <c r="W29" s="38"/>
      <c r="X29" s="25"/>
      <c r="Z29" s="25"/>
      <c r="AA29" s="38"/>
      <c r="AB29" s="38"/>
      <c r="AC29" s="25"/>
      <c r="AE29" s="25" t="str">
        <f t="shared" si="6"/>
        <v/>
      </c>
      <c r="AG29" s="22"/>
      <c r="AH29" s="60"/>
      <c r="AJ29" s="25"/>
      <c r="AL29" s="25"/>
    </row>
    <row r="30" spans="1:38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113"/>
      <c r="G30" s="40"/>
      <c r="H30" s="38"/>
      <c r="I30" s="41"/>
      <c r="J30" s="46">
        <f t="shared" ref="J30:J39" si="37">G30+H30+I30</f>
        <v>0</v>
      </c>
      <c r="K30" s="38"/>
      <c r="L30" s="41"/>
      <c r="M30" s="48">
        <f t="shared" ref="M30:M39" si="38">G30+K30+L30</f>
        <v>0</v>
      </c>
      <c r="N30" s="25" t="str">
        <f t="shared" ref="N30:N39" si="39">IF(AND((J30=0),(M30&gt;0)),"O",IF(AND((H30&lt;0),(J30-M30&lt;0)),"O","X"))</f>
        <v>X</v>
      </c>
      <c r="O30" s="60"/>
      <c r="P30" s="60"/>
      <c r="Q30" s="112"/>
      <c r="S30" s="25"/>
      <c r="U30" s="25"/>
      <c r="V30" s="38">
        <f t="shared" ref="V30:V39" si="40">IF($U30&lt;&gt;"도비",IF($S30="국도비","직접입력",SUM($H30:$I30)),)</f>
        <v>0</v>
      </c>
      <c r="W30" s="38">
        <f t="shared" ref="W30:W39" si="41">IF($U30="도비",SUM($H30:$I30),IF($S30="국도비","직접입력",SUM($H30:$I30)-$V30))</f>
        <v>0</v>
      </c>
      <c r="X30" s="25" t="str">
        <f t="shared" ref="X30:X39" si="42">IF(SUM($H30:$I30)=SUM($V30:$W30),"OK","검토")</f>
        <v>OK</v>
      </c>
      <c r="Z30" s="25"/>
      <c r="AA30" s="38">
        <f t="shared" ref="AA30:AA39" si="43">IF($U30&lt;&gt;"도비",IF($S30="국도비","직접입력",SUM($K30:$L30)),)</f>
        <v>0</v>
      </c>
      <c r="AB30" s="38">
        <f>IF($U30="도비",SUM(K30:L30),IF($S30="국도비","직접입력",SUM(K30:L30)-AA30))</f>
        <v>0</v>
      </c>
      <c r="AC30" s="25" t="str">
        <f t="shared" ref="AC30:AC39" si="44">IF(SUM(K30:L30)=SUM(AA30:AB30),"OK","검토")</f>
        <v>OK</v>
      </c>
      <c r="AE30" s="25" t="str">
        <f t="shared" si="6"/>
        <v/>
      </c>
      <c r="AG30" s="22" t="str">
        <f t="shared" ref="AG30:AG39" si="45">IF(AE30="","",COUNTIF($AE$7:$AE$39,AE30))</f>
        <v/>
      </c>
      <c r="AH30" s="60" t="str">
        <f t="shared" ref="AH30:AH39" si="46">IF(U30="","",IF(AND(U30="도비",AE30="세입없음"),"OK",IF(AND(U30&lt;&gt;"도비",AE30&lt;&gt;""),"OK","@@")))</f>
        <v/>
      </c>
      <c r="AJ30" s="25" t="str">
        <f t="array" ref="AJ30">IF(C30="","",INDEX(구분표!$I$2:$I$313, MATCH(1,(구분표!$E$2:$E$313='17년기금출'!B30)*(구분표!$F$2:$F$313='17년기금출'!C30)*(구분표!$G$2:$G$313='17년기금출'!A30),0)))</f>
        <v/>
      </c>
      <c r="AL30" s="25"/>
    </row>
    <row r="31" spans="1:38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113"/>
      <c r="G31" s="40"/>
      <c r="H31" s="38"/>
      <c r="I31" s="41"/>
      <c r="J31" s="46">
        <f t="shared" si="37"/>
        <v>0</v>
      </c>
      <c r="K31" s="38"/>
      <c r="L31" s="41"/>
      <c r="M31" s="48">
        <f t="shared" si="38"/>
        <v>0</v>
      </c>
      <c r="N31" s="25" t="str">
        <f t="shared" si="39"/>
        <v>X</v>
      </c>
      <c r="O31" s="60"/>
      <c r="P31" s="60"/>
      <c r="Q31" s="112"/>
      <c r="S31" s="25"/>
      <c r="U31" s="25"/>
      <c r="V31" s="38">
        <f t="shared" si="40"/>
        <v>0</v>
      </c>
      <c r="W31" s="38">
        <f t="shared" si="41"/>
        <v>0</v>
      </c>
      <c r="X31" s="25" t="str">
        <f t="shared" si="42"/>
        <v>OK</v>
      </c>
      <c r="Z31" s="25"/>
      <c r="AA31" s="38">
        <f t="shared" si="43"/>
        <v>0</v>
      </c>
      <c r="AB31" s="38">
        <f>IF($U31="도비",SUM(K31:L31),IF($S31="국도비","직접입력",SUM(K31:L31)-AA31))</f>
        <v>0</v>
      </c>
      <c r="AC31" s="25" t="str">
        <f t="shared" si="44"/>
        <v>OK</v>
      </c>
      <c r="AE31" s="25" t="str">
        <f t="shared" si="6"/>
        <v/>
      </c>
      <c r="AG31" s="22" t="str">
        <f t="shared" si="45"/>
        <v/>
      </c>
      <c r="AH31" s="60" t="str">
        <f t="shared" si="46"/>
        <v/>
      </c>
      <c r="AJ31" s="25" t="str">
        <f t="array" ref="AJ31">IF(C31="","",INDEX(구분표!$I$2:$I$313, MATCH(1,(구분표!$E$2:$E$313='17년기금출'!B31)*(구분표!$F$2:$F$313='17년기금출'!C31)*(구분표!$G$2:$G$313='17년기금출'!A31),0)))</f>
        <v/>
      </c>
      <c r="AL31" s="25"/>
    </row>
    <row r="32" spans="1:38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113"/>
      <c r="G32" s="40"/>
      <c r="H32" s="38"/>
      <c r="I32" s="41"/>
      <c r="J32" s="46">
        <f t="shared" si="37"/>
        <v>0</v>
      </c>
      <c r="K32" s="38"/>
      <c r="L32" s="41"/>
      <c r="M32" s="48">
        <f t="shared" si="38"/>
        <v>0</v>
      </c>
      <c r="N32" s="25" t="str">
        <f t="shared" si="39"/>
        <v>X</v>
      </c>
      <c r="O32" s="60"/>
      <c r="P32" s="60"/>
      <c r="Q32" s="112"/>
      <c r="S32" s="25"/>
      <c r="U32" s="25"/>
      <c r="V32" s="38">
        <f t="shared" si="40"/>
        <v>0</v>
      </c>
      <c r="W32" s="38">
        <f t="shared" si="41"/>
        <v>0</v>
      </c>
      <c r="X32" s="25" t="str">
        <f t="shared" si="42"/>
        <v>OK</v>
      </c>
      <c r="Z32" s="25"/>
      <c r="AA32" s="38">
        <f t="shared" si="43"/>
        <v>0</v>
      </c>
      <c r="AB32" s="38">
        <f t="shared" ref="AB32:AB36" si="47">IF($U32="도비",SUM(K32:L32),IF($S32="국도비","직접입력",SUM(K32:L32)-AA32))</f>
        <v>0</v>
      </c>
      <c r="AC32" s="25" t="str">
        <f t="shared" si="44"/>
        <v>OK</v>
      </c>
      <c r="AE32" s="25" t="str">
        <f t="shared" si="6"/>
        <v/>
      </c>
      <c r="AG32" s="22" t="str">
        <f t="shared" si="45"/>
        <v/>
      </c>
      <c r="AH32" s="60" t="str">
        <f t="shared" si="46"/>
        <v/>
      </c>
      <c r="AJ32" s="25" t="str">
        <f t="array" ref="AJ32">IF(C32="","",INDEX(구분표!$I$2:$I$313, MATCH(1,(구분표!$E$2:$E$313='17년기금출'!B32)*(구분표!$F$2:$F$313='17년기금출'!C32)*(구분표!$G$2:$G$313='17년기금출'!A32),0)))</f>
        <v/>
      </c>
      <c r="AL32" s="25"/>
    </row>
    <row r="33" spans="1:38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113"/>
      <c r="G33" s="40"/>
      <c r="H33" s="38"/>
      <c r="I33" s="41"/>
      <c r="J33" s="46">
        <f t="shared" si="37"/>
        <v>0</v>
      </c>
      <c r="K33" s="38"/>
      <c r="L33" s="41"/>
      <c r="M33" s="48">
        <f t="shared" si="38"/>
        <v>0</v>
      </c>
      <c r="N33" s="25" t="str">
        <f t="shared" si="39"/>
        <v>X</v>
      </c>
      <c r="O33" s="60"/>
      <c r="P33" s="60"/>
      <c r="Q33" s="112"/>
      <c r="S33" s="25"/>
      <c r="U33" s="25"/>
      <c r="V33" s="38">
        <f t="shared" si="40"/>
        <v>0</v>
      </c>
      <c r="W33" s="38">
        <f t="shared" si="41"/>
        <v>0</v>
      </c>
      <c r="X33" s="25" t="str">
        <f t="shared" si="42"/>
        <v>OK</v>
      </c>
      <c r="Z33" s="25"/>
      <c r="AA33" s="38">
        <f t="shared" si="43"/>
        <v>0</v>
      </c>
      <c r="AB33" s="38">
        <f t="shared" si="47"/>
        <v>0</v>
      </c>
      <c r="AC33" s="25" t="str">
        <f t="shared" si="44"/>
        <v>OK</v>
      </c>
      <c r="AE33" s="25" t="str">
        <f t="shared" si="6"/>
        <v/>
      </c>
      <c r="AG33" s="22" t="str">
        <f t="shared" si="45"/>
        <v/>
      </c>
      <c r="AH33" s="60" t="str">
        <f t="shared" si="46"/>
        <v/>
      </c>
      <c r="AJ33" s="25" t="str">
        <f t="array" ref="AJ33">IF(C33="","",INDEX(구분표!$I$2:$I$313, MATCH(1,(구분표!$E$2:$E$313='17년기금출'!B33)*(구분표!$F$2:$F$313='17년기금출'!C33)*(구분표!$G$2:$G$313='17년기금출'!A33),0)))</f>
        <v/>
      </c>
      <c r="AL33" s="25"/>
    </row>
    <row r="34" spans="1:38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113"/>
      <c r="G34" s="40"/>
      <c r="H34" s="38"/>
      <c r="I34" s="41"/>
      <c r="J34" s="46">
        <f t="shared" si="37"/>
        <v>0</v>
      </c>
      <c r="K34" s="38"/>
      <c r="L34" s="41"/>
      <c r="M34" s="48">
        <f t="shared" si="38"/>
        <v>0</v>
      </c>
      <c r="N34" s="25" t="str">
        <f t="shared" si="39"/>
        <v>X</v>
      </c>
      <c r="O34" s="60"/>
      <c r="P34" s="60"/>
      <c r="Q34" s="112"/>
      <c r="S34" s="25"/>
      <c r="U34" s="25"/>
      <c r="V34" s="38">
        <f t="shared" si="40"/>
        <v>0</v>
      </c>
      <c r="W34" s="38">
        <f t="shared" si="41"/>
        <v>0</v>
      </c>
      <c r="X34" s="25" t="str">
        <f t="shared" si="42"/>
        <v>OK</v>
      </c>
      <c r="Z34" s="25"/>
      <c r="AA34" s="38">
        <f t="shared" si="43"/>
        <v>0</v>
      </c>
      <c r="AB34" s="38">
        <f t="shared" si="47"/>
        <v>0</v>
      </c>
      <c r="AC34" s="25" t="str">
        <f t="shared" si="44"/>
        <v>OK</v>
      </c>
      <c r="AE34" s="25" t="str">
        <f t="shared" si="6"/>
        <v/>
      </c>
      <c r="AG34" s="22" t="str">
        <f t="shared" si="45"/>
        <v/>
      </c>
      <c r="AH34" s="60" t="str">
        <f t="shared" si="46"/>
        <v/>
      </c>
      <c r="AJ34" s="25" t="str">
        <f t="array" ref="AJ34">IF(C34="","",INDEX(구분표!$I$2:$I$313, MATCH(1,(구분표!$E$2:$E$313='17년기금출'!B34)*(구분표!$F$2:$F$313='17년기금출'!C34)*(구분표!$G$2:$G$313='17년기금출'!A34),0)))</f>
        <v/>
      </c>
      <c r="AL34" s="25"/>
    </row>
    <row r="35" spans="1:38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113"/>
      <c r="G35" s="40"/>
      <c r="H35" s="38"/>
      <c r="I35" s="41"/>
      <c r="J35" s="46">
        <f t="shared" si="37"/>
        <v>0</v>
      </c>
      <c r="K35" s="38"/>
      <c r="L35" s="41"/>
      <c r="M35" s="48">
        <f t="shared" si="38"/>
        <v>0</v>
      </c>
      <c r="N35" s="25" t="str">
        <f t="shared" si="39"/>
        <v>X</v>
      </c>
      <c r="O35" s="60"/>
      <c r="P35" s="60"/>
      <c r="Q35" s="112"/>
      <c r="S35" s="25"/>
      <c r="U35" s="25"/>
      <c r="V35" s="38">
        <f t="shared" si="40"/>
        <v>0</v>
      </c>
      <c r="W35" s="38">
        <f t="shared" si="41"/>
        <v>0</v>
      </c>
      <c r="X35" s="25" t="str">
        <f t="shared" si="42"/>
        <v>OK</v>
      </c>
      <c r="Z35" s="25"/>
      <c r="AA35" s="38">
        <f t="shared" si="43"/>
        <v>0</v>
      </c>
      <c r="AB35" s="38">
        <f t="shared" si="47"/>
        <v>0</v>
      </c>
      <c r="AC35" s="25" t="str">
        <f t="shared" si="44"/>
        <v>OK</v>
      </c>
      <c r="AE35" s="25" t="str">
        <f t="shared" si="6"/>
        <v/>
      </c>
      <c r="AG35" s="22" t="str">
        <f t="shared" si="45"/>
        <v/>
      </c>
      <c r="AH35" s="60" t="str">
        <f t="shared" si="46"/>
        <v/>
      </c>
      <c r="AJ35" s="25" t="str">
        <f t="array" ref="AJ35">IF(C35="","",INDEX(구분표!$I$2:$I$313, MATCH(1,(구분표!$E$2:$E$313='17년기금출'!B35)*(구분표!$F$2:$F$313='17년기금출'!C35)*(구분표!$G$2:$G$313='17년기금출'!A35),0)))</f>
        <v/>
      </c>
      <c r="AL35" s="25"/>
    </row>
    <row r="36" spans="1:38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113"/>
      <c r="G36" s="40"/>
      <c r="H36" s="38"/>
      <c r="I36" s="41"/>
      <c r="J36" s="46">
        <f t="shared" si="37"/>
        <v>0</v>
      </c>
      <c r="K36" s="38"/>
      <c r="L36" s="41"/>
      <c r="M36" s="48">
        <f t="shared" si="38"/>
        <v>0</v>
      </c>
      <c r="N36" s="25" t="str">
        <f t="shared" si="39"/>
        <v>X</v>
      </c>
      <c r="O36" s="60"/>
      <c r="P36" s="60"/>
      <c r="Q36" s="112"/>
      <c r="S36" s="25"/>
      <c r="U36" s="25"/>
      <c r="V36" s="38">
        <f t="shared" si="40"/>
        <v>0</v>
      </c>
      <c r="W36" s="38">
        <f t="shared" si="41"/>
        <v>0</v>
      </c>
      <c r="X36" s="25" t="str">
        <f t="shared" si="42"/>
        <v>OK</v>
      </c>
      <c r="Z36" s="25"/>
      <c r="AA36" s="38">
        <f t="shared" si="43"/>
        <v>0</v>
      </c>
      <c r="AB36" s="38">
        <f t="shared" si="47"/>
        <v>0</v>
      </c>
      <c r="AC36" s="25" t="str">
        <f t="shared" si="44"/>
        <v>OK</v>
      </c>
      <c r="AE36" s="25" t="str">
        <f t="shared" si="6"/>
        <v/>
      </c>
      <c r="AG36" s="22" t="str">
        <f t="shared" si="45"/>
        <v/>
      </c>
      <c r="AH36" s="60" t="str">
        <f t="shared" si="46"/>
        <v/>
      </c>
      <c r="AJ36" s="25" t="str">
        <f t="array" ref="AJ36">IF(C36="","",INDEX(구분표!$I$2:$I$313, MATCH(1,(구분표!$E$2:$E$313='17년기금출'!B36)*(구분표!$F$2:$F$313='17년기금출'!C36)*(구분표!$G$2:$G$313='17년기금출'!A36),0)))</f>
        <v/>
      </c>
      <c r="AL36" s="25"/>
    </row>
    <row r="37" spans="1:38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37"/>
        <v>0</v>
      </c>
      <c r="K37" s="38"/>
      <c r="L37" s="41"/>
      <c r="M37" s="48">
        <f t="shared" si="38"/>
        <v>0</v>
      </c>
      <c r="N37" s="25" t="str">
        <f t="shared" si="39"/>
        <v>X</v>
      </c>
      <c r="O37" s="60"/>
      <c r="P37" s="60"/>
      <c r="Q37" s="27"/>
      <c r="S37" s="25"/>
      <c r="U37" s="25"/>
      <c r="V37" s="38">
        <f t="shared" si="40"/>
        <v>0</v>
      </c>
      <c r="W37" s="38">
        <f t="shared" si="41"/>
        <v>0</v>
      </c>
      <c r="X37" s="25" t="str">
        <f t="shared" si="42"/>
        <v>OK</v>
      </c>
      <c r="Z37" s="25"/>
      <c r="AA37" s="38">
        <f t="shared" si="43"/>
        <v>0</v>
      </c>
      <c r="AB37" s="38">
        <f>IF($U37="도비",SUM(K37:L37),IF($S37="국도비","직접입력",SUM(K37:L37)-AA37))</f>
        <v>0</v>
      </c>
      <c r="AC37" s="25" t="str">
        <f t="shared" si="44"/>
        <v>OK</v>
      </c>
      <c r="AE37" s="25" t="str">
        <f t="shared" si="6"/>
        <v/>
      </c>
      <c r="AG37" s="22" t="str">
        <f t="shared" si="45"/>
        <v/>
      </c>
      <c r="AH37" s="60" t="str">
        <f t="shared" si="46"/>
        <v/>
      </c>
      <c r="AJ37" s="25" t="str">
        <f t="array" ref="AJ37">IF(C37="","",INDEX(구분표!$I$2:$I$313, MATCH(1,(구분표!$E$2:$E$313='17년기금출'!B37)*(구분표!$F$2:$F$313='17년기금출'!C37)*(구분표!$G$2:$G$313='17년기금출'!A37),0)))</f>
        <v/>
      </c>
      <c r="AL37" s="25"/>
    </row>
    <row r="38" spans="1:38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37"/>
        <v>0</v>
      </c>
      <c r="K38" s="38"/>
      <c r="L38" s="41"/>
      <c r="M38" s="48">
        <f t="shared" si="38"/>
        <v>0</v>
      </c>
      <c r="N38" s="25" t="str">
        <f t="shared" si="39"/>
        <v>X</v>
      </c>
      <c r="O38" s="60"/>
      <c r="P38" s="60"/>
      <c r="Q38" s="27"/>
      <c r="S38" s="25"/>
      <c r="U38" s="25"/>
      <c r="V38" s="38">
        <f t="shared" si="40"/>
        <v>0</v>
      </c>
      <c r="W38" s="38">
        <f t="shared" si="41"/>
        <v>0</v>
      </c>
      <c r="X38" s="25" t="str">
        <f t="shared" si="42"/>
        <v>OK</v>
      </c>
      <c r="Z38" s="25"/>
      <c r="AA38" s="38">
        <f t="shared" si="43"/>
        <v>0</v>
      </c>
      <c r="AB38" s="38">
        <f>IF($U38="도비",SUM(K38:L38),IF($S38="국도비","직접입력",SUM(K38:L38)-AA38))</f>
        <v>0</v>
      </c>
      <c r="AC38" s="25" t="str">
        <f t="shared" si="44"/>
        <v>OK</v>
      </c>
      <c r="AE38" s="25" t="str">
        <f t="shared" si="6"/>
        <v/>
      </c>
      <c r="AG38" s="22" t="str">
        <f t="shared" si="45"/>
        <v/>
      </c>
      <c r="AH38" s="60" t="str">
        <f t="shared" si="46"/>
        <v/>
      </c>
      <c r="AJ38" s="25" t="str">
        <f t="array" ref="AJ38">IF(C38="","",INDEX(구분표!$I$2:$I$313, MATCH(1,(구분표!$E$2:$E$313='17년기금출'!B38)*(구분표!$F$2:$F$313='17년기금출'!C38)*(구분표!$G$2:$G$313='17년기금출'!A38),0)))</f>
        <v/>
      </c>
      <c r="AL38" s="25"/>
    </row>
    <row r="39" spans="1:38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37"/>
        <v>0</v>
      </c>
      <c r="K39" s="39"/>
      <c r="L39" s="43"/>
      <c r="M39" s="49">
        <f t="shared" si="38"/>
        <v>0</v>
      </c>
      <c r="N39" s="26" t="str">
        <f t="shared" si="39"/>
        <v>X</v>
      </c>
      <c r="O39" s="61"/>
      <c r="P39" s="61"/>
      <c r="Q39" s="28"/>
      <c r="S39" s="26"/>
      <c r="U39" s="26"/>
      <c r="V39" s="39">
        <f t="shared" si="40"/>
        <v>0</v>
      </c>
      <c r="W39" s="39">
        <f t="shared" si="41"/>
        <v>0</v>
      </c>
      <c r="X39" s="26" t="str">
        <f t="shared" si="42"/>
        <v>OK</v>
      </c>
      <c r="Z39" s="26"/>
      <c r="AA39" s="39">
        <f t="shared" si="43"/>
        <v>0</v>
      </c>
      <c r="AB39" s="39">
        <f>IF($U39="도비",SUM(K39:L39),IF($S39="국도비","직접입력",SUM(K39:L39)-AA39))</f>
        <v>0</v>
      </c>
      <c r="AC39" s="26" t="str">
        <f t="shared" si="44"/>
        <v>OK</v>
      </c>
      <c r="AE39" s="26" t="str">
        <f t="shared" si="6"/>
        <v/>
      </c>
      <c r="AG39" s="23" t="str">
        <f t="shared" si="45"/>
        <v/>
      </c>
      <c r="AH39" s="61" t="str">
        <f t="shared" si="46"/>
        <v/>
      </c>
      <c r="AJ39" s="26" t="str">
        <f t="array" ref="AJ39">IF(C39="","",INDEX(구분표!$I$2:$I$313, MATCH(1,(구분표!$E$2:$E$313='17년기금출'!B39)*(구분표!$F$2:$F$313='17년기금출'!C39)*(구분표!$G$2:$G$313='17년기금출'!A39),0)))</f>
        <v/>
      </c>
      <c r="AL39" s="26"/>
    </row>
  </sheetData>
  <autoFilter ref="A6:AL39"/>
  <mergeCells count="25">
    <mergeCell ref="F4:F5"/>
    <mergeCell ref="A4:A5"/>
    <mergeCell ref="B4:B5"/>
    <mergeCell ref="C4:C5"/>
    <mergeCell ref="D4:D5"/>
    <mergeCell ref="E4:E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AE4:AE5"/>
    <mergeCell ref="AG4:AG5"/>
    <mergeCell ref="AH4:AH5"/>
    <mergeCell ref="AJ4:AJ5"/>
    <mergeCell ref="AL4:AL5"/>
  </mergeCells>
  <phoneticPr fontId="1" type="noConversion"/>
  <dataValidations count="4"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D8:D39">
      <formula1>"본예산,1회추경,2회추경,3회추경,신규"</formula1>
    </dataValidation>
    <dataValidation type="list" allowBlank="1" showInputMessage="1" showErrorMessage="1" sqref="D7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23"/>
  <sheetViews>
    <sheetView showGridLines="0" showZeros="0" view="pageBreakPreview" topLeftCell="B1" zoomScaleNormal="100" zoomScaleSheetLayoutView="100" workbookViewId="0">
      <pane ySplit="5" topLeftCell="A6" activePane="bottomLeft" state="frozen"/>
      <selection pane="bottomLeft" activeCell="B1" sqref="B1:N1"/>
    </sheetView>
  </sheetViews>
  <sheetFormatPr defaultRowHeight="16.5" x14ac:dyDescent="0.3"/>
  <cols>
    <col min="1" max="1" width="19.875" hidden="1" customWidth="1"/>
    <col min="2" max="2" width="20.375" customWidth="1"/>
    <col min="3" max="3" width="10" customWidth="1"/>
    <col min="4" max="4" width="11.25" customWidth="1"/>
    <col min="5" max="5" width="11.125" customWidth="1"/>
    <col min="6" max="6" width="12.375" customWidth="1"/>
    <col min="7" max="11" width="10.125" customWidth="1"/>
    <col min="12" max="13" width="11.125" customWidth="1"/>
    <col min="14" max="14" width="8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 x14ac:dyDescent="0.15">
      <c r="A1" s="118"/>
      <c r="B1" s="237" t="s">
        <v>807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118"/>
      <c r="P1" s="118"/>
      <c r="Q1" s="118"/>
    </row>
    <row r="2" spans="1:17" ht="18.75" customHeight="1" x14ac:dyDescent="0.15">
      <c r="A2" s="118"/>
      <c r="B2" s="119"/>
      <c r="C2" s="120"/>
      <c r="D2" s="120"/>
      <c r="E2" s="120"/>
      <c r="F2" s="118"/>
      <c r="G2" s="121"/>
      <c r="H2" s="121"/>
      <c r="I2" s="121"/>
      <c r="J2" s="121"/>
      <c r="K2" s="118"/>
      <c r="L2" s="118"/>
      <c r="M2" s="118"/>
      <c r="N2" s="122" t="s">
        <v>808</v>
      </c>
      <c r="O2" s="122"/>
      <c r="P2" s="122"/>
      <c r="Q2" s="122"/>
    </row>
    <row r="3" spans="1:17" ht="0.75" customHeight="1" thickBot="1" x14ac:dyDescent="0.2">
      <c r="A3" s="118"/>
      <c r="B3" s="120"/>
      <c r="C3" s="120"/>
      <c r="D3" s="120"/>
      <c r="E3" s="120"/>
      <c r="F3" s="118"/>
      <c r="G3" s="121"/>
      <c r="H3" s="121"/>
      <c r="I3" s="121"/>
      <c r="J3" s="121"/>
      <c r="K3" s="118"/>
      <c r="L3" s="118"/>
      <c r="M3" s="118"/>
      <c r="N3" s="122"/>
      <c r="O3" s="122"/>
      <c r="P3" s="122"/>
      <c r="Q3" s="122"/>
    </row>
    <row r="4" spans="1:17" s="123" customFormat="1" ht="27.75" customHeight="1" x14ac:dyDescent="0.15">
      <c r="B4" s="238" t="s">
        <v>809</v>
      </c>
      <c r="C4" s="240" t="s">
        <v>810</v>
      </c>
      <c r="D4" s="242" t="s">
        <v>811</v>
      </c>
      <c r="E4" s="243" t="s">
        <v>812</v>
      </c>
      <c r="F4" s="244"/>
      <c r="G4" s="245"/>
      <c r="H4" s="124" t="s">
        <v>813</v>
      </c>
      <c r="I4" s="125"/>
      <c r="J4" s="126"/>
      <c r="K4" s="242">
        <v>2017</v>
      </c>
      <c r="L4" s="242">
        <v>2018</v>
      </c>
      <c r="M4" s="246" t="s">
        <v>814</v>
      </c>
      <c r="N4" s="248" t="s">
        <v>815</v>
      </c>
    </row>
    <row r="5" spans="1:17" s="127" customFormat="1" ht="27.75" customHeight="1" thickBot="1" x14ac:dyDescent="0.2">
      <c r="B5" s="239"/>
      <c r="C5" s="241"/>
      <c r="D5" s="241"/>
      <c r="E5" s="128" t="s">
        <v>816</v>
      </c>
      <c r="F5" s="129" t="s">
        <v>817</v>
      </c>
      <c r="G5" s="130" t="s">
        <v>818</v>
      </c>
      <c r="H5" s="128" t="s">
        <v>816</v>
      </c>
      <c r="I5" s="129" t="s">
        <v>819</v>
      </c>
      <c r="J5" s="129" t="s">
        <v>818</v>
      </c>
      <c r="K5" s="241"/>
      <c r="L5" s="241"/>
      <c r="M5" s="247"/>
      <c r="N5" s="249"/>
    </row>
    <row r="6" spans="1:17" s="123" customFormat="1" ht="21.95" customHeight="1" x14ac:dyDescent="0.15">
      <c r="A6" s="123" t="s">
        <v>820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4"/>
      <c r="N6" s="135"/>
    </row>
    <row r="7" spans="1:17" s="123" customFormat="1" ht="21.95" customHeight="1" x14ac:dyDescent="0.15">
      <c r="A7" s="123" t="s">
        <v>821</v>
      </c>
      <c r="B7" s="136"/>
      <c r="C7" s="137"/>
      <c r="D7" s="138"/>
      <c r="E7" s="138"/>
      <c r="F7" s="138"/>
      <c r="G7" s="138"/>
      <c r="H7" s="138"/>
      <c r="I7" s="138"/>
      <c r="J7" s="138"/>
      <c r="K7" s="138"/>
      <c r="L7" s="138"/>
      <c r="M7" s="139"/>
      <c r="N7" s="140"/>
    </row>
    <row r="8" spans="1:17" s="123" customFormat="1" ht="21.95" customHeight="1" x14ac:dyDescent="0.15">
      <c r="B8" s="136"/>
      <c r="C8" s="141"/>
      <c r="D8" s="142"/>
      <c r="E8" s="142"/>
      <c r="F8" s="142"/>
      <c r="G8" s="142"/>
      <c r="H8" s="142"/>
      <c r="I8" s="142"/>
      <c r="J8" s="142"/>
      <c r="K8" s="142"/>
      <c r="L8" s="142"/>
      <c r="M8" s="143"/>
      <c r="N8" s="140"/>
    </row>
    <row r="9" spans="1:17" s="123" customFormat="1" ht="21.95" customHeight="1" x14ac:dyDescent="0.15">
      <c r="B9" s="136"/>
      <c r="C9" s="144"/>
      <c r="D9" s="145"/>
      <c r="E9" s="145"/>
      <c r="F9" s="145"/>
      <c r="G9" s="145"/>
      <c r="H9" s="145"/>
      <c r="I9" s="145"/>
      <c r="J9" s="145"/>
      <c r="K9" s="145"/>
      <c r="L9" s="145"/>
      <c r="M9" s="146"/>
      <c r="N9" s="140"/>
    </row>
    <row r="10" spans="1:17" s="123" customFormat="1" ht="21.95" customHeight="1" x14ac:dyDescent="0.15">
      <c r="B10" s="147"/>
      <c r="C10" s="144"/>
      <c r="D10" s="145"/>
      <c r="E10" s="145"/>
      <c r="F10" s="145"/>
      <c r="G10" s="145"/>
      <c r="H10" s="145"/>
      <c r="I10" s="145"/>
      <c r="J10" s="145"/>
      <c r="K10" s="145"/>
      <c r="L10" s="145"/>
      <c r="M10" s="146"/>
      <c r="N10" s="140"/>
    </row>
    <row r="11" spans="1:17" s="123" customFormat="1" ht="21.95" customHeight="1" x14ac:dyDescent="0.15">
      <c r="B11" s="148"/>
      <c r="C11" s="137"/>
      <c r="D11" s="138"/>
      <c r="E11" s="138"/>
      <c r="F11" s="138"/>
      <c r="G11" s="138"/>
      <c r="H11" s="138"/>
      <c r="I11" s="138"/>
      <c r="J11" s="138"/>
      <c r="K11" s="138"/>
      <c r="L11" s="138"/>
      <c r="M11" s="139"/>
      <c r="N11" s="140"/>
    </row>
    <row r="12" spans="1:17" s="123" customFormat="1" ht="21.95" customHeight="1" x14ac:dyDescent="0.15">
      <c r="B12" s="149"/>
      <c r="C12" s="141"/>
      <c r="D12" s="142"/>
      <c r="E12" s="142"/>
      <c r="F12" s="142"/>
      <c r="G12" s="142"/>
      <c r="H12" s="142"/>
      <c r="I12" s="142"/>
      <c r="J12" s="142"/>
      <c r="K12" s="142"/>
      <c r="L12" s="142"/>
      <c r="M12" s="143"/>
      <c r="N12" s="140"/>
    </row>
    <row r="13" spans="1:17" s="123" customFormat="1" ht="21.95" customHeight="1" x14ac:dyDescent="0.15">
      <c r="B13" s="150"/>
      <c r="C13" s="141"/>
      <c r="D13" s="142"/>
      <c r="E13" s="142"/>
      <c r="F13" s="142"/>
      <c r="G13" s="142"/>
      <c r="H13" s="142"/>
      <c r="I13" s="142"/>
      <c r="J13" s="142"/>
      <c r="K13" s="142"/>
      <c r="L13" s="142"/>
      <c r="M13" s="143"/>
      <c r="N13" s="140"/>
    </row>
    <row r="14" spans="1:17" s="123" customFormat="1" ht="21.95" customHeight="1" thickBot="1" x14ac:dyDescent="0.2">
      <c r="B14" s="151"/>
      <c r="C14" s="152"/>
      <c r="D14" s="153"/>
      <c r="E14" s="153"/>
      <c r="F14" s="153"/>
      <c r="G14" s="153"/>
      <c r="H14" s="153"/>
      <c r="I14" s="153"/>
      <c r="J14" s="153"/>
      <c r="K14" s="153"/>
      <c r="L14" s="153"/>
      <c r="M14" s="154"/>
      <c r="N14" s="155"/>
    </row>
    <row r="15" spans="1:17" s="118" customFormat="1" ht="21.95" customHeight="1" x14ac:dyDescent="0.15">
      <c r="A15" s="118" t="s">
        <v>822</v>
      </c>
      <c r="B15" s="156"/>
      <c r="C15" s="157"/>
      <c r="D15" s="158"/>
      <c r="E15" s="158"/>
      <c r="F15" s="158"/>
      <c r="G15" s="158"/>
      <c r="H15" s="158"/>
      <c r="I15" s="158"/>
      <c r="J15" s="158"/>
      <c r="K15" s="158"/>
      <c r="L15" s="158"/>
      <c r="M15" s="159"/>
      <c r="N15" s="160"/>
    </row>
    <row r="16" spans="1:17" s="118" customFormat="1" ht="21.95" customHeight="1" x14ac:dyDescent="0.15">
      <c r="A16" s="118" t="s">
        <v>823</v>
      </c>
      <c r="B16" s="161"/>
      <c r="C16" s="162"/>
      <c r="D16" s="163"/>
      <c r="E16" s="163"/>
      <c r="F16" s="163"/>
      <c r="G16" s="163"/>
      <c r="H16" s="163"/>
      <c r="I16" s="163"/>
      <c r="J16" s="163"/>
      <c r="K16" s="163"/>
      <c r="L16" s="163"/>
      <c r="M16" s="164"/>
      <c r="N16" s="165"/>
      <c r="O16"/>
      <c r="P16"/>
      <c r="Q16"/>
    </row>
    <row r="17" spans="2:17" s="118" customFormat="1" ht="21.95" customHeight="1" x14ac:dyDescent="0.15">
      <c r="B17" s="166"/>
      <c r="C17" s="167"/>
      <c r="D17" s="168"/>
      <c r="E17" s="168"/>
      <c r="F17" s="168"/>
      <c r="G17" s="168"/>
      <c r="H17" s="168"/>
      <c r="I17" s="168"/>
      <c r="J17" s="168"/>
      <c r="K17" s="168"/>
      <c r="L17" s="168"/>
      <c r="M17" s="169"/>
      <c r="N17" s="165"/>
      <c r="O17"/>
      <c r="P17"/>
      <c r="Q17"/>
    </row>
    <row r="18" spans="2:17" s="118" customFormat="1" ht="21.95" customHeight="1" x14ac:dyDescent="0.15">
      <c r="B18" s="170"/>
      <c r="C18" s="171"/>
      <c r="D18" s="172"/>
      <c r="E18" s="172"/>
      <c r="F18" s="172"/>
      <c r="G18" s="172"/>
      <c r="H18" s="172"/>
      <c r="I18" s="172"/>
      <c r="J18" s="172"/>
      <c r="K18" s="172"/>
      <c r="L18" s="172"/>
      <c r="M18" s="173"/>
      <c r="N18" s="165"/>
      <c r="O18"/>
      <c r="P18"/>
      <c r="Q18"/>
    </row>
    <row r="19" spans="2:17" s="118" customFormat="1" ht="21.95" customHeight="1" x14ac:dyDescent="0.15">
      <c r="B19" s="170"/>
      <c r="C19" s="171"/>
      <c r="D19" s="172"/>
      <c r="E19" s="172"/>
      <c r="F19" s="172"/>
      <c r="G19" s="172"/>
      <c r="H19" s="172"/>
      <c r="I19" s="172"/>
      <c r="J19" s="172"/>
      <c r="K19" s="172"/>
      <c r="L19" s="172"/>
      <c r="M19" s="173"/>
      <c r="N19" s="165"/>
      <c r="O19"/>
      <c r="P19"/>
      <c r="Q19"/>
    </row>
    <row r="20" spans="2:17" s="118" customFormat="1" ht="21.95" customHeight="1" x14ac:dyDescent="0.15">
      <c r="B20" s="170"/>
      <c r="C20" s="162"/>
      <c r="D20" s="163"/>
      <c r="E20" s="163"/>
      <c r="F20" s="163"/>
      <c r="G20" s="163"/>
      <c r="H20" s="163"/>
      <c r="I20" s="163"/>
      <c r="J20" s="163"/>
      <c r="K20" s="163"/>
      <c r="L20" s="163"/>
      <c r="M20" s="164"/>
      <c r="N20" s="165"/>
      <c r="O20"/>
      <c r="P20"/>
      <c r="Q20"/>
    </row>
    <row r="21" spans="2:17" s="118" customFormat="1" ht="21.95" customHeight="1" x14ac:dyDescent="0.15">
      <c r="B21" s="174"/>
      <c r="C21" s="167"/>
      <c r="D21" s="168"/>
      <c r="E21" s="168"/>
      <c r="F21" s="168"/>
      <c r="G21" s="168"/>
      <c r="H21" s="168"/>
      <c r="I21" s="168"/>
      <c r="J21" s="168"/>
      <c r="K21" s="168"/>
      <c r="L21" s="168"/>
      <c r="M21" s="169"/>
      <c r="N21" s="165"/>
      <c r="O21"/>
      <c r="P21"/>
      <c r="Q21"/>
    </row>
    <row r="22" spans="2:17" s="118" customFormat="1" ht="21.95" customHeight="1" x14ac:dyDescent="0.15">
      <c r="B22" s="175"/>
      <c r="C22" s="167"/>
      <c r="D22" s="168"/>
      <c r="E22" s="168"/>
      <c r="F22" s="168"/>
      <c r="G22" s="168"/>
      <c r="H22" s="168"/>
      <c r="I22" s="168"/>
      <c r="J22" s="168"/>
      <c r="K22" s="168"/>
      <c r="L22" s="168"/>
      <c r="M22" s="169"/>
      <c r="N22" s="165"/>
      <c r="O22"/>
      <c r="P22"/>
      <c r="Q22"/>
    </row>
    <row r="23" spans="2:17" s="118" customFormat="1" ht="21.95" customHeight="1" thickBot="1" x14ac:dyDescent="0.2">
      <c r="B23" s="176"/>
      <c r="C23" s="177"/>
      <c r="D23" s="178"/>
      <c r="E23" s="178"/>
      <c r="F23" s="178"/>
      <c r="G23" s="178"/>
      <c r="H23" s="178"/>
      <c r="I23" s="178"/>
      <c r="J23" s="178"/>
      <c r="K23" s="178"/>
      <c r="L23" s="178"/>
      <c r="M23" s="179"/>
      <c r="N23" s="180"/>
      <c r="O23"/>
      <c r="P23"/>
      <c r="Q23"/>
    </row>
  </sheetData>
  <mergeCells count="9">
    <mergeCell ref="B1:N1"/>
    <mergeCell ref="B4:B5"/>
    <mergeCell ref="C4:C5"/>
    <mergeCell ref="D4:D5"/>
    <mergeCell ref="E4:G4"/>
    <mergeCell ref="K4:K5"/>
    <mergeCell ref="L4:L5"/>
    <mergeCell ref="M4:M5"/>
    <mergeCell ref="N4:N5"/>
  </mergeCells>
  <phoneticPr fontId="1" type="noConversion"/>
  <pageMargins left="0.31496062992125984" right="0.23622047244094491" top="0.6692913385826772" bottom="0.51181102362204722" header="0.35433070866141736" footer="0.27559055118110237"/>
  <pageSetup paperSize="9" scale="91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10</vt:i4>
      </vt:variant>
    </vt:vector>
  </HeadingPairs>
  <TitlesOfParts>
    <vt:vector size="23" baseType="lpstr">
      <vt:lpstr>구분표</vt:lpstr>
      <vt:lpstr>예결표지(세로)</vt:lpstr>
      <vt:lpstr>예결표지(가로)</vt:lpstr>
      <vt:lpstr>표지</vt:lpstr>
      <vt:lpstr>검증</vt:lpstr>
      <vt:lpstr>총괄표</vt:lpstr>
      <vt:lpstr>17년일입</vt:lpstr>
      <vt:lpstr>17년일출</vt:lpstr>
      <vt:lpstr>17년특입</vt:lpstr>
      <vt:lpstr>17년특출</vt:lpstr>
      <vt:lpstr>17년기금입</vt:lpstr>
      <vt:lpstr>17년기금출</vt:lpstr>
      <vt:lpstr>17년 계속비</vt:lpstr>
      <vt:lpstr>'17년 계속비'!Print_Area</vt:lpstr>
      <vt:lpstr>'17년기금입'!Print_Area</vt:lpstr>
      <vt:lpstr>'17년기금출'!Print_Area</vt:lpstr>
      <vt:lpstr>'17년일입'!Print_Area</vt:lpstr>
      <vt:lpstr>'17년일출'!Print_Area</vt:lpstr>
      <vt:lpstr>'17년특입'!Print_Area</vt:lpstr>
      <vt:lpstr>'17년특출'!Print_Area</vt:lpstr>
      <vt:lpstr>총괄표!Print_Area</vt:lpstr>
      <vt:lpstr>'17년 계속비'!Print_Titles</vt:lpstr>
      <vt:lpstr>'17년일출'!Print_Titles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2016-11-22T10:39:14Z</cp:lastPrinted>
  <dcterms:created xsi:type="dcterms:W3CDTF">2015-06-26T00:14:49Z</dcterms:created>
  <dcterms:modified xsi:type="dcterms:W3CDTF">2016-11-22T10:41:02Z</dcterms:modified>
</cp:coreProperties>
</file>