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060" tabRatio="751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4추일입" sheetId="13" r:id="rId7"/>
    <sheet name="4추일출" sheetId="15" r:id="rId8"/>
    <sheet name="4추특입" sheetId="14" r:id="rId9"/>
    <sheet name="4추특출" sheetId="16" r:id="rId10"/>
    <sheet name="명시이월(일반회계)" sheetId="17" r:id="rId11"/>
    <sheet name="명시이월(특별회계)" sheetId="18" r:id="rId12"/>
    <sheet name="계속비조서" sheetId="19" r:id="rId13"/>
  </sheets>
  <externalReferences>
    <externalReference r:id="rId14"/>
  </externalReferences>
  <definedNames>
    <definedName name="_xlnm._FilterDatabase" localSheetId="6" hidden="1">'4추일입'!$A$6:$Q$111</definedName>
    <definedName name="_xlnm._FilterDatabase" localSheetId="7" hidden="1">'4추일출'!$A$5:$Q$125</definedName>
    <definedName name="_xlnm._FilterDatabase" localSheetId="8" hidden="1">'4추특입'!$A$6:$O$6</definedName>
    <definedName name="_xlnm._FilterDatabase" localSheetId="9" hidden="1">'4추특출'!$A$6:$O$6</definedName>
    <definedName name="_xlnm._FilterDatabase" localSheetId="12" hidden="1">계속비조서!$A$8:$P$8</definedName>
    <definedName name="_xlnm._FilterDatabase" localSheetId="10" hidden="1">'명시이월(일반회계)'!$A$6:$K$50</definedName>
    <definedName name="_xlnm._FilterDatabase" localSheetId="11" hidden="1">'명시이월(특별회계)'!$A$7:$K$7</definedName>
    <definedName name="_xlnm.Print_Area" localSheetId="6">'4추일입'!$A$1:$Q$59</definedName>
    <definedName name="_xlnm.Print_Area" localSheetId="7">'4추일출'!$A$1:$Q$125</definedName>
    <definedName name="_xlnm.Print_Area" localSheetId="8">'4추특입'!$A$1:$O$30</definedName>
    <definedName name="_xlnm.Print_Area" localSheetId="9">'4추특출'!$A:$O</definedName>
    <definedName name="_xlnm.Print_Area" localSheetId="10">'명시이월(일반회계)'!$A$2:$K$58</definedName>
    <definedName name="_xlnm.Print_Area" localSheetId="11">'명시이월(특별회계)'!$A$1:$K$7</definedName>
    <definedName name="_xlnm.Print_Area" localSheetId="5">총괄표!$A$1:$I$25</definedName>
    <definedName name="_xlnm.Print_Titles" localSheetId="6">'4추일입'!$1:$5</definedName>
    <definedName name="_xlnm.Print_Titles" localSheetId="7">'4추일출'!$1:$5</definedName>
    <definedName name="_xlnm.Print_Titles" localSheetId="12">계속비조서!$3:$7</definedName>
    <definedName name="_xlnm.Print_Titles" localSheetId="10">'명시이월(일반회계)'!$2:$6</definedName>
  </definedNames>
  <calcPr calcId="145621"/>
</workbook>
</file>

<file path=xl/calcChain.xml><?xml version="1.0" encoding="utf-8"?>
<calcChain xmlns="http://schemas.openxmlformats.org/spreadsheetml/2006/main">
  <c r="D30" i="4" l="1"/>
  <c r="F30" i="4"/>
  <c r="B31" i="4"/>
  <c r="C31" i="4"/>
  <c r="B32" i="4"/>
  <c r="C32" i="4"/>
  <c r="B33" i="4"/>
  <c r="C33" i="4"/>
  <c r="B34" i="4"/>
  <c r="C34" i="4"/>
  <c r="B35" i="4"/>
  <c r="C35" i="4"/>
  <c r="B36" i="4"/>
  <c r="C36" i="4"/>
  <c r="B37" i="4"/>
  <c r="C37" i="4"/>
  <c r="C38" i="4"/>
  <c r="E38" i="4"/>
  <c r="C39" i="4"/>
  <c r="E39" i="4"/>
  <c r="B39" i="4" s="1"/>
  <c r="B40" i="4"/>
  <c r="C40" i="4"/>
  <c r="E30" i="4" l="1"/>
  <c r="C30" i="4"/>
  <c r="B38" i="4"/>
  <c r="B30" i="4" s="1"/>
  <c r="P100" i="15"/>
  <c r="M100" i="15"/>
  <c r="J100" i="15"/>
  <c r="B100" i="15"/>
  <c r="A100" i="15"/>
  <c r="P99" i="15"/>
  <c r="M99" i="15"/>
  <c r="J99" i="15"/>
  <c r="B99" i="15"/>
  <c r="A99" i="15"/>
  <c r="P101" i="15"/>
  <c r="M101" i="15"/>
  <c r="J101" i="15"/>
  <c r="B101" i="15"/>
  <c r="A101" i="15"/>
  <c r="P15" i="15" l="1"/>
  <c r="M15" i="15"/>
  <c r="P56" i="15"/>
  <c r="M56" i="15"/>
  <c r="J56" i="15"/>
  <c r="B56" i="15"/>
  <c r="A56" i="15"/>
  <c r="P123" i="15"/>
  <c r="M123" i="15"/>
  <c r="J123" i="15"/>
  <c r="B123" i="15"/>
  <c r="A123" i="15"/>
  <c r="P124" i="15"/>
  <c r="M124" i="15"/>
  <c r="J124" i="15"/>
  <c r="B124" i="15"/>
  <c r="A124" i="15"/>
  <c r="P97" i="15"/>
  <c r="M97" i="15"/>
  <c r="J97" i="15"/>
  <c r="B97" i="15"/>
  <c r="A97" i="15"/>
  <c r="P55" i="15"/>
  <c r="M55" i="15"/>
  <c r="J55" i="15"/>
  <c r="B55" i="15"/>
  <c r="A55" i="15"/>
  <c r="P37" i="15"/>
  <c r="M37" i="15"/>
  <c r="J37" i="15"/>
  <c r="B37" i="15"/>
  <c r="A37" i="15"/>
  <c r="A40" i="15" l="1"/>
  <c r="P8" i="13" l="1"/>
  <c r="M8" i="13"/>
  <c r="J8" i="13"/>
  <c r="B8" i="13"/>
  <c r="A8" i="13"/>
  <c r="P122" i="15"/>
  <c r="M122" i="15"/>
  <c r="J122" i="15"/>
  <c r="P121" i="15"/>
  <c r="M121" i="15"/>
  <c r="J121" i="15"/>
  <c r="P120" i="15"/>
  <c r="M120" i="15"/>
  <c r="J120" i="15"/>
  <c r="P14" i="15"/>
  <c r="M14" i="15"/>
  <c r="J14" i="15"/>
  <c r="P38" i="13" l="1"/>
  <c r="M38" i="13"/>
  <c r="J38" i="13"/>
  <c r="B38" i="13"/>
  <c r="A38" i="13"/>
  <c r="P58" i="13"/>
  <c r="M58" i="13"/>
  <c r="J58" i="13"/>
  <c r="B58" i="13"/>
  <c r="A58" i="13"/>
  <c r="P57" i="13"/>
  <c r="M57" i="13"/>
  <c r="J57" i="13"/>
  <c r="B57" i="13"/>
  <c r="A57" i="13"/>
  <c r="P37" i="13" l="1"/>
  <c r="M37" i="13"/>
  <c r="J37" i="13"/>
  <c r="B37" i="13"/>
  <c r="A37" i="13"/>
  <c r="P36" i="13"/>
  <c r="M36" i="13"/>
  <c r="J36" i="13"/>
  <c r="B36" i="13"/>
  <c r="A36" i="13"/>
  <c r="P45" i="15" l="1"/>
  <c r="M45" i="15"/>
  <c r="J45" i="15"/>
  <c r="B45" i="15"/>
  <c r="A45" i="15"/>
  <c r="P19" i="13" l="1"/>
  <c r="M19" i="13"/>
  <c r="J19" i="13"/>
  <c r="B19" i="13"/>
  <c r="A19" i="13"/>
  <c r="P41" i="15" l="1"/>
  <c r="P42" i="15"/>
  <c r="P43" i="15"/>
  <c r="P44" i="15"/>
  <c r="P46" i="15"/>
  <c r="P47" i="15"/>
  <c r="M119" i="15" l="1"/>
  <c r="J119" i="15"/>
  <c r="B119" i="15"/>
  <c r="A119" i="15"/>
  <c r="M118" i="15"/>
  <c r="J118" i="15"/>
  <c r="B118" i="15"/>
  <c r="A118" i="15"/>
  <c r="M117" i="15"/>
  <c r="J117" i="15"/>
  <c r="B117" i="15"/>
  <c r="A117" i="15"/>
  <c r="M116" i="15"/>
  <c r="J116" i="15"/>
  <c r="B116" i="15"/>
  <c r="A116" i="15"/>
  <c r="M115" i="15"/>
  <c r="J115" i="15"/>
  <c r="B115" i="15"/>
  <c r="A115" i="15"/>
  <c r="M114" i="15"/>
  <c r="J114" i="15"/>
  <c r="B114" i="15"/>
  <c r="A114" i="15"/>
  <c r="M113" i="15"/>
  <c r="J113" i="15"/>
  <c r="B113" i="15"/>
  <c r="A113" i="15"/>
  <c r="M112" i="15"/>
  <c r="J112" i="15"/>
  <c r="B112" i="15"/>
  <c r="A112" i="15"/>
  <c r="M111" i="15"/>
  <c r="J111" i="15"/>
  <c r="B111" i="15"/>
  <c r="A111" i="15"/>
  <c r="M110" i="15"/>
  <c r="J110" i="15"/>
  <c r="B110" i="15"/>
  <c r="A110" i="15"/>
  <c r="M109" i="15"/>
  <c r="J109" i="15"/>
  <c r="B109" i="15"/>
  <c r="A109" i="15"/>
  <c r="M108" i="15"/>
  <c r="J108" i="15"/>
  <c r="B108" i="15"/>
  <c r="A108" i="15"/>
  <c r="M107" i="15"/>
  <c r="J107" i="15"/>
  <c r="B107" i="15"/>
  <c r="A107" i="15"/>
  <c r="B106" i="15"/>
  <c r="A106" i="15"/>
  <c r="M105" i="15"/>
  <c r="J105" i="15"/>
  <c r="B105" i="15"/>
  <c r="A105" i="15"/>
  <c r="P107" i="15"/>
  <c r="P106" i="15"/>
  <c r="P105" i="15"/>
  <c r="P108" i="15"/>
  <c r="P109" i="15"/>
  <c r="P110" i="15"/>
  <c r="P113" i="15"/>
  <c r="P112" i="15"/>
  <c r="P111" i="15"/>
  <c r="P116" i="15"/>
  <c r="P115" i="15"/>
  <c r="P114" i="15"/>
  <c r="M56" i="13"/>
  <c r="J56" i="13"/>
  <c r="B56" i="13"/>
  <c r="A56" i="13"/>
  <c r="M55" i="13"/>
  <c r="J55" i="13"/>
  <c r="B55" i="13"/>
  <c r="A55" i="13"/>
  <c r="M54" i="13"/>
  <c r="J54" i="13"/>
  <c r="B54" i="13"/>
  <c r="A54" i="13"/>
  <c r="M53" i="13"/>
  <c r="J53" i="13"/>
  <c r="B53" i="13"/>
  <c r="A53" i="13"/>
  <c r="M52" i="13"/>
  <c r="J52" i="13"/>
  <c r="B52" i="13"/>
  <c r="A52" i="13"/>
  <c r="M51" i="13"/>
  <c r="J51" i="13"/>
  <c r="B51" i="13"/>
  <c r="A51" i="13"/>
  <c r="P51" i="13"/>
  <c r="P52" i="13"/>
  <c r="P53" i="13"/>
  <c r="P54" i="13"/>
  <c r="P55" i="13"/>
  <c r="P56" i="13"/>
  <c r="M49" i="13"/>
  <c r="J49" i="13"/>
  <c r="B49" i="13"/>
  <c r="A49" i="13"/>
  <c r="P49" i="13"/>
  <c r="M96" i="15"/>
  <c r="J96" i="15"/>
  <c r="B96" i="15"/>
  <c r="A96" i="15"/>
  <c r="M76" i="15"/>
  <c r="J76" i="15"/>
  <c r="B76" i="15"/>
  <c r="A76" i="15"/>
  <c r="M35" i="13"/>
  <c r="J35" i="13"/>
  <c r="B35" i="13"/>
  <c r="A35" i="13"/>
  <c r="P35" i="13"/>
  <c r="M28" i="13"/>
  <c r="J28" i="13"/>
  <c r="B28" i="13"/>
  <c r="A28" i="13"/>
  <c r="M27" i="13"/>
  <c r="J27" i="13"/>
  <c r="P28" i="13"/>
  <c r="P27" i="13"/>
  <c r="M54" i="15"/>
  <c r="J54" i="15"/>
  <c r="B54" i="15"/>
  <c r="A54" i="15"/>
  <c r="M52" i="15"/>
  <c r="J52" i="15"/>
  <c r="B52" i="15"/>
  <c r="A52" i="15"/>
  <c r="M51" i="15"/>
  <c r="J51" i="15"/>
  <c r="B51" i="15"/>
  <c r="A51" i="15"/>
  <c r="P51" i="15"/>
  <c r="P52" i="15"/>
  <c r="P53" i="15"/>
  <c r="P54" i="15"/>
  <c r="M26" i="13"/>
  <c r="J26" i="13"/>
  <c r="B26" i="13"/>
  <c r="A26" i="13"/>
  <c r="P26" i="13"/>
  <c r="B13" i="13"/>
  <c r="A13" i="13"/>
  <c r="P13" i="13"/>
  <c r="M13" i="13"/>
  <c r="J13" i="13"/>
  <c r="B34" i="15"/>
  <c r="A34" i="15"/>
  <c r="J63" i="15" l="1"/>
  <c r="J64" i="15"/>
  <c r="J65" i="15"/>
  <c r="J66" i="15"/>
  <c r="J67" i="15"/>
  <c r="J68" i="15"/>
  <c r="J69" i="15"/>
  <c r="J70" i="15"/>
  <c r="J71" i="15"/>
  <c r="J72" i="15"/>
  <c r="J73" i="15"/>
  <c r="J74" i="15"/>
  <c r="J75" i="15"/>
  <c r="J59" i="15"/>
  <c r="J60" i="15"/>
  <c r="J61" i="15"/>
  <c r="J62" i="15"/>
  <c r="J91" i="15"/>
  <c r="J92" i="15"/>
  <c r="J93" i="15"/>
  <c r="J94" i="15"/>
  <c r="J95" i="15"/>
  <c r="J50" i="13" l="1"/>
  <c r="A92" i="15" l="1"/>
  <c r="B92" i="15"/>
  <c r="M92" i="15"/>
  <c r="P92" i="15"/>
  <c r="A94" i="15"/>
  <c r="B94" i="15"/>
  <c r="M94" i="15"/>
  <c r="P94" i="15"/>
  <c r="A95" i="15"/>
  <c r="B95" i="15"/>
  <c r="M95" i="15"/>
  <c r="P95" i="15"/>
  <c r="A93" i="15"/>
  <c r="B93" i="15"/>
  <c r="M93" i="15"/>
  <c r="P93" i="15"/>
  <c r="P96" i="15"/>
  <c r="A98" i="15"/>
  <c r="B98" i="15"/>
  <c r="J98" i="15"/>
  <c r="M98" i="15"/>
  <c r="P98" i="15"/>
  <c r="B45" i="13"/>
  <c r="B44" i="13"/>
  <c r="A45" i="13"/>
  <c r="A44" i="13"/>
  <c r="J42" i="13"/>
  <c r="J43" i="13"/>
  <c r="J45" i="13"/>
  <c r="J44" i="13"/>
  <c r="J47" i="13"/>
  <c r="J48" i="13"/>
  <c r="J46" i="13"/>
  <c r="A59" i="15" l="1"/>
  <c r="B59" i="15"/>
  <c r="M59" i="15"/>
  <c r="P59" i="15"/>
  <c r="A60" i="15"/>
  <c r="B60" i="15"/>
  <c r="M60" i="15"/>
  <c r="P60" i="15"/>
  <c r="A61" i="15"/>
  <c r="B61" i="15"/>
  <c r="M61" i="15"/>
  <c r="P61" i="15"/>
  <c r="A62" i="15"/>
  <c r="B62" i="15"/>
  <c r="M62" i="15"/>
  <c r="P62" i="15"/>
  <c r="A63" i="15"/>
  <c r="B63" i="15"/>
  <c r="M63" i="15"/>
  <c r="P63" i="15"/>
  <c r="A64" i="15"/>
  <c r="B64" i="15"/>
  <c r="M64" i="15"/>
  <c r="P64" i="15"/>
  <c r="A65" i="15"/>
  <c r="B65" i="15"/>
  <c r="M65" i="15"/>
  <c r="P65" i="15"/>
  <c r="A66" i="15"/>
  <c r="B66" i="15"/>
  <c r="M66" i="15"/>
  <c r="P66" i="15"/>
  <c r="A67" i="15"/>
  <c r="B67" i="15"/>
  <c r="M67" i="15"/>
  <c r="P67" i="15"/>
  <c r="A68" i="15"/>
  <c r="B68" i="15"/>
  <c r="M68" i="15"/>
  <c r="P68" i="15"/>
  <c r="A69" i="15"/>
  <c r="B69" i="15"/>
  <c r="M69" i="15"/>
  <c r="P69" i="15"/>
  <c r="A70" i="15"/>
  <c r="B70" i="15"/>
  <c r="M70" i="15"/>
  <c r="P70" i="15"/>
  <c r="A71" i="15"/>
  <c r="B71" i="15"/>
  <c r="M71" i="15"/>
  <c r="P71" i="15"/>
  <c r="A72" i="15"/>
  <c r="B72" i="15"/>
  <c r="M72" i="15"/>
  <c r="P72" i="15"/>
  <c r="A73" i="15"/>
  <c r="B73" i="15"/>
  <c r="M73" i="15"/>
  <c r="P73" i="15"/>
  <c r="A74" i="15"/>
  <c r="B74" i="15"/>
  <c r="M74" i="15"/>
  <c r="P74" i="15"/>
  <c r="A75" i="15"/>
  <c r="B75" i="15"/>
  <c r="M75" i="15"/>
  <c r="P75" i="15"/>
  <c r="P76" i="15"/>
  <c r="A77" i="15"/>
  <c r="B77" i="15"/>
  <c r="J77" i="15"/>
  <c r="M77" i="15"/>
  <c r="P77" i="15"/>
  <c r="A78" i="15"/>
  <c r="B78" i="15"/>
  <c r="J78" i="15"/>
  <c r="M78" i="15"/>
  <c r="P78" i="15"/>
  <c r="A79" i="15"/>
  <c r="B79" i="15"/>
  <c r="J79" i="15"/>
  <c r="M79" i="15"/>
  <c r="P79" i="15"/>
  <c r="A80" i="15"/>
  <c r="B80" i="15"/>
  <c r="J80" i="15"/>
  <c r="M80" i="15"/>
  <c r="P80" i="15"/>
  <c r="A81" i="15"/>
  <c r="B81" i="15"/>
  <c r="J81" i="15"/>
  <c r="M81" i="15"/>
  <c r="P81" i="15"/>
  <c r="A82" i="15"/>
  <c r="B82" i="15"/>
  <c r="J82" i="15"/>
  <c r="M82" i="15"/>
  <c r="P82" i="15"/>
  <c r="J7" i="13"/>
  <c r="M41" i="15" l="1"/>
  <c r="M42" i="15"/>
  <c r="M43" i="15"/>
  <c r="M44" i="15"/>
  <c r="M46" i="15"/>
  <c r="M47" i="15"/>
  <c r="M48" i="15"/>
  <c r="J41" i="15"/>
  <c r="J42" i="15"/>
  <c r="J43" i="15"/>
  <c r="J44" i="15"/>
  <c r="J46" i="15"/>
  <c r="J47" i="15"/>
  <c r="J48" i="15"/>
  <c r="A41" i="15"/>
  <c r="B41" i="15"/>
  <c r="A42" i="15"/>
  <c r="B42" i="15"/>
  <c r="A43" i="15"/>
  <c r="B43" i="15"/>
  <c r="A44" i="15"/>
  <c r="B44" i="15"/>
  <c r="A46" i="15"/>
  <c r="B46" i="15"/>
  <c r="A47" i="15"/>
  <c r="B47" i="15"/>
  <c r="B25" i="4" l="1"/>
  <c r="M23" i="16"/>
  <c r="N23" i="16"/>
  <c r="M15" i="16"/>
  <c r="N15" i="16"/>
  <c r="L8" i="16"/>
  <c r="O8" i="16"/>
  <c r="O9" i="16"/>
  <c r="O10" i="16"/>
  <c r="O11" i="16"/>
  <c r="O12" i="16"/>
  <c r="O13" i="16"/>
  <c r="O14" i="16"/>
  <c r="O16" i="16"/>
  <c r="O17" i="16"/>
  <c r="O18" i="16"/>
  <c r="O19" i="16"/>
  <c r="O20" i="16"/>
  <c r="O21" i="16"/>
  <c r="O22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L9" i="16"/>
  <c r="L10" i="16"/>
  <c r="L11" i="16"/>
  <c r="L12" i="16"/>
  <c r="L13" i="16"/>
  <c r="L14" i="16"/>
  <c r="L16" i="16"/>
  <c r="L17" i="16"/>
  <c r="L18" i="16"/>
  <c r="L19" i="16"/>
  <c r="L20" i="16"/>
  <c r="L21" i="16"/>
  <c r="L22" i="16"/>
  <c r="L24" i="16"/>
  <c r="L25" i="16"/>
  <c r="L26" i="16"/>
  <c r="L27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0" i="16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7" i="14"/>
  <c r="L7" i="14"/>
  <c r="L8" i="14"/>
  <c r="L9" i="14"/>
  <c r="L10" i="14"/>
  <c r="L11" i="14"/>
  <c r="L12" i="14"/>
  <c r="L13" i="14"/>
  <c r="L14" i="14"/>
  <c r="L15" i="14"/>
  <c r="L16" i="14"/>
  <c r="L17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N103" i="15"/>
  <c r="O103" i="15"/>
  <c r="N90" i="15"/>
  <c r="O90" i="15"/>
  <c r="N84" i="15"/>
  <c r="O84" i="15"/>
  <c r="N58" i="15"/>
  <c r="O58" i="15"/>
  <c r="N39" i="15"/>
  <c r="O39" i="15"/>
  <c r="N32" i="15"/>
  <c r="O32" i="15"/>
  <c r="N26" i="15"/>
  <c r="O26" i="15"/>
  <c r="N20" i="15"/>
  <c r="O20" i="15"/>
  <c r="O13" i="15"/>
  <c r="P9" i="15"/>
  <c r="P10" i="15"/>
  <c r="P11" i="15"/>
  <c r="P12" i="15"/>
  <c r="P16" i="15"/>
  <c r="P17" i="15"/>
  <c r="P19" i="15"/>
  <c r="P21" i="15"/>
  <c r="P22" i="15"/>
  <c r="P23" i="15"/>
  <c r="P24" i="15"/>
  <c r="P25" i="15"/>
  <c r="P27" i="15"/>
  <c r="P28" i="15"/>
  <c r="P29" i="15"/>
  <c r="P30" i="15"/>
  <c r="P31" i="15"/>
  <c r="P33" i="15"/>
  <c r="P34" i="15"/>
  <c r="P35" i="15"/>
  <c r="P36" i="15"/>
  <c r="P38" i="15"/>
  <c r="P40" i="15"/>
  <c r="P48" i="15"/>
  <c r="P49" i="15"/>
  <c r="P50" i="15"/>
  <c r="P57" i="15"/>
  <c r="P83" i="15"/>
  <c r="P85" i="15"/>
  <c r="P86" i="15"/>
  <c r="P87" i="15"/>
  <c r="P88" i="15"/>
  <c r="P89" i="15"/>
  <c r="P91" i="15"/>
  <c r="P102" i="15"/>
  <c r="P104" i="15"/>
  <c r="P117" i="15"/>
  <c r="P118" i="15"/>
  <c r="P119" i="15"/>
  <c r="P125" i="15"/>
  <c r="M9" i="15"/>
  <c r="M10" i="15"/>
  <c r="M11" i="15"/>
  <c r="M12" i="15"/>
  <c r="M16" i="15"/>
  <c r="M17" i="15"/>
  <c r="M18" i="15"/>
  <c r="M19" i="15"/>
  <c r="M21" i="15"/>
  <c r="M22" i="15"/>
  <c r="M23" i="15"/>
  <c r="M24" i="15"/>
  <c r="M25" i="15"/>
  <c r="M27" i="15"/>
  <c r="M28" i="15"/>
  <c r="M29" i="15"/>
  <c r="M30" i="15"/>
  <c r="M31" i="15"/>
  <c r="M33" i="15"/>
  <c r="M34" i="15"/>
  <c r="M35" i="15"/>
  <c r="M36" i="15"/>
  <c r="M38" i="15"/>
  <c r="M40" i="15"/>
  <c r="M49" i="15"/>
  <c r="M50" i="15"/>
  <c r="M57" i="15"/>
  <c r="M83" i="15"/>
  <c r="M85" i="15"/>
  <c r="M86" i="15"/>
  <c r="M87" i="15"/>
  <c r="M88" i="15"/>
  <c r="M89" i="15"/>
  <c r="M91" i="15"/>
  <c r="M102" i="15"/>
  <c r="M104" i="15"/>
  <c r="M125" i="15"/>
  <c r="P8" i="15"/>
  <c r="M8" i="15"/>
  <c r="P9" i="13"/>
  <c r="P10" i="13"/>
  <c r="P11" i="13"/>
  <c r="P12" i="13"/>
  <c r="P14" i="13"/>
  <c r="P15" i="13"/>
  <c r="P16" i="13"/>
  <c r="P17" i="13"/>
  <c r="P18" i="13"/>
  <c r="P20" i="13"/>
  <c r="P21" i="13"/>
  <c r="P22" i="13"/>
  <c r="P23" i="13"/>
  <c r="P24" i="13"/>
  <c r="P25" i="13"/>
  <c r="P29" i="13"/>
  <c r="P30" i="13"/>
  <c r="P31" i="13"/>
  <c r="P32" i="13"/>
  <c r="P33" i="13"/>
  <c r="P34" i="13"/>
  <c r="P39" i="13"/>
  <c r="P40" i="13"/>
  <c r="P41" i="13"/>
  <c r="P42" i="13"/>
  <c r="P43" i="13"/>
  <c r="P45" i="13"/>
  <c r="P44" i="13"/>
  <c r="P47" i="13"/>
  <c r="P48" i="13"/>
  <c r="P46" i="13"/>
  <c r="P50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101" i="13"/>
  <c r="P102" i="13"/>
  <c r="P103" i="13"/>
  <c r="P104" i="13"/>
  <c r="P105" i="13"/>
  <c r="P106" i="13"/>
  <c r="P107" i="13"/>
  <c r="P108" i="13"/>
  <c r="P109" i="13"/>
  <c r="P110" i="13"/>
  <c r="P111" i="13"/>
  <c r="P7" i="13"/>
  <c r="M9" i="13"/>
  <c r="M10" i="13"/>
  <c r="M11" i="13"/>
  <c r="M12" i="13"/>
  <c r="M14" i="13"/>
  <c r="M15" i="13"/>
  <c r="M16" i="13"/>
  <c r="M17" i="13"/>
  <c r="M18" i="13"/>
  <c r="M20" i="13"/>
  <c r="M21" i="13"/>
  <c r="M22" i="13"/>
  <c r="M23" i="13"/>
  <c r="M24" i="13"/>
  <c r="M25" i="13"/>
  <c r="M29" i="13"/>
  <c r="M30" i="13"/>
  <c r="M31" i="13"/>
  <c r="M32" i="13"/>
  <c r="M33" i="13"/>
  <c r="M34" i="13"/>
  <c r="M39" i="13"/>
  <c r="M40" i="13"/>
  <c r="M41" i="13"/>
  <c r="M42" i="13"/>
  <c r="M43" i="13"/>
  <c r="M45" i="13"/>
  <c r="M44" i="13"/>
  <c r="M47" i="13"/>
  <c r="M48" i="13"/>
  <c r="M46" i="13"/>
  <c r="M50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101" i="13"/>
  <c r="M102" i="13"/>
  <c r="M103" i="13"/>
  <c r="M104" i="13"/>
  <c r="M105" i="13"/>
  <c r="M106" i="13"/>
  <c r="M107" i="13"/>
  <c r="M108" i="13"/>
  <c r="M109" i="13"/>
  <c r="M110" i="13"/>
  <c r="M111" i="13"/>
  <c r="M7" i="13"/>
  <c r="O23" i="16" l="1"/>
  <c r="L15" i="16"/>
  <c r="L23" i="16"/>
  <c r="O15" i="16"/>
  <c r="M103" i="15"/>
  <c r="M84" i="15"/>
  <c r="M39" i="15"/>
  <c r="M13" i="15"/>
  <c r="P90" i="15"/>
  <c r="P58" i="15"/>
  <c r="M90" i="15"/>
  <c r="M58" i="15"/>
  <c r="P103" i="15"/>
  <c r="P84" i="15"/>
  <c r="P39" i="15"/>
  <c r="P26" i="15"/>
  <c r="M32" i="15"/>
  <c r="M20" i="15"/>
  <c r="M26" i="15"/>
  <c r="P32" i="15"/>
  <c r="P20" i="15"/>
  <c r="J10" i="15"/>
  <c r="B10" i="15"/>
  <c r="A10" i="15"/>
  <c r="J87" i="15" l="1"/>
  <c r="B87" i="15"/>
  <c r="A87" i="15"/>
  <c r="J34" i="15"/>
  <c r="J23" i="15"/>
  <c r="B23" i="15"/>
  <c r="A23" i="15"/>
  <c r="J18" i="15"/>
  <c r="B18" i="15"/>
  <c r="A18" i="15"/>
  <c r="J17" i="15"/>
  <c r="B17" i="15"/>
  <c r="A17" i="15"/>
  <c r="J11" i="15"/>
  <c r="B11" i="15"/>
  <c r="A11" i="15"/>
  <c r="J9" i="15"/>
  <c r="B9" i="15"/>
  <c r="A9" i="15"/>
  <c r="B16" i="4" l="1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B8" i="4" l="1"/>
  <c r="B9" i="4"/>
  <c r="B10" i="4"/>
  <c r="B11" i="4"/>
  <c r="B12" i="4"/>
  <c r="B13" i="4"/>
  <c r="B14" i="4"/>
  <c r="B15" i="4"/>
  <c r="B17" i="4"/>
  <c r="B24" i="4"/>
  <c r="B7" i="4" l="1"/>
  <c r="B23" i="4"/>
  <c r="I40" i="16" l="1"/>
  <c r="B40" i="16"/>
  <c r="A40" i="16"/>
  <c r="I39" i="16"/>
  <c r="B39" i="16"/>
  <c r="A39" i="16"/>
  <c r="I38" i="16"/>
  <c r="B38" i="16"/>
  <c r="A38" i="16"/>
  <c r="I37" i="16"/>
  <c r="B37" i="16"/>
  <c r="A37" i="16"/>
  <c r="I36" i="16"/>
  <c r="B36" i="16"/>
  <c r="A36" i="16"/>
  <c r="I35" i="16"/>
  <c r="B35" i="16"/>
  <c r="A35" i="16"/>
  <c r="I34" i="16"/>
  <c r="B34" i="16"/>
  <c r="A34" i="16"/>
  <c r="I33" i="16"/>
  <c r="B33" i="16"/>
  <c r="A33" i="16"/>
  <c r="I32" i="16"/>
  <c r="B32" i="16"/>
  <c r="A32" i="16"/>
  <c r="I31" i="16"/>
  <c r="B31" i="16"/>
  <c r="A31" i="16"/>
  <c r="I30" i="16"/>
  <c r="B30" i="16"/>
  <c r="A30" i="16"/>
  <c r="I29" i="16"/>
  <c r="B29" i="16"/>
  <c r="A29" i="16"/>
  <c r="I28" i="16"/>
  <c r="B28" i="16"/>
  <c r="A28" i="16"/>
  <c r="I27" i="16"/>
  <c r="B27" i="16"/>
  <c r="A27" i="16"/>
  <c r="I26" i="16"/>
  <c r="B26" i="16"/>
  <c r="A26" i="16"/>
  <c r="I25" i="16"/>
  <c r="B25" i="16"/>
  <c r="A25" i="16"/>
  <c r="I24" i="16"/>
  <c r="B24" i="16"/>
  <c r="A24" i="16"/>
  <c r="K23" i="16"/>
  <c r="J23" i="16"/>
  <c r="H23" i="16"/>
  <c r="G23" i="16"/>
  <c r="I22" i="16"/>
  <c r="B22" i="16"/>
  <c r="A22" i="16"/>
  <c r="I21" i="16"/>
  <c r="B21" i="16"/>
  <c r="A21" i="16"/>
  <c r="I20" i="16"/>
  <c r="B20" i="16"/>
  <c r="A20" i="16"/>
  <c r="I19" i="16"/>
  <c r="B19" i="16"/>
  <c r="A19" i="16"/>
  <c r="I18" i="16"/>
  <c r="B18" i="16"/>
  <c r="A18" i="16"/>
  <c r="I17" i="16"/>
  <c r="B17" i="16"/>
  <c r="A17" i="16"/>
  <c r="I16" i="16"/>
  <c r="B16" i="16"/>
  <c r="A16" i="16"/>
  <c r="K15" i="16"/>
  <c r="J15" i="16"/>
  <c r="H15" i="16"/>
  <c r="G15" i="16"/>
  <c r="I14" i="16"/>
  <c r="B14" i="16"/>
  <c r="A14" i="16"/>
  <c r="I13" i="16"/>
  <c r="B13" i="16"/>
  <c r="A13" i="16"/>
  <c r="I12" i="16"/>
  <c r="B12" i="16"/>
  <c r="A12" i="16"/>
  <c r="I11" i="16"/>
  <c r="B11" i="16"/>
  <c r="A11" i="16"/>
  <c r="I10" i="16"/>
  <c r="B10" i="16"/>
  <c r="A10" i="16"/>
  <c r="I9" i="16"/>
  <c r="B9" i="16"/>
  <c r="A9" i="16"/>
  <c r="I8" i="16"/>
  <c r="B8" i="16"/>
  <c r="A8" i="16"/>
  <c r="N7" i="16"/>
  <c r="N3" i="16" s="1"/>
  <c r="M7" i="16"/>
  <c r="M3" i="16" s="1"/>
  <c r="K7" i="16"/>
  <c r="K3" i="16" s="1"/>
  <c r="J7" i="16"/>
  <c r="H7" i="16"/>
  <c r="G7" i="16"/>
  <c r="I103" i="15"/>
  <c r="K103" i="15"/>
  <c r="L103" i="15"/>
  <c r="H103" i="15"/>
  <c r="H90" i="15"/>
  <c r="H84" i="15"/>
  <c r="H58" i="15"/>
  <c r="H39" i="15"/>
  <c r="L90" i="15"/>
  <c r="K90" i="15"/>
  <c r="I90" i="15"/>
  <c r="L84" i="15"/>
  <c r="K84" i="15"/>
  <c r="I84" i="15"/>
  <c r="H32" i="15"/>
  <c r="H26" i="15"/>
  <c r="H20" i="15"/>
  <c r="H13" i="15"/>
  <c r="H7" i="15"/>
  <c r="L58" i="15"/>
  <c r="K58" i="15"/>
  <c r="I58" i="15"/>
  <c r="L39" i="15"/>
  <c r="K39" i="15"/>
  <c r="I39" i="15"/>
  <c r="L32" i="15"/>
  <c r="K32" i="15"/>
  <c r="I32" i="15"/>
  <c r="L26" i="15"/>
  <c r="K26" i="15"/>
  <c r="I26" i="15"/>
  <c r="L20" i="15"/>
  <c r="K20" i="15"/>
  <c r="I20" i="15"/>
  <c r="L13" i="15"/>
  <c r="K13" i="15"/>
  <c r="I13" i="15"/>
  <c r="I7" i="15"/>
  <c r="K7" i="15"/>
  <c r="L7" i="15"/>
  <c r="N7" i="15"/>
  <c r="O7" i="15"/>
  <c r="J125" i="15"/>
  <c r="B125" i="15"/>
  <c r="A125" i="15"/>
  <c r="B104" i="15"/>
  <c r="A104" i="15"/>
  <c r="J102" i="15"/>
  <c r="B102" i="15"/>
  <c r="A102" i="15"/>
  <c r="B91" i="15"/>
  <c r="A91" i="15"/>
  <c r="J89" i="15"/>
  <c r="B89" i="15"/>
  <c r="A89" i="15"/>
  <c r="J88" i="15"/>
  <c r="B88" i="15"/>
  <c r="A88" i="15"/>
  <c r="J86" i="15"/>
  <c r="B86" i="15"/>
  <c r="A86" i="15"/>
  <c r="J85" i="15"/>
  <c r="B85" i="15"/>
  <c r="A85" i="15"/>
  <c r="J83" i="15"/>
  <c r="B83" i="15"/>
  <c r="A83" i="15"/>
  <c r="J57" i="15"/>
  <c r="B57" i="15"/>
  <c r="A57" i="15"/>
  <c r="J50" i="15"/>
  <c r="B50" i="15"/>
  <c r="A50" i="15"/>
  <c r="J49" i="15"/>
  <c r="B49" i="15"/>
  <c r="A49" i="15"/>
  <c r="B48" i="15"/>
  <c r="A48" i="15"/>
  <c r="J40" i="15"/>
  <c r="B40" i="15"/>
  <c r="J38" i="15"/>
  <c r="B38" i="15"/>
  <c r="A38" i="15"/>
  <c r="J36" i="15"/>
  <c r="B36" i="15"/>
  <c r="A36" i="15"/>
  <c r="J35" i="15"/>
  <c r="B35" i="15"/>
  <c r="A35" i="15"/>
  <c r="J33" i="15"/>
  <c r="B33" i="15"/>
  <c r="A33" i="15"/>
  <c r="J31" i="15"/>
  <c r="B31" i="15"/>
  <c r="A31" i="15"/>
  <c r="J30" i="15"/>
  <c r="B30" i="15"/>
  <c r="A30" i="15"/>
  <c r="J29" i="15"/>
  <c r="B29" i="15"/>
  <c r="A29" i="15"/>
  <c r="J28" i="15"/>
  <c r="B28" i="15"/>
  <c r="A28" i="15"/>
  <c r="J27" i="15"/>
  <c r="B27" i="15"/>
  <c r="A27" i="15"/>
  <c r="J25" i="15"/>
  <c r="B25" i="15"/>
  <c r="A25" i="15"/>
  <c r="J24" i="15"/>
  <c r="B24" i="15"/>
  <c r="A24" i="15"/>
  <c r="J22" i="15"/>
  <c r="B22" i="15"/>
  <c r="A22" i="15"/>
  <c r="B21" i="15"/>
  <c r="A21" i="15"/>
  <c r="J19" i="15"/>
  <c r="B19" i="15"/>
  <c r="A19" i="15"/>
  <c r="J16" i="15"/>
  <c r="B16" i="15"/>
  <c r="A16" i="15"/>
  <c r="J12" i="15"/>
  <c r="B12" i="15"/>
  <c r="A12" i="15"/>
  <c r="B8" i="15"/>
  <c r="A8" i="15"/>
  <c r="A29" i="14"/>
  <c r="B29" i="14"/>
  <c r="I29" i="14"/>
  <c r="I30" i="14"/>
  <c r="B30" i="14"/>
  <c r="A30" i="14"/>
  <c r="I28" i="14"/>
  <c r="B28" i="14"/>
  <c r="A28" i="14"/>
  <c r="I27" i="14"/>
  <c r="B27" i="14"/>
  <c r="A27" i="14"/>
  <c r="I26" i="14"/>
  <c r="B26" i="14"/>
  <c r="A26" i="14"/>
  <c r="I25" i="14"/>
  <c r="B25" i="14"/>
  <c r="A25" i="14"/>
  <c r="I24" i="14"/>
  <c r="B24" i="14"/>
  <c r="A24" i="14"/>
  <c r="I23" i="14"/>
  <c r="B23" i="14"/>
  <c r="A23" i="14"/>
  <c r="I22" i="14"/>
  <c r="B22" i="14"/>
  <c r="A22" i="14"/>
  <c r="I21" i="14"/>
  <c r="B21" i="14"/>
  <c r="A21" i="14"/>
  <c r="I20" i="14"/>
  <c r="B20" i="14"/>
  <c r="A20" i="14"/>
  <c r="I19" i="14"/>
  <c r="B19" i="14"/>
  <c r="A19" i="14"/>
  <c r="I18" i="14"/>
  <c r="B18" i="14"/>
  <c r="A18" i="14"/>
  <c r="I17" i="14"/>
  <c r="B17" i="14"/>
  <c r="A17" i="14"/>
  <c r="I16" i="14"/>
  <c r="B16" i="14"/>
  <c r="A16" i="14"/>
  <c r="I15" i="14"/>
  <c r="B15" i="14"/>
  <c r="A15" i="14"/>
  <c r="I14" i="14"/>
  <c r="B14" i="14"/>
  <c r="A14" i="14"/>
  <c r="I13" i="14"/>
  <c r="B13" i="14"/>
  <c r="A13" i="14"/>
  <c r="I12" i="14"/>
  <c r="B12" i="14"/>
  <c r="A12" i="14"/>
  <c r="I11" i="14"/>
  <c r="B11" i="14"/>
  <c r="A11" i="14"/>
  <c r="I10" i="14"/>
  <c r="B10" i="14"/>
  <c r="A10" i="14"/>
  <c r="I9" i="14"/>
  <c r="B9" i="14"/>
  <c r="A9" i="14"/>
  <c r="I8" i="14"/>
  <c r="B8" i="14"/>
  <c r="A8" i="14"/>
  <c r="I7" i="14"/>
  <c r="B7" i="14"/>
  <c r="A7" i="14"/>
  <c r="N6" i="14"/>
  <c r="D25" i="4" s="1"/>
  <c r="E25" i="4" s="1"/>
  <c r="M6" i="14"/>
  <c r="C25" i="4" s="1"/>
  <c r="K6" i="14"/>
  <c r="J6" i="14"/>
  <c r="H6" i="14"/>
  <c r="G6" i="14"/>
  <c r="N3" i="14"/>
  <c r="M3" i="14"/>
  <c r="K3" i="14"/>
  <c r="J3" i="14"/>
  <c r="O3" i="13"/>
  <c r="N3" i="13"/>
  <c r="L3" i="13"/>
  <c r="K3" i="13"/>
  <c r="I6" i="13"/>
  <c r="K6" i="13"/>
  <c r="L6" i="13"/>
  <c r="N6" i="13"/>
  <c r="O6" i="13"/>
  <c r="D24" i="4" s="1"/>
  <c r="H6" i="13"/>
  <c r="J9" i="13"/>
  <c r="J10" i="13"/>
  <c r="J11" i="13"/>
  <c r="J12" i="13"/>
  <c r="J14" i="13"/>
  <c r="J15" i="13"/>
  <c r="J16" i="13"/>
  <c r="J17" i="13"/>
  <c r="J18" i="13"/>
  <c r="J20" i="13"/>
  <c r="J21" i="13"/>
  <c r="J22" i="13"/>
  <c r="J23" i="13"/>
  <c r="J24" i="13"/>
  <c r="J25" i="13"/>
  <c r="J29" i="13"/>
  <c r="J30" i="13"/>
  <c r="J31" i="13"/>
  <c r="J32" i="13"/>
  <c r="J33" i="13"/>
  <c r="J34" i="13"/>
  <c r="J39" i="13"/>
  <c r="J40" i="13"/>
  <c r="J41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A9" i="13"/>
  <c r="B9" i="13"/>
  <c r="A10" i="13"/>
  <c r="B10" i="13"/>
  <c r="A11" i="13"/>
  <c r="B11" i="13"/>
  <c r="A12" i="13"/>
  <c r="B12" i="13"/>
  <c r="A14" i="13"/>
  <c r="B14" i="13"/>
  <c r="A15" i="13"/>
  <c r="B15" i="13"/>
  <c r="A16" i="13"/>
  <c r="B16" i="13"/>
  <c r="A17" i="13"/>
  <c r="B17" i="13"/>
  <c r="A18" i="13"/>
  <c r="B18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9" i="13"/>
  <c r="B39" i="13"/>
  <c r="A40" i="13"/>
  <c r="B40" i="13"/>
  <c r="A41" i="13"/>
  <c r="B41" i="13"/>
  <c r="A42" i="13"/>
  <c r="B42" i="13"/>
  <c r="A43" i="13"/>
  <c r="B43" i="13"/>
  <c r="A47" i="13"/>
  <c r="B47" i="13"/>
  <c r="A48" i="13"/>
  <c r="B48" i="13"/>
  <c r="A46" i="13"/>
  <c r="B46" i="13"/>
  <c r="A50" i="13"/>
  <c r="B50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A101" i="13"/>
  <c r="B101" i="13"/>
  <c r="A102" i="13"/>
  <c r="B102" i="13"/>
  <c r="A103" i="13"/>
  <c r="B103" i="13"/>
  <c r="A104" i="13"/>
  <c r="B104" i="13"/>
  <c r="A105" i="13"/>
  <c r="B105" i="13"/>
  <c r="A106" i="13"/>
  <c r="B106" i="13"/>
  <c r="A107" i="13"/>
  <c r="B107" i="13"/>
  <c r="A108" i="13"/>
  <c r="B108" i="13"/>
  <c r="A109" i="13"/>
  <c r="B109" i="13"/>
  <c r="A110" i="13"/>
  <c r="B110" i="13"/>
  <c r="A111" i="13"/>
  <c r="B111" i="13"/>
  <c r="B7" i="13"/>
  <c r="A7" i="13"/>
  <c r="J3" i="16" l="1"/>
  <c r="G6" i="16"/>
  <c r="H6" i="16"/>
  <c r="J6" i="13"/>
  <c r="D23" i="4"/>
  <c r="C5" i="3"/>
  <c r="J39" i="15"/>
  <c r="D10" i="3"/>
  <c r="P6" i="13"/>
  <c r="J5" i="3"/>
  <c r="C24" i="4"/>
  <c r="M6" i="13"/>
  <c r="L6" i="15"/>
  <c r="F16" i="4"/>
  <c r="G16" i="4"/>
  <c r="G9" i="4"/>
  <c r="G11" i="4"/>
  <c r="G13" i="4"/>
  <c r="G15" i="4"/>
  <c r="F8" i="4"/>
  <c r="F10" i="4"/>
  <c r="F12" i="4"/>
  <c r="F14" i="4"/>
  <c r="F17" i="4"/>
  <c r="G8" i="4"/>
  <c r="G10" i="4"/>
  <c r="H10" i="4" s="1"/>
  <c r="G12" i="4"/>
  <c r="G14" i="4"/>
  <c r="H14" i="4" s="1"/>
  <c r="G17" i="4"/>
  <c r="F11" i="4"/>
  <c r="F13" i="4"/>
  <c r="F15" i="4"/>
  <c r="N6" i="16"/>
  <c r="G25" i="4" s="1"/>
  <c r="I7" i="16"/>
  <c r="K6" i="16"/>
  <c r="I15" i="16"/>
  <c r="I23" i="16"/>
  <c r="O7" i="16"/>
  <c r="L7" i="16"/>
  <c r="M6" i="16"/>
  <c r="F25" i="4" s="1"/>
  <c r="J6" i="16"/>
  <c r="J103" i="15"/>
  <c r="O3" i="15"/>
  <c r="J32" i="15"/>
  <c r="L3" i="15"/>
  <c r="K3" i="15"/>
  <c r="H6" i="15"/>
  <c r="J84" i="15"/>
  <c r="J20" i="15"/>
  <c r="J90" i="15"/>
  <c r="J7" i="15"/>
  <c r="P7" i="15"/>
  <c r="J13" i="15"/>
  <c r="J26" i="15"/>
  <c r="J58" i="15"/>
  <c r="M7" i="15"/>
  <c r="I6" i="15"/>
  <c r="K6" i="15"/>
  <c r="O6" i="15"/>
  <c r="G24" i="4" s="1"/>
  <c r="O6" i="14"/>
  <c r="I6" i="14"/>
  <c r="L6" i="14"/>
  <c r="H25" i="4" l="1"/>
  <c r="E24" i="4"/>
  <c r="E23" i="4" s="1"/>
  <c r="H13" i="4"/>
  <c r="H17" i="4"/>
  <c r="H12" i="4"/>
  <c r="H8" i="4"/>
  <c r="H15" i="4"/>
  <c r="H11" i="4"/>
  <c r="H16" i="4"/>
  <c r="G23" i="4"/>
  <c r="L6" i="3"/>
  <c r="D12" i="3"/>
  <c r="F12" i="3" s="1"/>
  <c r="F10" i="3"/>
  <c r="D8" i="3"/>
  <c r="D7" i="3"/>
  <c r="I25" i="4"/>
  <c r="J6" i="3"/>
  <c r="C23" i="4"/>
  <c r="J9" i="3"/>
  <c r="C9" i="3"/>
  <c r="C6" i="3"/>
  <c r="I11" i="4"/>
  <c r="I13" i="4"/>
  <c r="I15" i="4"/>
  <c r="I17" i="4"/>
  <c r="I8" i="4"/>
  <c r="I14" i="4"/>
  <c r="I12" i="4"/>
  <c r="I16" i="4"/>
  <c r="G7" i="4"/>
  <c r="I10" i="4"/>
  <c r="I6" i="16"/>
  <c r="O6" i="16"/>
  <c r="L6" i="16"/>
  <c r="J6" i="15"/>
  <c r="M6" i="15"/>
  <c r="L9" i="3"/>
  <c r="D6" i="3" l="1"/>
  <c r="E6" i="3" s="1"/>
  <c r="D9" i="3"/>
  <c r="E9" i="3" s="1"/>
  <c r="F9" i="3"/>
  <c r="D5" i="3" l="1"/>
  <c r="E5" i="3" s="1"/>
  <c r="D13" i="4" l="1"/>
  <c r="D14" i="4"/>
  <c r="C15" i="4"/>
  <c r="C8" i="4" l="1"/>
  <c r="C10" i="4"/>
  <c r="C13" i="4"/>
  <c r="E13" i="4" s="1"/>
  <c r="C12" i="4"/>
  <c r="D10" i="4"/>
  <c r="E10" i="4" s="1"/>
  <c r="C14" i="4"/>
  <c r="E14" i="4" s="1"/>
  <c r="D9" i="4"/>
  <c r="D16" i="4"/>
  <c r="D15" i="4"/>
  <c r="E15" i="4" s="1"/>
  <c r="C9" i="4"/>
  <c r="C11" i="4"/>
  <c r="C17" i="4"/>
  <c r="D11" i="4"/>
  <c r="E11" i="4" s="1"/>
  <c r="D12" i="4"/>
  <c r="E12" i="4" s="1"/>
  <c r="D17" i="4"/>
  <c r="E17" i="4" s="1"/>
  <c r="D8" i="4"/>
  <c r="E8" i="4" s="1"/>
  <c r="C16" i="4"/>
  <c r="E16" i="4" l="1"/>
  <c r="E9" i="4"/>
  <c r="C7" i="4"/>
  <c r="D7" i="4"/>
  <c r="E7" i="4" l="1"/>
  <c r="D3" i="4"/>
  <c r="P18" i="15"/>
  <c r="F9" i="4"/>
  <c r="N13" i="15"/>
  <c r="N3" i="15" s="1"/>
  <c r="H9" i="4" l="1"/>
  <c r="H7" i="4" s="1"/>
  <c r="P13" i="15"/>
  <c r="P6" i="15" s="1"/>
  <c r="N6" i="15"/>
  <c r="F7" i="4"/>
  <c r="G3" i="4" s="1"/>
  <c r="I9" i="4"/>
  <c r="I7" i="4" s="1"/>
  <c r="L5" i="3" l="1"/>
  <c r="F24" i="4"/>
  <c r="H24" i="4" s="1"/>
  <c r="F23" i="4" l="1"/>
  <c r="H23" i="4"/>
  <c r="I24" i="4"/>
  <c r="I23" i="4" l="1"/>
</calcChain>
</file>

<file path=xl/sharedStrings.xml><?xml version="1.0" encoding="utf-8"?>
<sst xmlns="http://schemas.openxmlformats.org/spreadsheetml/2006/main" count="3163" uniqueCount="1254">
  <si>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</si>
  <si>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</si>
  <si>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</si>
  <si>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</si>
  <si>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</si>
  <si>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</si>
  <si>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</si>
  <si>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</si>
  <si>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</si>
  <si>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</si>
  <si>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</si>
  <si>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</si>
  <si>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</si>
  <si>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</si>
  <si>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</si>
  <si>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</si>
  <si>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</si>
  <si>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</si>
  <si>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</si>
  <si>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</si>
  <si>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</si>
  <si>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</si>
  <si>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</si>
  <si>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</si>
  <si>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</si>
  <si>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</si>
  <si>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</si>
  <si>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</si>
  <si>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</si>
  <si>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</si>
  <si>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</si>
  <si>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</si>
  <si>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</si>
  <si>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</si>
  <si>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</si>
  <si>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</si>
  <si>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</si>
  <si>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</si>
  <si>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</si>
  <si>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</si>
  <si>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</si>
  <si>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</si>
  <si>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</si>
  <si>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</si>
  <si>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</si>
  <si>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</si>
  <si>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</si>
  <si>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</si>
  <si>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</si>
  <si>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</si>
  <si>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</si>
  <si>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</si>
  <si>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</si>
  <si>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</si>
  <si>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</si>
  <si>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</si>
  <si>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</si>
  <si>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</si>
  <si>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</si>
  <si>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</si>
  <si>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</si>
  <si>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</si>
  <si>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</si>
  <si>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</si>
  <si>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</si>
  <si>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</si>
  <si>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</si>
  <si>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</si>
  <si>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</si>
  <si>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</si>
  <si>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</si>
  <si>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</si>
  <si>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</si>
  <si>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</si>
  <si>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</si>
  <si>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</si>
  <si>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</si>
  <si>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</si>
  <si>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</si>
  <si>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</si>
  <si>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</si>
  <si>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</si>
  <si>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</si>
  <si>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</si>
  <si>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</si>
  <si>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</si>
  <si>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</si>
  <si>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</si>
  <si>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</si>
  <si>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</si>
  <si>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</si>
  <si>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</si>
  <si>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</si>
  <si>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</si>
  <si>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</si>
  <si>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</si>
  <si>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</si>
  <si>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</si>
  <si>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</si>
  <si>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</si>
  <si>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</si>
  <si>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</si>
  <si>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</si>
  <si>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</si>
  <si>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</si>
  <si>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</si>
  <si>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</si>
  <si>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</si>
  <si>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</si>
  <si>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</si>
  <si>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</si>
  <si>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</si>
  <si>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</si>
  <si>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</si>
  <si>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</si>
  <si>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</si>
  <si>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</si>
  <si>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</si>
  <si>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</si>
  <si>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</si>
  <si>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</si>
  <si>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</si>
  <si>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</si>
  <si>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</si>
  <si>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</si>
  <si>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</si>
  <si>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</si>
  <si>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</si>
  <si>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</si>
  <si>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</si>
  <si>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</si>
  <si>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</si>
  <si>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</si>
  <si>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</si>
  <si>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</si>
  <si>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</si>
  <si>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</si>
  <si>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</si>
  <si>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</si>
  <si>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</si>
  <si>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</si>
  <si>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</si>
  <si>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</si>
  <si>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</si>
  <si>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</si>
  <si>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</si>
  <si>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</si>
  <si>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</si>
  <si>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</si>
  <si>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</si>
  <si>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</si>
  <si>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</si>
  <si>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</si>
  <si>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</si>
  <si>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</si>
  <si>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</si>
  <si>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</si>
  <si>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</si>
  <si>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</si>
  <si>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</si>
  <si>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</si>
  <si>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</si>
  <si>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</si>
  <si>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</si>
  <si>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</si>
  <si>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</si>
  <si>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</si>
  <si>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</si>
  <si>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</si>
  <si>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</si>
  <si>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</si>
  <si>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</si>
  <si>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</si>
  <si>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</si>
  <si>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</si>
  <si>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</si>
  <si>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</si>
  <si>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</si>
  <si>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</si>
  <si>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</si>
  <si>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</si>
  <si>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</si>
  <si>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</si>
  <si>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</si>
  <si>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</si>
  <si>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</si>
  <si>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</si>
  <si>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</si>
  <si>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</si>
  <si>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</si>
  <si>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</si>
  <si>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</si>
  <si>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</si>
  <si>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</si>
  <si>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</si>
  <si>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</si>
  <si>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</si>
  <si>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</si>
  <si>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</si>
  <si>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</si>
  <si>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</si>
  <si>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</si>
  <si>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</si>
  <si>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</si>
  <si>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</si>
  <si>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</si>
  <si>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</si>
  <si>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</si>
  <si>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</si>
  <si>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</si>
  <si>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</si>
  <si>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</si>
  <si>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</si>
  <si>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</si>
  <si>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</si>
  <si>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</si>
  <si>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</si>
  <si>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</si>
  <si>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</si>
  <si>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</si>
  <si>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</si>
  <si>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</si>
  <si>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</si>
  <si>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</si>
  <si>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</si>
  <si>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</si>
  <si>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</si>
  <si>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</si>
  <si>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</si>
  <si>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</si>
  <si>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</si>
  <si>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</si>
  <si>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</si>
  <si>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</si>
  <si>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</si>
  <si>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</si>
  <si>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</si>
  <si>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</si>
  <si>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</si>
  <si>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</si>
  <si>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</si>
  <si>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</si>
  <si>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</si>
  <si>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</si>
  <si>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</si>
  <si>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</si>
  <si>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</si>
  <si>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</si>
  <si>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</si>
  <si>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</si>
  <si>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</si>
  <si>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</si>
  <si>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</si>
  <si>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</si>
  <si>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</si>
  <si>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</si>
  <si>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</si>
  <si>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</si>
  <si>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</si>
  <si>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</si>
  <si>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</si>
  <si>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</si>
  <si>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</si>
  <si>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</si>
  <si>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</si>
  <si>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</si>
  <si>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</si>
  <si>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</si>
  <si>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</si>
  <si>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</si>
  <si>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</si>
  <si>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</si>
  <si>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</si>
  <si>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</si>
  <si>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</si>
  <si>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</si>
  <si>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</si>
  <si>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</si>
  <si>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</si>
  <si>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</si>
  <si>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</si>
  <si>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</si>
  <si>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</si>
  <si>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</si>
  <si>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</si>
  <si>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</si>
  <si>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</si>
  <si>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</si>
  <si>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</si>
  <si>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</si>
  <si>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</si>
  <si>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</si>
  <si>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</si>
  <si>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</si>
  <si>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</si>
  <si>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</si>
  <si>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</si>
  <si>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</si>
  <si>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</si>
  <si>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</si>
  <si>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</si>
  <si>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</si>
  <si>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</si>
  <si>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</si>
  <si>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</si>
  <si>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</si>
  <si>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</si>
  <si>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</si>
  <si>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</si>
  <si>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</si>
  <si>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</si>
  <si>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</si>
  <si>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</si>
  <si>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</si>
  <si>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</si>
  <si>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</si>
  <si>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</si>
  <si>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</si>
  <si>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</si>
  <si>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</si>
  <si>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</si>
  <si>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</si>
  <si>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</si>
  <si>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</si>
  <si>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</si>
  <si>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</si>
  <si>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</si>
  <si>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</si>
  <si>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</si>
  <si>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</si>
  <si>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</si>
  <si>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</si>
  <si>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</si>
  <si>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</si>
  <si>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</si>
  <si>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</si>
  <si>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</si>
  <si>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</si>
  <si>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</si>
  <si>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</si>
  <si>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</si>
  <si>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</si>
  <si>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</si>
  <si>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</si>
  <si>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</si>
  <si>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</si>
  <si>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</si>
  <si>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</si>
  <si>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</si>
  <si>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</si>
  <si>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</si>
  <si>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</si>
  <si>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</si>
  <si>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</si>
  <si>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</si>
  <si>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</si>
  <si>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</si>
  <si>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</si>
  <si>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</si>
  <si>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</si>
  <si>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</si>
  <si>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</si>
  <si>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</si>
  <si>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</si>
  <si>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</si>
  <si>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</si>
  <si>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</si>
  <si>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</si>
  <si>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</si>
  <si>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</si>
  <si>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</si>
  <si>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</si>
  <si>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</si>
  <si>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</si>
  <si>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</si>
  <si>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</si>
  <si>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</si>
  <si>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</si>
  <si>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</si>
  <si>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</si>
  <si>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</si>
  <si>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</si>
  <si>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</si>
  <si>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</si>
  <si>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</si>
  <si>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</si>
  <si>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</si>
  <si>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</si>
  <si>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</si>
  <si>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</si>
  <si>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</si>
  <si>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</si>
  <si>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</si>
  <si>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</si>
  <si>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</si>
  <si>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</si>
  <si>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</si>
  <si>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</si>
  <si>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</si>
  <si>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</si>
  <si>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</si>
  <si>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</si>
  <si>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</si>
  <si>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</si>
  <si>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</si>
  <si>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</si>
  <si>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</si>
  <si>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</si>
  <si>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</si>
  <si>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</si>
  <si>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</si>
  <si>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</si>
  <si>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</si>
  <si>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</si>
  <si>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</si>
  <si>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</si>
  <si>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</si>
  <si>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</si>
  <si>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</si>
  <si>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</si>
  <si>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</si>
  <si>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</si>
  <si>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</si>
  <si>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</si>
  <si>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</si>
  <si>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</si>
  <si>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</si>
  <si>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</si>
  <si>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</si>
  <si>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</si>
  <si>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</si>
  <si>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</si>
  <si>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</si>
  <si>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</si>
  <si>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</si>
  <si>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</si>
  <si>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</si>
  <si>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</si>
  <si>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</si>
  <si>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</si>
  <si>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</si>
  <si>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</si>
  <si>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</si>
  <si>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</si>
  <si>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</si>
  <si>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</si>
  <si>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</si>
  <si>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</si>
  <si>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</si>
  <si>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</si>
  <si>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</si>
  <si>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</si>
  <si>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</si>
  <si>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</si>
  <si>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</si>
  <si>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</si>
  <si>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</si>
  <si>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</si>
  <si>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</si>
  <si>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</si>
  <si>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</si>
  <si>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</si>
  <si>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</si>
  <si>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</si>
  <si>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</si>
  <si>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</si>
  <si>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</si>
  <si>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</si>
  <si>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</si>
  <si>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</si>
  <si>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</si>
  <si>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</si>
  <si>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</si>
  <si>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</si>
  <si>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</si>
  <si>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</si>
  <si>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</si>
  <si>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</si>
  <si>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</si>
  <si>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</si>
  <si>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</si>
  <si>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</si>
  <si>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</si>
  <si>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t>비고
(부대의견)</t>
    <phoneticPr fontId="1" type="noConversion"/>
  </si>
  <si>
    <t>편성
구분</t>
    <phoneticPr fontId="1" type="noConversion"/>
  </si>
  <si>
    <t>(단위 : 천원)</t>
    <phoneticPr fontId="1" type="noConversion"/>
  </si>
  <si>
    <t>합  계</t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</si>
  <si>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</si>
  <si>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</si>
  <si>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</si>
  <si>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</si>
  <si>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</si>
  <si>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</si>
  <si>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</si>
  <si>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</si>
  <si>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</si>
  <si>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</si>
  <si>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</si>
  <si>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</si>
  <si>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</si>
  <si>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</si>
  <si>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</si>
  <si>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</si>
  <si>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</si>
  <si>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</si>
  <si>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</si>
  <si>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</si>
  <si>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</si>
  <si>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</si>
  <si>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</si>
  <si>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</si>
  <si>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</si>
  <si>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</si>
  <si>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</si>
  <si>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</si>
  <si>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</si>
  <si>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</si>
  <si>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</si>
  <si>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</si>
  <si>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</si>
  <si>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</si>
  <si>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</si>
  <si>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</si>
  <si>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</si>
  <si>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</si>
  <si>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</si>
  <si>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</si>
  <si>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</si>
  <si>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</si>
  <si>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</si>
  <si>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</si>
  <si>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</si>
  <si>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합  계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</si>
  <si>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</si>
  <si>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</si>
  <si>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</si>
  <si>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</si>
  <si>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</si>
  <si>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</si>
  <si>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</si>
  <si>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</si>
  <si>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</si>
  <si>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</si>
  <si>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</si>
  <si>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</si>
  <si>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</si>
  <si>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</si>
  <si>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</si>
  <si>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</si>
  <si>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</si>
  <si>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</si>
  <si>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</si>
  <si>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</si>
  <si>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</si>
  <si>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</si>
  <si>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제4회 추경 일반회계 검증</t>
    <phoneticPr fontId="1" type="noConversion"/>
  </si>
  <si>
    <t>4추 예비비</t>
    <phoneticPr fontId="1" type="noConversion"/>
  </si>
  <si>
    <t>2016년도 제4회 추경 일반 및 특별회계 세입·세출 예산안(전체예산총괄)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</si>
  <si>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</si>
  <si>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</si>
  <si>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</si>
  <si>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</si>
  <si>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</si>
  <si>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</si>
  <si>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</si>
  <si>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</si>
  <si>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</si>
  <si>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</si>
  <si>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</si>
  <si>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</si>
  <si>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</si>
  <si>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</si>
  <si>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</si>
  <si>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</si>
  <si>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</si>
  <si>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</si>
  <si>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</si>
  <si>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</si>
  <si>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</si>
  <si>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</si>
  <si>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</si>
  <si>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</si>
  <si>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</si>
  <si>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</si>
  <si>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</si>
  <si>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</si>
  <si>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</si>
  <si>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</si>
  <si>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</si>
  <si>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</si>
  <si>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</si>
  <si>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</si>
  <si>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</si>
  <si>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</si>
  <si>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</si>
  <si>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</si>
  <si>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</si>
  <si>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</si>
  <si>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</si>
  <si>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</si>
  <si>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</si>
  <si>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</si>
  <si>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</si>
  <si>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</si>
  <si>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</si>
  <si>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</si>
  <si>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</si>
  <si>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</si>
  <si>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</si>
  <si>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</si>
  <si>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</si>
  <si>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</si>
  <si>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</si>
  <si>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</si>
  <si>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</si>
  <si>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</si>
  <si>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</si>
  <si>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</si>
  <si>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</si>
  <si>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</si>
  <si>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</si>
  <si>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</si>
  <si>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</si>
  <si>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</si>
  <si>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</si>
  <si>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</si>
  <si>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</si>
  <si>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</si>
  <si>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</si>
  <si>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</si>
  <si>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</si>
  <si>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</si>
  <si>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</si>
  <si>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</si>
  <si>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</si>
  <si>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</si>
  <si>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</si>
  <si>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</si>
  <si>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</si>
  <si>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</si>
  <si>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</si>
  <si>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</si>
  <si>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</si>
  <si>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</si>
  <si>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</si>
  <si>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</si>
  <si>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</si>
  <si>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</si>
  <si>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</si>
  <si>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</si>
  <si>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</si>
  <si>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</si>
  <si>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</si>
  <si>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</si>
  <si>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</si>
  <si>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</si>
  <si>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</si>
  <si>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</si>
  <si>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</si>
  <si>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</si>
  <si>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</si>
  <si>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</si>
  <si>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</si>
  <si>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</si>
  <si>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</si>
  <si>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</si>
  <si>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</si>
  <si>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</si>
  <si>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</si>
  <si>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</si>
  <si>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</si>
  <si>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</si>
  <si>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</si>
  <si>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</si>
  <si>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</si>
  <si>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</si>
  <si>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</si>
  <si>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</si>
  <si>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</si>
  <si>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</si>
  <si>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</si>
  <si>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</si>
  <si>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</si>
  <si>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</si>
  <si>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</si>
  <si>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</si>
  <si>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</si>
  <si>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</si>
  <si>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</si>
  <si>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</si>
  <si>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</si>
  <si>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</si>
  <si>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</si>
  <si>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</si>
  <si>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</si>
  <si>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</si>
  <si>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</si>
  <si>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</si>
  <si>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</si>
  <si>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</si>
  <si>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</si>
  <si>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</si>
  <si>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</si>
  <si>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</si>
  <si>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</si>
  <si>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</si>
  <si>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</si>
  <si>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</si>
  <si>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</si>
  <si>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</si>
  <si>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</si>
  <si>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</si>
  <si>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</si>
  <si>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</si>
  <si>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</si>
  <si>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</si>
  <si>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</si>
  <si>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</si>
  <si>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</si>
  <si>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</si>
  <si>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</si>
  <si>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</si>
  <si>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</si>
  <si>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</si>
  <si>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</si>
  <si>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</si>
  <si>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</si>
  <si>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</si>
  <si>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</si>
  <si>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</si>
  <si>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</si>
  <si>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</si>
  <si>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</si>
  <si>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</si>
  <si>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</si>
  <si>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</si>
  <si>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</si>
  <si>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</si>
  <si>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</si>
  <si>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</si>
  <si>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</si>
  <si>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</si>
  <si>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</si>
  <si>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</si>
  <si>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</si>
  <si>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</si>
  <si>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</si>
  <si>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</si>
  <si>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</si>
  <si>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</si>
  <si>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</si>
  <si>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</si>
  <si>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</si>
  <si>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</si>
  <si>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</si>
  <si>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</si>
  <si>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</si>
  <si>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</si>
  <si>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</si>
  <si>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</si>
  <si>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</si>
  <si>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</si>
  <si>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</si>
  <si>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</si>
  <si>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</si>
  <si>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</si>
  <si>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</si>
  <si>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</si>
  <si>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</si>
  <si>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</si>
  <si>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</si>
  <si>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</si>
  <si>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r>
      <t xml:space="preserve">제4회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</si>
  <si>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제4회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</si>
  <si>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제4회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</si>
  <si>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제4회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</si>
  <si>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(마=가+라)</t>
    </r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</si>
  <si>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(마=가+라)</t>
    </r>
    <phoneticPr fontId="1" type="noConversion"/>
  </si>
  <si>
    <t>(          특별회계)</t>
    <phoneticPr fontId="1" type="noConversion"/>
  </si>
  <si>
    <t>(              특별회계)</t>
    <phoneticPr fontId="1" type="noConversion"/>
  </si>
  <si>
    <t>2016년 4회추경 명시이월 사업조서(일반회계)</t>
    <phoneticPr fontId="35" type="noConversion"/>
  </si>
  <si>
    <t>(단위:천원)</t>
    <phoneticPr fontId="35" type="noConversion"/>
  </si>
  <si>
    <t>구  분</t>
    <phoneticPr fontId="35" type="noConversion"/>
  </si>
  <si>
    <t>예      산     과     목</t>
  </si>
  <si>
    <t>명시이월내용</t>
    <phoneticPr fontId="35" type="noConversion"/>
  </si>
  <si>
    <t>예산액</t>
    <phoneticPr fontId="35" type="noConversion"/>
  </si>
  <si>
    <t>2016년이월액</t>
    <phoneticPr fontId="35" type="noConversion"/>
  </si>
  <si>
    <t>사유</t>
    <phoneticPr fontId="35" type="noConversion"/>
  </si>
  <si>
    <t>연번</t>
    <phoneticPr fontId="35" type="noConversion"/>
  </si>
  <si>
    <t>소관실국</t>
    <phoneticPr fontId="35" type="noConversion"/>
  </si>
  <si>
    <t>소관위원회</t>
    <phoneticPr fontId="35" type="noConversion"/>
  </si>
  <si>
    <t>정책사업</t>
    <phoneticPr fontId="35" type="noConversion"/>
  </si>
  <si>
    <t>단위사업</t>
    <phoneticPr fontId="35" type="noConversion"/>
  </si>
  <si>
    <t>세부사업</t>
    <phoneticPr fontId="35" type="noConversion"/>
  </si>
  <si>
    <t>편성목
(통계목)</t>
    <phoneticPr fontId="35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</si>
  <si>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</si>
  <si>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</si>
  <si>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</si>
  <si>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</si>
  <si>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증감액
</t>
    </r>
    <r>
      <rPr>
        <b/>
        <sz val="8"/>
        <color rgb="FFFF0000"/>
        <rFont val="맑은 고딕"/>
        <family val="3"/>
        <charset val="129"/>
        <scheme val="minor"/>
      </rPr>
      <t>(다=가-나)</t>
    </r>
    <phoneticPr fontId="1" type="noConversion"/>
  </si>
  <si>
    <t>증감액</t>
    <phoneticPr fontId="1" type="noConversion"/>
  </si>
  <si>
    <t>본예산</t>
  </si>
  <si>
    <t>북부지역 개발
(균형발전담당관)</t>
  </si>
  <si>
    <t>접경지역 기반시설 확충</t>
  </si>
  <si>
    <t>자치단체등자본이전
(자치단체자본보조)</t>
  </si>
  <si>
    <t>DMZ인프라구축</t>
  </si>
  <si>
    <t>도라전망대 이전신축</t>
  </si>
  <si>
    <t>2016년 4회추경 명시이월 사업조서(특별회계)</t>
    <phoneticPr fontId="35" type="noConversion"/>
  </si>
  <si>
    <t>(단위:천원)</t>
    <phoneticPr fontId="35" type="noConversion"/>
  </si>
  <si>
    <t>구  분</t>
    <phoneticPr fontId="35" type="noConversion"/>
  </si>
  <si>
    <t>명시이월내용</t>
    <phoneticPr fontId="35" type="noConversion"/>
  </si>
  <si>
    <t>예산액</t>
    <phoneticPr fontId="35" type="noConversion"/>
  </si>
  <si>
    <t>2016년이월액</t>
    <phoneticPr fontId="35" type="noConversion"/>
  </si>
  <si>
    <t>사유</t>
    <phoneticPr fontId="35" type="noConversion"/>
  </si>
  <si>
    <t>연번</t>
    <phoneticPr fontId="35" type="noConversion"/>
  </si>
  <si>
    <t>소관실국</t>
    <phoneticPr fontId="35" type="noConversion"/>
  </si>
  <si>
    <t>소관위원회</t>
    <phoneticPr fontId="35" type="noConversion"/>
  </si>
  <si>
    <t>정책사업</t>
    <phoneticPr fontId="35" type="noConversion"/>
  </si>
  <si>
    <t>단위사업</t>
    <phoneticPr fontId="35" type="noConversion"/>
  </si>
  <si>
    <t>세부사업</t>
    <phoneticPr fontId="35" type="noConversion"/>
  </si>
  <si>
    <t>편성목
(통계목)</t>
    <phoneticPr fontId="35" type="noConversion"/>
  </si>
  <si>
    <t>의회사무처</t>
    <phoneticPr fontId="35" type="noConversion"/>
  </si>
  <si>
    <t>의회운영위원회</t>
    <phoneticPr fontId="35" type="noConversion"/>
  </si>
  <si>
    <t>지역균형개발
(균형발전담당관)</t>
  </si>
  <si>
    <t>지역균형발전사업 추진
(지역균형발전특별회계)</t>
  </si>
  <si>
    <t>지역균형발전사업 육성
(자체/지원)</t>
    <phoneticPr fontId="1" type="noConversion"/>
  </si>
  <si>
    <t>지역균형발전사업 지원</t>
  </si>
  <si>
    <t>신규</t>
  </si>
  <si>
    <t/>
  </si>
  <si>
    <t>3회추경</t>
  </si>
  <si>
    <t>사업설명서
페이지</t>
    <phoneticPr fontId="1" type="noConversion"/>
  </si>
  <si>
    <t>안전관리활동
(안전교육훈련담당관)</t>
  </si>
  <si>
    <t>안전관리 활동강화</t>
  </si>
  <si>
    <t>자산취득비
(자산및물품취득비)</t>
  </si>
  <si>
    <t>이동안전체험차량 구입</t>
  </si>
  <si>
    <t>학교안전도우미 양성 운영(자체/직접)</t>
  </si>
  <si>
    <t>일반운영비
(기타보상금)</t>
  </si>
  <si>
    <t>학교 야외체험학습 학교
안전도우미 운영 기타보상금 이월</t>
  </si>
  <si>
    <t>긴급구조 및 민방위 역량강화
(특수대응단)</t>
  </si>
  <si>
    <t>신속한 재난대응 태세 구축</t>
  </si>
  <si>
    <t>구조구급장비 보강(소방안전/직접)</t>
  </si>
  <si>
    <t>구조장비 보강</t>
  </si>
  <si>
    <t>신바람 나는 직장 분위기 조성
(포천소방서)</t>
  </si>
  <si>
    <t>근무환경개선</t>
  </si>
  <si>
    <t>소규모시설물 개보수(자체/직접)</t>
  </si>
  <si>
    <t>시설비및부대비
(시설비)</t>
  </si>
  <si>
    <t>구,소흘119안전센터 생활관 전환공사</t>
  </si>
  <si>
    <t>행정서비스 제공
(행정관리담당관)</t>
  </si>
  <si>
    <t>청사유지관리 운영</t>
  </si>
  <si>
    <t>시설비 및 부대비
(시설비)</t>
  </si>
  <si>
    <t>북부청사 스마트오피스
추진</t>
  </si>
  <si>
    <t>소방학교</t>
  </si>
  <si>
    <t>교육훈련 효율적 행정지원</t>
  </si>
  <si>
    <t>청사관리(자체/직접)</t>
  </si>
  <si>
    <t>후생관(식당) 환경개선 사업</t>
  </si>
  <si>
    <t>명시이월삭제</t>
  </si>
  <si>
    <t>시설비 및 부대비
(자산및물품취득비)</t>
  </si>
  <si>
    <t>균형발전기획실</t>
    <phoneticPr fontId="1" type="noConversion"/>
  </si>
  <si>
    <t>4회추경</t>
  </si>
  <si>
    <t xml:space="preserve"> </t>
  </si>
  <si>
    <t>주요가축전염병예방</t>
  </si>
  <si>
    <t>시도가축방역사업(국비/직접)</t>
  </si>
  <si>
    <t>재료비
(재료비)</t>
  </si>
  <si>
    <t>꿀벌질병예방 및 구제역· AI 등 방역을 위한 방역물품 구입비</t>
  </si>
  <si>
    <t>가축방역</t>
  </si>
  <si>
    <t xml:space="preserve">축산위생업무지원(자체/직접) </t>
  </si>
  <si>
    <t xml:space="preserve"> 저온저장고 설치공사 </t>
  </si>
  <si>
    <t>시설비및부대비
(감리비)</t>
  </si>
  <si>
    <t>바이오 연구기반 조성(자치/직접)</t>
  </si>
  <si>
    <t xml:space="preserve"> 유용미생물 분말화 시설 설치 </t>
  </si>
  <si>
    <t xml:space="preserve"> 동결건조기 등 6종 구입(유용미생물 분말화 시설 설치와 병행)</t>
  </si>
  <si>
    <t>안전하고 쾌적한 도로환경 조성(건설안전과)</t>
  </si>
  <si>
    <t>위험도로개선 및 
안전시설 보강</t>
  </si>
  <si>
    <t>보상비 등</t>
  </si>
  <si>
    <t>설계비 등</t>
  </si>
  <si>
    <t>쾌적하고 살기좋은 주거환경
(주택정책과)</t>
  </si>
  <si>
    <t>살기좋은 농어촌만들기</t>
  </si>
  <si>
    <t>국비 미교부에 따른 이월</t>
  </si>
  <si>
    <t>도시환경위원회</t>
    <phoneticPr fontId="1" type="noConversion"/>
  </si>
  <si>
    <t>도시주택실</t>
    <phoneticPr fontId="1" type="noConversion"/>
  </si>
  <si>
    <t>기금
- 국민체육센터 건립 지원</t>
    <phoneticPr fontId="1" type="noConversion"/>
  </si>
  <si>
    <t>국비
 - 베란다형태양광 보급지원 사업</t>
    <phoneticPr fontId="1" type="noConversion"/>
  </si>
  <si>
    <t>특별교부세
 - 북부청사 스마트오피스 추진</t>
    <phoneticPr fontId="1" type="noConversion"/>
  </si>
  <si>
    <t>기금
- 말산업전문인력양성기관지원</t>
    <phoneticPr fontId="1" type="noConversion"/>
  </si>
  <si>
    <t>국고보조금
 - 살처분 보상금 지원</t>
    <phoneticPr fontId="1" type="noConversion"/>
  </si>
  <si>
    <t>과징금
 - 동물방역위생과 과징금 수입</t>
    <phoneticPr fontId="1" type="noConversion"/>
  </si>
  <si>
    <t>과태료
 - 동물방역위생과 과태료 수입</t>
    <phoneticPr fontId="1" type="noConversion"/>
  </si>
  <si>
    <t>국고보조금
- 시도가축방역사업</t>
    <phoneticPr fontId="1" type="noConversion"/>
  </si>
  <si>
    <t>기금
- 학교우유급식지원사업</t>
    <phoneticPr fontId="1" type="noConversion"/>
  </si>
  <si>
    <t>국고보조금
 - 정부양곡할인지원 사업</t>
    <phoneticPr fontId="1" type="noConversion"/>
  </si>
  <si>
    <t>국고보조금
- 노숙인 등 복지지원</t>
    <phoneticPr fontId="1" type="noConversion"/>
  </si>
  <si>
    <t>국고보조금
- 자활지원</t>
    <phoneticPr fontId="1" type="noConversion"/>
  </si>
  <si>
    <t>국고보조금
- 노인돌봄서비스</t>
    <phoneticPr fontId="1" type="noConversion"/>
  </si>
  <si>
    <t>국고보조금
- 노인생활시설 기능보강</t>
    <phoneticPr fontId="1" type="noConversion"/>
  </si>
  <si>
    <t>국고보조금
- 구강건강관리</t>
    <phoneticPr fontId="1" type="noConversion"/>
  </si>
  <si>
    <t>그외수입
 - 교통정책과 그외수입</t>
    <phoneticPr fontId="1" type="noConversion"/>
  </si>
  <si>
    <t>국고보조금
- 전기자동차 보급 및 충전인프라 구축</t>
    <phoneticPr fontId="1" type="noConversion"/>
  </si>
  <si>
    <t>국고보조금
- 평택 유기성폐자원 바이오가스화 시설 설치</t>
    <phoneticPr fontId="1" type="noConversion"/>
  </si>
  <si>
    <t>시도비 반환금
 - 수질정책과</t>
    <phoneticPr fontId="1" type="noConversion"/>
  </si>
  <si>
    <t>기타이자수입
 - 수질정책과</t>
    <phoneticPr fontId="1" type="noConversion"/>
  </si>
  <si>
    <t>국고보조금
- 하수처리장 확충</t>
    <phoneticPr fontId="1" type="noConversion"/>
  </si>
  <si>
    <t>국고보조금
- 도시침수대응사업</t>
    <phoneticPr fontId="1" type="noConversion"/>
  </si>
  <si>
    <t>국고보조금
- 분뇨처리시설 확충</t>
    <phoneticPr fontId="1" type="noConversion"/>
  </si>
  <si>
    <t>국고보조금
- 성폭력피해자 지원사업</t>
    <phoneticPr fontId="1" type="noConversion"/>
  </si>
  <si>
    <t>국고보조금
 - 쌀소득보전고정직불</t>
    <phoneticPr fontId="1" type="noConversion"/>
  </si>
  <si>
    <t>DMZ일원의 합리적 보전과 이용
(DMZ정책담당관)</t>
    <phoneticPr fontId="1" type="noConversion"/>
  </si>
  <si>
    <t>도시주택실</t>
    <phoneticPr fontId="35" type="noConversion"/>
  </si>
  <si>
    <t>도시환경위원회</t>
    <phoneticPr fontId="35" type="noConversion"/>
  </si>
  <si>
    <t>북부지역농촌개발
(도시주택과)</t>
    <phoneticPr fontId="1" type="noConversion"/>
  </si>
  <si>
    <t>농촌마을환경개선</t>
    <phoneticPr fontId="1" type="noConversion"/>
  </si>
  <si>
    <t>농촌생활환경정비사업(지특/지원)</t>
    <phoneticPr fontId="1" type="noConversion"/>
  </si>
  <si>
    <t>국비 미교부에 따른 이월</t>
    <phoneticPr fontId="1" type="noConversion"/>
  </si>
  <si>
    <t>여성가족교육협력위원회</t>
    <phoneticPr fontId="1" type="noConversion"/>
  </si>
  <si>
    <t>특별교부세
- 홍죽산업단지 진입도로 개선사업</t>
    <phoneticPr fontId="1" type="noConversion"/>
  </si>
  <si>
    <t>득별교부세
- 국지도 98호선(진우~노곡) 인도설치</t>
    <phoneticPr fontId="1" type="noConversion"/>
  </si>
  <si>
    <t>기금
 - 시험관리비(성립전)</t>
    <phoneticPr fontId="1" type="noConversion"/>
  </si>
  <si>
    <t>홍죽산업단지 진입도로 
개선사업(교부세/지원)</t>
    <phoneticPr fontId="1" type="noConversion"/>
  </si>
  <si>
    <t>기금
 - FTA피해보전직불제</t>
    <phoneticPr fontId="1" type="noConversion"/>
  </si>
  <si>
    <t>기금
 - FTA폐업지원제</t>
    <phoneticPr fontId="1" type="noConversion"/>
  </si>
  <si>
    <t>국비 변경 내시</t>
    <phoneticPr fontId="1" type="noConversion"/>
  </si>
  <si>
    <t>이월액 변경</t>
    <phoneticPr fontId="1" type="noConversion"/>
  </si>
  <si>
    <t>명시이월추가</t>
    <phoneticPr fontId="1" type="noConversion"/>
  </si>
  <si>
    <t>재난안전 체험교육시설 확충
(소방안전/직접)</t>
    <phoneticPr fontId="1" type="noConversion"/>
  </si>
  <si>
    <t>도라전망대 이전신축 사업
(지특/지원)</t>
    <phoneticPr fontId="1" type="noConversion"/>
  </si>
  <si>
    <t>북부청사 스마트오피스
 추진(교부세/직접)</t>
    <phoneticPr fontId="1" type="noConversion"/>
  </si>
  <si>
    <t>체육과</t>
    <phoneticPr fontId="1" type="noConversion"/>
  </si>
  <si>
    <t>국비 변경 내시</t>
    <phoneticPr fontId="1" type="noConversion"/>
  </si>
  <si>
    <t>동물방역위생과</t>
    <phoneticPr fontId="1" type="noConversion"/>
  </si>
  <si>
    <t>특별교부세
 - AI 방역대책비(성립전)</t>
    <phoneticPr fontId="1" type="noConversion"/>
  </si>
  <si>
    <t>농정해양위원회</t>
    <phoneticPr fontId="1" type="noConversion"/>
  </si>
  <si>
    <t>축산정책과</t>
    <phoneticPr fontId="1" type="noConversion"/>
  </si>
  <si>
    <t>농정해양위원회</t>
    <phoneticPr fontId="1" type="noConversion"/>
  </si>
  <si>
    <t>농정해양국</t>
    <phoneticPr fontId="1" type="noConversion"/>
  </si>
  <si>
    <t>친환경농업과</t>
    <phoneticPr fontId="1" type="noConversion"/>
  </si>
  <si>
    <t>국고보조금
- 친환경농업직접지불</t>
    <phoneticPr fontId="1" type="noConversion"/>
  </si>
  <si>
    <t>식품안전과</t>
    <phoneticPr fontId="1" type="noConversion"/>
  </si>
  <si>
    <t>신규</t>
    <phoneticPr fontId="1" type="noConversion"/>
  </si>
  <si>
    <t>국고보조금
- HACCP 인증 지원(컨설팅비용)</t>
  </si>
  <si>
    <t>식품안전과</t>
    <phoneticPr fontId="1" type="noConversion"/>
  </si>
  <si>
    <t>자원순환과</t>
    <phoneticPr fontId="1" type="noConversion"/>
  </si>
  <si>
    <t>자원순환과</t>
    <phoneticPr fontId="1" type="noConversion"/>
  </si>
  <si>
    <t>국고보조금
 - 용인 쓰레기 소각시설 대보수 사업</t>
    <phoneticPr fontId="1" type="noConversion"/>
  </si>
  <si>
    <t>보육정책과</t>
    <phoneticPr fontId="1" type="noConversion"/>
  </si>
  <si>
    <t>국고보조금
- 보육돌봄서비스</t>
    <phoneticPr fontId="1" type="noConversion"/>
  </si>
  <si>
    <t>보육정책과</t>
    <phoneticPr fontId="1" type="noConversion"/>
  </si>
  <si>
    <t>국고보조금
- 영유아보육료</t>
    <phoneticPr fontId="1" type="noConversion"/>
  </si>
  <si>
    <t>국고보조금
- 가정 양육수당 지원</t>
    <phoneticPr fontId="1" type="noConversion"/>
  </si>
  <si>
    <t>국고보조금
- 시간제보육 지원</t>
    <phoneticPr fontId="1" type="noConversion"/>
  </si>
  <si>
    <t>국고보조금
- 공공형 어린이집</t>
    <phoneticPr fontId="1" type="noConversion"/>
  </si>
  <si>
    <t>국고보조금
- 어린이집 확충</t>
    <phoneticPr fontId="1" type="noConversion"/>
  </si>
  <si>
    <t>아동청소년과</t>
    <phoneticPr fontId="1" type="noConversion"/>
  </si>
  <si>
    <t>영유아 보육료 지원(국비/지원)</t>
    <phoneticPr fontId="1" type="noConversion"/>
  </si>
  <si>
    <t>가정 양육수당 지원(국비/지원)</t>
  </si>
  <si>
    <t>공공형 어린이집 지원(국비/지원)</t>
  </si>
  <si>
    <t>시간제보육 지원(국비/지원)</t>
  </si>
  <si>
    <t>세부사업명 및 부기명 변경에 따른 감액</t>
    <phoneticPr fontId="1" type="noConversion"/>
  </si>
  <si>
    <t>세부사업명 및 부기명 변경에 따른 증액</t>
    <phoneticPr fontId="1" type="noConversion"/>
  </si>
  <si>
    <t>문화예술진흥
(문화정책과)</t>
    <phoneticPr fontId="35" type="noConversion"/>
  </si>
  <si>
    <t>문화기반시설 확충</t>
    <phoneticPr fontId="35" type="noConversion"/>
  </si>
  <si>
    <t>문화예술인 기념시설 조성사업 지원</t>
    <phoneticPr fontId="35" type="noConversion"/>
  </si>
  <si>
    <t>명시이월 추가</t>
    <phoneticPr fontId="35" type="noConversion"/>
  </si>
  <si>
    <t>농정해양위원회</t>
    <phoneticPr fontId="1" type="noConversion"/>
  </si>
  <si>
    <t>산림재해예방</t>
  </si>
  <si>
    <t>임도시설(지특/지원)</t>
  </si>
  <si>
    <t>임도신설, 구조개량,보수 등 시군지원 사업비 이월</t>
  </si>
  <si>
    <t>명시이월 추가</t>
    <phoneticPr fontId="35" type="noConversion"/>
  </si>
  <si>
    <t>산림자원보호육성</t>
  </si>
  <si>
    <t>임도시설(지특/직접)</t>
  </si>
  <si>
    <t>임도사업 사전설계
사업비 이월</t>
  </si>
  <si>
    <t>산림휴양녹색공간조성</t>
  </si>
  <si>
    <t>지자체자연휴양림조성(지특/지원)</t>
  </si>
  <si>
    <t>자연휴양림 시군지원 사업비 이월</t>
  </si>
  <si>
    <t>산림생태문화체험단지조성
(지특/지원)</t>
    <phoneticPr fontId="1" type="noConversion"/>
  </si>
  <si>
    <t>산림생태문화체험단지조성 시군지원 사업비 이월</t>
  </si>
  <si>
    <t>지방수목원및박물관조성(지특/지원)</t>
  </si>
  <si>
    <t>수목원 및 박물관조성 시군지원 사업비 이월</t>
  </si>
  <si>
    <t>숲길조성관리(지특/지원)</t>
  </si>
  <si>
    <t>숲길조성관리 시군지원 사업비 이월</t>
  </si>
  <si>
    <t>치유의 숲 조성(지특/지원)</t>
  </si>
  <si>
    <t>치유의 숲 조성 시군지원 사업비 이월</t>
  </si>
  <si>
    <t>유아숲체험원조성(지특/지원)</t>
  </si>
  <si>
    <t>유아숲체험원 조성 시군지원 사업비 이월</t>
  </si>
  <si>
    <t>기성시가지정비사업추진</t>
    <phoneticPr fontId="1" type="noConversion"/>
  </si>
  <si>
    <t>도시취약지역 생활여건 개조사업
(국토부)
(지특/지원)</t>
    <phoneticPr fontId="1" type="noConversion"/>
  </si>
  <si>
    <t>자치단체등자본이전
(자치단체자본보조)</t>
    <phoneticPr fontId="1" type="noConversion"/>
  </si>
  <si>
    <t>양주 남방지구, 포천 천보지구 도시취약지역 생활여건 개선사업</t>
    <phoneticPr fontId="1" type="noConversion"/>
  </si>
  <si>
    <t>공정경제활성화
(공정경제과)</t>
  </si>
  <si>
    <t>소상공인사업 지원</t>
  </si>
  <si>
    <t>전통시장 시설현대화 지원
(지특/지원)</t>
  </si>
  <si>
    <t>전통시장 시설현대화</t>
  </si>
  <si>
    <t>명시이월 추가</t>
    <phoneticPr fontId="35" type="noConversion"/>
  </si>
  <si>
    <t>2016년도 4회추경 계속비 사업 조서</t>
    <phoneticPr fontId="35" type="noConversion"/>
  </si>
  <si>
    <t>* 작성대상 : 2016년 계속비 총사업비(노란색 셀)의 증감이 있는경우(기존 편성된 계속비 집행액 변경은 작성대상 아님) 혹은 2016년 신규로 계속비 사업 들어가는 경우</t>
    <phoneticPr fontId="35" type="noConversion"/>
  </si>
  <si>
    <t>* 2014년도 이전 집행액과 집행잔액 : 2015년 12.31일 기준 집행액 작성</t>
    <phoneticPr fontId="35" type="noConversion"/>
  </si>
  <si>
    <t>* 2015년도 집행액과 집행잔액 : 2016년 10.10일 기준 집행액 작성(2015년 이전 예산을 2016년에 집행시 2015년도 집행액에 작성)</t>
    <phoneticPr fontId="35" type="noConversion"/>
  </si>
  <si>
    <t>(단위:천원)</t>
  </si>
  <si>
    <t>사  업  명</t>
  </si>
  <si>
    <t>예산과목
(통계목)</t>
    <phoneticPr fontId="35" type="noConversion"/>
  </si>
  <si>
    <t>총사업비</t>
  </si>
  <si>
    <t xml:space="preserve">   전전년도(2014) 이전</t>
    <phoneticPr fontId="35" type="noConversion"/>
  </si>
  <si>
    <t xml:space="preserve">            전년도(2015)</t>
    <phoneticPr fontId="35" type="noConversion"/>
  </si>
  <si>
    <t>2018 이후</t>
    <phoneticPr fontId="35" type="noConversion"/>
  </si>
  <si>
    <t>비   고</t>
  </si>
  <si>
    <t>예산액</t>
  </si>
  <si>
    <t>집 행 액</t>
    <phoneticPr fontId="35" type="noConversion"/>
  </si>
  <si>
    <t>집행잔액</t>
  </si>
  <si>
    <t>집행액</t>
    <phoneticPr fontId="35" type="noConversion"/>
  </si>
  <si>
    <t>합계(11건)</t>
    <phoneticPr fontId="35" type="noConversion"/>
  </si>
  <si>
    <t>(증감=B-A)</t>
    <phoneticPr fontId="35" type="noConversion"/>
  </si>
  <si>
    <t>(당초=A)</t>
    <phoneticPr fontId="35" type="noConversion"/>
  </si>
  <si>
    <t>(변경=B)</t>
    <phoneticPr fontId="35" type="noConversion"/>
  </si>
  <si>
    <t>○ 사  업  명</t>
    <phoneticPr fontId="35" type="noConversion"/>
  </si>
  <si>
    <t xml:space="preserve"> · 위 치 :</t>
    <phoneticPr fontId="35" type="noConversion"/>
  </si>
  <si>
    <t xml:space="preserve"> · 사업량 :</t>
    <phoneticPr fontId="35" type="noConversion"/>
  </si>
  <si>
    <t xml:space="preserve"> · 기  간 :</t>
    <phoneticPr fontId="35" type="noConversion"/>
  </si>
  <si>
    <t>(소관실국-소관과)</t>
    <phoneticPr fontId="35" type="noConversion"/>
  </si>
  <si>
    <t>명시이월 추가</t>
    <phoneticPr fontId="35" type="noConversion"/>
  </si>
  <si>
    <t>문화예술인 기념시설 조성
(지특/지원)</t>
    <phoneticPr fontId="35" type="noConversion"/>
  </si>
  <si>
    <t>문화체육관광국</t>
    <phoneticPr fontId="1" type="noConversion"/>
  </si>
  <si>
    <t>도시재생
(도시재생과)</t>
    <phoneticPr fontId="1" type="noConversion"/>
  </si>
  <si>
    <t>산림자원의효율적보전과이용
(산림환경연구소)</t>
    <phoneticPr fontId="1" type="noConversion"/>
  </si>
  <si>
    <t>푸른경기조성
(산림과)</t>
    <phoneticPr fontId="1" type="noConversion"/>
  </si>
  <si>
    <t>축산산림국</t>
    <phoneticPr fontId="1" type="noConversion"/>
  </si>
  <si>
    <t>도시주택실</t>
    <phoneticPr fontId="1" type="noConversion"/>
  </si>
  <si>
    <t>소방공무원 정예화 및 전문성 강화
(소방학교)</t>
    <phoneticPr fontId="1" type="noConversion"/>
  </si>
  <si>
    <t>국지도 98호선(진우~노곡) 인도설치(교부세/직접)</t>
    <phoneticPr fontId="1" type="noConversion"/>
  </si>
  <si>
    <t>기획재정위원회</t>
    <phoneticPr fontId="35" type="noConversion"/>
  </si>
  <si>
    <t>가축질병청정화
(동물방역위생과)</t>
    <phoneticPr fontId="1" type="noConversion"/>
  </si>
  <si>
    <t>축산위생연구
(동물위생시험소)</t>
    <phoneticPr fontId="1" type="noConversion"/>
  </si>
  <si>
    <t xml:space="preserve">장애인 편의시설 공사 및
 저온저장고 설치공사 </t>
  </si>
  <si>
    <t>경기북부 정보인프라 구축
(기획예산담당관)</t>
    <phoneticPr fontId="1" type="noConversion"/>
  </si>
  <si>
    <t>안정적인 정보통신 서비스 제공</t>
    <phoneticPr fontId="1" type="noConversion"/>
  </si>
  <si>
    <t>북부청사 전산장비 유지관리(자체/직접)</t>
    <phoneticPr fontId="1" type="noConversion"/>
  </si>
  <si>
    <t>일반운영비
(사무관리비)</t>
    <phoneticPr fontId="1" type="noConversion"/>
  </si>
  <si>
    <t>북부청사 행정전산장비 유지관리비(12월분)</t>
    <phoneticPr fontId="1" type="noConversion"/>
  </si>
  <si>
    <t>명시이월 통계목 수정
(당초 : 공공운영비 → 변경 : 사무관리비)
(예산안 244p)</t>
    <phoneticPr fontId="1" type="noConversion"/>
  </si>
  <si>
    <t>추가</t>
    <phoneticPr fontId="1" type="noConversion"/>
  </si>
  <si>
    <t>축산산림국</t>
    <phoneticPr fontId="1" type="noConversion"/>
  </si>
  <si>
    <t>농정해양위원회</t>
    <phoneticPr fontId="1" type="noConversion"/>
  </si>
  <si>
    <t>가축분뇨 처리시설 지원(기금/지원)</t>
    <phoneticPr fontId="1" type="noConversion"/>
  </si>
  <si>
    <t>명시이월추가</t>
    <phoneticPr fontId="1" type="noConversion"/>
  </si>
  <si>
    <t>축산 경쟁력 강화
(축산정책과)</t>
    <phoneticPr fontId="1" type="noConversion"/>
  </si>
  <si>
    <t>아름다운축산환경 조성</t>
    <phoneticPr fontId="1" type="noConversion"/>
  </si>
  <si>
    <t>추가</t>
    <phoneticPr fontId="1" type="noConversion"/>
  </si>
  <si>
    <t>의회사무처</t>
    <phoneticPr fontId="35" type="noConversion"/>
  </si>
  <si>
    <t>의회운영위원회</t>
    <phoneticPr fontId="35" type="noConversion"/>
  </si>
  <si>
    <t>공감소통 의정홍보
(공보담당관)</t>
    <phoneticPr fontId="35" type="noConversion"/>
  </si>
  <si>
    <t>의정홍보 지원</t>
    <phoneticPr fontId="35" type="noConversion"/>
  </si>
  <si>
    <t>도민소통 의정홍보(자체/직접)</t>
    <phoneticPr fontId="35" type="noConversion"/>
  </si>
  <si>
    <t>사료관 이전설치</t>
    <phoneticPr fontId="35" type="noConversion"/>
  </si>
  <si>
    <t xml:space="preserve">○ 의원 의견수렴등 검토과정에서 사업비 축소 등 변동
    사항이 있고, 정례회(2016.11.1.~12.16.) 의정활동을 
    고려하여 비회기 기간(2016.12.17.~2017. 1월) 중 공사를
    추진으로 사업기간 부족
  - 사업기간 : 2016. 12월 ~ 2017. 1월  
  - 예산편성 : 45,000천원 
   * '16 당초133,634천원(의장단회의 조정/ 4회 추경 감액
      88,634천원) </t>
    <phoneticPr fontId="35" type="noConversion"/>
  </si>
  <si>
    <t>기금
 - 복합문화체육센터 건립</t>
    <phoneticPr fontId="1" type="noConversion"/>
  </si>
  <si>
    <t>기타이자수입
- 재난대책과 도비이자 반납금</t>
    <phoneticPr fontId="1" type="noConversion"/>
  </si>
  <si>
    <t>국고보조금
 - 밭농업직불제</t>
    <phoneticPr fontId="1" type="noConversion"/>
  </si>
  <si>
    <t>국고보조금
 - 조건불리지역직접지불</t>
    <phoneticPr fontId="1" type="noConversion"/>
  </si>
  <si>
    <t>입법활동정책기능강화
(입법정책담당관)</t>
    <phoneticPr fontId="1" type="noConversion"/>
  </si>
  <si>
    <t>입법활동지원</t>
    <phoneticPr fontId="1" type="noConversion"/>
  </si>
  <si>
    <t>의원 입법활동 연구용역</t>
    <phoneticPr fontId="1" type="noConversion"/>
  </si>
  <si>
    <t>연구개발비
(연구용역비)</t>
    <phoneticPr fontId="1" type="noConversion"/>
  </si>
  <si>
    <t>경기도의회 정책개발 연구용역</t>
    <phoneticPr fontId="1" type="noConversion"/>
  </si>
  <si>
    <t>○ 사업기간 : '16. 7  ~   '17. 2
○ 용역건수 : 지방분권형 개헌에 따른 지방의회의 권환과
    역할 등 5건
○ 예산편성 : '16년 당초
○ 하반기에 착수된 용역 5건의 절대 용역기간 부족(3개월)
    으로 연도 내 용역 완료 불가</t>
    <phoneticPr fontId="1" type="noConversion"/>
  </si>
  <si>
    <t>친환경농업과</t>
    <phoneticPr fontId="1" type="noConversion"/>
  </si>
  <si>
    <t>신규</t>
    <phoneticPr fontId="1" type="noConversion"/>
  </si>
  <si>
    <t>그외수입
 -2016년 농산시책 추진 시상금</t>
    <phoneticPr fontId="1" type="noConversion"/>
  </si>
  <si>
    <t>친환경농업과</t>
    <phoneticPr fontId="1" type="noConversion"/>
  </si>
  <si>
    <t>신규</t>
    <phoneticPr fontId="1" type="noConversion"/>
  </si>
  <si>
    <t>2016년 농산시책 추진 시상금(자체/직접)
-2016년 농산시책 추진 시상금(포상금)</t>
    <phoneticPr fontId="1" type="noConversion"/>
  </si>
  <si>
    <t>국고보조금
 - 생계급여</t>
  </si>
  <si>
    <t>국고보조금
  - 해산장제급여</t>
  </si>
  <si>
    <t>복지정책과</t>
    <phoneticPr fontId="1" type="noConversion"/>
  </si>
  <si>
    <t>사회복지담당관</t>
    <phoneticPr fontId="1" type="noConversion"/>
  </si>
  <si>
    <t>생계급여(국비/지원)
- 기초생활보장 생계급여</t>
  </si>
  <si>
    <t>해산장제급여(국비/지원)
- 기초생활보장 해산장제급여</t>
  </si>
  <si>
    <t>복지정책과</t>
    <phoneticPr fontId="1" type="noConversion"/>
  </si>
  <si>
    <t>그외수입
- 보건복지부 지역사회복지사업 
   평가 포상금</t>
    <phoneticPr fontId="1" type="noConversion"/>
  </si>
  <si>
    <t>미생물 정밀 동정</t>
  </si>
  <si>
    <t>예산액 변경(통계목 예산액)</t>
    <phoneticPr fontId="1" type="noConversion"/>
  </si>
  <si>
    <t>연구개발비
(시험연구비)</t>
  </si>
  <si>
    <t xml:space="preserve">연구사업 지원 </t>
  </si>
  <si>
    <t>이월액 변경</t>
  </si>
  <si>
    <t>축산위생연구
(동물위생시험소)</t>
    <phoneticPr fontId="1" type="noConversion"/>
  </si>
  <si>
    <t>가축분뇨 처리시설 지원 시군지원 사업비 이월(이천시청 추경 종료)</t>
  </si>
  <si>
    <t>자치단체등자본이전
(자치단체자본보조)</t>
    <phoneticPr fontId="1" type="noConversion"/>
  </si>
  <si>
    <t>명시이월내용, 예산액, 이월액 변경</t>
    <phoneticPr fontId="1" type="noConversion"/>
  </si>
  <si>
    <t>교육협력국</t>
    <phoneticPr fontId="1" type="noConversion"/>
  </si>
  <si>
    <t>여성가족교육협력위원회</t>
    <phoneticPr fontId="1" type="noConversion"/>
  </si>
  <si>
    <t>도서관 및 독서문화 진흥
(도서관정책과)</t>
    <phoneticPr fontId="1" type="noConversion"/>
  </si>
  <si>
    <t>도서관 확충 및 운영활성화</t>
    <phoneticPr fontId="1" type="noConversion"/>
  </si>
  <si>
    <t>민자사업정부지급금(BTL)(지특/지원)</t>
    <phoneticPr fontId="1" type="noConversion"/>
  </si>
  <si>
    <t>자치단체등자본이전
(자치단체자본보조)</t>
    <phoneticPr fontId="1" type="noConversion"/>
  </si>
  <si>
    <t>국비 미교부에 따른 이월</t>
    <phoneticPr fontId="1" type="noConversion"/>
  </si>
  <si>
    <t>특수상황지역 개발사업(지특/지원)</t>
    <phoneticPr fontId="1" type="noConversion"/>
  </si>
  <si>
    <t>특수상황지역 개발사업 
 시군 지원사업</t>
    <phoneticPr fontId="1" type="noConversion"/>
  </si>
  <si>
    <t>추가</t>
    <phoneticPr fontId="1" type="noConversion"/>
  </si>
  <si>
    <t>DMZ일원의 합리적 보전과 이용
(DMZ정책담당관)</t>
  </si>
  <si>
    <t>임진각 평화누리 통합개발 추진
(자체/직접)</t>
  </si>
  <si>
    <t>임진각 평화누리 관광지 
 확대기반 조성</t>
  </si>
  <si>
    <t>경기도 상수도현황판 및 현황지도 제작보완(자체/직접)</t>
    <phoneticPr fontId="35" type="noConversion"/>
  </si>
  <si>
    <t>시설비및부대비
(시설비)</t>
    <phoneticPr fontId="35" type="noConversion"/>
  </si>
  <si>
    <t>경기도 상수도현황판 및 현황지도 제작보완 용역</t>
    <phoneticPr fontId="35" type="noConversion"/>
  </si>
  <si>
    <t>○ 사업기간 : '16.12 ~ '17.3
 - 집행시기 미도래
 - 예산편성 : '16 당초</t>
    <phoneticPr fontId="35" type="noConversion"/>
  </si>
  <si>
    <t>수자원본부</t>
    <phoneticPr fontId="1" type="noConversion"/>
  </si>
  <si>
    <t>추가</t>
    <phoneticPr fontId="1" type="noConversion"/>
  </si>
  <si>
    <t>깨끗하고 안전한 물 환경 개선
(상하수과)</t>
  </si>
  <si>
    <t>상하수관리</t>
    <phoneticPr fontId="1" type="noConversion"/>
  </si>
  <si>
    <t>(기획재정위원회)</t>
    <phoneticPr fontId="1" type="noConversion"/>
  </si>
  <si>
    <t>기획재정위원회</t>
    <phoneticPr fontId="1" type="noConversion"/>
  </si>
  <si>
    <t>기획조정실</t>
    <phoneticPr fontId="1" type="noConversion"/>
  </si>
  <si>
    <t>예산담당관</t>
    <phoneticPr fontId="1" type="noConversion"/>
  </si>
  <si>
    <t>여성가족교육협력위원회</t>
    <phoneticPr fontId="1" type="noConversion"/>
  </si>
  <si>
    <t>교육협력국</t>
    <phoneticPr fontId="1" type="noConversion"/>
  </si>
  <si>
    <t>교육협력국</t>
    <phoneticPr fontId="1" type="noConversion"/>
  </si>
  <si>
    <t>교육협력과</t>
    <phoneticPr fontId="1" type="noConversion"/>
  </si>
  <si>
    <t>1회추경</t>
  </si>
  <si>
    <t>교육정책과</t>
    <phoneticPr fontId="1" type="noConversion"/>
  </si>
  <si>
    <t>세정과</t>
    <phoneticPr fontId="1" type="noConversion"/>
  </si>
  <si>
    <t>지방교육세
 - 지방교육세</t>
    <phoneticPr fontId="1" type="noConversion"/>
  </si>
  <si>
    <t>농업기술원</t>
    <phoneticPr fontId="35" type="noConversion"/>
  </si>
  <si>
    <t>농정해양위원회</t>
    <phoneticPr fontId="1" type="noConversion"/>
  </si>
  <si>
    <t>농촌지도 인프라 구축 지원
(지도정책과)</t>
    <phoneticPr fontId="35" type="noConversion"/>
  </si>
  <si>
    <t>농촌지도기반 지원</t>
    <phoneticPr fontId="35" type="noConversion"/>
  </si>
  <si>
    <t>지역농촌지도사업활성화지원(지특/지원)</t>
    <phoneticPr fontId="35" type="noConversion"/>
  </si>
  <si>
    <t>농촌지도기반시설</t>
    <phoneticPr fontId="35" type="noConversion"/>
  </si>
  <si>
    <t>○ 국비미교부
 * 예산편성시기 : 당초</t>
    <phoneticPr fontId="35" type="noConversion"/>
  </si>
  <si>
    <t>환황해권 중심 해양항만 개발
(해양항만정책과)</t>
    <phoneticPr fontId="1" type="noConversion"/>
  </si>
  <si>
    <t>해양항만활성화</t>
    <phoneticPr fontId="1" type="noConversion"/>
  </si>
  <si>
    <t>4회추경 편성사업으로 집행시기 미도래</t>
    <phoneticPr fontId="1" type="noConversion"/>
  </si>
  <si>
    <t>사람중심, 민생중심 의회
(총무담당관)</t>
  </si>
  <si>
    <t>기본경비</t>
  </si>
  <si>
    <t>자산취득비</t>
  </si>
  <si>
    <t>공용차량(소형화물)</t>
  </si>
  <si>
    <t>○  사업기간 부족('16.12 ~ '17.3)
 - 소형화물차량 인수기간 등 필요(2개월)
 - 나라장터 계약가능 기간(매년 2월 ~ 11월)</t>
  </si>
  <si>
    <t>농정해양국</t>
    <phoneticPr fontId="35" type="noConversion"/>
  </si>
  <si>
    <t>종무과</t>
    <phoneticPr fontId="1" type="noConversion"/>
  </si>
  <si>
    <t>기업지원과</t>
    <phoneticPr fontId="1" type="noConversion"/>
  </si>
  <si>
    <t>문화정책과</t>
    <phoneticPr fontId="1" type="noConversion"/>
  </si>
  <si>
    <t xml:space="preserve"> </t>
    <phoneticPr fontId="1" type="noConversion"/>
  </si>
  <si>
    <t>기획담당관</t>
    <phoneticPr fontId="1" type="noConversion"/>
  </si>
  <si>
    <t>규제개혁추진단</t>
    <phoneticPr fontId="1" type="noConversion"/>
  </si>
  <si>
    <t>일자리정책과</t>
    <phoneticPr fontId="1" type="noConversion"/>
  </si>
  <si>
    <t>외교정책과</t>
    <phoneticPr fontId="1" type="noConversion"/>
  </si>
  <si>
    <t>행정관리담당관</t>
    <phoneticPr fontId="1" type="noConversion"/>
  </si>
  <si>
    <t>농업정책과</t>
    <phoneticPr fontId="1" type="noConversion"/>
  </si>
  <si>
    <t>복지정책과</t>
    <phoneticPr fontId="1" type="noConversion"/>
  </si>
  <si>
    <t>교통정책과</t>
    <phoneticPr fontId="1" type="noConversion"/>
  </si>
  <si>
    <t>지역정책과</t>
    <phoneticPr fontId="1" type="noConversion"/>
  </si>
  <si>
    <t>환경정책과</t>
    <phoneticPr fontId="1" type="noConversion"/>
  </si>
  <si>
    <t>체육과</t>
    <phoneticPr fontId="1" type="noConversion"/>
  </si>
  <si>
    <t>해양항만정책과</t>
    <phoneticPr fontId="1" type="noConversion"/>
  </si>
  <si>
    <t>신규</t>
    <phoneticPr fontId="1" type="noConversion"/>
  </si>
  <si>
    <t>부기명 변경(교육협력사업 → 교실LED조명 설치)</t>
    <phoneticPr fontId="1" type="noConversion"/>
  </si>
  <si>
    <t>경기만 해역 재생 연구용역(자체/직접)</t>
    <phoneticPr fontId="1" type="noConversion"/>
  </si>
  <si>
    <t>경기만 해역 재생 연구용역</t>
    <phoneticPr fontId="1" type="noConversion"/>
  </si>
  <si>
    <t>기금
 - 가축분뇨처리사업</t>
    <phoneticPr fontId="1" type="noConversion"/>
  </si>
  <si>
    <t>추가</t>
  </si>
  <si>
    <t>취약지역 환경개선</t>
  </si>
  <si>
    <t>생활폐기물 관리시스템 구축 시범시업(자체/지원)</t>
  </si>
  <si>
    <t>생활폐기물 관리시스템 구축 및 운영</t>
  </si>
  <si>
    <t>○ 사업기간 : '16.12 ~ '17.12
  - 예산편성 : '16년 4회 추경</t>
  </si>
  <si>
    <t>생활폐기물 관리시스템 구축 시범시업(자체/직접)</t>
  </si>
  <si>
    <t>일반운영비
(사무관리비)</t>
  </si>
  <si>
    <t>생활폐기물 관리시스템 구축 전문가 간담회 및 홍보 등</t>
  </si>
  <si>
    <t>폐기물 처리 및 자원재활용
(자원순환과)</t>
    <phoneticPr fontId="1" type="noConversion"/>
  </si>
  <si>
    <t>농촌생활환경정비사업(지특/지원)</t>
    <phoneticPr fontId="1" type="noConversion"/>
  </si>
  <si>
    <t>자치단체등 이전
(공기관등에대한경상적대행사업비)</t>
    <phoneticPr fontId="1" type="noConversion"/>
  </si>
  <si>
    <r>
      <rPr>
        <b/>
        <sz val="11"/>
        <rFont val="맑은 고딕"/>
        <family val="3"/>
        <charset val="129"/>
        <scheme val="minor"/>
      </rPr>
      <t>경기만 해역 재생 연구용역(자체/직접)</t>
    </r>
    <r>
      <rPr>
        <sz val="10"/>
        <rFont val="맑은 고딕"/>
        <family val="3"/>
        <charset val="129"/>
        <scheme val="minor"/>
      </rPr>
      <t xml:space="preserve">
 - 경기만 해역 재생사업 연구용역(공기관등에대한경상적대행사업비)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</si>
  <si>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의정지원 기준경비(자체/직접)</t>
    </r>
    <r>
      <rPr>
        <sz val="10"/>
        <rFont val="맑은 고딕"/>
        <family val="3"/>
        <charset val="129"/>
        <scheme val="minor"/>
      </rPr>
      <t xml:space="preserve">
- 국내여비(의정업무수행)
  (의원국내여비)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</si>
  <si>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의정활동 지원 (자체/직접)</t>
    </r>
    <r>
      <rPr>
        <sz val="10"/>
        <rFont val="맑은 고딕"/>
        <family val="3"/>
        <charset val="129"/>
        <scheme val="minor"/>
      </rPr>
      <t xml:space="preserve">
- 의정활동 지원인력</t>
    </r>
    <phoneticPr fontId="1" type="noConversion"/>
  </si>
  <si>
    <r>
      <rPr>
        <b/>
        <sz val="11"/>
        <rFont val="맑은 고딕"/>
        <family val="3"/>
        <charset val="129"/>
        <scheme val="minor"/>
      </rPr>
      <t>일반운영비</t>
    </r>
    <r>
      <rPr>
        <sz val="10"/>
        <rFont val="맑은 고딕"/>
        <family val="3"/>
        <charset val="129"/>
        <scheme val="minor"/>
      </rPr>
      <t xml:space="preserve">
- 대형승합구입</t>
    </r>
    <phoneticPr fontId="1" type="noConversion"/>
  </si>
  <si>
    <r>
      <rPr>
        <b/>
        <sz val="11"/>
        <rFont val="맑은 고딕"/>
        <family val="3"/>
        <charset val="129"/>
        <scheme val="minor"/>
      </rPr>
      <t>일반운영비</t>
    </r>
    <r>
      <rPr>
        <sz val="10"/>
        <rFont val="맑은 고딕"/>
        <family val="3"/>
        <charset val="129"/>
        <scheme val="minor"/>
      </rPr>
      <t xml:space="preserve">
- 소형화물구입</t>
    </r>
    <phoneticPr fontId="1" type="noConversion"/>
  </si>
  <si>
    <r>
      <rPr>
        <b/>
        <sz val="11"/>
        <rFont val="맑은 고딕"/>
        <family val="3"/>
        <charset val="129"/>
        <scheme val="minor"/>
      </rPr>
      <t>의회운영</t>
    </r>
    <r>
      <rPr>
        <sz val="10"/>
        <rFont val="맑은 고딕"/>
        <family val="3"/>
        <charset val="129"/>
        <scheme val="minor"/>
      </rPr>
      <t xml:space="preserve">
- 의정지원업무추진(203-03 시책업무추진비)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</si>
  <si>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내부유보금</t>
    </r>
    <r>
      <rPr>
        <sz val="10"/>
        <rFont val="맑은 고딕"/>
        <family val="3"/>
        <charset val="129"/>
        <scheme val="minor"/>
      </rPr>
      <t xml:space="preserve">
(내부유보금)</t>
    </r>
    <phoneticPr fontId="1" type="noConversion"/>
  </si>
  <si>
    <r>
      <t>도정운영 활성화 추진(자체/직접)
- 도정중점시책 활성화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</si>
  <si>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t>도정 역점시책 전략적 도민 인식 제고(자체/직접)
- 도정 역점시책 업무추진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</si>
  <si>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t>지방 및 중앙 규제의 합리적 개선 추진(자체/직접)
- 수도권 규제개선 및 규제합리화 추진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</si>
  <si>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베란다형태양광 보급지원 사업(국비/직접)</t>
    </r>
    <r>
      <rPr>
        <sz val="10"/>
        <rFont val="맑은 고딕"/>
        <family val="3"/>
        <charset val="129"/>
        <scheme val="minor"/>
      </rPr>
      <t xml:space="preserve">
-베란다형태양광보급지원사업
(통계목:공기관자본적대행사업비)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</si>
  <si>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중소기업 판로지원을 위한 공유적 시장경제 오픈플렛폼 홍보(자체/직접)</t>
    </r>
    <r>
      <rPr>
        <sz val="10"/>
        <rFont val="맑은 고딕"/>
        <family val="3"/>
        <charset val="129"/>
        <scheme val="minor"/>
      </rPr>
      <t xml:space="preserve">
 - 중소기업 판로지원을 위한 공유적 시장경제 오픈플렛폼 홍보(공기관등에대한경상적대행사업비)</t>
    </r>
    <phoneticPr fontId="1" type="noConversion"/>
  </si>
  <si>
    <r>
      <t>고용정책추진(자체/직접)
- 일자리대책 업무추진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</si>
  <si>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t>국제교류증진(자체/직접)
- 국제교류 및 통상협력 업무추진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</si>
  <si>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공정한 시험업무 추진(기금/직접)</t>
    </r>
    <r>
      <rPr>
        <sz val="10"/>
        <rFont val="맑은 고딕"/>
        <family val="3"/>
        <charset val="129"/>
        <scheme val="minor"/>
      </rPr>
      <t xml:space="preserve">
 - 시험관리비(성립전)(사무관리비)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</si>
  <si>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북부청사 스마트오피스 추진(교부세/직접)</t>
    </r>
    <r>
      <rPr>
        <sz val="10"/>
        <rFont val="맑은 고딕"/>
        <family val="3"/>
        <charset val="129"/>
        <scheme val="minor"/>
      </rPr>
      <t xml:space="preserve">
- 북부청사 스마트오피스 추진(시설비)</t>
    </r>
    <phoneticPr fontId="1" type="noConversion"/>
  </si>
  <si>
    <r>
      <t>행정수행 지원(자체/직접)
- 북부지역 종합시책추진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</si>
  <si>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국민체육센터 건립 지원(기금/지원)</t>
    </r>
    <r>
      <rPr>
        <sz val="10"/>
        <rFont val="맑은 고딕"/>
        <family val="3"/>
        <charset val="129"/>
        <scheme val="minor"/>
      </rPr>
      <t xml:space="preserve">
- 국민체육센터 건립(자치단체자본보조)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</si>
  <si>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복합문화체육센터 건립(기금/지원)</t>
    </r>
    <r>
      <rPr>
        <sz val="10"/>
        <rFont val="맑은 고딕"/>
        <family val="3"/>
        <charset val="129"/>
        <scheme val="minor"/>
      </rPr>
      <t xml:space="preserve">
 - 오산 복합문화체육센터 건립(자치단체자본보조)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</si>
  <si>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수원사 명상센터 건립지원(기금/지원)</t>
    </r>
    <r>
      <rPr>
        <sz val="10"/>
        <rFont val="맑은 고딕"/>
        <family val="3"/>
        <charset val="129"/>
        <scheme val="minor"/>
      </rPr>
      <t xml:space="preserve">
 - 수원사 명상산터 건립지원</t>
    </r>
    <phoneticPr fontId="1" type="noConversion"/>
  </si>
  <si>
    <r>
      <rPr>
        <b/>
        <sz val="11"/>
        <rFont val="맑은 고딕"/>
        <family val="3"/>
        <charset val="129"/>
        <scheme val="minor"/>
      </rPr>
      <t>노후된 공립박물관 안전 및 관람환경개선사업 추진(자체/직접)</t>
    </r>
    <r>
      <rPr>
        <sz val="10"/>
        <rFont val="맑은 고딕"/>
        <family val="3"/>
        <charset val="129"/>
        <scheme val="minor"/>
      </rPr>
      <t xml:space="preserve">
 - 노후된 공립박물관 안전 및 관람환경개선사업 추진(공기관등에대한자본적대행사업비)</t>
    </r>
    <phoneticPr fontId="1" type="noConversion"/>
  </si>
  <si>
    <r>
      <t>생활체육 활성화(자체/직접)
- 체육진흥대책 추진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</si>
  <si>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쌀소득등보전직불제(국비/지원)</t>
    </r>
    <r>
      <rPr>
        <sz val="10"/>
        <rFont val="맑은 고딕"/>
        <family val="3"/>
        <charset val="129"/>
        <scheme val="minor"/>
      </rPr>
      <t xml:space="preserve">
 - 쌀소득등보전직불제(자치단체경상보조)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</si>
  <si>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밭농업직불제(국비/지원)</t>
    </r>
    <r>
      <rPr>
        <sz val="10"/>
        <rFont val="맑은 고딕"/>
        <family val="3"/>
        <charset val="129"/>
        <scheme val="minor"/>
      </rPr>
      <t xml:space="preserve">
 - 밭농업직불제(자치단체경상보조)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</si>
  <si>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조건불리지역직접지불(국비/지원)</t>
    </r>
    <r>
      <rPr>
        <sz val="10"/>
        <rFont val="맑은 고딕"/>
        <family val="3"/>
        <charset val="129"/>
        <scheme val="minor"/>
      </rPr>
      <t xml:space="preserve">
 - 조건불리지역직접지불(자치단체경상보조)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</si>
  <si>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FTA피해보전직불제(기금/지원)</t>
    </r>
    <r>
      <rPr>
        <sz val="10"/>
        <rFont val="맑은 고딕"/>
        <family val="3"/>
        <charset val="129"/>
        <scheme val="minor"/>
      </rPr>
      <t xml:space="preserve">
 - FTA피해보전직불제(자치단체경상보조)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</si>
  <si>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FTA폐업지원제(기금/지원)</t>
    </r>
    <r>
      <rPr>
        <sz val="10"/>
        <rFont val="맑은 고딕"/>
        <family val="3"/>
        <charset val="129"/>
        <scheme val="minor"/>
      </rPr>
      <t xml:space="preserve">
 - FTA폐업지원제(자치단체경상보조)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</si>
  <si>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말산업전문인력양성기관지원(기금/지원)</t>
    </r>
    <r>
      <rPr>
        <sz val="10"/>
        <rFont val="맑은 고딕"/>
        <family val="3"/>
        <charset val="129"/>
        <scheme val="minor"/>
      </rPr>
      <t xml:space="preserve">
 - 말산업전문인력양성기관지원( 자치단체자본보조)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</si>
  <si>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살처분보상금지원사업(국비/지원)</t>
    </r>
    <r>
      <rPr>
        <sz val="10"/>
        <rFont val="맑은 고딕"/>
        <family val="3"/>
        <charset val="129"/>
        <scheme val="minor"/>
      </rPr>
      <t xml:space="preserve">
 - 살처분보상금 지원(자치단체경상보조)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</si>
  <si>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시도가축방역사업(국비/직접)</t>
    </r>
    <r>
      <rPr>
        <sz val="10"/>
        <rFont val="맑은 고딕"/>
        <family val="3"/>
        <charset val="129"/>
        <scheme val="minor"/>
      </rPr>
      <t xml:space="preserve">
 - 꿀벌질병예방(재료비)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</si>
  <si>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시도가축방역사업(국비/직접)</t>
    </r>
    <r>
      <rPr>
        <sz val="10"/>
        <rFont val="맑은 고딕"/>
        <family val="3"/>
        <charset val="129"/>
        <scheme val="minor"/>
      </rPr>
      <t xml:space="preserve">
 - 구제역 AI 등 방역비(재료비)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</si>
  <si>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학교우유급식지원(기금.지원)</t>
    </r>
    <r>
      <rPr>
        <sz val="10"/>
        <rFont val="맑은 고딕"/>
        <family val="3"/>
        <charset val="129"/>
        <scheme val="minor"/>
      </rPr>
      <t xml:space="preserve">
 - 학교우유급식 지원(자치단체경상보조)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</si>
  <si>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AI 방역대책비(교부세/지원)</t>
    </r>
    <r>
      <rPr>
        <sz val="10"/>
        <rFont val="맑은 고딕"/>
        <family val="3"/>
        <charset val="129"/>
        <scheme val="minor"/>
      </rPr>
      <t xml:space="preserve">
 - AI 방역대책비(자치단체자본보조)(성립전)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</si>
  <si>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AI 방역대책비(교부세/지원)</t>
    </r>
    <r>
      <rPr>
        <sz val="10"/>
        <rFont val="맑은 고딕"/>
        <family val="3"/>
        <charset val="129"/>
        <scheme val="minor"/>
      </rPr>
      <t xml:space="preserve">
 - AI 방역대책비(자치단체경상보조금)(성립전)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</si>
  <si>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친환경농업직접지불(국비/지원)</t>
    </r>
    <r>
      <rPr>
        <sz val="10"/>
        <rFont val="맑은 고딕"/>
        <family val="3"/>
        <charset val="129"/>
        <scheme val="minor"/>
      </rPr>
      <t xml:space="preserve">
- 친환경농업직접지불</t>
    </r>
    <phoneticPr fontId="1" type="noConversion"/>
  </si>
  <si>
    <r>
      <rPr>
        <b/>
        <sz val="11"/>
        <rFont val="맑은 고딕"/>
        <family val="3"/>
        <charset val="129"/>
        <scheme val="minor"/>
      </rPr>
      <t>가축분뇨 처리사업(기금/지원)</t>
    </r>
    <r>
      <rPr>
        <sz val="10"/>
        <rFont val="맑은 고딕"/>
        <family val="3"/>
        <charset val="129"/>
        <scheme val="minor"/>
      </rPr>
      <t xml:space="preserve">
 - 가축분노 처리시설 지원(자치단체자본보조)</t>
    </r>
    <phoneticPr fontId="1" type="noConversion"/>
  </si>
  <si>
    <r>
      <t>지역농업발전(자체/직접)
- 농어촌발전대책시책업무추진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</si>
  <si>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기초수급자 정부양곡 할인지원(국비/지원)</t>
    </r>
    <r>
      <rPr>
        <sz val="10"/>
        <rFont val="맑은 고딕"/>
        <family val="3"/>
        <charset val="129"/>
        <scheme val="minor"/>
      </rPr>
      <t xml:space="preserve">
- 기초수급자 정부양곡 할인지원</t>
    </r>
    <phoneticPr fontId="1" type="noConversion"/>
  </si>
  <si>
    <r>
      <rPr>
        <b/>
        <sz val="11"/>
        <rFont val="맑은 고딕"/>
        <family val="3"/>
        <charset val="129"/>
        <scheme val="minor"/>
      </rPr>
      <t>기초수급자 정부양곡 할인지원(국비/지원)</t>
    </r>
    <r>
      <rPr>
        <sz val="10"/>
        <rFont val="맑은 고딕"/>
        <family val="3"/>
        <charset val="129"/>
        <scheme val="minor"/>
      </rPr>
      <t xml:space="preserve">
- 기초수급자 정부양곡 할인지원</t>
    </r>
    <phoneticPr fontId="1" type="noConversion"/>
  </si>
  <si>
    <r>
      <rPr>
        <b/>
        <sz val="11"/>
        <rFont val="맑은 고딕"/>
        <family val="3"/>
        <charset val="129"/>
        <scheme val="minor"/>
      </rPr>
      <t>차상위계층 양곡할인지원(국비/지원)</t>
    </r>
    <r>
      <rPr>
        <sz val="10"/>
        <rFont val="맑은 고딕"/>
        <family val="3"/>
        <charset val="129"/>
        <scheme val="minor"/>
      </rPr>
      <t xml:space="preserve">
- 차상위계층 정부양곡할인지원</t>
    </r>
    <phoneticPr fontId="1" type="noConversion"/>
  </si>
  <si>
    <r>
      <rPr>
        <b/>
        <sz val="10"/>
        <rFont val="맑은 고딕"/>
        <family val="3"/>
        <charset val="129"/>
        <scheme val="minor"/>
      </rPr>
      <t>차상위계층 양곡할인지원(국비/지원)</t>
    </r>
    <r>
      <rPr>
        <sz val="10"/>
        <rFont val="맑은 고딕"/>
        <family val="3"/>
        <charset val="129"/>
        <scheme val="minor"/>
      </rPr>
      <t xml:space="preserve">
- 차상위복지급여수급자 양곡할인 지원</t>
    </r>
    <phoneticPr fontId="1" type="noConversion"/>
  </si>
  <si>
    <r>
      <rPr>
        <b/>
        <sz val="11"/>
        <rFont val="맑은 고딕"/>
        <family val="3"/>
        <charset val="129"/>
        <scheme val="minor"/>
      </rPr>
      <t>노숙인 재활.요양시설 지원(국비/지원)</t>
    </r>
    <r>
      <rPr>
        <sz val="10"/>
        <rFont val="맑은 고딕"/>
        <family val="3"/>
        <charset val="129"/>
        <scheme val="minor"/>
      </rPr>
      <t xml:space="preserve">
- 노숙인재활,.요양시설 운영</t>
    </r>
    <phoneticPr fontId="1" type="noConversion"/>
  </si>
  <si>
    <r>
      <rPr>
        <b/>
        <sz val="11"/>
        <rFont val="맑은 고딕"/>
        <family val="3"/>
        <charset val="129"/>
        <scheme val="minor"/>
      </rPr>
      <t>자활지원(국비/지원)</t>
    </r>
    <r>
      <rPr>
        <sz val="10"/>
        <rFont val="맑은 고딕"/>
        <family val="3"/>
        <charset val="129"/>
        <scheme val="minor"/>
      </rPr>
      <t xml:space="preserve">
- 자활근로사업</t>
    </r>
    <phoneticPr fontId="1" type="noConversion"/>
  </si>
  <si>
    <r>
      <rPr>
        <b/>
        <sz val="11"/>
        <rFont val="맑은 고딕"/>
        <family val="3"/>
        <charset val="129"/>
        <scheme val="minor"/>
      </rPr>
      <t>자활지원(국비/지원)</t>
    </r>
    <r>
      <rPr>
        <sz val="10"/>
        <rFont val="맑은 고딕"/>
        <family val="3"/>
        <charset val="129"/>
        <scheme val="minor"/>
      </rPr>
      <t xml:space="preserve">
- 지역자활센터운영</t>
    </r>
    <phoneticPr fontId="1" type="noConversion"/>
  </si>
  <si>
    <r>
      <rPr>
        <b/>
        <sz val="11"/>
        <rFont val="맑은 고딕"/>
        <family val="3"/>
        <charset val="129"/>
        <scheme val="minor"/>
      </rPr>
      <t>노인돌봄서비;스(국비/지원)</t>
    </r>
    <r>
      <rPr>
        <sz val="10"/>
        <rFont val="맑은 고딕"/>
        <family val="3"/>
        <charset val="129"/>
        <scheme val="minor"/>
      </rPr>
      <t xml:space="preserve">
- 노인돌봄기본 서비스</t>
    </r>
    <phoneticPr fontId="1" type="noConversion"/>
  </si>
  <si>
    <r>
      <rPr>
        <b/>
        <sz val="11"/>
        <rFont val="맑은 고딕"/>
        <family val="3"/>
        <charset val="129"/>
        <scheme val="minor"/>
      </rPr>
      <t>노인돌봄서비;스(국비/지원)</t>
    </r>
    <r>
      <rPr>
        <sz val="10"/>
        <rFont val="맑은 고딕"/>
        <family val="3"/>
        <charset val="129"/>
        <scheme val="minor"/>
      </rPr>
      <t xml:space="preserve">
- 노인돌봄종합서비스</t>
    </r>
    <phoneticPr fontId="1" type="noConversion"/>
  </si>
  <si>
    <r>
      <rPr>
        <b/>
        <sz val="11"/>
        <rFont val="맑은 고딕"/>
        <family val="3"/>
        <charset val="129"/>
        <scheme val="minor"/>
      </rPr>
      <t>독거노인.중증장애인 응급안전서비스(기금/지원)</t>
    </r>
    <r>
      <rPr>
        <sz val="10"/>
        <rFont val="맑은 고딕"/>
        <family val="3"/>
        <charset val="129"/>
        <scheme val="minor"/>
      </rPr>
      <t xml:space="preserve">
- 독거노인.중증장애인 응급안전서비스 운영</t>
    </r>
    <phoneticPr fontId="1" type="noConversion"/>
  </si>
  <si>
    <r>
      <rPr>
        <b/>
        <sz val="11"/>
        <rFont val="맑은 고딕"/>
        <family val="3"/>
        <charset val="129"/>
        <scheme val="minor"/>
      </rPr>
      <t>노인생활시설 기능보강(국비/지원)</t>
    </r>
    <r>
      <rPr>
        <sz val="10"/>
        <rFont val="맑은 고딕"/>
        <family val="3"/>
        <charset val="129"/>
        <scheme val="minor"/>
      </rPr>
      <t xml:space="preserve">
- 노인생활시설 기능보강</t>
    </r>
    <phoneticPr fontId="1" type="noConversion"/>
  </si>
  <si>
    <r>
      <rPr>
        <b/>
        <sz val="11"/>
        <rFont val="맑은 고딕"/>
        <family val="3"/>
        <charset val="129"/>
        <scheme val="minor"/>
      </rPr>
      <t>구강건강관리(기금/지원)</t>
    </r>
    <r>
      <rPr>
        <sz val="10"/>
        <rFont val="맑은 고딕"/>
        <family val="3"/>
        <charset val="129"/>
        <scheme val="minor"/>
      </rPr>
      <t xml:space="preserve">
- 구강건강관리</t>
    </r>
    <phoneticPr fontId="1" type="noConversion"/>
  </si>
  <si>
    <r>
      <rPr>
        <b/>
        <sz val="11"/>
        <rFont val="맑은 고딕"/>
        <family val="3"/>
        <charset val="129"/>
        <scheme val="minor"/>
      </rPr>
      <t>HACCP 인증 지원(컨설팅비용)(국비/지원)</t>
    </r>
    <r>
      <rPr>
        <sz val="10"/>
        <rFont val="맑은 고딕"/>
        <family val="3"/>
        <charset val="129"/>
        <scheme val="minor"/>
      </rPr>
      <t xml:space="preserve">
-식품제조업 HACCP인증 컨설팅 지원</t>
    </r>
    <phoneticPr fontId="1" type="noConversion"/>
  </si>
  <si>
    <r>
      <t>복지사업 교육 및 홍보(자체/직접)
- 보건복지 시책추진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</si>
  <si>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t>경로당 노인복지 지원 사업(자체/지원)
- 경로당 노인복지 지원 사업</t>
    </r>
    <r>
      <rPr>
        <b/>
        <sz val="10"/>
        <rFont val="맑은 고딕"/>
        <family val="3"/>
        <charset val="129"/>
        <scheme val="minor"/>
      </rPr>
      <t>(308-01 자치단체경상보조금)</t>
    </r>
  </si>
  <si>
    <r>
      <rPr>
        <b/>
        <sz val="11"/>
        <rFont val="맑은 고딕"/>
        <family val="3"/>
        <charset val="129"/>
        <scheme val="minor"/>
      </rPr>
      <t>철도운영비 절감 및 수익증대방안 연구용역 정산·반환(자체/직접)</t>
    </r>
    <r>
      <rPr>
        <sz val="10"/>
        <rFont val="맑은 고딕"/>
        <family val="3"/>
        <charset val="129"/>
        <scheme val="minor"/>
      </rPr>
      <t xml:space="preserve">
- 철도운영비 절감 및 수익증대방안 연구용역 정산·반환(과오납금 등)</t>
    </r>
    <phoneticPr fontId="1" type="noConversion"/>
  </si>
  <si>
    <r>
      <rPr>
        <b/>
        <sz val="11"/>
        <rFont val="맑은 고딕"/>
        <family val="3"/>
        <charset val="129"/>
        <scheme val="minor"/>
      </rPr>
      <t>홍죽산업단지 진입도로 개선사업(교부세/지원)</t>
    </r>
    <r>
      <rPr>
        <sz val="10"/>
        <rFont val="맑은 고딕"/>
        <family val="3"/>
        <charset val="129"/>
        <scheme val="minor"/>
      </rPr>
      <t xml:space="preserve">
- 홍죽산업단지 진입도로 개선사업
  (자치단체자본보조)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</si>
  <si>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국지도 98호선(진우~노곡) 인도설치(교부세/직접)</t>
    </r>
    <r>
      <rPr>
        <sz val="10"/>
        <rFont val="맑은 고딕"/>
        <family val="3"/>
        <charset val="129"/>
        <scheme val="minor"/>
      </rPr>
      <t xml:space="preserve">
- 국지도 98호선(진우~노곡) 인도설치
  (시설비)</t>
    </r>
    <phoneticPr fontId="1" type="noConversion"/>
  </si>
  <si>
    <r>
      <t>교통정책 업무추진(자체/직접)
- 교통난 해소대책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</si>
  <si>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전기자동차 보급 및 충전인프라 구축(국비/지원)</t>
    </r>
    <r>
      <rPr>
        <sz val="10"/>
        <rFont val="맑은 고딕"/>
        <family val="3"/>
        <charset val="129"/>
        <scheme val="minor"/>
      </rPr>
      <t xml:space="preserve">
- 전기자동차 보급 및 충전인프라 구축(자치단체자본보조)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</si>
  <si>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평택 유기성폐자원 바이오가스화 시설 설치(국비/지원)</t>
    </r>
    <r>
      <rPr>
        <sz val="10"/>
        <rFont val="맑은 고딕"/>
        <family val="3"/>
        <charset val="129"/>
        <scheme val="minor"/>
      </rPr>
      <t xml:space="preserve">
- 평택 유기성폐자원 바이오가스화 시설 설치(자치단체자본보조)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</si>
  <si>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분뇨처리시설 확충(국비/지원)</t>
    </r>
    <r>
      <rPr>
        <sz val="10"/>
        <rFont val="맑은 고딕"/>
        <family val="3"/>
        <charset val="129"/>
        <scheme val="minor"/>
      </rPr>
      <t xml:space="preserve">
- 분뇨처리시설 확충</t>
    </r>
    <phoneticPr fontId="1" type="noConversion"/>
  </si>
  <si>
    <r>
      <rPr>
        <b/>
        <sz val="11"/>
        <rFont val="맑은 고딕"/>
        <family val="3"/>
        <charset val="129"/>
        <scheme val="minor"/>
      </rPr>
      <t>하수처리장 확충(국비/지원)</t>
    </r>
    <r>
      <rPr>
        <sz val="10"/>
        <rFont val="맑은 고딕"/>
        <family val="3"/>
        <charset val="129"/>
        <scheme val="minor"/>
      </rPr>
      <t xml:space="preserve">
- 하수처리장확충</t>
    </r>
    <phoneticPr fontId="1" type="noConversion"/>
  </si>
  <si>
    <r>
      <rPr>
        <b/>
        <sz val="11"/>
        <rFont val="맑은 고딕"/>
        <family val="3"/>
        <charset val="129"/>
        <scheme val="minor"/>
      </rPr>
      <t>도시침수대응(국비/지원)</t>
    </r>
    <r>
      <rPr>
        <sz val="10"/>
        <rFont val="맑은 고딕"/>
        <family val="3"/>
        <charset val="129"/>
        <scheme val="minor"/>
      </rPr>
      <t xml:space="preserve">
- 도시침수대응사업</t>
    </r>
    <phoneticPr fontId="1" type="noConversion"/>
  </si>
  <si>
    <r>
      <rPr>
        <b/>
        <sz val="11"/>
        <rFont val="맑은 고딕"/>
        <family val="3"/>
        <charset val="129"/>
        <scheme val="minor"/>
      </rPr>
      <t>용인 쓰레기 소각시설 대보수 사업(국비/지원)</t>
    </r>
    <r>
      <rPr>
        <sz val="10"/>
        <rFont val="맑은 고딕"/>
        <family val="3"/>
        <charset val="129"/>
        <scheme val="minor"/>
      </rPr>
      <t xml:space="preserve">
 - 용인 쓰레기 소각시설 대보수 사업(자치단체자본보조)</t>
    </r>
    <phoneticPr fontId="1" type="noConversion"/>
  </si>
  <si>
    <r>
      <t>수도권 정책전환 지원(자체/직접)
- 토지이용규제 합리화 추진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</si>
  <si>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t>환경정책 추진(자체/직접)
- 환경보전 시책추진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</si>
  <si>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r>
      <t>생활폐기물 관리시스템 구축 시범사업(자체/지원)
- 생활폐기물 관리시스템 구축 및 운영</t>
    </r>
    <r>
      <rPr>
        <b/>
        <sz val="10"/>
        <rFont val="맑은 고딕"/>
        <family val="3"/>
        <charset val="129"/>
        <scheme val="minor"/>
      </rPr>
      <t>(403-01 자치단체자본보조)</t>
    </r>
  </si>
  <si>
    <r>
      <t>생활폐기물 관리시스템 구축 시범사업(자체/직접)
- 생활폐기물 관리시스템 구축 전문가 간담회</t>
    </r>
    <r>
      <rPr>
        <b/>
        <sz val="10"/>
        <rFont val="맑은 고딕"/>
        <family val="3"/>
        <charset val="129"/>
        <scheme val="minor"/>
      </rPr>
      <t>(201-01 사무관리비)</t>
    </r>
  </si>
  <si>
    <r>
      <t>생활폐기물 관리시스템 구축 시범사업(자체/직접)
- 생활폐기물 관리시스템 홍보</t>
    </r>
    <r>
      <rPr>
        <b/>
        <sz val="10"/>
        <rFont val="맑은 고딕"/>
        <family val="3"/>
        <charset val="129"/>
        <scheme val="minor"/>
      </rPr>
      <t>(201-01 사무관리비)</t>
    </r>
  </si>
  <si>
    <r>
      <rPr>
        <b/>
        <sz val="11"/>
        <rFont val="맑은 고딕"/>
        <family val="3"/>
        <charset val="129"/>
        <scheme val="minor"/>
      </rPr>
      <t>경기남부해바라기센터(거점) 운영(기금/직접)</t>
    </r>
    <r>
      <rPr>
        <sz val="10"/>
        <rFont val="맑은 고딕"/>
        <family val="3"/>
        <charset val="129"/>
        <scheme val="minor"/>
      </rPr>
      <t xml:space="preserve">
- 경기남부해바라기센터 운영</t>
    </r>
    <phoneticPr fontId="1" type="noConversion"/>
  </si>
  <si>
    <r>
      <rPr>
        <b/>
        <sz val="11"/>
        <rFont val="맑은 고딕"/>
        <family val="3"/>
        <charset val="129"/>
        <scheme val="minor"/>
      </rPr>
      <t>선감학원 관련 진상규명대책 수립용역비(자체/직접)</t>
    </r>
    <r>
      <rPr>
        <sz val="10"/>
        <rFont val="맑은 고딕"/>
        <family val="3"/>
        <charset val="129"/>
        <scheme val="minor"/>
      </rPr>
      <t xml:space="preserve">
  - 선감학원 관련 진상규명대책 수립 용역비(연구용역비)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</si>
  <si>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선감학원사건 희생자 유해 발굴을 위한 사전조사 계획수립 용역(자체/직접)</t>
    </r>
    <r>
      <rPr>
        <sz val="10"/>
        <rFont val="맑은 고딕"/>
        <family val="3"/>
        <charset val="129"/>
        <scheme val="minor"/>
      </rPr>
      <t xml:space="preserve">
 - 선감학원사건 희생자 유해 발굴을 위한 사전조사 계획수립 용역(연구용역비)</t>
    </r>
    <phoneticPr fontId="1" type="noConversion"/>
  </si>
  <si>
    <r>
      <rPr>
        <b/>
        <sz val="11"/>
        <rFont val="맑은 고딕"/>
        <family val="3"/>
        <charset val="129"/>
        <scheme val="minor"/>
      </rPr>
      <t>교직원 인건비(국비/지원)</t>
    </r>
    <r>
      <rPr>
        <sz val="10"/>
        <rFont val="맑은 고딕"/>
        <family val="3"/>
        <charset val="129"/>
        <scheme val="minor"/>
      </rPr>
      <t xml:space="preserve">
-국공립 교직원 인건비(자치단체경상보조금)</t>
    </r>
    <phoneticPr fontId="35" type="noConversion"/>
  </si>
  <si>
    <r>
      <rPr>
        <b/>
        <sz val="11"/>
        <rFont val="맑은 고딕"/>
        <family val="3"/>
        <charset val="129"/>
        <scheme val="minor"/>
      </rPr>
      <t>교직원 인건비(국비/지원)</t>
    </r>
    <r>
      <rPr>
        <sz val="10"/>
        <rFont val="맑은 고딕"/>
        <family val="3"/>
        <charset val="129"/>
        <scheme val="minor"/>
      </rPr>
      <t xml:space="preserve">
-영아전담 등 교직원 인건비(자치단체경상보조금)</t>
    </r>
    <phoneticPr fontId="35" type="noConversion"/>
  </si>
  <si>
    <r>
      <rPr>
        <b/>
        <sz val="11"/>
        <rFont val="맑은 고딕"/>
        <family val="3"/>
        <charset val="129"/>
        <scheme val="minor"/>
      </rPr>
      <t>영유아보육료(국비/지원)</t>
    </r>
    <r>
      <rPr>
        <sz val="10"/>
        <rFont val="맑은 고딕"/>
        <family val="3"/>
        <charset val="129"/>
        <scheme val="minor"/>
      </rPr>
      <t xml:space="preserve">
- 영유아보육료 지원(자치단체경상보조금)</t>
    </r>
    <phoneticPr fontId="35" type="noConversion"/>
  </si>
  <si>
    <r>
      <rPr>
        <b/>
        <sz val="11"/>
        <rFont val="맑은 고딕"/>
        <family val="3"/>
        <charset val="129"/>
        <scheme val="minor"/>
      </rPr>
      <t>가정 양육수당 지원(국비/지원)</t>
    </r>
    <r>
      <rPr>
        <sz val="10"/>
        <rFont val="맑은 고딕"/>
        <family val="3"/>
        <charset val="129"/>
        <scheme val="minor"/>
      </rPr>
      <t xml:space="preserve">
- 가정 양육수당 지원(자치단체경상보조금)</t>
    </r>
    <phoneticPr fontId="35" type="noConversion"/>
  </si>
  <si>
    <r>
      <rPr>
        <b/>
        <sz val="11"/>
        <rFont val="맑은 고딕"/>
        <family val="3"/>
        <charset val="129"/>
        <scheme val="minor"/>
      </rPr>
      <t>시간제보육 지원(국비/지원)</t>
    </r>
    <r>
      <rPr>
        <sz val="10"/>
        <rFont val="맑은 고딕"/>
        <family val="3"/>
        <charset val="129"/>
        <scheme val="minor"/>
      </rPr>
      <t xml:space="preserve">
- 시간제보육 지원(자치단체경상보조금)</t>
    </r>
    <phoneticPr fontId="35" type="noConversion"/>
  </si>
  <si>
    <r>
      <rPr>
        <b/>
        <sz val="11"/>
        <rFont val="맑은 고딕"/>
        <family val="3"/>
        <charset val="129"/>
        <scheme val="minor"/>
      </rPr>
      <t>공공형 어린이집(국비/지원)</t>
    </r>
    <r>
      <rPr>
        <sz val="10"/>
        <rFont val="맑은 고딕"/>
        <family val="3"/>
        <charset val="129"/>
        <scheme val="minor"/>
      </rPr>
      <t xml:space="preserve">
 - 공공형 어린이집(자치단체경상보조금)</t>
    </r>
    <phoneticPr fontId="35" type="noConversion"/>
  </si>
  <si>
    <r>
      <rPr>
        <b/>
        <sz val="11"/>
        <rFont val="맑은 고딕"/>
        <family val="3"/>
        <charset val="129"/>
        <scheme val="minor"/>
      </rPr>
      <t>어린이집 확충(국비/지원)</t>
    </r>
    <r>
      <rPr>
        <sz val="10"/>
        <rFont val="맑은 고딕"/>
        <family val="3"/>
        <charset val="129"/>
        <scheme val="minor"/>
      </rPr>
      <t xml:space="preserve">
 - 어린이집 확충(자치단체자본보조)</t>
    </r>
    <phoneticPr fontId="1" type="noConversion"/>
  </si>
  <si>
    <r>
      <rPr>
        <b/>
        <sz val="11"/>
        <rFont val="맑은 고딕"/>
        <family val="3"/>
        <charset val="129"/>
        <scheme val="minor"/>
      </rPr>
      <t>교직원 인건비(국비/지원)</t>
    </r>
    <r>
      <rPr>
        <sz val="10"/>
        <rFont val="맑은 고딕"/>
        <family val="3"/>
        <charset val="129"/>
        <scheme val="minor"/>
      </rPr>
      <t xml:space="preserve">
-국공립법인 교직원 인건비</t>
    </r>
    <phoneticPr fontId="1" type="noConversion"/>
  </si>
  <si>
    <r>
      <rPr>
        <b/>
        <sz val="10"/>
        <rFont val="맑은 고딕"/>
        <family val="3"/>
        <charset val="129"/>
        <scheme val="minor"/>
      </rPr>
      <t>교직원 인건비(국비/지원)</t>
    </r>
    <r>
      <rPr>
        <sz val="10"/>
        <rFont val="맑은 고딕"/>
        <family val="3"/>
        <charset val="129"/>
        <scheme val="minor"/>
      </rPr>
      <t xml:space="preserve">
-영아전담 등 교직원 인건비</t>
    </r>
    <phoneticPr fontId="1" type="noConversion"/>
  </si>
  <si>
    <r>
      <rPr>
        <b/>
        <sz val="11"/>
        <rFont val="맑은 고딕"/>
        <family val="3"/>
        <charset val="129"/>
        <scheme val="minor"/>
      </rPr>
      <t>교실LED조명 설치</t>
    </r>
    <r>
      <rPr>
        <sz val="10"/>
        <rFont val="맑은 고딕"/>
        <family val="3"/>
        <charset val="129"/>
        <scheme val="minor"/>
      </rPr>
      <t xml:space="preserve">
(비법정전출금)</t>
    </r>
    <phoneticPr fontId="1" type="noConversion"/>
  </si>
  <si>
    <r>
      <rPr>
        <b/>
        <sz val="11"/>
        <rFont val="맑은 고딕"/>
        <family val="3"/>
        <charset val="129"/>
        <scheme val="minor"/>
      </rPr>
      <t>교육재정부담금</t>
    </r>
    <r>
      <rPr>
        <sz val="10"/>
        <rFont val="맑은 고딕"/>
        <family val="3"/>
        <charset val="129"/>
        <scheme val="minor"/>
      </rPr>
      <t xml:space="preserve">
(법정전출금)</t>
    </r>
    <phoneticPr fontId="1" type="noConversion"/>
  </si>
  <si>
    <r>
      <rPr>
        <b/>
        <sz val="11"/>
        <rFont val="맑은 고딕"/>
        <family val="3"/>
        <charset val="129"/>
        <scheme val="minor"/>
      </rPr>
      <t>지방교육세</t>
    </r>
    <r>
      <rPr>
        <sz val="10"/>
        <rFont val="맑은 고딕"/>
        <family val="3"/>
        <charset val="129"/>
        <scheme val="minor"/>
      </rPr>
      <t xml:space="preserve">
(법정전출금)</t>
    </r>
    <phoneticPr fontId="1" type="noConversion"/>
  </si>
  <si>
    <r>
      <t>여성긴급전화 1366 운영(자체/직접)
- 양성평등 및 권익증진</t>
    </r>
    <r>
      <rPr>
        <b/>
        <sz val="10"/>
        <rFont val="맑은 고딕"/>
        <family val="3"/>
        <charset val="129"/>
        <scheme val="minor"/>
      </rPr>
      <t>(203-03 시책업무추진비)</t>
    </r>
    <phoneticPr fontId="1" type="noConversion"/>
  </si>
  <si>
    <t>자치단체등이전
(자치단체자본보조)</t>
    <phoneticPr fontId="1" type="noConversion"/>
  </si>
  <si>
    <t>자치단체등자본이전
(자치단체자본보조)</t>
    <phoneticPr fontId="1" type="noConversion"/>
  </si>
  <si>
    <t>예산담당관</t>
    <phoneticPr fontId="1" type="noConversion"/>
  </si>
  <si>
    <t>예비비
- 일반예비비</t>
    <phoneticPr fontId="1" type="noConversion"/>
  </si>
  <si>
    <t>예결위 예산안 조정 결과</t>
    <phoneticPr fontId="1" type="noConversion"/>
  </si>
  <si>
    <t xml:space="preserve"> - 2016년도 제4회  추가경정 예산안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</si>
</sst>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&quot;RM&quot;#,##0.00_);[Red]&quot;₩&quot;\!\(&quot;RM&quot;#,##0.00&quot;₩&quot;\!\)"/>
    <numFmt numFmtId="182" formatCode="&quot;?#,##0;\-&quot;&quot;?&quot;#,##0"/>
    <numFmt numFmtId="183" formatCode="&quot;?#,##0.00;\-&quot;&quot;?&quot;#,##0.00"/>
    <numFmt numFmtId="184" formatCode="#,##0.00&quot;₩&quot;\!\ &quot;F&quot;;[Red]&quot;₩&quot;\!\-#,##0.00&quot;₩&quot;\!\ &quot;F&quot;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name val="돋움"/>
      <family val="3"/>
      <charset val="129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뼻뮝"/>
      <family val="1"/>
      <charset val="129"/>
    </font>
    <font>
      <b/>
      <sz val="16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6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30" fillId="0" borderId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54" fillId="0" borderId="0" applyNumberFormat="0" applyBorder="0" applyProtection="0"/>
    <xf numFmtId="9" fontId="54" fillId="0" borderId="0" applyFont="0" applyFill="0" applyAlignment="0" applyProtection="0"/>
    <xf numFmtId="182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0" fontId="57" fillId="0" borderId="0" applyFont="0" applyFill="0" applyBorder="0" applyAlignment="0" applyProtection="0"/>
    <xf numFmtId="181" fontId="30" fillId="0" borderId="0" applyFont="0" applyFill="0" applyBorder="0" applyAlignment="0" applyProtection="0"/>
    <xf numFmtId="38" fontId="58" fillId="18" borderId="0" applyNumberFormat="0" applyBorder="0" applyAlignment="0" applyProtection="0"/>
    <xf numFmtId="0" fontId="59" fillId="0" borderId="63" applyNumberFormat="0" applyAlignment="0" applyProtection="0">
      <alignment horizontal="left" vertical="center"/>
    </xf>
    <xf numFmtId="0" fontId="59" fillId="0" borderId="10">
      <alignment horizontal="left" vertical="center"/>
    </xf>
    <xf numFmtId="10" fontId="58" fillId="16" borderId="2" applyNumberFormat="0" applyBorder="0" applyAlignment="0" applyProtection="0"/>
    <xf numFmtId="181" fontId="30" fillId="0" borderId="0"/>
    <xf numFmtId="0" fontId="56" fillId="0" borderId="0"/>
    <xf numFmtId="10" fontId="56" fillId="0" borderId="0" applyFont="0" applyFill="0" applyBorder="0" applyAlignment="0" applyProtection="0"/>
    <xf numFmtId="0" fontId="60" fillId="0" borderId="0"/>
    <xf numFmtId="184" fontId="30" fillId="0" borderId="0" applyFont="0" applyFill="0" applyBorder="0" applyAlignment="0" applyProtection="0"/>
    <xf numFmtId="0" fontId="5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35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3" fillId="7" borderId="13" xfId="0" applyFont="1" applyFill="1" applyBorder="1" applyAlignment="1">
      <alignment horizontal="centerContinuous" vertical="center"/>
    </xf>
    <xf numFmtId="0" fontId="23" fillId="7" borderId="4" xfId="0" applyFont="1" applyFill="1" applyBorder="1" applyAlignment="1">
      <alignment horizontal="centerContinuous" vertical="center"/>
    </xf>
    <xf numFmtId="0" fontId="23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8" xfId="0" applyFont="1" applyFill="1" applyBorder="1">
      <alignment vertical="center"/>
    </xf>
    <xf numFmtId="0" fontId="25" fillId="0" borderId="0" xfId="0" applyFont="1">
      <alignment vertical="center"/>
    </xf>
    <xf numFmtId="0" fontId="0" fillId="0" borderId="0" xfId="0" applyFill="1">
      <alignment vertical="center"/>
    </xf>
    <xf numFmtId="0" fontId="26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178" fontId="27" fillId="0" borderId="2" xfId="0" applyNumberFormat="1" applyFont="1" applyBorder="1">
      <alignment vertical="center"/>
    </xf>
    <xf numFmtId="0" fontId="27" fillId="0" borderId="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8" fontId="3" fillId="0" borderId="19" xfId="0" applyNumberFormat="1" applyFont="1" applyBorder="1">
      <alignment vertical="center"/>
    </xf>
    <xf numFmtId="0" fontId="3" fillId="0" borderId="20" xfId="0" applyFont="1" applyBorder="1" applyAlignment="1">
      <alignment horizontal="center" vertical="center"/>
    </xf>
    <xf numFmtId="178" fontId="3" fillId="0" borderId="21" xfId="0" applyNumberFormat="1" applyFont="1" applyBorder="1">
      <alignment vertical="center"/>
    </xf>
    <xf numFmtId="178" fontId="3" fillId="0" borderId="22" xfId="0" applyNumberFormat="1" applyFont="1" applyBorder="1">
      <alignment vertical="center"/>
    </xf>
    <xf numFmtId="0" fontId="24" fillId="0" borderId="0" xfId="0" applyFont="1" applyAlignment="1">
      <alignment horizontal="centerContinuous" vertical="center"/>
    </xf>
    <xf numFmtId="0" fontId="22" fillId="0" borderId="0" xfId="0" applyFont="1" applyFill="1" applyBorder="1" applyAlignment="1">
      <alignment horizontal="left" vertical="center"/>
    </xf>
    <xf numFmtId="0" fontId="27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8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29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178" fontId="3" fillId="10" borderId="19" xfId="0" applyNumberFormat="1" applyFont="1" applyFill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6" fillId="11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5" borderId="1" xfId="0" applyFont="1" applyFill="1" applyBorder="1">
      <alignment vertical="center"/>
    </xf>
    <xf numFmtId="0" fontId="31" fillId="0" borderId="0" xfId="2" applyFont="1" applyAlignment="1">
      <alignment horizontal="left"/>
    </xf>
    <xf numFmtId="0" fontId="32" fillId="0" borderId="0" xfId="2" applyFont="1" applyAlignment="1">
      <alignment vertical="center"/>
    </xf>
    <xf numFmtId="0" fontId="30" fillId="0" borderId="0" xfId="2" applyFill="1" applyAlignment="1">
      <alignment horizontal="center" vertical="center"/>
    </xf>
    <xf numFmtId="0" fontId="33" fillId="0" borderId="0" xfId="2" applyFont="1" applyAlignment="1">
      <alignment vertical="center"/>
    </xf>
    <xf numFmtId="0" fontId="32" fillId="0" borderId="0" xfId="2" applyFont="1" applyAlignment="1">
      <alignment horizontal="center" vertical="center"/>
    </xf>
    <xf numFmtId="0" fontId="33" fillId="0" borderId="0" xfId="2" applyFont="1" applyAlignment="1">
      <alignment horizontal="right" vertical="center"/>
    </xf>
    <xf numFmtId="0" fontId="36" fillId="16" borderId="2" xfId="2" applyFont="1" applyFill="1" applyBorder="1" applyAlignment="1">
      <alignment horizontal="center" vertical="center"/>
    </xf>
    <xf numFmtId="0" fontId="36" fillId="16" borderId="2" xfId="2" applyFont="1" applyFill="1" applyBorder="1" applyAlignment="1">
      <alignment horizontal="center" vertical="center" wrapText="1"/>
    </xf>
    <xf numFmtId="0" fontId="38" fillId="0" borderId="2" xfId="2" applyFont="1" applyFill="1" applyBorder="1" applyAlignment="1">
      <alignment horizontal="center" vertical="center"/>
    </xf>
    <xf numFmtId="0" fontId="38" fillId="0" borderId="2" xfId="2" applyNumberFormat="1" applyFont="1" applyFill="1" applyBorder="1" applyAlignment="1" applyProtection="1">
      <alignment horizontal="left" vertical="center" wrapText="1"/>
    </xf>
    <xf numFmtId="0" fontId="38" fillId="0" borderId="0" xfId="2" applyFont="1" applyFill="1" applyAlignment="1">
      <alignment vertical="center"/>
    </xf>
    <xf numFmtId="0" fontId="26" fillId="11" borderId="2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36" fillId="16" borderId="2" xfId="2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8" fontId="27" fillId="0" borderId="0" xfId="0" applyNumberFormat="1" applyFont="1" applyBorder="1">
      <alignment vertical="center"/>
    </xf>
    <xf numFmtId="0" fontId="26" fillId="11" borderId="6" xfId="0" applyFont="1" applyFill="1" applyBorder="1" applyAlignment="1">
      <alignment horizontal="center" vertical="center"/>
    </xf>
    <xf numFmtId="178" fontId="3" fillId="0" borderId="6" xfId="0" applyNumberFormat="1" applyFont="1" applyBorder="1">
      <alignment vertical="center"/>
    </xf>
    <xf numFmtId="0" fontId="2" fillId="0" borderId="27" xfId="0" applyFont="1" applyBorder="1">
      <alignment vertical="center"/>
    </xf>
    <xf numFmtId="0" fontId="2" fillId="0" borderId="28" xfId="0" applyFont="1" applyBorder="1">
      <alignment vertical="center"/>
    </xf>
    <xf numFmtId="0" fontId="38" fillId="0" borderId="2" xfId="0" applyFont="1" applyFill="1" applyBorder="1" applyAlignment="1">
      <alignment horizontal="center" vertical="center" wrapText="1" shrinkToFit="1"/>
    </xf>
    <xf numFmtId="179" fontId="38" fillId="0" borderId="2" xfId="5" applyFont="1" applyFill="1" applyBorder="1" applyAlignment="1">
      <alignment horizontal="center" vertical="center" wrapText="1" shrinkToFit="1"/>
    </xf>
    <xf numFmtId="179" fontId="38" fillId="0" borderId="2" xfId="5" applyFont="1" applyFill="1" applyBorder="1" applyAlignment="1">
      <alignment horizontal="right" vertical="center" wrapText="1" shrinkToFit="1"/>
    </xf>
    <xf numFmtId="0" fontId="40" fillId="0" borderId="0" xfId="0" applyFont="1">
      <alignment vertical="center"/>
    </xf>
    <xf numFmtId="176" fontId="2" fillId="9" borderId="4" xfId="1" applyNumberFormat="1" applyFont="1" applyFill="1" applyBorder="1" applyAlignment="1">
      <alignment horizontal="right" vertical="center"/>
    </xf>
    <xf numFmtId="176" fontId="2" fillId="9" borderId="5" xfId="1" applyNumberFormat="1" applyFont="1" applyFill="1" applyBorder="1" applyAlignment="1">
      <alignment horizontal="right" vertical="center"/>
    </xf>
    <xf numFmtId="176" fontId="2" fillId="11" borderId="4" xfId="1" applyNumberFormat="1" applyFont="1" applyFill="1" applyBorder="1" applyAlignment="1">
      <alignment horizontal="right" vertical="center"/>
    </xf>
    <xf numFmtId="0" fontId="2" fillId="11" borderId="4" xfId="0" applyFont="1" applyFill="1" applyBorder="1">
      <alignment vertical="center"/>
    </xf>
    <xf numFmtId="0" fontId="27" fillId="11" borderId="4" xfId="0" applyFont="1" applyFill="1" applyBorder="1" applyAlignment="1">
      <alignment vertical="center" wrapText="1"/>
    </xf>
    <xf numFmtId="0" fontId="27" fillId="5" borderId="4" xfId="0" applyFont="1" applyFill="1" applyBorder="1" applyAlignment="1">
      <alignment vertical="center" wrapText="1"/>
    </xf>
    <xf numFmtId="176" fontId="2" fillId="11" borderId="11" xfId="1" applyNumberFormat="1" applyFont="1" applyFill="1" applyBorder="1" applyAlignment="1">
      <alignment horizontal="right" vertical="center"/>
    </xf>
    <xf numFmtId="0" fontId="3" fillId="11" borderId="20" xfId="0" applyFont="1" applyFill="1" applyBorder="1" applyAlignment="1">
      <alignment horizontal="center" vertical="center"/>
    </xf>
    <xf numFmtId="178" fontId="27" fillId="11" borderId="2" xfId="0" applyNumberFormat="1" applyFont="1" applyFill="1" applyBorder="1">
      <alignment vertical="center"/>
    </xf>
    <xf numFmtId="0" fontId="38" fillId="17" borderId="2" xfId="2" applyFont="1" applyFill="1" applyBorder="1" applyAlignment="1">
      <alignment horizontal="center" vertical="center" wrapText="1"/>
    </xf>
    <xf numFmtId="0" fontId="38" fillId="17" borderId="2" xfId="2" applyFont="1" applyFill="1" applyBorder="1" applyAlignment="1">
      <alignment horizontal="center" vertical="center"/>
    </xf>
    <xf numFmtId="179" fontId="38" fillId="17" borderId="2" xfId="3" applyFont="1" applyFill="1" applyBorder="1" applyAlignment="1">
      <alignment horizontal="center" vertical="center" wrapText="1"/>
    </xf>
    <xf numFmtId="179" fontId="38" fillId="17" borderId="2" xfId="3" applyNumberFormat="1" applyFont="1" applyFill="1" applyBorder="1" applyAlignment="1" applyProtection="1">
      <alignment horizontal="center" vertical="center" wrapText="1"/>
    </xf>
    <xf numFmtId="0" fontId="2" fillId="7" borderId="13" xfId="0" applyFont="1" applyFill="1" applyBorder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5" borderId="4" xfId="0" applyFont="1" applyFill="1" applyBorder="1" applyAlignment="1">
      <alignment horizontal="center" vertical="center"/>
    </xf>
    <xf numFmtId="0" fontId="41" fillId="0" borderId="11" xfId="0" applyFont="1" applyBorder="1">
      <alignment vertical="center"/>
    </xf>
    <xf numFmtId="176" fontId="42" fillId="0" borderId="8" xfId="1" applyNumberFormat="1" applyFont="1" applyBorder="1" applyAlignment="1">
      <alignment horizontal="right" vertical="center"/>
    </xf>
    <xf numFmtId="0" fontId="43" fillId="0" borderId="4" xfId="0" applyFont="1" applyBorder="1">
      <alignment vertical="center"/>
    </xf>
    <xf numFmtId="0" fontId="43" fillId="0" borderId="11" xfId="0" applyFont="1" applyBorder="1">
      <alignment vertical="center"/>
    </xf>
    <xf numFmtId="0" fontId="41" fillId="5" borderId="4" xfId="0" applyFont="1" applyFill="1" applyBorder="1">
      <alignment vertical="center"/>
    </xf>
    <xf numFmtId="0" fontId="41" fillId="5" borderId="11" xfId="0" applyFont="1" applyFill="1" applyBorder="1">
      <alignment vertical="center"/>
    </xf>
    <xf numFmtId="0" fontId="41" fillId="5" borderId="4" xfId="0" applyFont="1" applyFill="1" applyBorder="1" applyAlignment="1">
      <alignment vertical="center" wrapText="1"/>
    </xf>
    <xf numFmtId="176" fontId="41" fillId="0" borderId="11" xfId="1" applyNumberFormat="1" applyFont="1" applyBorder="1" applyAlignment="1">
      <alignment horizontal="right" vertical="center"/>
    </xf>
    <xf numFmtId="176" fontId="41" fillId="0" borderId="4" xfId="1" applyNumberFormat="1" applyFont="1" applyBorder="1" applyAlignment="1">
      <alignment horizontal="right" vertical="center"/>
    </xf>
    <xf numFmtId="176" fontId="41" fillId="9" borderId="13" xfId="1" applyNumberFormat="1" applyFont="1" applyFill="1" applyBorder="1" applyAlignment="1">
      <alignment horizontal="right" vertical="center"/>
    </xf>
    <xf numFmtId="176" fontId="41" fillId="0" borderId="8" xfId="1" applyNumberFormat="1" applyFont="1" applyBorder="1" applyAlignment="1">
      <alignment horizontal="right" vertical="center"/>
    </xf>
    <xf numFmtId="176" fontId="41" fillId="9" borderId="11" xfId="1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30" fillId="0" borderId="0" xfId="2" applyFill="1"/>
    <xf numFmtId="179" fontId="50" fillId="0" borderId="0" xfId="3" applyFont="1" applyFill="1"/>
    <xf numFmtId="0" fontId="50" fillId="0" borderId="0" xfId="2" applyFont="1" applyFill="1" applyAlignment="1">
      <alignment horizontal="right"/>
    </xf>
    <xf numFmtId="0" fontId="36" fillId="0" borderId="0" xfId="2" applyFont="1" applyAlignment="1">
      <alignment vertical="center"/>
    </xf>
    <xf numFmtId="0" fontId="47" fillId="0" borderId="0" xfId="2" applyFont="1" applyFill="1"/>
    <xf numFmtId="179" fontId="51" fillId="0" borderId="0" xfId="3" applyFont="1" applyFill="1"/>
    <xf numFmtId="0" fontId="51" fillId="0" borderId="0" xfId="2" applyFont="1" applyFill="1" applyAlignment="1">
      <alignment horizontal="right"/>
    </xf>
    <xf numFmtId="0" fontId="51" fillId="16" borderId="31" xfId="2" applyFont="1" applyFill="1" applyBorder="1" applyAlignment="1">
      <alignment vertical="center"/>
    </xf>
    <xf numFmtId="0" fontId="51" fillId="16" borderId="32" xfId="2" applyFont="1" applyFill="1" applyBorder="1" applyAlignment="1">
      <alignment vertical="center"/>
    </xf>
    <xf numFmtId="0" fontId="51" fillId="16" borderId="33" xfId="2" applyFont="1" applyFill="1" applyBorder="1" applyAlignment="1">
      <alignment vertical="center"/>
    </xf>
    <xf numFmtId="0" fontId="50" fillId="0" borderId="0" xfId="2" applyFont="1" applyFill="1"/>
    <xf numFmtId="0" fontId="51" fillId="16" borderId="37" xfId="2" applyFont="1" applyFill="1" applyBorder="1" applyAlignment="1">
      <alignment horizontal="center" vertical="center"/>
    </xf>
    <xf numFmtId="0" fontId="51" fillId="16" borderId="37" xfId="2" applyFont="1" applyFill="1" applyBorder="1" applyAlignment="1">
      <alignment horizontal="center" vertical="center" wrapText="1"/>
    </xf>
    <xf numFmtId="0" fontId="51" fillId="16" borderId="37" xfId="2" applyFont="1" applyFill="1" applyBorder="1" applyAlignment="1">
      <alignment horizontal="center" vertical="center" wrapText="1" shrinkToFit="1"/>
    </xf>
    <xf numFmtId="0" fontId="30" fillId="0" borderId="0" xfId="2" applyFill="1" applyBorder="1"/>
    <xf numFmtId="0" fontId="51" fillId="16" borderId="40" xfId="2" applyFont="1" applyFill="1" applyBorder="1" applyAlignment="1">
      <alignment horizontal="center" vertical="center"/>
    </xf>
    <xf numFmtId="0" fontId="51" fillId="16" borderId="41" xfId="2" applyFont="1" applyFill="1" applyBorder="1" applyAlignment="1">
      <alignment vertical="center"/>
    </xf>
    <xf numFmtId="180" fontId="51" fillId="16" borderId="41" xfId="2" applyNumberFormat="1" applyFont="1" applyFill="1" applyBorder="1" applyAlignment="1">
      <alignment vertical="center"/>
    </xf>
    <xf numFmtId="180" fontId="51" fillId="16" borderId="42" xfId="2" applyNumberFormat="1" applyFont="1" applyFill="1" applyBorder="1" applyAlignment="1">
      <alignment vertical="center"/>
    </xf>
    <xf numFmtId="0" fontId="51" fillId="16" borderId="43" xfId="2" applyFont="1" applyFill="1" applyBorder="1" applyAlignment="1">
      <alignment vertical="center"/>
    </xf>
    <xf numFmtId="0" fontId="50" fillId="0" borderId="30" xfId="2" applyFont="1" applyFill="1" applyBorder="1" applyAlignment="1">
      <alignment horizontal="center" vertical="center" shrinkToFit="1"/>
    </xf>
    <xf numFmtId="180" fontId="50" fillId="0" borderId="30" xfId="3" applyNumberFormat="1" applyFont="1" applyFill="1" applyBorder="1" applyAlignment="1">
      <alignment horizontal="right" vertical="center" shrinkToFit="1"/>
    </xf>
    <xf numFmtId="180" fontId="50" fillId="17" borderId="30" xfId="3" applyNumberFormat="1" applyFont="1" applyFill="1" applyBorder="1" applyAlignment="1">
      <alignment horizontal="right" vertical="center" shrinkToFit="1"/>
    </xf>
    <xf numFmtId="180" fontId="50" fillId="0" borderId="34" xfId="3" applyNumberFormat="1" applyFont="1" applyFill="1" applyBorder="1" applyAlignment="1">
      <alignment horizontal="right" vertical="center" shrinkToFit="1"/>
    </xf>
    <xf numFmtId="0" fontId="50" fillId="0" borderId="36" xfId="2" applyFont="1" applyFill="1" applyBorder="1" applyAlignment="1">
      <alignment horizontal="left" vertical="center" shrinkToFit="1"/>
    </xf>
    <xf numFmtId="0" fontId="50" fillId="0" borderId="44" xfId="2" applyFont="1" applyFill="1" applyBorder="1" applyAlignment="1">
      <alignment horizontal="center" vertical="center" shrinkToFit="1"/>
    </xf>
    <xf numFmtId="180" fontId="50" fillId="0" borderId="44" xfId="3" applyNumberFormat="1" applyFont="1" applyFill="1" applyBorder="1" applyAlignment="1">
      <alignment horizontal="right" vertical="center" shrinkToFit="1"/>
    </xf>
    <xf numFmtId="180" fontId="50" fillId="17" borderId="44" xfId="3" applyNumberFormat="1" applyFont="1" applyFill="1" applyBorder="1" applyAlignment="1">
      <alignment horizontal="right" vertical="center" shrinkToFit="1"/>
    </xf>
    <xf numFmtId="180" fontId="50" fillId="0" borderId="45" xfId="3" applyNumberFormat="1" applyFont="1" applyFill="1" applyBorder="1" applyAlignment="1">
      <alignment horizontal="right" vertical="center" shrinkToFit="1"/>
    </xf>
    <xf numFmtId="0" fontId="50" fillId="0" borderId="37" xfId="2" applyFont="1" applyFill="1" applyBorder="1" applyAlignment="1">
      <alignment horizontal="center" vertical="center" shrinkToFit="1"/>
    </xf>
    <xf numFmtId="180" fontId="50" fillId="0" borderId="37" xfId="3" applyNumberFormat="1" applyFont="1" applyFill="1" applyBorder="1" applyAlignment="1">
      <alignment horizontal="right" vertical="center" shrinkToFit="1"/>
    </xf>
    <xf numFmtId="180" fontId="50" fillId="17" borderId="37" xfId="3" applyNumberFormat="1" applyFont="1" applyFill="1" applyBorder="1" applyAlignment="1">
      <alignment horizontal="right" vertical="center" shrinkToFit="1"/>
    </xf>
    <xf numFmtId="180" fontId="50" fillId="0" borderId="38" xfId="3" applyNumberFormat="1" applyFont="1" applyFill="1" applyBorder="1" applyAlignment="1">
      <alignment horizontal="right" vertical="center" shrinkToFit="1"/>
    </xf>
    <xf numFmtId="0" fontId="50" fillId="0" borderId="46" xfId="2" applyFont="1" applyFill="1" applyBorder="1" applyAlignment="1">
      <alignment horizontal="center" vertical="center" shrinkToFit="1"/>
    </xf>
    <xf numFmtId="180" fontId="50" fillId="0" borderId="46" xfId="3" applyNumberFormat="1" applyFont="1" applyFill="1" applyBorder="1" applyAlignment="1">
      <alignment horizontal="right" vertical="center" shrinkToFit="1"/>
    </xf>
    <xf numFmtId="180" fontId="50" fillId="17" borderId="46" xfId="3" applyNumberFormat="1" applyFont="1" applyFill="1" applyBorder="1" applyAlignment="1">
      <alignment horizontal="right" vertical="center" shrinkToFit="1"/>
    </xf>
    <xf numFmtId="180" fontId="50" fillId="0" borderId="47" xfId="3" applyNumberFormat="1" applyFont="1" applyFill="1" applyBorder="1" applyAlignment="1">
      <alignment horizontal="right" vertical="center" shrinkToFit="1"/>
    </xf>
    <xf numFmtId="0" fontId="50" fillId="0" borderId="36" xfId="2" applyFont="1" applyFill="1" applyBorder="1" applyAlignment="1">
      <alignment horizontal="center" vertical="center" shrinkToFit="1"/>
    </xf>
    <xf numFmtId="0" fontId="50" fillId="0" borderId="36" xfId="2" applyFont="1" applyFill="1" applyBorder="1" applyAlignment="1">
      <alignment shrinkToFit="1"/>
    </xf>
    <xf numFmtId="0" fontId="50" fillId="0" borderId="48" xfId="2" applyFont="1" applyFill="1" applyBorder="1" applyAlignment="1">
      <alignment horizontal="left" vertical="center" shrinkToFit="1"/>
    </xf>
    <xf numFmtId="0" fontId="50" fillId="0" borderId="49" xfId="2" applyFont="1" applyFill="1" applyBorder="1" applyAlignment="1">
      <alignment horizontal="center" vertical="center" shrinkToFit="1"/>
    </xf>
    <xf numFmtId="180" fontId="50" fillId="0" borderId="49" xfId="3" applyNumberFormat="1" applyFont="1" applyFill="1" applyBorder="1" applyAlignment="1">
      <alignment horizontal="right" vertical="center" shrinkToFit="1"/>
    </xf>
    <xf numFmtId="180" fontId="50" fillId="17" borderId="49" xfId="3" applyNumberFormat="1" applyFont="1" applyFill="1" applyBorder="1" applyAlignment="1">
      <alignment horizontal="right" vertical="center" shrinkToFit="1"/>
    </xf>
    <xf numFmtId="180" fontId="50" fillId="0" borderId="50" xfId="3" applyNumberFormat="1" applyFont="1" applyFill="1" applyBorder="1" applyAlignment="1">
      <alignment horizontal="right" vertical="center" shrinkToFit="1"/>
    </xf>
    <xf numFmtId="0" fontId="50" fillId="0" borderId="29" xfId="2" applyFont="1" applyFill="1" applyBorder="1" applyAlignment="1">
      <alignment horizontal="left" vertical="center" wrapText="1" shrinkToFit="1"/>
    </xf>
    <xf numFmtId="0" fontId="52" fillId="0" borderId="52" xfId="2" applyFont="1" applyFill="1" applyBorder="1" applyAlignment="1">
      <alignment horizontal="left" vertical="center" wrapText="1" shrinkToFit="1"/>
    </xf>
    <xf numFmtId="0" fontId="52" fillId="0" borderId="53" xfId="2" applyFont="1" applyFill="1" applyBorder="1" applyAlignment="1">
      <alignment horizontal="center" vertical="center" shrinkToFit="1"/>
    </xf>
    <xf numFmtId="180" fontId="52" fillId="0" borderId="53" xfId="3" applyNumberFormat="1" applyFont="1" applyFill="1" applyBorder="1" applyAlignment="1">
      <alignment horizontal="right" vertical="center" shrinkToFit="1"/>
    </xf>
    <xf numFmtId="0" fontId="52" fillId="0" borderId="54" xfId="2" applyFont="1" applyFill="1" applyBorder="1" applyAlignment="1">
      <alignment horizontal="left" vertical="center" shrinkToFit="1"/>
    </xf>
    <xf numFmtId="0" fontId="52" fillId="0" borderId="44" xfId="2" applyFont="1" applyFill="1" applyBorder="1" applyAlignment="1">
      <alignment horizontal="center" vertical="center" shrinkToFit="1"/>
    </xf>
    <xf numFmtId="180" fontId="52" fillId="0" borderId="44" xfId="3" applyNumberFormat="1" applyFont="1" applyFill="1" applyBorder="1" applyAlignment="1">
      <alignment horizontal="right" vertical="center" shrinkToFit="1"/>
    </xf>
    <xf numFmtId="0" fontId="52" fillId="0" borderId="37" xfId="2" applyFont="1" applyFill="1" applyBorder="1" applyAlignment="1">
      <alignment horizontal="center" vertical="center" shrinkToFit="1"/>
    </xf>
    <xf numFmtId="180" fontId="52" fillId="0" borderId="37" xfId="3" applyNumberFormat="1" applyFont="1" applyFill="1" applyBorder="1" applyAlignment="1">
      <alignment horizontal="right" vertical="center" shrinkToFit="1"/>
    </xf>
    <xf numFmtId="0" fontId="52" fillId="0" borderId="46" xfId="2" applyFont="1" applyFill="1" applyBorder="1" applyAlignment="1">
      <alignment horizontal="center" vertical="center" shrinkToFit="1"/>
    </xf>
    <xf numFmtId="180" fontId="52" fillId="0" borderId="46" xfId="3" applyNumberFormat="1" applyFont="1" applyFill="1" applyBorder="1" applyAlignment="1">
      <alignment horizontal="right" vertical="center" shrinkToFit="1"/>
    </xf>
    <xf numFmtId="0" fontId="52" fillId="0" borderId="54" xfId="2" applyFont="1" applyFill="1" applyBorder="1" applyAlignment="1">
      <alignment horizontal="center" vertical="center" shrinkToFit="1"/>
    </xf>
    <xf numFmtId="0" fontId="52" fillId="0" borderId="54" xfId="2" applyFont="1" applyFill="1" applyBorder="1" applyAlignment="1">
      <alignment shrinkToFit="1"/>
    </xf>
    <xf numFmtId="0" fontId="53" fillId="0" borderId="55" xfId="2" applyFont="1" applyFill="1" applyBorder="1" applyAlignment="1">
      <alignment horizontal="left" vertical="center" shrinkToFit="1"/>
    </xf>
    <xf numFmtId="0" fontId="52" fillId="0" borderId="56" xfId="2" applyFont="1" applyFill="1" applyBorder="1" applyAlignment="1">
      <alignment horizontal="center" vertical="center" shrinkToFit="1"/>
    </xf>
    <xf numFmtId="180" fontId="53" fillId="0" borderId="56" xfId="3" applyNumberFormat="1" applyFont="1" applyFill="1" applyBorder="1" applyAlignment="1">
      <alignment horizontal="right" vertical="center" shrinkToFit="1"/>
    </xf>
    <xf numFmtId="0" fontId="50" fillId="0" borderId="54" xfId="2" applyFont="1" applyFill="1" applyBorder="1" applyAlignment="1">
      <alignment horizontal="left" vertical="center" shrinkToFit="1"/>
    </xf>
    <xf numFmtId="0" fontId="50" fillId="0" borderId="57" xfId="2" quotePrefix="1" applyFont="1" applyFill="1" applyBorder="1" applyAlignment="1">
      <alignment vertical="center" shrinkToFit="1"/>
    </xf>
    <xf numFmtId="0" fontId="50" fillId="0" borderId="57" xfId="2" applyFont="1" applyFill="1" applyBorder="1" applyAlignment="1">
      <alignment vertical="center" shrinkToFit="1"/>
    </xf>
    <xf numFmtId="0" fontId="50" fillId="0" borderId="55" xfId="2" applyFont="1" applyFill="1" applyBorder="1" applyAlignment="1">
      <alignment horizontal="left" vertical="center" shrinkToFit="1"/>
    </xf>
    <xf numFmtId="0" fontId="50" fillId="0" borderId="56" xfId="2" applyFont="1" applyFill="1" applyBorder="1" applyAlignment="1">
      <alignment horizontal="center" vertical="center" shrinkToFit="1"/>
    </xf>
    <xf numFmtId="180" fontId="50" fillId="0" borderId="56" xfId="3" applyNumberFormat="1" applyFont="1" applyFill="1" applyBorder="1" applyAlignment="1">
      <alignment horizontal="right" vertical="center" shrinkToFit="1"/>
    </xf>
    <xf numFmtId="180" fontId="50" fillId="17" borderId="56" xfId="3" applyNumberFormat="1" applyFont="1" applyFill="1" applyBorder="1" applyAlignment="1">
      <alignment horizontal="right" vertical="center" shrinkToFit="1"/>
    </xf>
    <xf numFmtId="0" fontId="50" fillId="0" borderId="58" xfId="2" applyFont="1" applyFill="1" applyBorder="1" applyAlignment="1">
      <alignment vertical="center" shrinkToFit="1"/>
    </xf>
    <xf numFmtId="0" fontId="50" fillId="0" borderId="52" xfId="2" applyFont="1" applyFill="1" applyBorder="1" applyAlignment="1">
      <alignment horizontal="left" vertical="center" shrinkToFit="1"/>
    </xf>
    <xf numFmtId="0" fontId="50" fillId="0" borderId="53" xfId="2" applyFont="1" applyFill="1" applyBorder="1" applyAlignment="1">
      <alignment horizontal="center" vertical="center" shrinkToFit="1"/>
    </xf>
    <xf numFmtId="180" fontId="50" fillId="0" borderId="53" xfId="3" applyNumberFormat="1" applyFont="1" applyFill="1" applyBorder="1" applyAlignment="1">
      <alignment horizontal="right" vertical="center" shrinkToFit="1"/>
    </xf>
    <xf numFmtId="180" fontId="50" fillId="17" borderId="53" xfId="3" applyNumberFormat="1" applyFont="1" applyFill="1" applyBorder="1" applyAlignment="1">
      <alignment horizontal="right" vertical="center" shrinkToFit="1"/>
    </xf>
    <xf numFmtId="0" fontId="50" fillId="0" borderId="59" xfId="2" quotePrefix="1" applyFont="1" applyFill="1" applyBorder="1" applyAlignment="1">
      <alignment vertical="center" shrinkToFit="1"/>
    </xf>
    <xf numFmtId="180" fontId="50" fillId="2" borderId="46" xfId="3" applyNumberFormat="1" applyFont="1" applyFill="1" applyBorder="1" applyAlignment="1">
      <alignment horizontal="right" vertical="center" shrinkToFit="1"/>
    </xf>
    <xf numFmtId="180" fontId="50" fillId="2" borderId="56" xfId="3" applyNumberFormat="1" applyFont="1" applyFill="1" applyBorder="1" applyAlignment="1">
      <alignment horizontal="right" vertical="center" shrinkToFit="1"/>
    </xf>
    <xf numFmtId="180" fontId="50" fillId="2" borderId="53" xfId="3" applyNumberFormat="1" applyFont="1" applyFill="1" applyBorder="1" applyAlignment="1">
      <alignment horizontal="right" vertical="center" shrinkToFit="1"/>
    </xf>
    <xf numFmtId="0" fontId="30" fillId="0" borderId="0" xfId="2" applyFill="1" applyAlignment="1"/>
    <xf numFmtId="180" fontId="50" fillId="0" borderId="60" xfId="3" applyNumberFormat="1" applyFont="1" applyFill="1" applyBorder="1" applyAlignment="1">
      <alignment horizontal="right" vertical="center" shrinkToFit="1"/>
    </xf>
    <xf numFmtId="0" fontId="27" fillId="5" borderId="4" xfId="0" applyFont="1" applyFill="1" applyBorder="1">
      <alignment vertical="center"/>
    </xf>
    <xf numFmtId="0" fontId="27" fillId="5" borderId="11" xfId="0" applyFont="1" applyFill="1" applyBorder="1">
      <alignment vertical="center"/>
    </xf>
    <xf numFmtId="0" fontId="27" fillId="0" borderId="13" xfId="0" applyFont="1" applyBorder="1">
      <alignment vertical="center"/>
    </xf>
    <xf numFmtId="0" fontId="27" fillId="11" borderId="4" xfId="0" applyFont="1" applyFill="1" applyBorder="1">
      <alignment vertical="center"/>
    </xf>
    <xf numFmtId="0" fontId="27" fillId="5" borderId="4" xfId="0" applyFont="1" applyFill="1" applyBorder="1" applyAlignment="1">
      <alignment horizontal="center" vertical="center"/>
    </xf>
    <xf numFmtId="0" fontId="27" fillId="0" borderId="11" xfId="0" applyFont="1" applyBorder="1">
      <alignment vertical="center"/>
    </xf>
    <xf numFmtId="0" fontId="27" fillId="11" borderId="4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1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2" fillId="17" borderId="13" xfId="0" applyFont="1" applyFill="1" applyBorder="1">
      <alignment vertical="center"/>
    </xf>
    <xf numFmtId="0" fontId="27" fillId="17" borderId="13" xfId="0" applyFont="1" applyFill="1" applyBorder="1">
      <alignment vertical="center"/>
    </xf>
    <xf numFmtId="0" fontId="43" fillId="17" borderId="13" xfId="0" applyFont="1" applyFill="1" applyBorder="1">
      <alignment vertical="center"/>
    </xf>
    <xf numFmtId="0" fontId="38" fillId="17" borderId="2" xfId="2" applyNumberFormat="1" applyFont="1" applyFill="1" applyBorder="1" applyAlignment="1" applyProtection="1">
      <alignment horizontal="left" vertical="center" wrapText="1"/>
    </xf>
    <xf numFmtId="0" fontId="38" fillId="17" borderId="0" xfId="2" applyFont="1" applyFill="1" applyAlignment="1">
      <alignment vertical="center"/>
    </xf>
    <xf numFmtId="0" fontId="46" fillId="17" borderId="2" xfId="2" applyFont="1" applyFill="1" applyBorder="1" applyAlignment="1">
      <alignment horizontal="center" vertical="center"/>
    </xf>
    <xf numFmtId="0" fontId="38" fillId="17" borderId="2" xfId="2" applyFont="1" applyFill="1" applyBorder="1" applyAlignment="1">
      <alignment horizontal="center" vertical="center" shrinkToFit="1"/>
    </xf>
    <xf numFmtId="0" fontId="38" fillId="17" borderId="2" xfId="2" applyFont="1" applyFill="1" applyBorder="1" applyAlignment="1">
      <alignment horizontal="center" vertical="center" wrapText="1" shrinkToFit="1"/>
    </xf>
    <xf numFmtId="179" fontId="38" fillId="17" borderId="2" xfId="5" applyFont="1" applyFill="1" applyBorder="1" applyAlignment="1">
      <alignment horizontal="center" vertical="center" wrapText="1" shrinkToFit="1"/>
    </xf>
    <xf numFmtId="179" fontId="38" fillId="17" borderId="2" xfId="5" applyFont="1" applyFill="1" applyBorder="1" applyAlignment="1">
      <alignment horizontal="right" vertical="center" wrapText="1" shrinkToFit="1"/>
    </xf>
    <xf numFmtId="0" fontId="32" fillId="17" borderId="2" xfId="2" applyFont="1" applyFill="1" applyBorder="1" applyAlignment="1">
      <alignment horizontal="center" vertical="center"/>
    </xf>
    <xf numFmtId="41" fontId="32" fillId="17" borderId="2" xfId="1" applyFont="1" applyFill="1" applyBorder="1" applyAlignment="1">
      <alignment vertical="center"/>
    </xf>
    <xf numFmtId="0" fontId="32" fillId="17" borderId="0" xfId="2" applyFont="1" applyFill="1" applyAlignment="1">
      <alignment vertical="center"/>
    </xf>
    <xf numFmtId="0" fontId="45" fillId="17" borderId="2" xfId="2" applyFont="1" applyFill="1" applyBorder="1" applyAlignment="1">
      <alignment horizontal="center" vertical="center"/>
    </xf>
    <xf numFmtId="0" fontId="38" fillId="17" borderId="2" xfId="0" applyFont="1" applyFill="1" applyBorder="1" applyAlignment="1">
      <alignment horizontal="center" vertical="center"/>
    </xf>
    <xf numFmtId="0" fontId="38" fillId="17" borderId="2" xfId="0" applyFont="1" applyFill="1" applyBorder="1" applyAlignment="1">
      <alignment horizontal="center" vertical="center" wrapText="1"/>
    </xf>
    <xf numFmtId="49" fontId="38" fillId="17" borderId="2" xfId="3" applyNumberFormat="1" applyFont="1" applyFill="1" applyBorder="1" applyAlignment="1">
      <alignment horizontal="center" vertical="center" wrapText="1" shrinkToFit="1"/>
    </xf>
    <xf numFmtId="41" fontId="38" fillId="17" borderId="2" xfId="3" applyNumberFormat="1" applyFont="1" applyFill="1" applyBorder="1" applyAlignment="1" applyProtection="1">
      <alignment horizontal="right" vertical="center" wrapText="1"/>
    </xf>
    <xf numFmtId="0" fontId="38" fillId="17" borderId="2" xfId="0" applyNumberFormat="1" applyFont="1" applyFill="1" applyBorder="1" applyAlignment="1" applyProtection="1">
      <alignment horizontal="left" vertical="center" wrapText="1"/>
    </xf>
    <xf numFmtId="0" fontId="32" fillId="17" borderId="7" xfId="2" applyFont="1" applyFill="1" applyBorder="1" applyAlignment="1">
      <alignment horizontal="center" vertical="center"/>
    </xf>
    <xf numFmtId="0" fontId="32" fillId="17" borderId="10" xfId="2" applyFont="1" applyFill="1" applyBorder="1" applyAlignment="1">
      <alignment horizontal="center" vertical="center"/>
    </xf>
    <xf numFmtId="0" fontId="32" fillId="17" borderId="2" xfId="0" applyFont="1" applyFill="1" applyBorder="1" applyAlignment="1">
      <alignment horizontal="center" vertical="center" wrapText="1" shrinkToFit="1"/>
    </xf>
    <xf numFmtId="179" fontId="32" fillId="17" borderId="2" xfId="3" applyFont="1" applyFill="1" applyBorder="1" applyAlignment="1">
      <alignment horizontal="center" vertical="center" wrapText="1" shrinkToFit="1"/>
    </xf>
    <xf numFmtId="179" fontId="32" fillId="17" borderId="2" xfId="3" applyFont="1" applyFill="1" applyBorder="1" applyAlignment="1">
      <alignment vertical="center" shrinkToFit="1"/>
    </xf>
    <xf numFmtId="0" fontId="32" fillId="17" borderId="2" xfId="0" applyNumberFormat="1" applyFont="1" applyFill="1" applyBorder="1" applyAlignment="1" applyProtection="1">
      <alignment vertical="center" wrapText="1"/>
    </xf>
    <xf numFmtId="0" fontId="38" fillId="17" borderId="2" xfId="0" applyFont="1" applyFill="1" applyBorder="1" applyAlignment="1">
      <alignment horizontal="center" vertical="center" shrinkToFit="1"/>
    </xf>
    <xf numFmtId="0" fontId="38" fillId="17" borderId="2" xfId="0" applyFont="1" applyFill="1" applyBorder="1" applyAlignment="1">
      <alignment horizontal="center" vertical="center" wrapText="1" shrinkToFit="1"/>
    </xf>
    <xf numFmtId="0" fontId="38" fillId="17" borderId="2" xfId="2" applyFont="1" applyFill="1" applyBorder="1" applyAlignment="1">
      <alignment horizontal="left" vertical="center" wrapText="1"/>
    </xf>
    <xf numFmtId="0" fontId="61" fillId="7" borderId="4" xfId="0" applyFont="1" applyFill="1" applyBorder="1" applyAlignment="1">
      <alignment horizontal="centerContinuous" vertical="center"/>
    </xf>
    <xf numFmtId="0" fontId="41" fillId="11" borderId="4" xfId="0" applyFont="1" applyFill="1" applyBorder="1" applyAlignment="1">
      <alignment vertical="center" wrapText="1"/>
    </xf>
    <xf numFmtId="0" fontId="44" fillId="5" borderId="4" xfId="0" applyFont="1" applyFill="1" applyBorder="1" applyAlignment="1">
      <alignment vertical="center" wrapText="1"/>
    </xf>
    <xf numFmtId="0" fontId="32" fillId="17" borderId="2" xfId="0" applyFont="1" applyFill="1" applyBorder="1" applyAlignment="1">
      <alignment horizontal="center" vertical="center" wrapText="1"/>
    </xf>
    <xf numFmtId="0" fontId="32" fillId="17" borderId="2" xfId="0" applyFont="1" applyFill="1" applyBorder="1" applyAlignment="1">
      <alignment horizontal="center" vertical="center"/>
    </xf>
    <xf numFmtId="3" fontId="32" fillId="17" borderId="2" xfId="0" applyNumberFormat="1" applyFont="1" applyFill="1" applyBorder="1" applyAlignment="1">
      <alignment vertical="center"/>
    </xf>
    <xf numFmtId="0" fontId="49" fillId="17" borderId="2" xfId="0" applyNumberFormat="1" applyFont="1" applyFill="1" applyBorder="1" applyAlignment="1" applyProtection="1">
      <alignment horizontal="left" vertical="center" wrapText="1"/>
    </xf>
    <xf numFmtId="179" fontId="38" fillId="17" borderId="2" xfId="3" applyFont="1" applyFill="1" applyBorder="1" applyAlignment="1">
      <alignment horizontal="center" vertical="center" wrapText="1" shrinkToFit="1"/>
    </xf>
    <xf numFmtId="179" fontId="38" fillId="17" borderId="2" xfId="3" applyNumberFormat="1" applyFont="1" applyFill="1" applyBorder="1" applyAlignment="1">
      <alignment horizontal="right" vertical="center" wrapText="1" shrinkToFit="1"/>
    </xf>
    <xf numFmtId="179" fontId="38" fillId="17" borderId="2" xfId="3" applyFont="1" applyFill="1" applyBorder="1" applyAlignment="1">
      <alignment horizontal="right" vertical="center" wrapText="1" shrinkToFit="1"/>
    </xf>
    <xf numFmtId="179" fontId="38" fillId="17" borderId="2" xfId="3" applyFont="1" applyFill="1" applyBorder="1" applyAlignment="1">
      <alignment vertical="center" shrinkToFit="1"/>
    </xf>
    <xf numFmtId="0" fontId="2" fillId="0" borderId="11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176" fontId="41" fillId="0" borderId="8" xfId="25" applyNumberFormat="1" applyFont="1" applyBorder="1" applyAlignment="1">
      <alignment horizontal="right" vertical="center"/>
    </xf>
    <xf numFmtId="0" fontId="2" fillId="0" borderId="11" xfId="0" applyFont="1" applyBorder="1">
      <alignment vertical="center"/>
    </xf>
    <xf numFmtId="0" fontId="2" fillId="5" borderId="4" xfId="0" applyFont="1" applyFill="1" applyBorder="1">
      <alignment vertical="center"/>
    </xf>
    <xf numFmtId="176" fontId="2" fillId="0" borderId="8" xfId="25" applyNumberFormat="1" applyFont="1" applyBorder="1" applyAlignment="1">
      <alignment horizontal="right" vertical="center"/>
    </xf>
    <xf numFmtId="0" fontId="46" fillId="0" borderId="2" xfId="0" applyFont="1" applyFill="1" applyBorder="1" applyAlignment="1">
      <alignment horizontal="center" vertical="center" wrapText="1" shrinkToFit="1"/>
    </xf>
    <xf numFmtId="0" fontId="46" fillId="0" borderId="2" xfId="0" applyFont="1" applyFill="1" applyBorder="1" applyAlignment="1">
      <alignment horizontal="center" vertical="center"/>
    </xf>
    <xf numFmtId="0" fontId="46" fillId="0" borderId="2" xfId="0" applyFont="1" applyFill="1" applyBorder="1" applyAlignment="1">
      <alignment horizontal="center" vertical="center" shrinkToFit="1"/>
    </xf>
    <xf numFmtId="49" fontId="46" fillId="0" borderId="2" xfId="3" applyNumberFormat="1" applyFont="1" applyFill="1" applyBorder="1" applyAlignment="1">
      <alignment horizontal="center" vertical="center" wrapText="1" shrinkToFit="1"/>
    </xf>
    <xf numFmtId="179" fontId="46" fillId="0" borderId="2" xfId="3" applyFont="1" applyFill="1" applyBorder="1" applyAlignment="1">
      <alignment vertical="center" shrinkToFit="1"/>
    </xf>
    <xf numFmtId="0" fontId="46" fillId="0" borderId="2" xfId="0" applyFont="1" applyFill="1" applyBorder="1" applyAlignment="1">
      <alignment horizontal="left" vertical="center" wrapText="1"/>
    </xf>
    <xf numFmtId="0" fontId="41" fillId="5" borderId="5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26" fillId="11" borderId="15" xfId="0" applyFont="1" applyFill="1" applyBorder="1" applyAlignment="1">
      <alignment horizontal="center" vertical="center"/>
    </xf>
    <xf numFmtId="0" fontId="26" fillId="11" borderId="18" xfId="0" applyFont="1" applyFill="1" applyBorder="1" applyAlignment="1">
      <alignment horizontal="center" vertical="center"/>
    </xf>
    <xf numFmtId="0" fontId="26" fillId="11" borderId="16" xfId="0" applyFont="1" applyFill="1" applyBorder="1" applyAlignment="1">
      <alignment horizontal="center" vertical="center"/>
    </xf>
    <xf numFmtId="0" fontId="26" fillId="11" borderId="2" xfId="0" applyFont="1" applyFill="1" applyBorder="1" applyAlignment="1">
      <alignment horizontal="center" vertical="center"/>
    </xf>
    <xf numFmtId="0" fontId="26" fillId="11" borderId="17" xfId="0" applyFont="1" applyFill="1" applyBorder="1" applyAlignment="1">
      <alignment horizontal="center" vertical="center"/>
    </xf>
    <xf numFmtId="0" fontId="26" fillId="11" borderId="19" xfId="0" applyFont="1" applyFill="1" applyBorder="1" applyAlignment="1">
      <alignment horizontal="center" vertical="center"/>
    </xf>
    <xf numFmtId="0" fontId="26" fillId="11" borderId="24" xfId="0" applyFont="1" applyFill="1" applyBorder="1" applyAlignment="1">
      <alignment horizontal="center" vertical="center"/>
    </xf>
    <xf numFmtId="0" fontId="26" fillId="11" borderId="26" xfId="0" applyFont="1" applyFill="1" applyBorder="1" applyAlignment="1">
      <alignment horizontal="center" vertical="center"/>
    </xf>
    <xf numFmtId="0" fontId="26" fillId="11" borderId="25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13" fillId="9" borderId="10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4" fillId="0" borderId="0" xfId="2" applyFont="1" applyAlignment="1">
      <alignment horizontal="center" vertical="center"/>
    </xf>
    <xf numFmtId="0" fontId="36" fillId="16" borderId="2" xfId="2" applyFont="1" applyFill="1" applyBorder="1" applyAlignment="1">
      <alignment horizontal="center" vertical="center"/>
    </xf>
    <xf numFmtId="0" fontId="30" fillId="0" borderId="2" xfId="2" applyBorder="1" applyAlignment="1">
      <alignment horizontal="center" vertical="center"/>
    </xf>
    <xf numFmtId="0" fontId="37" fillId="16" borderId="2" xfId="2" applyFont="1" applyFill="1" applyBorder="1" applyAlignment="1">
      <alignment horizontal="center" vertical="center"/>
    </xf>
    <xf numFmtId="0" fontId="39" fillId="0" borderId="61" xfId="0" applyNumberFormat="1" applyFont="1" applyFill="1" applyBorder="1" applyAlignment="1" applyProtection="1">
      <alignment horizontal="center" vertical="center" wrapText="1"/>
    </xf>
    <xf numFmtId="0" fontId="39" fillId="0" borderId="51" xfId="0" applyNumberFormat="1" applyFont="1" applyFill="1" applyBorder="1" applyAlignment="1" applyProtection="1">
      <alignment horizontal="center" vertical="center" wrapText="1"/>
    </xf>
    <xf numFmtId="0" fontId="39" fillId="0" borderId="62" xfId="0" applyNumberFormat="1" applyFont="1" applyFill="1" applyBorder="1" applyAlignment="1" applyProtection="1">
      <alignment horizontal="center" vertical="center" wrapText="1"/>
    </xf>
    <xf numFmtId="0" fontId="48" fillId="0" borderId="0" xfId="2" applyFont="1" applyFill="1" applyAlignment="1">
      <alignment horizontal="center" vertical="center"/>
    </xf>
    <xf numFmtId="0" fontId="49" fillId="0" borderId="0" xfId="2" applyFont="1" applyFill="1" applyAlignment="1">
      <alignment horizontal="left" vertical="center"/>
    </xf>
    <xf numFmtId="0" fontId="38" fillId="0" borderId="0" xfId="2" applyFont="1" applyAlignment="1">
      <alignment horizontal="left" vertical="center"/>
    </xf>
    <xf numFmtId="0" fontId="30" fillId="0" borderId="0" xfId="2" applyAlignment="1">
      <alignment vertical="center"/>
    </xf>
    <xf numFmtId="0" fontId="51" fillId="16" borderId="29" xfId="2" applyFont="1" applyFill="1" applyBorder="1" applyAlignment="1">
      <alignment horizontal="center" vertical="center"/>
    </xf>
    <xf numFmtId="0" fontId="51" fillId="16" borderId="36" xfId="2" applyFont="1" applyFill="1" applyBorder="1" applyAlignment="1">
      <alignment horizontal="center" vertical="center"/>
    </xf>
    <xf numFmtId="0" fontId="51" fillId="16" borderId="30" xfId="2" applyFont="1" applyFill="1" applyBorder="1" applyAlignment="1">
      <alignment horizontal="center" vertical="center" wrapText="1"/>
    </xf>
    <xf numFmtId="0" fontId="51" fillId="16" borderId="37" xfId="2" applyFont="1" applyFill="1" applyBorder="1" applyAlignment="1">
      <alignment vertical="center"/>
    </xf>
    <xf numFmtId="0" fontId="51" fillId="16" borderId="30" xfId="2" applyFont="1" applyFill="1" applyBorder="1" applyAlignment="1">
      <alignment horizontal="center" vertical="center"/>
    </xf>
    <xf numFmtId="0" fontId="51" fillId="16" borderId="31" xfId="2" applyFont="1" applyFill="1" applyBorder="1" applyAlignment="1">
      <alignment horizontal="center" vertical="center"/>
    </xf>
    <xf numFmtId="0" fontId="51" fillId="16" borderId="32" xfId="2" applyFont="1" applyFill="1" applyBorder="1" applyAlignment="1">
      <alignment horizontal="center" vertical="center"/>
    </xf>
    <xf numFmtId="0" fontId="51" fillId="16" borderId="33" xfId="2" applyFont="1" applyFill="1" applyBorder="1" applyAlignment="1">
      <alignment horizontal="center" vertical="center"/>
    </xf>
    <xf numFmtId="0" fontId="51" fillId="16" borderId="34" xfId="2" applyFont="1" applyFill="1" applyBorder="1" applyAlignment="1">
      <alignment horizontal="center" vertical="center"/>
    </xf>
    <xf numFmtId="0" fontId="51" fillId="16" borderId="38" xfId="2" applyFont="1" applyFill="1" applyBorder="1" applyAlignment="1">
      <alignment vertical="center"/>
    </xf>
    <xf numFmtId="0" fontId="51" fillId="16" borderId="35" xfId="2" applyFont="1" applyFill="1" applyBorder="1" applyAlignment="1">
      <alignment horizontal="center" vertical="center"/>
    </xf>
    <xf numFmtId="0" fontId="51" fillId="16" borderId="39" xfId="2" applyFont="1" applyFill="1" applyBorder="1" applyAlignment="1">
      <alignment vertical="center"/>
    </xf>
  </cellXfs>
  <cellStyles count="26">
    <cellStyle name="Comma [0]_ SG&amp;A Bridge " xfId="11"/>
    <cellStyle name="Comma_ SG&amp;A Bridge " xfId="12"/>
    <cellStyle name="Currency [0]_ SG&amp;A Bridge " xfId="13"/>
    <cellStyle name="Currency_ SG&amp;A Bridge " xfId="14"/>
    <cellStyle name="Grey" xfId="15"/>
    <cellStyle name="Header1" xfId="16"/>
    <cellStyle name="Header2" xfId="17"/>
    <cellStyle name="Input [yellow]" xfId="18"/>
    <cellStyle name="Normal - Style1" xfId="19"/>
    <cellStyle name="Normal_ SG&amp;A Bridge " xfId="20"/>
    <cellStyle name="Percent [2]" xfId="21"/>
    <cellStyle name="백분율 2" xfId="10"/>
    <cellStyle name="뷭?_BOOKSHIP" xfId="22"/>
    <cellStyle name="쉼표 [0]" xfId="1" builtinId="6"/>
    <cellStyle name="쉼표 [0] 10" xfId="3"/>
    <cellStyle name="쉼표 [0] 10 2" xfId="4"/>
    <cellStyle name="쉼표 [0] 10 2 2" xfId="7"/>
    <cellStyle name="쉼표 [0] 2" xfId="5"/>
    <cellStyle name="쉼표 [0] 2 2" xfId="8"/>
    <cellStyle name="쉼표 [0] 2 3" xfId="9"/>
    <cellStyle name="쉼표 [0] 3" xfId="25"/>
    <cellStyle name="콤마 [0]_1202" xfId="23"/>
    <cellStyle name="콤마_1202" xfId="24"/>
    <cellStyle name="표준" xfId="0" builtinId="0"/>
    <cellStyle name="표준 2" xfId="2"/>
    <cellStyle name="표준 2 2 2" xfId="6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Microsoft/Windows/Temporary%20Internet%20Files/Content.IE5/EMI1I8D3/2016&#45380;%204&#54924;%20&#52628;&#44221;%20&#50696;&#49328;&#50504;&#51312;&#51221;&#49436;&#49885;(&#49345;&#51076;&#50948;&#50857;)-&#50696;&#44208;&#50948;%20&#52628;&#44032;&#50857;(&#50756;&#47308;)-&#52636;&#47141;&#508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4추일입"/>
      <sheetName val="4추일출"/>
      <sheetName val="4추특입"/>
      <sheetName val="4추특출"/>
      <sheetName val="명시이월(일반회계)"/>
    </sheetNames>
    <sheetDataSet>
      <sheetData sheetId="0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</row>
        <row r="10">
          <cell r="A10" t="str">
            <v>홍보미디어담당관</v>
          </cell>
          <cell r="B10" t="str">
            <v>의회운영위원회</v>
          </cell>
          <cell r="C10" t="str">
            <v>소통기획관</v>
          </cell>
        </row>
        <row r="11">
          <cell r="A11" t="str">
            <v>홍보콘텐츠담당관</v>
          </cell>
          <cell r="B11" t="str">
            <v>의회운영위원회</v>
          </cell>
          <cell r="C11" t="str">
            <v>소통기획관</v>
          </cell>
        </row>
        <row r="12">
          <cell r="A12" t="str">
            <v>연정협력과</v>
          </cell>
          <cell r="B12" t="str">
            <v>의회운영위원회</v>
          </cell>
          <cell r="C12" t="str">
            <v>연정협력국</v>
          </cell>
        </row>
        <row r="13">
          <cell r="A13" t="str">
            <v>대외협력과</v>
          </cell>
          <cell r="B13" t="str">
            <v>의회운영위원회</v>
          </cell>
          <cell r="C13" t="str">
            <v>연정협력국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연정협력국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</row>
        <row r="72">
          <cell r="A72" t="str">
            <v>교육지원과</v>
          </cell>
          <cell r="B72" t="str">
            <v>안전행정위원회</v>
          </cell>
          <cell r="C72" t="str">
            <v>재난안전본부</v>
          </cell>
        </row>
        <row r="73">
          <cell r="A73" t="str">
            <v>교육기획과</v>
          </cell>
          <cell r="B73" t="str">
            <v>안전행정위원회</v>
          </cell>
          <cell r="C73" t="str">
            <v>재난안전본부</v>
          </cell>
        </row>
        <row r="74">
          <cell r="A74" t="str">
            <v>교수운영과</v>
          </cell>
          <cell r="B74" t="str">
            <v>안전행정위원회</v>
          </cell>
          <cell r="C74" t="str">
            <v>재난안전본부</v>
          </cell>
        </row>
        <row r="75">
          <cell r="A75" t="str">
            <v>수원소방서</v>
          </cell>
          <cell r="B75" t="str">
            <v>안전행정위원회</v>
          </cell>
          <cell r="C75" t="str">
            <v>재난안전본부</v>
          </cell>
        </row>
        <row r="76">
          <cell r="A76" t="str">
            <v>성남소방서</v>
          </cell>
          <cell r="B76" t="str">
            <v>안전행정위원회</v>
          </cell>
          <cell r="C76" t="str">
            <v>재난안전본부</v>
          </cell>
        </row>
        <row r="77">
          <cell r="A77" t="str">
            <v>분당소방서</v>
          </cell>
          <cell r="B77" t="str">
            <v>안전행정위원회</v>
          </cell>
          <cell r="C77" t="str">
            <v>재난안전본부</v>
          </cell>
        </row>
        <row r="78">
          <cell r="A78" t="str">
            <v>부천소방서</v>
          </cell>
          <cell r="B78" t="str">
            <v>안전행정위원회</v>
          </cell>
          <cell r="C78" t="str">
            <v>재난안전본부</v>
          </cell>
        </row>
        <row r="79">
          <cell r="A79" t="str">
            <v>안양소방서</v>
          </cell>
          <cell r="B79" t="str">
            <v>안전행정위원회</v>
          </cell>
          <cell r="C79" t="str">
            <v>재난안전본부</v>
          </cell>
        </row>
        <row r="80">
          <cell r="A80" t="str">
            <v>안산소방서</v>
          </cell>
          <cell r="B80" t="str">
            <v>안전행정위원회</v>
          </cell>
          <cell r="C80" t="str">
            <v>재난안전본부</v>
          </cell>
        </row>
        <row r="81">
          <cell r="A81" t="str">
            <v>용인소방서</v>
          </cell>
          <cell r="B81" t="str">
            <v>안전행정위원회</v>
          </cell>
          <cell r="C81" t="str">
            <v>재난안전본부</v>
          </cell>
        </row>
        <row r="82">
          <cell r="A82" t="str">
            <v>평택소방서</v>
          </cell>
          <cell r="B82" t="str">
            <v>안전행정위원회</v>
          </cell>
          <cell r="C82" t="str">
            <v>재난안전본부</v>
          </cell>
        </row>
        <row r="83">
          <cell r="A83" t="str">
            <v>송탄소방서</v>
          </cell>
          <cell r="B83" t="str">
            <v>안전행정위원회</v>
          </cell>
          <cell r="C83" t="str">
            <v>재난안전본부</v>
          </cell>
        </row>
        <row r="84">
          <cell r="A84" t="str">
            <v>광명소방서</v>
          </cell>
          <cell r="B84" t="str">
            <v>안전행정위원회</v>
          </cell>
          <cell r="C84" t="str">
            <v>재난안전본부</v>
          </cell>
        </row>
        <row r="85">
          <cell r="A85" t="str">
            <v>시흥소방서</v>
          </cell>
          <cell r="B85" t="str">
            <v>안전행정위원회</v>
          </cell>
          <cell r="C85" t="str">
            <v>재난안전본부</v>
          </cell>
        </row>
        <row r="86">
          <cell r="A86" t="str">
            <v>군포소방서</v>
          </cell>
          <cell r="B86" t="str">
            <v>안전행정위원회</v>
          </cell>
          <cell r="C86" t="str">
            <v>재난안전본부</v>
          </cell>
        </row>
        <row r="87">
          <cell r="A87" t="str">
            <v>화성소방서</v>
          </cell>
          <cell r="B87" t="str">
            <v>안전행정위원회</v>
          </cell>
          <cell r="C87" t="str">
            <v>재난안전본부</v>
          </cell>
        </row>
        <row r="88">
          <cell r="A88" t="str">
            <v>이천소방서</v>
          </cell>
          <cell r="B88" t="str">
            <v>안전행정위원회</v>
          </cell>
          <cell r="C88" t="str">
            <v>재난안전본부</v>
          </cell>
        </row>
        <row r="89">
          <cell r="A89" t="str">
            <v>김포소방서</v>
          </cell>
          <cell r="B89" t="str">
            <v>안전행정위원회</v>
          </cell>
          <cell r="C89" t="str">
            <v>재난안전본부</v>
          </cell>
        </row>
        <row r="90">
          <cell r="A90" t="str">
            <v>광주소방서</v>
          </cell>
          <cell r="B90" t="str">
            <v>안전행정위원회</v>
          </cell>
          <cell r="C90" t="str">
            <v>재난안전본부</v>
          </cell>
        </row>
        <row r="91">
          <cell r="A91" t="str">
            <v>안성소방서</v>
          </cell>
          <cell r="B91" t="str">
            <v>안전행정위원회</v>
          </cell>
          <cell r="C91" t="str">
            <v>재난안전본부</v>
          </cell>
        </row>
        <row r="92">
          <cell r="A92" t="str">
            <v>하남소방서</v>
          </cell>
          <cell r="B92" t="str">
            <v>안전행정위원회</v>
          </cell>
          <cell r="C92" t="str">
            <v>재난안전본부</v>
          </cell>
        </row>
        <row r="93">
          <cell r="A93" t="str">
            <v>의왕소방서</v>
          </cell>
          <cell r="B93" t="str">
            <v>안전행정위원회</v>
          </cell>
          <cell r="C93" t="str">
            <v>재난안전본부</v>
          </cell>
        </row>
        <row r="94">
          <cell r="A94" t="str">
            <v>오산소방서</v>
          </cell>
          <cell r="B94" t="str">
            <v>안전행정위원회</v>
          </cell>
          <cell r="C94" t="str">
            <v>재난안전본부</v>
          </cell>
        </row>
        <row r="95">
          <cell r="A95" t="str">
            <v>여주소방서</v>
          </cell>
          <cell r="B95" t="str">
            <v>안전행정위원회</v>
          </cell>
          <cell r="C95" t="str">
            <v>재난안전본부</v>
          </cell>
        </row>
        <row r="96">
          <cell r="A96" t="str">
            <v>양평소방서</v>
          </cell>
          <cell r="B96" t="str">
            <v>안전행정위원회</v>
          </cell>
          <cell r="C96" t="str">
            <v>재난안전본부</v>
          </cell>
        </row>
        <row r="97">
          <cell r="A97" t="str">
            <v>과천소방서</v>
          </cell>
          <cell r="B97" t="str">
            <v>안전행정위원회</v>
          </cell>
          <cell r="C97" t="str">
            <v>재난안전본부</v>
          </cell>
        </row>
        <row r="98">
          <cell r="A98" t="str">
            <v>고양소방서</v>
          </cell>
          <cell r="B98" t="str">
            <v>안전행정위원회</v>
          </cell>
          <cell r="C98" t="str">
            <v>재난안전본부</v>
          </cell>
        </row>
        <row r="99">
          <cell r="A99" t="str">
            <v>일산소방서</v>
          </cell>
          <cell r="B99" t="str">
            <v>안전행정위원회</v>
          </cell>
          <cell r="C99" t="str">
            <v>재난안전본부</v>
          </cell>
        </row>
        <row r="100">
          <cell r="A100" t="str">
            <v>의정부소방서</v>
          </cell>
          <cell r="B100" t="str">
            <v>안전행정위원회</v>
          </cell>
          <cell r="C100" t="str">
            <v>재난안전본부</v>
          </cell>
        </row>
        <row r="101">
          <cell r="A101" t="str">
            <v>남양주소방서</v>
          </cell>
          <cell r="B101" t="str">
            <v>안전행정위원회</v>
          </cell>
          <cell r="C101" t="str">
            <v>재난안전본부</v>
          </cell>
        </row>
        <row r="102">
          <cell r="A102" t="str">
            <v>파주소방서</v>
          </cell>
          <cell r="B102" t="str">
            <v>안전행정위원회</v>
          </cell>
          <cell r="C102" t="str">
            <v>재난안전본부</v>
          </cell>
        </row>
        <row r="103">
          <cell r="A103" t="str">
            <v>구리소방서</v>
          </cell>
          <cell r="B103" t="str">
            <v>안전행정위원회</v>
          </cell>
          <cell r="C103" t="str">
            <v>재난안전본부</v>
          </cell>
        </row>
        <row r="104">
          <cell r="A104" t="str">
            <v>포천소방서</v>
          </cell>
          <cell r="B104" t="str">
            <v>안전행정위원회</v>
          </cell>
          <cell r="C104" t="str">
            <v>재난안전본부</v>
          </cell>
        </row>
        <row r="105">
          <cell r="A105" t="str">
            <v>양주소방서</v>
          </cell>
          <cell r="B105" t="str">
            <v>안전행정위원회</v>
          </cell>
          <cell r="C105" t="str">
            <v>재난안전본부</v>
          </cell>
        </row>
        <row r="106">
          <cell r="A106" t="str">
            <v>동두천소방서</v>
          </cell>
          <cell r="B106" t="str">
            <v>안전행정위원회</v>
          </cell>
          <cell r="C106" t="str">
            <v>재난안전본부</v>
          </cell>
        </row>
        <row r="107">
          <cell r="A107" t="str">
            <v>가평소방서</v>
          </cell>
          <cell r="B107" t="str">
            <v>안전행정위원회</v>
          </cell>
          <cell r="C107" t="str">
            <v>재난안전본부</v>
          </cell>
        </row>
        <row r="108">
          <cell r="A108" t="str">
            <v>연천소방서</v>
          </cell>
          <cell r="B108" t="str">
            <v>안전행정위원회</v>
          </cell>
          <cell r="C108" t="str">
            <v>재난안전본부</v>
          </cell>
        </row>
        <row r="109">
          <cell r="A109" t="str">
            <v>행정관리담당관</v>
          </cell>
          <cell r="B109" t="str">
            <v>안전행정위원회</v>
          </cell>
          <cell r="C109" t="str">
            <v>균형발전기획실</v>
          </cell>
        </row>
        <row r="110">
          <cell r="A110" t="str">
            <v>비상기획담당관</v>
          </cell>
          <cell r="B110" t="str">
            <v>안전행정위원회</v>
          </cell>
          <cell r="C110" t="str">
            <v>균형발전기획실</v>
          </cell>
        </row>
        <row r="111">
          <cell r="A111" t="str">
            <v>교육컨설팅과</v>
          </cell>
          <cell r="B111" t="str">
            <v>안전행정위원회</v>
          </cell>
          <cell r="C111" t="str">
            <v>인재개발원</v>
          </cell>
        </row>
        <row r="112">
          <cell r="A112" t="str">
            <v>역량개발지원과</v>
          </cell>
          <cell r="B112" t="str">
            <v>안전행정위원회</v>
          </cell>
          <cell r="C112" t="str">
            <v>인재개발원</v>
          </cell>
        </row>
        <row r="113">
          <cell r="A113" t="str">
            <v>스마트교육과</v>
          </cell>
          <cell r="B113" t="str">
            <v>안전행정위원회</v>
          </cell>
          <cell r="C113" t="str">
            <v>인재개발원</v>
          </cell>
        </row>
        <row r="114">
          <cell r="A114" t="str">
            <v>문화정책과</v>
          </cell>
          <cell r="B114" t="str">
            <v>문화체육관광위원회</v>
          </cell>
          <cell r="C114" t="str">
            <v>문화체육관광국</v>
          </cell>
        </row>
        <row r="115">
          <cell r="A115" t="str">
            <v>종무과</v>
          </cell>
          <cell r="B115" t="str">
            <v>문화체육관광위원회</v>
          </cell>
          <cell r="C115" t="str">
            <v>문화체육관광국</v>
          </cell>
        </row>
        <row r="116">
          <cell r="A116" t="str">
            <v>체육과</v>
          </cell>
          <cell r="B116" t="str">
            <v>문화체육관광위원회</v>
          </cell>
          <cell r="C116" t="str">
            <v>문화체육관광국</v>
          </cell>
        </row>
        <row r="117">
          <cell r="A117" t="str">
            <v>문화유산과</v>
          </cell>
          <cell r="B117" t="str">
            <v>문화체육관광위원회</v>
          </cell>
          <cell r="C117" t="str">
            <v>문화체육관광국</v>
          </cell>
        </row>
        <row r="118">
          <cell r="A118" t="str">
            <v>콘텐츠산업과</v>
          </cell>
          <cell r="B118" t="str">
            <v>문화체육관광위원회</v>
          </cell>
          <cell r="C118" t="str">
            <v>문화체육관광국</v>
          </cell>
        </row>
        <row r="119">
          <cell r="A119" t="str">
            <v>관광과</v>
          </cell>
          <cell r="B119" t="str">
            <v>문화체육관광위원회</v>
          </cell>
          <cell r="C119" t="str">
            <v>문화체육관광국</v>
          </cell>
        </row>
        <row r="120">
          <cell r="A120" t="str">
            <v>한류월드사업단</v>
          </cell>
          <cell r="B120" t="str">
            <v>문화체육관광위원회</v>
          </cell>
          <cell r="C120" t="str">
            <v>문화체육관광국</v>
          </cell>
        </row>
        <row r="121">
          <cell r="A121" t="str">
            <v>남한산성세계유산센터</v>
          </cell>
          <cell r="B121" t="str">
            <v>문화체육관광위원회</v>
          </cell>
          <cell r="C121" t="str">
            <v>문화체육관광국</v>
          </cell>
        </row>
        <row r="122">
          <cell r="A122" t="str">
            <v>농업정책과</v>
          </cell>
          <cell r="B122" t="str">
            <v>농정해양위원회</v>
          </cell>
          <cell r="C122" t="str">
            <v>농정해양국</v>
          </cell>
        </row>
        <row r="123">
          <cell r="A123" t="str">
            <v>해양항만정책과</v>
          </cell>
          <cell r="B123" t="str">
            <v>농정해양위원회</v>
          </cell>
          <cell r="C123" t="str">
            <v>농정해양국</v>
          </cell>
        </row>
        <row r="124">
          <cell r="A124" t="str">
            <v>농식품유통과</v>
          </cell>
          <cell r="B124" t="str">
            <v>농정해양위원회</v>
          </cell>
          <cell r="C124" t="str">
            <v>농정해양국</v>
          </cell>
        </row>
        <row r="125">
          <cell r="A125" t="str">
            <v>친환경농업과</v>
          </cell>
          <cell r="B125" t="str">
            <v>농정해양위원회</v>
          </cell>
          <cell r="C125" t="str">
            <v>농정해양국</v>
          </cell>
        </row>
        <row r="126">
          <cell r="A126" t="str">
            <v>수산과</v>
          </cell>
          <cell r="B126" t="str">
            <v>농정해양위원회</v>
          </cell>
          <cell r="C126" t="str">
            <v>농정해양국</v>
          </cell>
        </row>
        <row r="127">
          <cell r="A127" t="str">
            <v>해양수산자원연구소</v>
          </cell>
          <cell r="B127" t="str">
            <v>농정해양위원회</v>
          </cell>
          <cell r="C127" t="str">
            <v>농정해양국</v>
          </cell>
        </row>
        <row r="128">
          <cell r="A128" t="str">
            <v>종자관리소</v>
          </cell>
          <cell r="B128" t="str">
            <v>농정해양위원회</v>
          </cell>
          <cell r="C128" t="str">
            <v>농정해양국</v>
          </cell>
        </row>
        <row r="129">
          <cell r="A129" t="str">
            <v>축산정책과</v>
          </cell>
          <cell r="B129" t="str">
            <v>농정해양위원회</v>
          </cell>
          <cell r="C129" t="str">
            <v>축산산림국</v>
          </cell>
        </row>
        <row r="130">
          <cell r="A130" t="str">
            <v>동물방역위생과</v>
          </cell>
          <cell r="B130" t="str">
            <v>농정해양위원회</v>
          </cell>
          <cell r="C130" t="str">
            <v>축산산림국</v>
          </cell>
        </row>
        <row r="131">
          <cell r="A131" t="str">
            <v>산림과</v>
          </cell>
          <cell r="B131" t="str">
            <v>농정해양위원회</v>
          </cell>
          <cell r="C131" t="str">
            <v>축산산림국</v>
          </cell>
        </row>
        <row r="132">
          <cell r="A132" t="str">
            <v>동물위생시험소</v>
          </cell>
          <cell r="B132" t="str">
            <v>농정해양위원회</v>
          </cell>
          <cell r="C132" t="str">
            <v>축산산림국</v>
          </cell>
        </row>
        <row r="133">
          <cell r="A133" t="str">
            <v>북부동물위생시험소</v>
          </cell>
          <cell r="B133" t="str">
            <v>농정해양위원회</v>
          </cell>
          <cell r="C133" t="str">
            <v>축산산림국</v>
          </cell>
        </row>
        <row r="134">
          <cell r="A134" t="str">
            <v>산림환경연구소</v>
          </cell>
          <cell r="B134" t="str">
            <v>농정해양위원회</v>
          </cell>
          <cell r="C134" t="str">
            <v>축산산림국</v>
          </cell>
        </row>
        <row r="135">
          <cell r="A135" t="str">
            <v>축산진흥센터</v>
          </cell>
          <cell r="B135" t="str">
            <v>농정해양위원회</v>
          </cell>
          <cell r="C135" t="str">
            <v>축산산림국</v>
          </cell>
        </row>
        <row r="136">
          <cell r="A136" t="str">
            <v>행정지원과</v>
          </cell>
          <cell r="B136" t="str">
            <v>농정해양위원회</v>
          </cell>
          <cell r="C136" t="str">
            <v>농업기술원</v>
          </cell>
        </row>
        <row r="137">
          <cell r="A137" t="str">
            <v>작물연구과</v>
          </cell>
          <cell r="B137" t="str">
            <v>농정해양위원회</v>
          </cell>
          <cell r="C137" t="str">
            <v>농업기술원</v>
          </cell>
        </row>
        <row r="138">
          <cell r="A138" t="str">
            <v>원예연구과</v>
          </cell>
          <cell r="B138" t="str">
            <v>농정해양위원회</v>
          </cell>
          <cell r="C138" t="str">
            <v>농업기술원</v>
          </cell>
        </row>
        <row r="139">
          <cell r="A139" t="str">
            <v>환경농업연구과</v>
          </cell>
          <cell r="B139" t="str">
            <v>농정해양위원회</v>
          </cell>
          <cell r="C139" t="str">
            <v>농업기술원</v>
          </cell>
        </row>
        <row r="140">
          <cell r="A140" t="str">
            <v>지도정책과</v>
          </cell>
          <cell r="B140" t="str">
            <v>농정해양위원회</v>
          </cell>
          <cell r="C140" t="str">
            <v>농업기술원</v>
          </cell>
        </row>
        <row r="141">
          <cell r="A141" t="str">
            <v>기술보급과</v>
          </cell>
          <cell r="B141" t="str">
            <v>농정해양위원회</v>
          </cell>
          <cell r="C141" t="str">
            <v>농업기술원</v>
          </cell>
        </row>
        <row r="142">
          <cell r="A142" t="str">
            <v>농촌자원과</v>
          </cell>
          <cell r="B142" t="str">
            <v>농정해양위원회</v>
          </cell>
          <cell r="C142" t="str">
            <v>농업기술원</v>
          </cell>
        </row>
        <row r="143">
          <cell r="A143" t="str">
            <v>버섯연구소</v>
          </cell>
          <cell r="B143" t="str">
            <v>농정해양위원회</v>
          </cell>
          <cell r="C143" t="str">
            <v>농업기술원</v>
          </cell>
        </row>
        <row r="144">
          <cell r="A144" t="str">
            <v>소득자원연구소</v>
          </cell>
          <cell r="B144" t="str">
            <v>농정해양위원회</v>
          </cell>
          <cell r="C144" t="str">
            <v>농업기술원</v>
          </cell>
        </row>
        <row r="145">
          <cell r="A145" t="str">
            <v>선인장다육식물연구소</v>
          </cell>
          <cell r="B145" t="str">
            <v>농정해양위원회</v>
          </cell>
          <cell r="C145" t="str">
            <v>농업기술원</v>
          </cell>
        </row>
        <row r="146">
          <cell r="A146" t="str">
            <v>복지정책과</v>
          </cell>
          <cell r="B146" t="str">
            <v>보건복지위원회</v>
          </cell>
          <cell r="C146" t="str">
            <v>보건복지국</v>
          </cell>
        </row>
        <row r="147">
          <cell r="A147" t="str">
            <v>사회적일자리과</v>
          </cell>
          <cell r="B147" t="str">
            <v>보건복지위원회</v>
          </cell>
          <cell r="C147" t="str">
            <v>보건복지국</v>
          </cell>
        </row>
        <row r="148">
          <cell r="A148" t="str">
            <v>노인복지과</v>
          </cell>
          <cell r="B148" t="str">
            <v>보건복지위원회</v>
          </cell>
          <cell r="C148" t="str">
            <v>보건복지국</v>
          </cell>
        </row>
        <row r="149">
          <cell r="A149" t="str">
            <v>장애인복지과</v>
          </cell>
          <cell r="B149" t="str">
            <v>보건복지위원회</v>
          </cell>
          <cell r="C149" t="str">
            <v>보건복지국</v>
          </cell>
        </row>
        <row r="150">
          <cell r="A150" t="str">
            <v>보건정책과</v>
          </cell>
          <cell r="B150" t="str">
            <v>보건복지위원회</v>
          </cell>
          <cell r="C150" t="str">
            <v>보건복지국</v>
          </cell>
        </row>
        <row r="151">
          <cell r="A151" t="str">
            <v>감염병관리과</v>
          </cell>
          <cell r="B151" t="str">
            <v>보건복지위원회</v>
          </cell>
          <cell r="C151" t="str">
            <v>보건복지국</v>
          </cell>
        </row>
        <row r="152">
          <cell r="A152" t="str">
            <v>건강증진과</v>
          </cell>
          <cell r="B152" t="str">
            <v>보건복지위원회</v>
          </cell>
          <cell r="C152" t="str">
            <v>보건복지국</v>
          </cell>
        </row>
        <row r="153">
          <cell r="A153" t="str">
            <v>식품안전과</v>
          </cell>
          <cell r="B153" t="str">
            <v>보건복지위원회</v>
          </cell>
          <cell r="C153" t="str">
            <v>보건복지국</v>
          </cell>
        </row>
        <row r="154">
          <cell r="A154" t="str">
            <v>사회복지담당관</v>
          </cell>
          <cell r="B154" t="str">
            <v>보건복지위원회</v>
          </cell>
          <cell r="C154" t="str">
            <v>복지여성실</v>
          </cell>
        </row>
        <row r="155">
          <cell r="A155" t="str">
            <v>보건위생담당관</v>
          </cell>
          <cell r="B155" t="str">
            <v>보건복지위원회</v>
          </cell>
          <cell r="C155" t="str">
            <v>복지여성실</v>
          </cell>
        </row>
        <row r="156">
          <cell r="A156" t="str">
            <v>보건환경연구원(총무과)</v>
          </cell>
          <cell r="B156" t="str">
            <v>보건복지위원회</v>
          </cell>
          <cell r="C156" t="str">
            <v>보건환경연구원</v>
          </cell>
        </row>
        <row r="157">
          <cell r="A157" t="str">
            <v>보건연구부</v>
          </cell>
          <cell r="B157" t="str">
            <v>보건복지위원회</v>
          </cell>
          <cell r="C157" t="str">
            <v>보건환경연구원</v>
          </cell>
        </row>
        <row r="158">
          <cell r="A158" t="str">
            <v>수원농수산물검사소</v>
          </cell>
          <cell r="B158" t="str">
            <v>보건복지위원회</v>
          </cell>
          <cell r="C158" t="str">
            <v>보건환경연구원</v>
          </cell>
        </row>
        <row r="159">
          <cell r="A159" t="str">
            <v>북부지원</v>
          </cell>
          <cell r="B159" t="str">
            <v>보건복지위원회</v>
          </cell>
          <cell r="C159" t="str">
            <v>보건환경연구원</v>
          </cell>
        </row>
        <row r="160">
          <cell r="A160" t="str">
            <v>철도물류정책과</v>
          </cell>
          <cell r="B160" t="str">
            <v>건설교통위원회</v>
          </cell>
          <cell r="C160" t="str">
            <v>철도국</v>
          </cell>
        </row>
        <row r="161">
          <cell r="A161" t="str">
            <v>광역도시철도과</v>
          </cell>
          <cell r="B161" t="str">
            <v>건설교통위원회</v>
          </cell>
          <cell r="C161" t="str">
            <v>철도국</v>
          </cell>
        </row>
        <row r="162">
          <cell r="A162" t="str">
            <v>철도건설과</v>
          </cell>
          <cell r="B162" t="str">
            <v>건설교통위원회</v>
          </cell>
          <cell r="C162" t="str">
            <v>철도국</v>
          </cell>
        </row>
        <row r="163">
          <cell r="A163" t="str">
            <v>교통정책과</v>
          </cell>
          <cell r="B163" t="str">
            <v>건설교통위원회</v>
          </cell>
          <cell r="C163" t="str">
            <v>교통국</v>
          </cell>
        </row>
        <row r="164">
          <cell r="A164" t="str">
            <v>버스정책과</v>
          </cell>
          <cell r="B164" t="str">
            <v>건설교통위원회</v>
          </cell>
          <cell r="C164" t="str">
            <v>교통국</v>
          </cell>
        </row>
        <row r="165">
          <cell r="A165" t="str">
            <v>굿모닝버스추진단</v>
          </cell>
          <cell r="B165" t="str">
            <v>건설교통위원회</v>
          </cell>
          <cell r="C165" t="str">
            <v>교통국</v>
          </cell>
        </row>
        <row r="166">
          <cell r="A166" t="str">
            <v>택시정책과</v>
          </cell>
          <cell r="B166" t="str">
            <v>건설교통위원회</v>
          </cell>
          <cell r="C166" t="str">
            <v>교통국</v>
          </cell>
        </row>
        <row r="167">
          <cell r="A167" t="str">
            <v>교통정보센터</v>
          </cell>
          <cell r="B167" t="str">
            <v>건설교통위원회</v>
          </cell>
          <cell r="C167" t="str">
            <v>교통국</v>
          </cell>
        </row>
        <row r="168">
          <cell r="A168" t="str">
            <v>건설안전과</v>
          </cell>
          <cell r="B168" t="str">
            <v>건설교통위원회</v>
          </cell>
          <cell r="C168" t="str">
            <v>건설국</v>
          </cell>
        </row>
        <row r="169">
          <cell r="A169" t="str">
            <v>도로정책과</v>
          </cell>
          <cell r="B169" t="str">
            <v>건설교통위원회</v>
          </cell>
          <cell r="C169" t="str">
            <v>건설국</v>
          </cell>
        </row>
        <row r="170">
          <cell r="A170" t="str">
            <v>하천과</v>
          </cell>
          <cell r="B170" t="str">
            <v>건설교통위원회</v>
          </cell>
          <cell r="C170" t="str">
            <v>건설국</v>
          </cell>
        </row>
        <row r="171">
          <cell r="A171" t="str">
            <v>건설기술과</v>
          </cell>
          <cell r="B171" t="str">
            <v>건설교통위원회</v>
          </cell>
          <cell r="C171" t="str">
            <v>건설국</v>
          </cell>
        </row>
        <row r="172">
          <cell r="A172" t="str">
            <v>관리과</v>
          </cell>
          <cell r="B172" t="str">
            <v>건설교통위원회</v>
          </cell>
          <cell r="C172" t="str">
            <v>건설본부</v>
          </cell>
        </row>
        <row r="173">
          <cell r="A173" t="str">
            <v>도로건설과</v>
          </cell>
          <cell r="B173" t="str">
            <v>건설교통위원회</v>
          </cell>
          <cell r="C173" t="str">
            <v>건설본부</v>
          </cell>
        </row>
        <row r="174">
          <cell r="A174" t="str">
            <v>북부도로과</v>
          </cell>
          <cell r="B174" t="str">
            <v>건설교통위원회</v>
          </cell>
          <cell r="C174" t="str">
            <v>건설본부</v>
          </cell>
        </row>
        <row r="175">
          <cell r="A175" t="str">
            <v>건축시설과</v>
          </cell>
          <cell r="B175" t="str">
            <v>건설교통위원회</v>
          </cell>
          <cell r="C175" t="str">
            <v>건설본부</v>
          </cell>
        </row>
        <row r="176">
          <cell r="A176" t="str">
            <v>경기융합타운추진단</v>
          </cell>
          <cell r="B176" t="str">
            <v>건설교통위원회</v>
          </cell>
          <cell r="C176" t="str">
            <v>건설본부</v>
          </cell>
        </row>
        <row r="177">
          <cell r="A177" t="str">
            <v>지역정책과</v>
          </cell>
          <cell r="B177" t="str">
            <v>도시환경위원회</v>
          </cell>
          <cell r="C177" t="str">
            <v>도시주택실</v>
          </cell>
        </row>
        <row r="178">
          <cell r="A178" t="str">
            <v>도시정책과</v>
          </cell>
          <cell r="B178" t="str">
            <v>도시환경위원회</v>
          </cell>
          <cell r="C178" t="str">
            <v>도시주택실</v>
          </cell>
        </row>
        <row r="179">
          <cell r="A179" t="str">
            <v>도시주택과</v>
          </cell>
          <cell r="B179" t="str">
            <v>도시환경위원회</v>
          </cell>
          <cell r="C179" t="str">
            <v>도시주택실</v>
          </cell>
        </row>
        <row r="180">
          <cell r="A180" t="str">
            <v>주택정책과</v>
          </cell>
          <cell r="B180" t="str">
            <v>도시환경위원회</v>
          </cell>
          <cell r="C180" t="str">
            <v>도시주택실</v>
          </cell>
        </row>
        <row r="181">
          <cell r="A181" t="str">
            <v>건축디자인과</v>
          </cell>
          <cell r="B181" t="str">
            <v>도시환경위원회</v>
          </cell>
          <cell r="C181" t="str">
            <v>도시주택실</v>
          </cell>
        </row>
        <row r="182">
          <cell r="A182" t="str">
            <v>공공택지과</v>
          </cell>
          <cell r="B182" t="str">
            <v>도시환경위원회</v>
          </cell>
          <cell r="C182" t="str">
            <v>도시주택실</v>
          </cell>
        </row>
        <row r="183">
          <cell r="A183" t="str">
            <v>토지정보과</v>
          </cell>
          <cell r="B183" t="str">
            <v>도시환경위원회</v>
          </cell>
          <cell r="C183" t="str">
            <v>도시주택실</v>
          </cell>
        </row>
        <row r="184">
          <cell r="A184" t="str">
            <v>공동주택과</v>
          </cell>
          <cell r="B184" t="str">
            <v>도시환경위원회</v>
          </cell>
          <cell r="C184" t="str">
            <v>도시주택실</v>
          </cell>
        </row>
        <row r="185">
          <cell r="A185" t="str">
            <v>따복하우스과</v>
          </cell>
          <cell r="B185" t="str">
            <v>도시환경위원회</v>
          </cell>
          <cell r="C185" t="str">
            <v>도시주택실</v>
          </cell>
        </row>
        <row r="186">
          <cell r="A186" t="str">
            <v>도시재생과</v>
          </cell>
          <cell r="B186" t="str">
            <v>도시환경위원회</v>
          </cell>
          <cell r="C186" t="str">
            <v>도시주택실</v>
          </cell>
        </row>
        <row r="187">
          <cell r="A187" t="str">
            <v>도시계획상임기획단</v>
          </cell>
          <cell r="B187" t="str">
            <v>도시환경위원회</v>
          </cell>
          <cell r="C187" t="str">
            <v>도시주택실</v>
          </cell>
        </row>
        <row r="188">
          <cell r="A188" t="str">
            <v>환경정책과</v>
          </cell>
          <cell r="B188" t="str">
            <v>도시환경위원회</v>
          </cell>
          <cell r="C188" t="str">
            <v>환경국</v>
          </cell>
        </row>
        <row r="189">
          <cell r="A189" t="str">
            <v>기후대기과</v>
          </cell>
          <cell r="B189" t="str">
            <v>도시환경위원회</v>
          </cell>
          <cell r="C189" t="str">
            <v>환경국</v>
          </cell>
        </row>
        <row r="190">
          <cell r="A190" t="str">
            <v>환경안전관리과</v>
          </cell>
          <cell r="B190" t="str">
            <v>도시환경위원회</v>
          </cell>
          <cell r="C190" t="str">
            <v>환경국</v>
          </cell>
        </row>
        <row r="191">
          <cell r="A191" t="str">
            <v>자원순환과</v>
          </cell>
          <cell r="B191" t="str">
            <v>도시환경위원회</v>
          </cell>
          <cell r="C191" t="str">
            <v>환경국</v>
          </cell>
        </row>
        <row r="192">
          <cell r="A192" t="str">
            <v>북부환경관리과</v>
          </cell>
          <cell r="B192" t="str">
            <v>도시환경위원회</v>
          </cell>
          <cell r="C192" t="str">
            <v>환경국</v>
          </cell>
        </row>
        <row r="193">
          <cell r="A193" t="str">
            <v>공단환경관리사업소</v>
          </cell>
          <cell r="B193" t="str">
            <v>도시환경위원회</v>
          </cell>
          <cell r="C193" t="str">
            <v>환경국</v>
          </cell>
        </row>
        <row r="194">
          <cell r="A194" t="str">
            <v>공원녹지과</v>
          </cell>
          <cell r="B194" t="str">
            <v>도시환경위원회</v>
          </cell>
          <cell r="C194" t="str">
            <v>축산산림국</v>
          </cell>
        </row>
        <row r="195">
          <cell r="A195" t="str">
            <v>대기연구부</v>
          </cell>
          <cell r="B195" t="str">
            <v>도시환경위원회</v>
          </cell>
          <cell r="C195" t="str">
            <v>보건환경연구원</v>
          </cell>
        </row>
        <row r="196">
          <cell r="A196" t="str">
            <v>수질연구부</v>
          </cell>
          <cell r="B196" t="str">
            <v>도시환경위원회</v>
          </cell>
          <cell r="C196" t="str">
            <v>보건환경연구원</v>
          </cell>
        </row>
        <row r="197">
          <cell r="A197" t="str">
            <v>북부지원</v>
          </cell>
          <cell r="B197" t="str">
            <v>도시환경위원회</v>
          </cell>
          <cell r="C197" t="str">
            <v>보건환경연구원</v>
          </cell>
        </row>
        <row r="198">
          <cell r="A198" t="str">
            <v>수질정책과</v>
          </cell>
          <cell r="B198" t="str">
            <v>도시환경위원회</v>
          </cell>
          <cell r="C198" t="str">
            <v>수자원본부</v>
          </cell>
        </row>
        <row r="199">
          <cell r="A199" t="str">
            <v>수질관리과</v>
          </cell>
          <cell r="B199" t="str">
            <v>도시환경위원회</v>
          </cell>
          <cell r="C199" t="str">
            <v>수자원본부</v>
          </cell>
        </row>
        <row r="200">
          <cell r="A200" t="str">
            <v>상하수과</v>
          </cell>
          <cell r="B200" t="str">
            <v>도시환경위원회</v>
          </cell>
          <cell r="C200" t="str">
            <v>수자원본부</v>
          </cell>
        </row>
        <row r="201">
          <cell r="A201" t="str">
            <v>수질총량과</v>
          </cell>
          <cell r="B201" t="str">
            <v>도시환경위원회</v>
          </cell>
          <cell r="C201" t="str">
            <v>수자원본부</v>
          </cell>
        </row>
        <row r="202">
          <cell r="A202" t="str">
            <v>여성정책과</v>
          </cell>
          <cell r="B202" t="str">
            <v>여성가족교육협력위원회</v>
          </cell>
          <cell r="C202" t="str">
            <v>여성가족국</v>
          </cell>
        </row>
        <row r="203">
          <cell r="A203" t="str">
            <v>여성권익가족과</v>
          </cell>
          <cell r="B203" t="str">
            <v>여성가족교육협력위원회</v>
          </cell>
          <cell r="C203" t="str">
            <v>여성가족국</v>
          </cell>
        </row>
        <row r="204">
          <cell r="A204" t="str">
            <v>보육정책과</v>
          </cell>
          <cell r="B204" t="str">
            <v>여성가족교육협력위원회</v>
          </cell>
          <cell r="C204" t="str">
            <v>여성가족국</v>
          </cell>
        </row>
        <row r="205">
          <cell r="A205" t="str">
            <v>아동청소년과</v>
          </cell>
          <cell r="B205" t="str">
            <v>여성가족교육협력위원회</v>
          </cell>
          <cell r="C205" t="str">
            <v>여성가족국</v>
          </cell>
        </row>
        <row r="206">
          <cell r="A206" t="str">
            <v>다문화가족과</v>
          </cell>
          <cell r="B206" t="str">
            <v>여성가족교육협력위원회</v>
          </cell>
          <cell r="C206" t="str">
            <v>여성가족국</v>
          </cell>
        </row>
        <row r="207">
          <cell r="A207" t="str">
            <v>여성비전센터</v>
          </cell>
          <cell r="B207" t="str">
            <v>여성가족교육협력위원회</v>
          </cell>
          <cell r="C207" t="str">
            <v>여성가족국</v>
          </cell>
        </row>
        <row r="208">
          <cell r="A208" t="str">
            <v>여성능력개발센터</v>
          </cell>
          <cell r="B208" t="str">
            <v>여성가족교육협력위원회</v>
          </cell>
          <cell r="C208" t="str">
            <v>여성가족국</v>
          </cell>
        </row>
        <row r="209">
          <cell r="A209" t="str">
            <v>가족복지담당관</v>
          </cell>
          <cell r="B209" t="str">
            <v>여성가족교육협력위원회</v>
          </cell>
          <cell r="C209" t="str">
            <v>복지여성실</v>
          </cell>
        </row>
        <row r="210">
          <cell r="A210" t="str">
            <v>북부여성비전담당관</v>
          </cell>
          <cell r="B210" t="str">
            <v>여성가족교육협력위원회</v>
          </cell>
          <cell r="C210" t="str">
            <v>복지여성실</v>
          </cell>
        </row>
        <row r="211">
          <cell r="A211" t="str">
            <v>보육청소년담당관</v>
          </cell>
          <cell r="B211" t="str">
            <v>여성가족교육협력위원회</v>
          </cell>
          <cell r="C211" t="str">
            <v>복지여성실</v>
          </cell>
        </row>
        <row r="212">
          <cell r="A212" t="str">
            <v>북부여성비전센터</v>
          </cell>
          <cell r="B212" t="str">
            <v>여성가족교육협력위원회</v>
          </cell>
          <cell r="C212" t="str">
            <v>복지여성실</v>
          </cell>
        </row>
        <row r="213">
          <cell r="A213" t="str">
            <v>교육정책과</v>
          </cell>
          <cell r="B213" t="str">
            <v>여성가족교육협력위원회</v>
          </cell>
          <cell r="C213" t="str">
            <v>교육협력국</v>
          </cell>
        </row>
        <row r="214">
          <cell r="A214" t="str">
            <v>교육협력과</v>
          </cell>
          <cell r="B214" t="str">
            <v>여성가족교육협력위원회</v>
          </cell>
          <cell r="C214" t="str">
            <v>교육협력국</v>
          </cell>
        </row>
        <row r="215">
          <cell r="A215" t="str">
            <v>도서관정책과</v>
          </cell>
          <cell r="B215" t="str">
            <v>여성가족교육협력위원회</v>
          </cell>
          <cell r="C215" t="str">
            <v>교육협력국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>
      <c r="A10" s="3" t="s">
        <v>564</v>
      </c>
      <c r="B10" s="3" t="s">
        <v>9</v>
      </c>
      <c r="C10" s="3" t="s">
        <v>32</v>
      </c>
      <c r="D10" s="1"/>
      <c r="E10" s="3" t="s">
        <v>32</v>
      </c>
      <c r="F10" s="3" t="s">
        <v>564</v>
      </c>
      <c r="G10" s="3" t="s">
        <v>9</v>
      </c>
      <c r="H10" s="3" t="s">
        <v>33</v>
      </c>
      <c r="I10" s="3" t="s">
        <v>34</v>
      </c>
    </row>
    <row r="11" spans="1:9">
      <c r="A11" s="3" t="s">
        <v>565</v>
      </c>
      <c r="B11" s="3" t="s">
        <v>9</v>
      </c>
      <c r="C11" s="3" t="s">
        <v>32</v>
      </c>
      <c r="D11" s="1"/>
      <c r="E11" s="3" t="s">
        <v>32</v>
      </c>
      <c r="F11" s="3" t="s">
        <v>565</v>
      </c>
      <c r="G11" s="3" t="s">
        <v>9</v>
      </c>
      <c r="H11" s="3" t="s">
        <v>35</v>
      </c>
      <c r="I11" s="3" t="s">
        <v>36</v>
      </c>
    </row>
    <row r="12" spans="1:9">
      <c r="A12" s="96" t="s">
        <v>561</v>
      </c>
      <c r="B12" s="3" t="s">
        <v>9</v>
      </c>
      <c r="C12" s="3" t="s">
        <v>563</v>
      </c>
      <c r="D12" s="1"/>
      <c r="E12" s="3" t="s">
        <v>563</v>
      </c>
      <c r="F12" s="3" t="s">
        <v>561</v>
      </c>
      <c r="G12" s="3" t="s">
        <v>9</v>
      </c>
      <c r="H12" s="3" t="s">
        <v>37</v>
      </c>
      <c r="I12" s="3" t="s">
        <v>38</v>
      </c>
    </row>
    <row r="13" spans="1:9">
      <c r="A13" s="96" t="s">
        <v>562</v>
      </c>
      <c r="B13" s="3" t="s">
        <v>9</v>
      </c>
      <c r="C13" s="3" t="s">
        <v>563</v>
      </c>
      <c r="D13" s="1"/>
      <c r="E13" s="3" t="s">
        <v>563</v>
      </c>
      <c r="F13" s="3" t="s">
        <v>562</v>
      </c>
      <c r="G13" s="3" t="s">
        <v>9</v>
      </c>
      <c r="H13" s="3" t="s">
        <v>39</v>
      </c>
      <c r="I13" s="3" t="s">
        <v>40</v>
      </c>
    </row>
    <row r="14" spans="1:9">
      <c r="A14" s="3" t="s">
        <v>41</v>
      </c>
      <c r="B14" s="3" t="s">
        <v>9</v>
      </c>
      <c r="C14" s="3" t="s">
        <v>563</v>
      </c>
      <c r="D14" s="1"/>
      <c r="E14" s="3" t="s">
        <v>563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604</v>
      </c>
    </row>
    <row r="16" spans="1:9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605</v>
      </c>
    </row>
    <row r="17" spans="1:9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606</v>
      </c>
    </row>
    <row r="18" spans="1:9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607</v>
      </c>
    </row>
    <row r="19" spans="1:9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608</v>
      </c>
    </row>
    <row r="20" spans="1:9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609</v>
      </c>
    </row>
    <row r="21" spans="1:9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610</v>
      </c>
    </row>
    <row r="22" spans="1:9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611</v>
      </c>
    </row>
    <row r="23" spans="1:9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612</v>
      </c>
    </row>
    <row r="24" spans="1:9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613</v>
      </c>
    </row>
    <row r="25" spans="1:9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614</v>
      </c>
    </row>
    <row r="26" spans="1:9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615</v>
      </c>
    </row>
    <row r="27" spans="1:9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616</v>
      </c>
    </row>
    <row r="28" spans="1:9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617</v>
      </c>
    </row>
    <row r="29" spans="1:9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618</v>
      </c>
    </row>
    <row r="30" spans="1:9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619</v>
      </c>
    </row>
    <row r="31" spans="1:9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620</v>
      </c>
    </row>
    <row r="32" spans="1:9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621</v>
      </c>
    </row>
    <row r="33" spans="1:9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622</v>
      </c>
    </row>
    <row r="34" spans="1:9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623</v>
      </c>
    </row>
    <row r="35" spans="1:9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624</v>
      </c>
    </row>
    <row r="36" spans="1:9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625</v>
      </c>
    </row>
    <row r="37" spans="1:9">
      <c r="A37" s="96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626</v>
      </c>
    </row>
    <row r="38" spans="1:9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627</v>
      </c>
    </row>
    <row r="39" spans="1:9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628</v>
      </c>
    </row>
    <row r="40" spans="1:9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629</v>
      </c>
    </row>
    <row r="41" spans="1:9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630</v>
      </c>
    </row>
    <row r="42" spans="1:9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631</v>
      </c>
    </row>
    <row r="43" spans="1:9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632</v>
      </c>
    </row>
    <row r="44" spans="1:9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633</v>
      </c>
    </row>
    <row r="45" spans="1:9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634</v>
      </c>
    </row>
    <row r="46" spans="1:9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635</v>
      </c>
    </row>
    <row r="47" spans="1:9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636</v>
      </c>
    </row>
    <row r="48" spans="1:9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637</v>
      </c>
    </row>
    <row r="49" spans="1:9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638</v>
      </c>
    </row>
    <row r="50" spans="1:9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639</v>
      </c>
    </row>
    <row r="51" spans="1:9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640</v>
      </c>
    </row>
    <row r="52" spans="1:9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641</v>
      </c>
    </row>
    <row r="53" spans="1:9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642</v>
      </c>
    </row>
    <row r="54" spans="1:9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643</v>
      </c>
    </row>
    <row r="55" spans="1:9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644</v>
      </c>
    </row>
    <row r="56" spans="1:9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645</v>
      </c>
    </row>
    <row r="57" spans="1:9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646</v>
      </c>
    </row>
    <row r="58" spans="1:9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647</v>
      </c>
    </row>
    <row r="59" spans="1:9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648</v>
      </c>
    </row>
    <row r="60" spans="1:9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649</v>
      </c>
    </row>
    <row r="61" spans="1:9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650</v>
      </c>
    </row>
    <row r="62" spans="1:9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651</v>
      </c>
    </row>
    <row r="63" spans="1:9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652</v>
      </c>
    </row>
    <row r="64" spans="1:9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653</v>
      </c>
    </row>
    <row r="65" spans="1:9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654</v>
      </c>
    </row>
    <row r="66" spans="1:9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655</v>
      </c>
    </row>
    <row r="67" spans="1:9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656</v>
      </c>
    </row>
    <row r="68" spans="1:9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657</v>
      </c>
    </row>
    <row r="69" spans="1:9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658</v>
      </c>
    </row>
    <row r="70" spans="1:9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659</v>
      </c>
    </row>
    <row r="71" spans="1:9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660</v>
      </c>
    </row>
    <row r="72" spans="1:9">
      <c r="A72" s="96" t="s">
        <v>566</v>
      </c>
      <c r="B72" s="3" t="s">
        <v>158</v>
      </c>
      <c r="C72" s="3" t="s">
        <v>176</v>
      </c>
      <c r="D72" s="1"/>
      <c r="E72" s="3" t="s">
        <v>176</v>
      </c>
      <c r="F72" s="3" t="s">
        <v>566</v>
      </c>
      <c r="G72" s="3" t="s">
        <v>158</v>
      </c>
      <c r="H72" s="3" t="s">
        <v>200</v>
      </c>
      <c r="I72" s="3" t="s">
        <v>661</v>
      </c>
    </row>
    <row r="73" spans="1:9">
      <c r="A73" s="96" t="s">
        <v>567</v>
      </c>
      <c r="B73" s="3" t="s">
        <v>158</v>
      </c>
      <c r="C73" s="3" t="s">
        <v>176</v>
      </c>
      <c r="D73" s="1"/>
      <c r="E73" s="3" t="s">
        <v>176</v>
      </c>
      <c r="F73" s="3" t="s">
        <v>567</v>
      </c>
      <c r="G73" s="3" t="s">
        <v>158</v>
      </c>
      <c r="H73" s="3" t="s">
        <v>202</v>
      </c>
      <c r="I73" s="3" t="s">
        <v>662</v>
      </c>
    </row>
    <row r="74" spans="1:9">
      <c r="A74" s="96" t="s">
        <v>568</v>
      </c>
      <c r="B74" s="3" t="s">
        <v>158</v>
      </c>
      <c r="C74" s="3" t="s">
        <v>176</v>
      </c>
      <c r="D74" s="1"/>
      <c r="E74" s="3" t="s">
        <v>176</v>
      </c>
      <c r="F74" s="3" t="s">
        <v>568</v>
      </c>
      <c r="G74" s="3" t="s">
        <v>158</v>
      </c>
      <c r="H74" s="3" t="s">
        <v>204</v>
      </c>
      <c r="I74" s="3" t="s">
        <v>663</v>
      </c>
    </row>
    <row r="75" spans="1:9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664</v>
      </c>
    </row>
    <row r="76" spans="1:9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665</v>
      </c>
    </row>
    <row r="77" spans="1:9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666</v>
      </c>
    </row>
    <row r="78" spans="1:9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667</v>
      </c>
    </row>
    <row r="79" spans="1:9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668</v>
      </c>
    </row>
    <row r="80" spans="1:9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669</v>
      </c>
    </row>
    <row r="81" spans="1:9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670</v>
      </c>
    </row>
    <row r="82" spans="1:9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671</v>
      </c>
    </row>
    <row r="83" spans="1:9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672</v>
      </c>
    </row>
    <row r="84" spans="1:9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673</v>
      </c>
    </row>
    <row r="85" spans="1:9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674</v>
      </c>
    </row>
    <row r="86" spans="1:9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675</v>
      </c>
    </row>
    <row r="87" spans="1:9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676</v>
      </c>
    </row>
    <row r="88" spans="1:9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677</v>
      </c>
    </row>
    <row r="89" spans="1:9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678</v>
      </c>
    </row>
    <row r="90" spans="1:9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679</v>
      </c>
    </row>
    <row r="91" spans="1:9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680</v>
      </c>
    </row>
    <row r="92" spans="1:9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681</v>
      </c>
    </row>
    <row r="93" spans="1:9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682</v>
      </c>
    </row>
    <row r="94" spans="1:9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683</v>
      </c>
    </row>
    <row r="95" spans="1:9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684</v>
      </c>
    </row>
    <row r="96" spans="1:9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685</v>
      </c>
    </row>
    <row r="97" spans="1:9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686</v>
      </c>
    </row>
    <row r="98" spans="1:9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687</v>
      </c>
    </row>
    <row r="99" spans="1:9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688</v>
      </c>
    </row>
    <row r="100" spans="1:9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689</v>
      </c>
    </row>
    <row r="101" spans="1:9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690</v>
      </c>
    </row>
    <row r="102" spans="1:9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691</v>
      </c>
    </row>
    <row r="103" spans="1:9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>
      <c r="A111" s="96" t="s">
        <v>569</v>
      </c>
      <c r="B111" s="3" t="s">
        <v>158</v>
      </c>
      <c r="C111" s="3" t="s">
        <v>273</v>
      </c>
      <c r="D111" s="1"/>
      <c r="E111" s="3" t="s">
        <v>273</v>
      </c>
      <c r="F111" s="3" t="s">
        <v>569</v>
      </c>
      <c r="G111" s="3" t="s">
        <v>158</v>
      </c>
      <c r="H111" s="3" t="s">
        <v>280</v>
      </c>
      <c r="I111" s="3" t="s">
        <v>73</v>
      </c>
    </row>
    <row r="112" spans="1:9">
      <c r="A112" s="96" t="s">
        <v>570</v>
      </c>
      <c r="B112" s="3" t="s">
        <v>158</v>
      </c>
      <c r="C112" s="3" t="s">
        <v>273</v>
      </c>
      <c r="D112" s="1"/>
      <c r="E112" s="3" t="s">
        <v>273</v>
      </c>
      <c r="F112" s="3" t="s">
        <v>570</v>
      </c>
      <c r="G112" s="3" t="s">
        <v>158</v>
      </c>
      <c r="H112" s="3" t="s">
        <v>282</v>
      </c>
      <c r="I112" s="3" t="s">
        <v>76</v>
      </c>
    </row>
    <row r="113" spans="1:9">
      <c r="A113" s="96" t="s">
        <v>571</v>
      </c>
      <c r="B113" s="3" t="s">
        <v>158</v>
      </c>
      <c r="C113" s="3" t="s">
        <v>273</v>
      </c>
      <c r="D113" s="1"/>
      <c r="E113" s="3" t="s">
        <v>273</v>
      </c>
      <c r="F113" s="3" t="s">
        <v>571</v>
      </c>
      <c r="G113" s="3" t="s">
        <v>158</v>
      </c>
      <c r="H113" s="3" t="s">
        <v>284</v>
      </c>
      <c r="I113" s="3" t="s">
        <v>79</v>
      </c>
    </row>
    <row r="114" spans="1:9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>
      <c r="A121" s="96" t="s">
        <v>572</v>
      </c>
      <c r="B121" s="3" t="s">
        <v>276</v>
      </c>
      <c r="C121" s="3" t="s">
        <v>277</v>
      </c>
      <c r="D121" s="1"/>
      <c r="E121" s="3" t="s">
        <v>277</v>
      </c>
      <c r="F121" s="3" t="s">
        <v>572</v>
      </c>
      <c r="G121" s="3" t="s">
        <v>276</v>
      </c>
      <c r="H121" s="3" t="s">
        <v>302</v>
      </c>
      <c r="I121" s="3" t="s">
        <v>104</v>
      </c>
    </row>
    <row r="122" spans="1:9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692</v>
      </c>
    </row>
    <row r="124" spans="1:9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693</v>
      </c>
    </row>
    <row r="125" spans="1:9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694</v>
      </c>
    </row>
    <row r="126" spans="1:9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695</v>
      </c>
    </row>
    <row r="127" spans="1:9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696</v>
      </c>
    </row>
    <row r="128" spans="1:9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697</v>
      </c>
    </row>
    <row r="129" spans="1:9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698</v>
      </c>
    </row>
    <row r="130" spans="1:9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699</v>
      </c>
    </row>
    <row r="131" spans="1:9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700</v>
      </c>
    </row>
    <row r="132" spans="1:9">
      <c r="A132" s="96" t="s">
        <v>573</v>
      </c>
      <c r="B132" s="3" t="s">
        <v>292</v>
      </c>
      <c r="C132" s="3" t="s">
        <v>308</v>
      </c>
      <c r="D132" s="1"/>
      <c r="E132" s="3" t="s">
        <v>308</v>
      </c>
      <c r="F132" s="3" t="s">
        <v>573</v>
      </c>
      <c r="G132" s="3" t="s">
        <v>292</v>
      </c>
      <c r="H132" s="3" t="s">
        <v>323</v>
      </c>
      <c r="I132" s="3" t="s">
        <v>701</v>
      </c>
    </row>
    <row r="133" spans="1:9">
      <c r="A133" s="96" t="s">
        <v>574</v>
      </c>
      <c r="B133" s="3" t="s">
        <v>292</v>
      </c>
      <c r="C133" s="3" t="s">
        <v>308</v>
      </c>
      <c r="D133" s="1"/>
      <c r="E133" s="3" t="s">
        <v>308</v>
      </c>
      <c r="F133" s="3" t="s">
        <v>574</v>
      </c>
      <c r="G133" s="3" t="s">
        <v>292</v>
      </c>
      <c r="H133" s="3" t="s">
        <v>325</v>
      </c>
      <c r="I133" s="3" t="s">
        <v>702</v>
      </c>
    </row>
    <row r="134" spans="1:9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703</v>
      </c>
    </row>
    <row r="135" spans="1:9">
      <c r="A135" s="96" t="s">
        <v>575</v>
      </c>
      <c r="B135" s="3" t="s">
        <v>292</v>
      </c>
      <c r="C135" s="3" t="s">
        <v>308</v>
      </c>
      <c r="D135" s="1"/>
      <c r="E135" s="3" t="s">
        <v>308</v>
      </c>
      <c r="F135" s="3" t="s">
        <v>575</v>
      </c>
      <c r="G135" s="3" t="s">
        <v>292</v>
      </c>
      <c r="H135" s="3" t="s">
        <v>328</v>
      </c>
      <c r="I135" s="3" t="s">
        <v>704</v>
      </c>
    </row>
    <row r="136" spans="1:9">
      <c r="A136" s="96" t="s">
        <v>576</v>
      </c>
      <c r="B136" s="3" t="s">
        <v>292</v>
      </c>
      <c r="C136" s="3" t="s">
        <v>318</v>
      </c>
      <c r="D136" s="1"/>
      <c r="E136" s="3" t="s">
        <v>318</v>
      </c>
      <c r="F136" s="3" t="s">
        <v>576</v>
      </c>
      <c r="G136" s="3" t="s">
        <v>292</v>
      </c>
      <c r="H136" s="3" t="s">
        <v>330</v>
      </c>
      <c r="I136" s="3" t="s">
        <v>705</v>
      </c>
    </row>
    <row r="137" spans="1:9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706</v>
      </c>
    </row>
    <row r="138" spans="1:9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707</v>
      </c>
    </row>
    <row r="139" spans="1:9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708</v>
      </c>
    </row>
    <row r="140" spans="1:9">
      <c r="A140" s="96" t="s">
        <v>577</v>
      </c>
      <c r="B140" s="3" t="s">
        <v>292</v>
      </c>
      <c r="C140" s="3" t="s">
        <v>318</v>
      </c>
      <c r="D140" s="1"/>
      <c r="E140" s="3" t="s">
        <v>318</v>
      </c>
      <c r="F140" s="3" t="s">
        <v>577</v>
      </c>
      <c r="G140" s="3" t="s">
        <v>292</v>
      </c>
      <c r="H140" s="3" t="s">
        <v>339</v>
      </c>
      <c r="I140" s="3" t="s">
        <v>709</v>
      </c>
    </row>
    <row r="141" spans="1:9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710</v>
      </c>
    </row>
    <row r="142" spans="1:9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711</v>
      </c>
    </row>
    <row r="143" spans="1:9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712</v>
      </c>
    </row>
    <row r="144" spans="1:9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713</v>
      </c>
    </row>
    <row r="145" spans="1:9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714</v>
      </c>
    </row>
    <row r="146" spans="1:9">
      <c r="A146" s="3" t="s">
        <v>578</v>
      </c>
      <c r="B146" s="3" t="s">
        <v>337</v>
      </c>
      <c r="C146" s="3" t="s">
        <v>338</v>
      </c>
      <c r="D146" s="1"/>
      <c r="E146" s="3" t="s">
        <v>338</v>
      </c>
      <c r="F146" s="3" t="s">
        <v>578</v>
      </c>
      <c r="G146" s="3" t="s">
        <v>337</v>
      </c>
      <c r="H146" s="3" t="s">
        <v>351</v>
      </c>
      <c r="I146" s="3" t="s">
        <v>715</v>
      </c>
    </row>
    <row r="147" spans="1:9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716</v>
      </c>
    </row>
    <row r="148" spans="1:9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717</v>
      </c>
    </row>
    <row r="149" spans="1:9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718</v>
      </c>
    </row>
    <row r="150" spans="1:9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719</v>
      </c>
    </row>
    <row r="151" spans="1:9">
      <c r="A151" s="96" t="s">
        <v>579</v>
      </c>
      <c r="B151" s="3" t="s">
        <v>337</v>
      </c>
      <c r="C151" s="3" t="s">
        <v>338</v>
      </c>
      <c r="D151" s="1"/>
      <c r="E151" s="3" t="s">
        <v>338</v>
      </c>
      <c r="F151" s="3" t="s">
        <v>579</v>
      </c>
      <c r="G151" s="3" t="s">
        <v>337</v>
      </c>
      <c r="H151" s="3" t="s">
        <v>363</v>
      </c>
      <c r="I151" s="3" t="s">
        <v>720</v>
      </c>
    </row>
    <row r="152" spans="1:9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721</v>
      </c>
    </row>
    <row r="153" spans="1:9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722</v>
      </c>
    </row>
    <row r="154" spans="1:9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723</v>
      </c>
    </row>
    <row r="155" spans="1:9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724</v>
      </c>
    </row>
    <row r="156" spans="1:9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725</v>
      </c>
    </row>
    <row r="157" spans="1:9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726</v>
      </c>
    </row>
    <row r="158" spans="1:9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727</v>
      </c>
    </row>
    <row r="159" spans="1:9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728</v>
      </c>
    </row>
    <row r="160" spans="1:9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729</v>
      </c>
    </row>
    <row r="161" spans="1:9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730</v>
      </c>
    </row>
    <row r="162" spans="1:9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731</v>
      </c>
    </row>
    <row r="163" spans="1:9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732</v>
      </c>
    </row>
    <row r="164" spans="1:9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733</v>
      </c>
    </row>
    <row r="165" spans="1:9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734</v>
      </c>
    </row>
    <row r="166" spans="1:9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735</v>
      </c>
    </row>
    <row r="167" spans="1:9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736</v>
      </c>
    </row>
    <row r="168" spans="1:9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737</v>
      </c>
    </row>
    <row r="169" spans="1:9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738</v>
      </c>
    </row>
    <row r="170" spans="1:9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739</v>
      </c>
    </row>
    <row r="171" spans="1:9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740</v>
      </c>
    </row>
    <row r="172" spans="1:9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741</v>
      </c>
    </row>
    <row r="173" spans="1:9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742</v>
      </c>
    </row>
    <row r="174" spans="1:9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743</v>
      </c>
    </row>
    <row r="175" spans="1:9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744</v>
      </c>
    </row>
    <row r="176" spans="1:9">
      <c r="A176" s="3" t="s">
        <v>580</v>
      </c>
      <c r="B176" s="3" t="s">
        <v>367</v>
      </c>
      <c r="C176" s="3" t="s">
        <v>395</v>
      </c>
      <c r="D176" s="1"/>
      <c r="E176" s="3" t="s">
        <v>395</v>
      </c>
      <c r="F176" s="3" t="s">
        <v>580</v>
      </c>
      <c r="G176" s="3" t="s">
        <v>367</v>
      </c>
      <c r="H176" s="3" t="s">
        <v>419</v>
      </c>
      <c r="I176" s="3" t="s">
        <v>745</v>
      </c>
    </row>
    <row r="177" spans="1:9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746</v>
      </c>
    </row>
    <row r="178" spans="1:9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747</v>
      </c>
    </row>
    <row r="179" spans="1:9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748</v>
      </c>
    </row>
    <row r="180" spans="1:9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749</v>
      </c>
    </row>
    <row r="181" spans="1:9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750</v>
      </c>
    </row>
    <row r="182" spans="1:9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751</v>
      </c>
    </row>
    <row r="183" spans="1:9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752</v>
      </c>
    </row>
    <row r="184" spans="1:9">
      <c r="A184" s="3" t="s">
        <v>581</v>
      </c>
      <c r="B184" s="3" t="s">
        <v>405</v>
      </c>
      <c r="C184" s="3" t="s">
        <v>406</v>
      </c>
      <c r="D184" s="1"/>
      <c r="E184" s="3" t="s">
        <v>406</v>
      </c>
      <c r="F184" s="3" t="s">
        <v>581</v>
      </c>
      <c r="G184" s="3" t="s">
        <v>405</v>
      </c>
      <c r="H184" s="3" t="s">
        <v>435</v>
      </c>
      <c r="I184" s="3" t="s">
        <v>753</v>
      </c>
    </row>
    <row r="185" spans="1:9">
      <c r="A185" s="96" t="s">
        <v>582</v>
      </c>
      <c r="B185" s="3" t="s">
        <v>405</v>
      </c>
      <c r="C185" s="3" t="s">
        <v>406</v>
      </c>
      <c r="D185" s="1"/>
      <c r="E185" s="3" t="s">
        <v>406</v>
      </c>
      <c r="F185" s="3" t="s">
        <v>582</v>
      </c>
      <c r="G185" s="3" t="s">
        <v>405</v>
      </c>
      <c r="H185" s="3" t="s">
        <v>437</v>
      </c>
      <c r="I185" s="3" t="s">
        <v>754</v>
      </c>
    </row>
    <row r="186" spans="1:9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755</v>
      </c>
    </row>
    <row r="187" spans="1:9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756</v>
      </c>
    </row>
    <row r="188" spans="1:9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757</v>
      </c>
    </row>
    <row r="189" spans="1:9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758</v>
      </c>
    </row>
    <row r="190" spans="1:9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759</v>
      </c>
    </row>
    <row r="191" spans="1:9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760</v>
      </c>
    </row>
    <row r="192" spans="1:9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761</v>
      </c>
    </row>
    <row r="193" spans="1:9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762</v>
      </c>
    </row>
    <row r="194" spans="1:9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763</v>
      </c>
    </row>
    <row r="195" spans="1:9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764</v>
      </c>
    </row>
    <row r="196" spans="1:9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765</v>
      </c>
    </row>
    <row r="197" spans="1:9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766</v>
      </c>
    </row>
    <row r="198" spans="1:9">
      <c r="A198" s="96" t="s">
        <v>583</v>
      </c>
      <c r="B198" s="3" t="s">
        <v>405</v>
      </c>
      <c r="C198" s="3" t="s">
        <v>445</v>
      </c>
      <c r="D198" s="1"/>
      <c r="E198" s="3" t="s">
        <v>445</v>
      </c>
      <c r="F198" s="3" t="s">
        <v>583</v>
      </c>
      <c r="G198" s="3" t="s">
        <v>405</v>
      </c>
      <c r="H198" s="3" t="s">
        <v>462</v>
      </c>
      <c r="I198" s="3" t="s">
        <v>767</v>
      </c>
    </row>
    <row r="199" spans="1:9">
      <c r="A199" s="96" t="s">
        <v>584</v>
      </c>
      <c r="B199" s="3" t="s">
        <v>405</v>
      </c>
      <c r="C199" s="3" t="s">
        <v>445</v>
      </c>
      <c r="D199" s="1"/>
      <c r="E199" s="3" t="s">
        <v>445</v>
      </c>
      <c r="F199" s="3" t="s">
        <v>584</v>
      </c>
      <c r="G199" s="3" t="s">
        <v>405</v>
      </c>
      <c r="H199" s="3" t="s">
        <v>464</v>
      </c>
      <c r="I199" s="3" t="s">
        <v>768</v>
      </c>
    </row>
    <row r="200" spans="1:9">
      <c r="A200" s="96" t="s">
        <v>585</v>
      </c>
      <c r="B200" s="3" t="s">
        <v>405</v>
      </c>
      <c r="C200" s="3" t="s">
        <v>445</v>
      </c>
      <c r="D200" s="1"/>
      <c r="E200" s="3" t="s">
        <v>445</v>
      </c>
      <c r="F200" s="3" t="s">
        <v>585</v>
      </c>
      <c r="G200" s="3" t="s">
        <v>405</v>
      </c>
      <c r="H200" s="3" t="s">
        <v>467</v>
      </c>
      <c r="I200" s="3" t="s">
        <v>769</v>
      </c>
    </row>
    <row r="201" spans="1:9">
      <c r="A201" s="96" t="s">
        <v>586</v>
      </c>
      <c r="B201" s="3" t="s">
        <v>405</v>
      </c>
      <c r="C201" s="3" t="s">
        <v>445</v>
      </c>
      <c r="D201" s="1"/>
      <c r="E201" s="3" t="s">
        <v>445</v>
      </c>
      <c r="F201" s="3" t="s">
        <v>586</v>
      </c>
      <c r="G201" s="3" t="s">
        <v>405</v>
      </c>
      <c r="H201" s="3" t="s">
        <v>469</v>
      </c>
      <c r="I201" s="3" t="s">
        <v>770</v>
      </c>
    </row>
    <row r="202" spans="1:9">
      <c r="A202" s="96" t="s">
        <v>587</v>
      </c>
      <c r="B202" s="3" t="s">
        <v>447</v>
      </c>
      <c r="C202" s="3" t="s">
        <v>448</v>
      </c>
      <c r="D202" s="1"/>
      <c r="E202" s="3" t="s">
        <v>448</v>
      </c>
      <c r="F202" s="3" t="s">
        <v>587</v>
      </c>
      <c r="G202" s="3" t="s">
        <v>447</v>
      </c>
      <c r="H202" s="3" t="s">
        <v>471</v>
      </c>
      <c r="I202" s="3" t="s">
        <v>771</v>
      </c>
    </row>
    <row r="203" spans="1:9">
      <c r="A203" s="96" t="s">
        <v>588</v>
      </c>
      <c r="B203" s="3" t="s">
        <v>447</v>
      </c>
      <c r="C203" s="3" t="s">
        <v>448</v>
      </c>
      <c r="D203" s="1"/>
      <c r="E203" s="3" t="s">
        <v>448</v>
      </c>
      <c r="F203" s="3" t="s">
        <v>588</v>
      </c>
      <c r="G203" s="3" t="s">
        <v>447</v>
      </c>
      <c r="H203" s="3" t="s">
        <v>591</v>
      </c>
      <c r="I203" s="3" t="s">
        <v>112</v>
      </c>
    </row>
    <row r="204" spans="1:9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592</v>
      </c>
      <c r="I204" s="3" t="s">
        <v>115</v>
      </c>
    </row>
    <row r="205" spans="1:9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593</v>
      </c>
      <c r="I205" s="3" t="s">
        <v>118</v>
      </c>
    </row>
    <row r="206" spans="1:9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594</v>
      </c>
      <c r="I206" s="3" t="s">
        <v>121</v>
      </c>
    </row>
    <row r="207" spans="1:9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595</v>
      </c>
      <c r="I207" s="3" t="s">
        <v>124</v>
      </c>
    </row>
    <row r="208" spans="1:9">
      <c r="A208" s="96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596</v>
      </c>
      <c r="I208" s="3" t="s">
        <v>127</v>
      </c>
    </row>
    <row r="209" spans="1:9">
      <c r="A209" s="96" t="s">
        <v>589</v>
      </c>
      <c r="B209" s="3" t="s">
        <v>447</v>
      </c>
      <c r="C209" s="3" t="s">
        <v>353</v>
      </c>
      <c r="D209" s="1"/>
      <c r="E209" s="3" t="s">
        <v>353</v>
      </c>
      <c r="F209" s="3" t="s">
        <v>589</v>
      </c>
      <c r="G209" s="3" t="s">
        <v>447</v>
      </c>
      <c r="H209" s="3" t="s">
        <v>597</v>
      </c>
      <c r="I209" s="3" t="s">
        <v>130</v>
      </c>
    </row>
    <row r="210" spans="1:9">
      <c r="A210" s="96" t="s">
        <v>590</v>
      </c>
      <c r="B210" s="3" t="s">
        <v>447</v>
      </c>
      <c r="C210" s="3" t="s">
        <v>353</v>
      </c>
      <c r="D210" s="1"/>
      <c r="E210" s="3" t="s">
        <v>353</v>
      </c>
      <c r="F210" s="3" t="s">
        <v>590</v>
      </c>
      <c r="G210" s="3" t="s">
        <v>447</v>
      </c>
      <c r="H210" s="3" t="s">
        <v>598</v>
      </c>
      <c r="I210" s="3" t="s">
        <v>133</v>
      </c>
    </row>
    <row r="211" spans="1:9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599</v>
      </c>
      <c r="I211" s="3" t="s">
        <v>136</v>
      </c>
    </row>
    <row r="212" spans="1:9">
      <c r="A212" s="96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600</v>
      </c>
      <c r="I212" s="3" t="s">
        <v>139</v>
      </c>
    </row>
    <row r="213" spans="1:9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601</v>
      </c>
      <c r="I213" s="3" t="s">
        <v>142</v>
      </c>
    </row>
    <row r="214" spans="1:9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602</v>
      </c>
      <c r="I214" s="3" t="s">
        <v>145</v>
      </c>
    </row>
    <row r="215" spans="1:9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603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/>
  <cols>
    <col min="1" max="10" width="8.625" customWidth="1"/>
  </cols>
  <sheetData>
    <row r="1" spans="1:10" ht="30" customHeight="1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>
      <c r="A5" s="13" t="s">
        <v>553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>
      <c r="A7" s="14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>
      <c r="A20" s="9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/>
  <sheetData>
    <row r="1" spans="1:13" ht="30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>
      <c r="A3" s="13" t="s">
        <v>553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>
      <c r="A5" s="10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>
      <c r="A14" s="9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zoomScale="70" zoomScaleNormal="70" workbookViewId="0"/>
  </sheetViews>
  <sheetFormatPr defaultRowHeight="30" customHeight="1"/>
  <cols>
    <col min="1" max="1" width="7.625" customWidth="1"/>
  </cols>
  <sheetData>
    <row r="1" spans="1:13" ht="24.9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2" customFormat="1" ht="60" customHeight="1">
      <c r="A4" s="10" t="s">
        <v>1252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ht="4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>
      <c r="A6" s="303" t="s">
        <v>1253</v>
      </c>
      <c r="B6" s="303"/>
      <c r="C6" s="303"/>
      <c r="D6" s="303"/>
      <c r="E6" s="303"/>
      <c r="F6" s="303"/>
      <c r="G6" s="303"/>
      <c r="H6" s="303"/>
      <c r="I6" s="303"/>
      <c r="J6" s="303"/>
      <c r="K6" s="303"/>
      <c r="L6" s="303"/>
      <c r="M6" s="303"/>
    </row>
    <row r="7" spans="1:13" ht="45" customHeight="1">
      <c r="A7" s="7"/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>
      <c r="A8" s="7"/>
      <c r="B8" s="8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>
      <c r="A12" s="9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mergeCells count="1">
    <mergeCell ref="A6:M6"/>
  </mergeCells>
  <phoneticPr fontId="1" type="noConversion"/>
  <printOptions horizontalCentered="1" vertic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83" t="s">
        <v>555</v>
      </c>
      <c r="B1" s="83"/>
      <c r="C1" s="83"/>
      <c r="D1" s="83"/>
      <c r="E1" s="83"/>
      <c r="F1" s="83"/>
      <c r="H1" s="85" t="s">
        <v>556</v>
      </c>
      <c r="I1" s="84"/>
      <c r="J1" s="85" t="s">
        <v>550</v>
      </c>
      <c r="K1" s="75">
        <f>IFERROR(INDEX('4추일출'!#REF!,MATCH("*예비비*",'4추일출'!G6:G125,0)),0)</f>
        <v>0</v>
      </c>
      <c r="L1" s="85" t="s">
        <v>551</v>
      </c>
      <c r="M1" s="75">
        <f>I1+K1</f>
        <v>0</v>
      </c>
    </row>
    <row r="2" spans="1:13" ht="24.95" customHeight="1">
      <c r="M2" s="19" t="s">
        <v>547</v>
      </c>
    </row>
    <row r="3" spans="1:13" ht="24.95" customHeight="1">
      <c r="A3" s="304" t="s">
        <v>533</v>
      </c>
      <c r="B3" s="76" t="s">
        <v>546</v>
      </c>
      <c r="C3" s="77"/>
      <c r="D3" s="77"/>
      <c r="E3" s="77"/>
      <c r="F3" s="77"/>
      <c r="H3" s="304" t="s">
        <v>533</v>
      </c>
      <c r="I3" s="76" t="s">
        <v>548</v>
      </c>
      <c r="J3" s="77"/>
      <c r="K3" s="77"/>
      <c r="L3" s="77"/>
      <c r="M3" s="77"/>
    </row>
    <row r="4" spans="1:13" ht="24.95" customHeight="1">
      <c r="A4" s="304"/>
      <c r="B4" s="78" t="s">
        <v>534</v>
      </c>
      <c r="C4" s="78" t="s">
        <v>535</v>
      </c>
      <c r="D4" s="78" t="s">
        <v>536</v>
      </c>
      <c r="E4" s="78" t="s">
        <v>535</v>
      </c>
      <c r="F4" s="78" t="s">
        <v>537</v>
      </c>
      <c r="H4" s="304"/>
      <c r="I4" s="78" t="s">
        <v>534</v>
      </c>
      <c r="J4" s="78" t="s">
        <v>535</v>
      </c>
      <c r="K4" s="78" t="s">
        <v>536</v>
      </c>
      <c r="L4" s="78" t="s">
        <v>535</v>
      </c>
      <c r="M4" s="78" t="s">
        <v>537</v>
      </c>
    </row>
    <row r="5" spans="1:13" ht="24.95" customHeight="1">
      <c r="A5" s="79" t="s">
        <v>538</v>
      </c>
      <c r="B5" s="80" t="e">
        <f>SUM(B6:B13)/2</f>
        <v>#REF!</v>
      </c>
      <c r="C5" s="79" t="e">
        <f>IF(B5=SUM('4추일입'!K6:L6),"OK","@@")</f>
        <v>#REF!</v>
      </c>
      <c r="D5" s="80" t="e">
        <f>SUM(D6:D13)/2</f>
        <v>#REF!</v>
      </c>
      <c r="E5" s="79" t="e">
        <f>IF(D5=SUM('4추일출'!K6:L6),"OK","@@")</f>
        <v>#REF!</v>
      </c>
      <c r="F5" s="80"/>
      <c r="H5" s="79" t="s">
        <v>538</v>
      </c>
      <c r="I5" s="80" t="e">
        <f>SUM(I6:I13)/2</f>
        <v>#REF!</v>
      </c>
      <c r="J5" s="79" t="e">
        <f>IF(I5=SUM('4추일입'!N6:O6),"OK","@@")</f>
        <v>#REF!</v>
      </c>
      <c r="K5" s="80" t="e">
        <f>SUM(K6:K13)/2</f>
        <v>#REF!</v>
      </c>
      <c r="L5" s="79" t="e">
        <f>IF(K5=SUM('4추일출'!N6:O6),"OK","@@")</f>
        <v>#REF!</v>
      </c>
      <c r="M5" s="80"/>
    </row>
    <row r="6" spans="1:13" ht="24.95" customHeight="1">
      <c r="A6" s="81" t="s">
        <v>539</v>
      </c>
      <c r="B6" s="82" t="e">
        <f>SUM(B7:B8)</f>
        <v>#REF!</v>
      </c>
      <c r="C6" s="81" t="e">
        <f>IF(B6='4추일입'!#REF!,"OK","@@")</f>
        <v>#REF!</v>
      </c>
      <c r="D6" s="82" t="e">
        <f>SUM(D7:D8)</f>
        <v>#REF!</v>
      </c>
      <c r="E6" s="81" t="e">
        <f>IF(D6='4추일출'!#REF!,"OK","@@")</f>
        <v>#REF!</v>
      </c>
      <c r="F6" s="82"/>
      <c r="H6" s="81" t="s">
        <v>539</v>
      </c>
      <c r="I6" s="82" t="e">
        <f>SUM(I7:I8)</f>
        <v>#REF!</v>
      </c>
      <c r="J6" s="81" t="e">
        <f>IF(I6='4추일입'!#REF!,"OK","@@")</f>
        <v>#REF!</v>
      </c>
      <c r="K6" s="82" t="e">
        <f>SUM(K7:K8)</f>
        <v>#REF!</v>
      </c>
      <c r="L6" s="81" t="e">
        <f>IF(K6='4추일출'!#REF!,"OK","@@")</f>
        <v>#REF!</v>
      </c>
      <c r="M6" s="82"/>
    </row>
    <row r="7" spans="1:13" ht="24.95" customHeight="1">
      <c r="A7" s="73" t="s">
        <v>540</v>
      </c>
      <c r="B7" s="74" t="e">
        <f>SUMIFS('4추일입'!#REF!,'4추일입'!#REF!,"도비")</f>
        <v>#REF!</v>
      </c>
      <c r="C7" s="73"/>
      <c r="D7" s="74" t="e">
        <f>SUMIFS('4추일출'!#REF!,'4추일출'!#REF!,"도비")</f>
        <v>#REF!</v>
      </c>
      <c r="E7" s="73"/>
      <c r="F7" s="74"/>
      <c r="H7" s="73" t="s">
        <v>540</v>
      </c>
      <c r="I7" s="74" t="e">
        <f>SUMIFS('4추일입'!#REF!,'4추일입'!#REF!,"국비")</f>
        <v>#REF!</v>
      </c>
      <c r="J7" s="73"/>
      <c r="K7" s="74" t="e">
        <f>SUMIFS('4추일출'!#REF!,'4추일출'!#REF!,"도비")</f>
        <v>#REF!</v>
      </c>
      <c r="L7" s="73"/>
      <c r="M7" s="74"/>
    </row>
    <row r="8" spans="1:13" ht="24.95" customHeight="1">
      <c r="A8" s="73" t="s">
        <v>541</v>
      </c>
      <c r="B8" s="74" t="e">
        <f>SUMIFS('4추일입'!#REF!,'4추일입'!#REF!,"국비")+SUMIFS('4추일입'!#REF!,'4추일입'!#REF!,"지특")+SUMIFS('4추일입'!#REF!,'4추일입'!#REF!,"기금")+SUMIFS('4추일입'!#REF!,'4추일입'!#REF!,"특교")</f>
        <v>#REF!</v>
      </c>
      <c r="C8" s="73"/>
      <c r="D8" s="74" t="e">
        <f>SUMIFS('4추일출'!#REF!,'4추일출'!#REF!,"국비")+SUMIFS('4추일출'!#REF!,'4추일출'!#REF!,"지특")+SUMIFS('4추일출'!#REF!,'4추일출'!#REF!,"기금")+SUMIFS('4추일출'!#REF!,'4추일출'!#REF!,"특교")</f>
        <v>#REF!</v>
      </c>
      <c r="E8" s="73"/>
      <c r="F8" s="74"/>
      <c r="H8" s="73" t="s">
        <v>541</v>
      </c>
      <c r="I8" s="74" t="e">
        <f>SUMIFS('4추일입'!#REF!,'4추일입'!#REF!,"국비")+SUMIFS('4추일입'!#REF!,'4추일입'!#REF!,"지특")+SUMIFS('4추일입'!#REF!,'4추일입'!#REF!,"기금")+SUMIFS('4추일입'!#REF!,'4추일입'!#REF!,"특교")</f>
        <v>#REF!</v>
      </c>
      <c r="J8" s="73"/>
      <c r="K8" s="74" t="e">
        <f>SUMIFS('4추일출'!#REF!,'4추일출'!#REF!,"국비")+SUMIFS('4추일출'!#REF!,'4추일출'!#REF!,"지특")+SUMIFS('4추일출'!#REF!,'4추일출'!#REF!,"기금")+SUMIFS('4추일출'!#REF!,'4추일출'!#REF!,"특교")</f>
        <v>#REF!</v>
      </c>
      <c r="L8" s="73"/>
      <c r="M8" s="74"/>
    </row>
    <row r="9" spans="1:13" ht="24.95" customHeight="1">
      <c r="A9" s="81" t="s">
        <v>542</v>
      </c>
      <c r="B9" s="82" t="e">
        <f>SUM(B10:B13)</f>
        <v>#REF!</v>
      </c>
      <c r="C9" s="81" t="e">
        <f>IF(B9='4추일입'!#REF!,"OK","@@")</f>
        <v>#REF!</v>
      </c>
      <c r="D9" s="82" t="e">
        <f>SUM(D10:D13)</f>
        <v>#REF!</v>
      </c>
      <c r="E9" s="81" t="e">
        <f>IF(D9='4추일출'!#REF!,"OK","@@")</f>
        <v>#REF!</v>
      </c>
      <c r="F9" s="82" t="e">
        <f>SUM(F10:F13)</f>
        <v>#REF!</v>
      </c>
      <c r="H9" s="81" t="s">
        <v>542</v>
      </c>
      <c r="I9" s="82" t="e">
        <f>SUM(I10:I13)</f>
        <v>#REF!</v>
      </c>
      <c r="J9" s="81" t="e">
        <f>IF(I9='4추일입'!#REF!,"OK","@@")</f>
        <v>#REF!</v>
      </c>
      <c r="K9" s="82" t="e">
        <f>SUM(K10:K13)</f>
        <v>#REF!</v>
      </c>
      <c r="L9" s="81" t="e">
        <f>IF(K9='4추일출'!#REF!,"OK","@@")</f>
        <v>#REF!</v>
      </c>
      <c r="M9" s="82" t="e">
        <f>SUM(M10:M13)</f>
        <v>#REF!</v>
      </c>
    </row>
    <row r="10" spans="1:13" ht="24.95" customHeight="1">
      <c r="A10" s="73" t="s">
        <v>543</v>
      </c>
      <c r="B10" s="74" t="e">
        <f>SUMIFS('4추일입'!#REF!,'4추일입'!#REF!,검증!A10)</f>
        <v>#REF!</v>
      </c>
      <c r="C10" s="73"/>
      <c r="D10" s="74" t="e">
        <f>SUMIFS('4추일출'!#REF!,'4추일출'!#REF!,검증!A10)</f>
        <v>#REF!</v>
      </c>
      <c r="E10" s="73"/>
      <c r="F10" s="74" t="e">
        <f>D10-B10</f>
        <v>#REF!</v>
      </c>
      <c r="H10" s="73" t="s">
        <v>543</v>
      </c>
      <c r="I10" s="74" t="e">
        <f>SUMIFS('4추일입'!#REF!,'4추일입'!#REF!,검증!H10)</f>
        <v>#REF!</v>
      </c>
      <c r="J10" s="73"/>
      <c r="K10" s="74" t="e">
        <f>SUMIFS('4추일출'!#REF!,'4추일출'!#REF!,검증!H10)</f>
        <v>#REF!</v>
      </c>
      <c r="L10" s="73"/>
      <c r="M10" s="74" t="e">
        <f>K10-I10</f>
        <v>#REF!</v>
      </c>
    </row>
    <row r="11" spans="1:13" ht="24.95" customHeight="1">
      <c r="A11" s="73" t="s">
        <v>549</v>
      </c>
      <c r="B11" s="74" t="e">
        <f>SUMIFS('4추일입'!#REF!,'4추일입'!#REF!,검증!A11)</f>
        <v>#REF!</v>
      </c>
      <c r="C11" s="73"/>
      <c r="D11" s="74" t="e">
        <f>SUMIFS('4추일출'!#REF!,'4추일출'!#REF!,검증!A11)</f>
        <v>#REF!</v>
      </c>
      <c r="E11" s="73"/>
      <c r="F11" s="74" t="e">
        <f t="shared" ref="F11:F13" si="0">D11-B11</f>
        <v>#REF!</v>
      </c>
      <c r="H11" s="73" t="s">
        <v>549</v>
      </c>
      <c r="I11" s="74" t="e">
        <f>SUMIFS('4추일입'!#REF!,'4추일입'!#REF!,검증!H11)</f>
        <v>#REF!</v>
      </c>
      <c r="J11" s="73"/>
      <c r="K11" s="74" t="e">
        <f>SUMIFS('4추일출'!#REF!,'4추일출'!#REF!,검증!H11)</f>
        <v>#REF!</v>
      </c>
      <c r="L11" s="73"/>
      <c r="M11" s="74" t="e">
        <f t="shared" ref="M11:M13" si="1">K11-I11</f>
        <v>#REF!</v>
      </c>
    </row>
    <row r="12" spans="1:13" ht="24.95" customHeight="1">
      <c r="A12" s="73" t="s">
        <v>544</v>
      </c>
      <c r="B12" s="74" t="e">
        <f>SUMIFS('4추일입'!#REF!,'4추일입'!#REF!,검증!A12)</f>
        <v>#REF!</v>
      </c>
      <c r="C12" s="73"/>
      <c r="D12" s="74" t="e">
        <f>SUMIFS('4추일출'!#REF!,'4추일출'!#REF!,검증!A12)</f>
        <v>#REF!</v>
      </c>
      <c r="E12" s="73"/>
      <c r="F12" s="74" t="e">
        <f t="shared" si="0"/>
        <v>#REF!</v>
      </c>
      <c r="H12" s="73" t="s">
        <v>544</v>
      </c>
      <c r="I12" s="74" t="e">
        <f>SUMIFS('4추일입'!#REF!,'4추일입'!#REF!,검증!H12)</f>
        <v>#REF!</v>
      </c>
      <c r="J12" s="73"/>
      <c r="K12" s="74" t="e">
        <f>SUMIFS('4추일출'!#REF!,'4추일출'!#REF!,검증!H12)</f>
        <v>#REF!</v>
      </c>
      <c r="L12" s="73"/>
      <c r="M12" s="74" t="e">
        <f t="shared" si="1"/>
        <v>#REF!</v>
      </c>
    </row>
    <row r="13" spans="1:13" ht="24.95" customHeight="1">
      <c r="A13" s="73" t="s">
        <v>545</v>
      </c>
      <c r="B13" s="74" t="e">
        <f>SUMIFS('4추일입'!#REF!,'4추일입'!#REF!,검증!A13)</f>
        <v>#REF!</v>
      </c>
      <c r="C13" s="73"/>
      <c r="D13" s="74" t="e">
        <f>SUMIFS('4추일출'!#REF!,'4추일출'!#REF!,검증!A13)</f>
        <v>#REF!</v>
      </c>
      <c r="E13" s="73"/>
      <c r="F13" s="74" t="e">
        <f t="shared" si="0"/>
        <v>#REF!</v>
      </c>
      <c r="H13" s="73" t="s">
        <v>545</v>
      </c>
      <c r="I13" s="74" t="e">
        <f>SUMIFS('4추일입'!#REF!,'4추일입'!#REF!,검증!H13)</f>
        <v>#REF!</v>
      </c>
      <c r="J13" s="73"/>
      <c r="K13" s="74" t="e">
        <f>SUMIFS('4추일출'!#REF!,'4추일출'!#REF!,검증!H13)</f>
        <v>#REF!</v>
      </c>
      <c r="L13" s="73"/>
      <c r="M13" s="74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42"/>
  <sheetViews>
    <sheetView view="pageBreakPreview" zoomScale="85" zoomScaleNormal="100" zoomScaleSheetLayoutView="85" workbookViewId="0"/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54" customWidth="1"/>
  </cols>
  <sheetData>
    <row r="1" spans="1:10" ht="30" customHeight="1">
      <c r="A1" s="64" t="s">
        <v>557</v>
      </c>
      <c r="B1" s="7"/>
      <c r="C1" s="7"/>
      <c r="D1" s="7"/>
      <c r="E1" s="7"/>
      <c r="F1" s="7"/>
      <c r="G1" s="7"/>
      <c r="H1" s="7"/>
      <c r="I1" s="7"/>
      <c r="J1" s="69"/>
    </row>
    <row r="2" spans="1:10" ht="9.9499999999999993" customHeight="1"/>
    <row r="3" spans="1:10" ht="20.100000000000001" customHeight="1">
      <c r="A3" s="53" t="s">
        <v>499</v>
      </c>
      <c r="C3" s="86" t="s">
        <v>500</v>
      </c>
      <c r="D3" s="57">
        <f>SUM(C7:D7)</f>
        <v>116730656</v>
      </c>
      <c r="F3" s="86" t="s">
        <v>501</v>
      </c>
      <c r="G3" s="57">
        <f>SUM(F7:G7)</f>
        <v>116730656</v>
      </c>
      <c r="H3" s="112"/>
    </row>
    <row r="4" spans="1:10" ht="15" customHeight="1" thickBot="1">
      <c r="C4" s="66"/>
      <c r="D4" s="66"/>
      <c r="E4" s="66"/>
      <c r="F4" s="67" t="s">
        <v>531</v>
      </c>
      <c r="G4" s="66"/>
      <c r="H4" s="66"/>
      <c r="I4" s="19" t="s">
        <v>502</v>
      </c>
      <c r="J4" s="70"/>
    </row>
    <row r="5" spans="1:10" ht="18" customHeight="1">
      <c r="A5" s="305" t="s">
        <v>503</v>
      </c>
      <c r="B5" s="307" t="s">
        <v>504</v>
      </c>
      <c r="C5" s="311" t="s">
        <v>505</v>
      </c>
      <c r="D5" s="312"/>
      <c r="E5" s="313"/>
      <c r="F5" s="311" t="s">
        <v>506</v>
      </c>
      <c r="G5" s="312"/>
      <c r="H5" s="313"/>
      <c r="I5" s="309" t="s">
        <v>507</v>
      </c>
      <c r="J5" s="68"/>
    </row>
    <row r="6" spans="1:10" ht="18" customHeight="1">
      <c r="A6" s="306"/>
      <c r="B6" s="308"/>
      <c r="C6" s="93" t="s">
        <v>518</v>
      </c>
      <c r="D6" s="93" t="s">
        <v>519</v>
      </c>
      <c r="E6" s="108" t="s">
        <v>800</v>
      </c>
      <c r="F6" s="93" t="s">
        <v>518</v>
      </c>
      <c r="G6" s="93" t="s">
        <v>519</v>
      </c>
      <c r="H6" s="113" t="s">
        <v>800</v>
      </c>
      <c r="I6" s="310"/>
      <c r="J6" s="68"/>
    </row>
    <row r="7" spans="1:10" ht="21.95" customHeight="1">
      <c r="A7" s="89" t="s">
        <v>508</v>
      </c>
      <c r="B7" s="87">
        <f>SUM(B8:B17)</f>
        <v>22621598828</v>
      </c>
      <c r="C7" s="87">
        <f t="shared" ref="C7:I7" si="0">SUM(C8:C17)</f>
        <v>-15419779</v>
      </c>
      <c r="D7" s="87">
        <f t="shared" si="0"/>
        <v>132150435</v>
      </c>
      <c r="E7" s="87">
        <f t="shared" si="0"/>
        <v>116730656</v>
      </c>
      <c r="F7" s="87">
        <f t="shared" si="0"/>
        <v>-39586852</v>
      </c>
      <c r="G7" s="87">
        <f t="shared" si="0"/>
        <v>156317508</v>
      </c>
      <c r="H7" s="87">
        <f t="shared" si="0"/>
        <v>116730656</v>
      </c>
      <c r="I7" s="90">
        <f t="shared" si="0"/>
        <v>22738329484</v>
      </c>
      <c r="J7" s="71"/>
    </row>
    <row r="8" spans="1:10" ht="21.95" customHeight="1">
      <c r="A8" s="59" t="s">
        <v>509</v>
      </c>
      <c r="B8" s="56">
        <f t="shared" ref="B8:B17" si="1">B31</f>
        <v>57771315</v>
      </c>
      <c r="C8" s="56">
        <f>SUMIFS('4추일입'!$N$6:$N$111,'4추일입'!$A$6:$A$111,총괄표!$A8)+SUMIFS('4추특입'!$M$6:$M$80,'4추특입'!$A$6:$A$80,총괄표!$A8)</f>
        <v>0</v>
      </c>
      <c r="D8" s="56">
        <f>SUMIFS('4추일입'!$O$6:$O$111,'4추일입'!$A$6:$A$111,총괄표!$A8)+SUMIFS('4추특입'!$N$6:$N$80,'4추특입'!$A$6:$A$80,총괄표!$A8)</f>
        <v>0</v>
      </c>
      <c r="E8" s="56">
        <f>D8+C8</f>
        <v>0</v>
      </c>
      <c r="F8" s="56">
        <f>SUMIFS('4추일출'!N$6:N$125,'4추일출'!$A$6:$A$125,총괄표!$A8)+SUMIFS('4추특출'!M$6:M$100,'4추특출'!$A$6:$A$100,총괄표!$A8)</f>
        <v>-28370</v>
      </c>
      <c r="G8" s="56">
        <f>SUMIFS('4추일출'!O$6:O$125,'4추일출'!$A$6:$A$125,총괄표!$A8)+SUMIFS('4추특출'!N$6:N$100,'4추특출'!$A$6:$A$100,총괄표!$A8)</f>
        <v>45000</v>
      </c>
      <c r="H8" s="56">
        <f>G8+F8</f>
        <v>16630</v>
      </c>
      <c r="I8" s="60">
        <f>B8+F8+G8</f>
        <v>57787945</v>
      </c>
      <c r="J8" s="71"/>
    </row>
    <row r="9" spans="1:10" ht="21.95" customHeight="1">
      <c r="A9" s="59" t="s">
        <v>510</v>
      </c>
      <c r="B9" s="56">
        <f t="shared" si="1"/>
        <v>7184665015</v>
      </c>
      <c r="C9" s="56">
        <f>SUMIFS('4추일입'!$N$6:$N$111,'4추일입'!$A$6:$A$111,총괄표!$A9)+SUMIFS('4추특입'!$M$6:$M$80,'4추특입'!$A$6:$A$80,총괄표!$A9)</f>
        <v>0</v>
      </c>
      <c r="D9" s="56">
        <f>SUMIFS('4추일입'!$O$6:$O$111,'4추일입'!$A$6:$A$111,총괄표!$A9)+SUMIFS('4추특입'!$N$6:$N$80,'4추특입'!$A$6:$A$80,총괄표!$A9)</f>
        <v>0</v>
      </c>
      <c r="E9" s="56">
        <f t="shared" ref="E9:E16" si="2">D9+C9</f>
        <v>0</v>
      </c>
      <c r="F9" s="56">
        <f>SUMIFS('4추일출'!N$6:N$125,'4추일출'!$A$6:$A$125,총괄표!$A9)+SUMIFS('4추특출'!M$6:M$100,'4추특출'!$A$6:$A$100,총괄표!$A9)</f>
        <v>-21021791</v>
      </c>
      <c r="G9" s="56">
        <f>SUMIFS('4추일출'!O$6:O$125,'4추일출'!$A$6:$A$125,총괄표!$A9)+SUMIFS('4추특출'!N$6:N$100,'4추특출'!$A$6:$A$100,총괄표!$A9)</f>
        <v>0</v>
      </c>
      <c r="H9" s="56">
        <f t="shared" ref="H9:H16" si="3">G9+F9</f>
        <v>-21021791</v>
      </c>
      <c r="I9" s="60">
        <f t="shared" ref="I9:I17" si="4">B9+F9+G9</f>
        <v>7163643224</v>
      </c>
      <c r="J9" s="71"/>
    </row>
    <row r="10" spans="1:10" ht="21.95" customHeight="1">
      <c r="A10" s="59" t="s">
        <v>511</v>
      </c>
      <c r="B10" s="56">
        <f t="shared" si="1"/>
        <v>535393714</v>
      </c>
      <c r="C10" s="56">
        <f>SUMIFS('4추일입'!$N$6:$N$111,'4추일입'!$A$6:$A$111,총괄표!$A10)+SUMIFS('4추특입'!$M$6:$M$80,'4추특입'!$A$6:$A$80,총괄표!$A10)</f>
        <v>0</v>
      </c>
      <c r="D10" s="56">
        <f>SUMIFS('4추일입'!$O$6:$O$111,'4추일입'!$A$6:$A$111,총괄표!$A10)+SUMIFS('4추특입'!$N$6:$N$80,'4추특입'!$A$6:$A$80,총괄표!$A10)</f>
        <v>24764</v>
      </c>
      <c r="E10" s="56">
        <f t="shared" si="2"/>
        <v>24764</v>
      </c>
      <c r="F10" s="56">
        <f>SUMIFS('4추일출'!N$6:N$125,'4추일출'!$A$6:$A$125,총괄표!$A10)+SUMIFS('4추특출'!M$6:M$100,'4추특출'!$A$6:$A$100,총괄표!$A10)</f>
        <v>-2000</v>
      </c>
      <c r="G10" s="56">
        <f>SUMIFS('4추일출'!O$6:O$125,'4추일출'!$A$6:$A$125,총괄표!$A10)+SUMIFS('4추특출'!N$6:N$100,'4추특출'!$A$6:$A$100,총괄표!$A10)</f>
        <v>24764</v>
      </c>
      <c r="H10" s="56">
        <f t="shared" si="3"/>
        <v>22764</v>
      </c>
      <c r="I10" s="60">
        <f t="shared" si="4"/>
        <v>535416478</v>
      </c>
      <c r="J10" s="71"/>
    </row>
    <row r="11" spans="1:10" ht="21.95" customHeight="1">
      <c r="A11" s="59" t="s">
        <v>512</v>
      </c>
      <c r="B11" s="56">
        <f t="shared" si="1"/>
        <v>1516667763</v>
      </c>
      <c r="C11" s="56">
        <f>SUMIFS('4추일입'!$N$6:$N$111,'4추일입'!$A$6:$A$111,총괄표!$A11)+SUMIFS('4추특입'!$M$6:$M$80,'4추특입'!$A$6:$A$80,총괄표!$A11)</f>
        <v>0</v>
      </c>
      <c r="D11" s="56">
        <f>SUMIFS('4추일입'!$O$6:$O$111,'4추일입'!$A$6:$A$111,총괄표!$A11)+SUMIFS('4추특입'!$N$6:$N$80,'4추특입'!$A$6:$A$80,총괄표!$A11)</f>
        <v>80789420</v>
      </c>
      <c r="E11" s="56">
        <f t="shared" si="2"/>
        <v>80789420</v>
      </c>
      <c r="F11" s="56">
        <f>SUMIFS('4추일출'!N$6:N$125,'4추일출'!$A$6:$A$125,총괄표!$A11)+SUMIFS('4추특출'!M$6:M$100,'4추특출'!$A$6:$A$100,총괄표!$A11)</f>
        <v>-5000</v>
      </c>
      <c r="G11" s="56">
        <f>SUMIFS('4추일출'!O$6:O$125,'4추일출'!$A$6:$A$125,총괄표!$A11)+SUMIFS('4추특출'!N$6:N$100,'4추특출'!$A$6:$A$100,총괄표!$A11)</f>
        <v>2030000</v>
      </c>
      <c r="H11" s="56">
        <f t="shared" si="3"/>
        <v>2025000</v>
      </c>
      <c r="I11" s="60">
        <f t="shared" si="4"/>
        <v>1518692763</v>
      </c>
      <c r="J11" s="71"/>
    </row>
    <row r="12" spans="1:10" ht="21.95" customHeight="1">
      <c r="A12" s="59" t="s">
        <v>513</v>
      </c>
      <c r="B12" s="56">
        <f t="shared" si="1"/>
        <v>479807787</v>
      </c>
      <c r="C12" s="56">
        <f>SUMIFS('4추일입'!$N$6:$N$111,'4추일입'!$A$6:$A$111,총괄표!$A12)+SUMIFS('4추특입'!$M$6:$M$80,'4추특입'!$A$6:$A$80,총괄표!$A12)</f>
        <v>0</v>
      </c>
      <c r="D12" s="56">
        <f>SUMIFS('4추일입'!$O$6:$O$111,'4추일입'!$A$6:$A$111,총괄표!$A12)+SUMIFS('4추특입'!$N$6:$N$80,'4추특입'!$A$6:$A$80,총괄표!$A12)</f>
        <v>4700000</v>
      </c>
      <c r="E12" s="56">
        <f t="shared" si="2"/>
        <v>4700000</v>
      </c>
      <c r="F12" s="56">
        <f>SUMIFS('4추일출'!N$6:N$125,'4추일출'!$A$6:$A$125,총괄표!$A12)+SUMIFS('4추특출'!M$6:M$100,'4추특출'!$A$6:$A$100,총괄표!$A12)</f>
        <v>-1500</v>
      </c>
      <c r="G12" s="56">
        <f>SUMIFS('4추일출'!O$6:O$125,'4추일출'!$A$6:$A$125,총괄표!$A12)+SUMIFS('4추특출'!N$6:N$100,'4추특출'!$A$6:$A$100,총괄표!$A12)</f>
        <v>4700000</v>
      </c>
      <c r="H12" s="56">
        <f t="shared" si="3"/>
        <v>4698500</v>
      </c>
      <c r="I12" s="60">
        <f t="shared" si="4"/>
        <v>484506287</v>
      </c>
      <c r="J12" s="71"/>
    </row>
    <row r="13" spans="1:10" ht="21.95" customHeight="1">
      <c r="A13" s="59" t="s">
        <v>514</v>
      </c>
      <c r="B13" s="56">
        <f t="shared" si="1"/>
        <v>545260012</v>
      </c>
      <c r="C13" s="56">
        <f>SUMIFS('4추일입'!$N$6:$N$111,'4추일입'!$A$6:$A$111,총괄표!$A13)+SUMIFS('4추특입'!$M$6:$M$80,'4추특입'!$A$6:$A$80,총괄표!$A13)</f>
        <v>-1095523</v>
      </c>
      <c r="D13" s="56">
        <f>SUMIFS('4추일입'!$O$6:$O$111,'4추일입'!$A$6:$A$111,총괄표!$A13)+SUMIFS('4추특입'!$N$6:$N$80,'4추특입'!$A$6:$A$80,총괄표!$A13)</f>
        <v>23628458</v>
      </c>
      <c r="E13" s="56">
        <f t="shared" si="2"/>
        <v>22532935</v>
      </c>
      <c r="F13" s="56">
        <f>SUMIFS('4추일출'!N$6:N$125,'4추일출'!$A$6:$A$125,총괄표!$A13)+SUMIFS('4추특출'!M$6:M$100,'4추특출'!$A$6:$A$100,총괄표!$A13)</f>
        <v>-1097023</v>
      </c>
      <c r="G13" s="56">
        <f>SUMIFS('4추일출'!O$6:O$125,'4추일출'!$A$6:$A$125,총괄표!$A13)+SUMIFS('4추특출'!N$6:N$100,'4추특출'!$A$6:$A$100,총괄표!$A13)</f>
        <v>23741578</v>
      </c>
      <c r="H13" s="56">
        <f t="shared" si="3"/>
        <v>22644555</v>
      </c>
      <c r="I13" s="60">
        <f t="shared" si="4"/>
        <v>567904567</v>
      </c>
      <c r="J13" s="71"/>
    </row>
    <row r="14" spans="1:10" ht="21.95" customHeight="1">
      <c r="A14" s="59" t="s">
        <v>515</v>
      </c>
      <c r="B14" s="56">
        <f t="shared" si="1"/>
        <v>4117565569</v>
      </c>
      <c r="C14" s="56">
        <f>SUMIFS('4추일입'!$N$6:$N$111,'4추일입'!$A$6:$A$111,총괄표!$A14)+SUMIFS('4추특입'!$M$6:$M$80,'4추특입'!$A$6:$A$80,총괄표!$A14)</f>
        <v>-4017120</v>
      </c>
      <c r="D14" s="56">
        <f>SUMIFS('4추일입'!$O$6:$O$111,'4추일입'!$A$6:$A$111,총괄표!$A14)+SUMIFS('4추특입'!$N$6:$N$80,'4추특입'!$A$6:$A$80,총괄표!$A14)</f>
        <v>3215200</v>
      </c>
      <c r="E14" s="56">
        <f t="shared" si="2"/>
        <v>-801920</v>
      </c>
      <c r="F14" s="56">
        <f>SUMIFS('4추일출'!N$6:N$125,'4추일출'!$A$6:$A$125,총괄표!$A14)+SUMIFS('4추특출'!M$6:M$100,'4추특출'!$A$6:$A$100,총괄표!$A14)</f>
        <v>-4208912</v>
      </c>
      <c r="G14" s="56">
        <f>SUMIFS('4추일출'!O$6:O$125,'4추일출'!$A$6:$A$125,총괄표!$A14)+SUMIFS('4추특출'!N$6:N$100,'4추특출'!$A$6:$A$100,총괄표!$A14)</f>
        <v>3568961</v>
      </c>
      <c r="H14" s="56">
        <f t="shared" si="3"/>
        <v>-639951</v>
      </c>
      <c r="I14" s="60">
        <f t="shared" si="4"/>
        <v>4116925618</v>
      </c>
      <c r="J14" s="71"/>
    </row>
    <row r="15" spans="1:10" ht="21.95" customHeight="1">
      <c r="A15" s="59" t="s">
        <v>516</v>
      </c>
      <c r="B15" s="56">
        <f t="shared" si="1"/>
        <v>1576032461</v>
      </c>
      <c r="C15" s="56">
        <f>SUMIFS('4추일입'!$N$6:$N$111,'4추일입'!$A$6:$A$111,총괄표!$A15)+SUMIFS('4추특입'!$M$6:$M$80,'4추특입'!$A$6:$A$80,총괄표!$A15)</f>
        <v>0</v>
      </c>
      <c r="D15" s="56">
        <f>SUMIFS('4추일입'!$O$6:$O$111,'4추일입'!$A$6:$A$111,총괄표!$A15)+SUMIFS('4추특입'!$N$6:$N$80,'4추특입'!$A$6:$A$80,총괄표!$A15)</f>
        <v>1520931</v>
      </c>
      <c r="E15" s="56">
        <f t="shared" si="2"/>
        <v>1520931</v>
      </c>
      <c r="F15" s="56">
        <f>SUMIFS('4추일출'!N$6:N$125,'4추일출'!$A$6:$A$125,총괄표!$A15)+SUMIFS('4추특출'!M$6:M$100,'4추특출'!$A$6:$A$100,총괄표!$A15)</f>
        <v>-500</v>
      </c>
      <c r="G15" s="56">
        <f>SUMIFS('4추일출'!O$6:O$125,'4추일출'!$A$6:$A$125,총괄표!$A15)+SUMIFS('4추특출'!N$6:N$100,'4추특출'!$A$6:$A$100,총괄표!$A15)</f>
        <v>2008187</v>
      </c>
      <c r="H15" s="56">
        <f t="shared" si="3"/>
        <v>2007687</v>
      </c>
      <c r="I15" s="60">
        <f t="shared" si="4"/>
        <v>1578040148</v>
      </c>
      <c r="J15" s="71"/>
    </row>
    <row r="16" spans="1:10" ht="21.95" customHeight="1">
      <c r="A16" s="91" t="s">
        <v>552</v>
      </c>
      <c r="B16" s="56">
        <f t="shared" si="1"/>
        <v>1031362537</v>
      </c>
      <c r="C16" s="56">
        <f>SUMIFS('4추일입'!$N$6:$N$111,'4추일입'!$A$6:$A$111,총괄표!$A16)+SUMIFS('4추특입'!$M$6:$M$80,'4추특입'!$A$6:$A$80,총괄표!$A16)</f>
        <v>-187000</v>
      </c>
      <c r="D16" s="56">
        <f>SUMIFS('4추일입'!$O$6:$O$111,'4추일입'!$A$6:$A$111,총괄표!$A16)+SUMIFS('4추특입'!$N$6:$N$80,'4추특입'!$A$6:$A$80,총괄표!$A16)</f>
        <v>5941082</v>
      </c>
      <c r="E16" s="56">
        <f t="shared" si="2"/>
        <v>5754082</v>
      </c>
      <c r="F16" s="56">
        <f>SUMIFS('4추일출'!N$6:N$125,'4추일출'!$A$6:$A$125,총괄표!$A16)+SUMIFS('4추특출'!M$6:M$100,'4추특출'!$A$6:$A$100,총괄표!$A16)</f>
        <v>-285000</v>
      </c>
      <c r="G16" s="56">
        <f>SUMIFS('4추일출'!O$6:O$125,'4추일출'!$A$6:$A$125,총괄표!$A16)+SUMIFS('4추특출'!N$6:N$100,'4추특출'!$A$6:$A$100,총괄표!$A16)</f>
        <v>6075500</v>
      </c>
      <c r="H16" s="56">
        <f t="shared" si="3"/>
        <v>5790500</v>
      </c>
      <c r="I16" s="60">
        <f t="shared" ref="I16" si="5">B16+F16+G16</f>
        <v>1037153037</v>
      </c>
      <c r="J16" s="71"/>
    </row>
    <row r="17" spans="1:10" ht="21.95" customHeight="1" thickBot="1">
      <c r="A17" s="128" t="s">
        <v>912</v>
      </c>
      <c r="B17" s="62">
        <f t="shared" si="1"/>
        <v>5577072655</v>
      </c>
      <c r="C17" s="62">
        <f>SUMIFS('4추일입'!$N$6:$N$111,'4추일입'!$A$6:$A$111,총괄표!$A17)+SUMIFS('4추특입'!$M$6:$M$80,'4추특입'!$A$6:$A$80,총괄표!$A17)</f>
        <v>-10120136</v>
      </c>
      <c r="D17" s="62">
        <f>SUMIFS('4추일입'!$O$6:$O$111,'4추일입'!$A$6:$A$111,총괄표!$A17)+SUMIFS('4추특입'!$N$6:$N$80,'4추특입'!$A$6:$A$80,총괄표!$A17)</f>
        <v>12330580</v>
      </c>
      <c r="E17" s="62">
        <f>D17+C17</f>
        <v>2210444</v>
      </c>
      <c r="F17" s="62">
        <f>SUMIFS('4추일출'!N$6:N$125,'4추일출'!$A$6:$A$125,총괄표!$A17)+SUMIFS('4추특출'!M$6:M$100,'4추특출'!$A$6:$A$100,총괄표!$A17)</f>
        <v>-12936756</v>
      </c>
      <c r="G17" s="62">
        <f>SUMIFS('4추일출'!O$6:O$125,'4추일출'!$A$6:$A$125,총괄표!$A17)+SUMIFS('4추특출'!N$6:N$100,'4추특출'!$A$6:$A$100,총괄표!$A17)</f>
        <v>114123518</v>
      </c>
      <c r="H17" s="62">
        <f>G17+F17</f>
        <v>101186762</v>
      </c>
      <c r="I17" s="63">
        <f t="shared" si="4"/>
        <v>5678259417</v>
      </c>
      <c r="J17" s="71"/>
    </row>
    <row r="19" spans="1:10" ht="20.100000000000001" customHeight="1">
      <c r="A19" s="53" t="s">
        <v>520</v>
      </c>
    </row>
    <row r="20" spans="1:10" ht="15" customHeight="1" thickBot="1">
      <c r="I20" s="19" t="s">
        <v>502</v>
      </c>
      <c r="J20" s="70"/>
    </row>
    <row r="21" spans="1:10" ht="18" customHeight="1">
      <c r="A21" s="305" t="s">
        <v>503</v>
      </c>
      <c r="B21" s="307" t="s">
        <v>504</v>
      </c>
      <c r="C21" s="311" t="s">
        <v>505</v>
      </c>
      <c r="D21" s="312"/>
      <c r="E21" s="313"/>
      <c r="F21" s="311" t="s">
        <v>506</v>
      </c>
      <c r="G21" s="312"/>
      <c r="H21" s="313"/>
      <c r="I21" s="309" t="s">
        <v>507</v>
      </c>
      <c r="J21" s="68"/>
    </row>
    <row r="22" spans="1:10" ht="18" customHeight="1">
      <c r="A22" s="306"/>
      <c r="B22" s="308"/>
      <c r="C22" s="55" t="s">
        <v>518</v>
      </c>
      <c r="D22" s="55" t="s">
        <v>519</v>
      </c>
      <c r="E22" s="108" t="s">
        <v>800</v>
      </c>
      <c r="F22" s="55" t="s">
        <v>518</v>
      </c>
      <c r="G22" s="55" t="s">
        <v>519</v>
      </c>
      <c r="H22" s="113" t="s">
        <v>800</v>
      </c>
      <c r="I22" s="310"/>
      <c r="J22" s="68"/>
    </row>
    <row r="23" spans="1:10" ht="21.95" customHeight="1">
      <c r="A23" s="89" t="s">
        <v>532</v>
      </c>
      <c r="B23" s="87">
        <f>SUM(B24:B25)</f>
        <v>22621598828</v>
      </c>
      <c r="C23" s="87">
        <f t="shared" ref="C23:I23" si="6">SUM(C24:C25)</f>
        <v>-15419779</v>
      </c>
      <c r="D23" s="87">
        <f t="shared" si="6"/>
        <v>132150435</v>
      </c>
      <c r="E23" s="87">
        <f t="shared" si="6"/>
        <v>116730656</v>
      </c>
      <c r="F23" s="87">
        <f t="shared" si="6"/>
        <v>-39586852</v>
      </c>
      <c r="G23" s="87">
        <f t="shared" si="6"/>
        <v>156317508</v>
      </c>
      <c r="H23" s="87">
        <f t="shared" si="6"/>
        <v>116730656</v>
      </c>
      <c r="I23" s="90">
        <f t="shared" si="6"/>
        <v>22738329484</v>
      </c>
      <c r="J23" s="71"/>
    </row>
    <row r="24" spans="1:10" ht="21.95" customHeight="1">
      <c r="A24" s="59" t="s">
        <v>521</v>
      </c>
      <c r="B24" s="56">
        <f>D30</f>
        <v>17863248422</v>
      </c>
      <c r="C24" s="56">
        <f>'4추일입'!N6</f>
        <v>-15419779</v>
      </c>
      <c r="D24" s="56">
        <f>'4추일입'!O6</f>
        <v>132150435</v>
      </c>
      <c r="E24" s="56">
        <f>D24+C24</f>
        <v>116730656</v>
      </c>
      <c r="F24" s="56">
        <f>'4추일출'!N6</f>
        <v>-39586852</v>
      </c>
      <c r="G24" s="56">
        <f>'4추일출'!O6</f>
        <v>156317508</v>
      </c>
      <c r="H24" s="114">
        <f>G24+F24</f>
        <v>116730656</v>
      </c>
      <c r="I24" s="60">
        <f>B24+F24+G24</f>
        <v>17979979078</v>
      </c>
      <c r="J24" s="71"/>
    </row>
    <row r="25" spans="1:10" ht="21.95" customHeight="1" thickBot="1">
      <c r="A25" s="61" t="s">
        <v>522</v>
      </c>
      <c r="B25" s="62">
        <f>F30+E30</f>
        <v>4758350406</v>
      </c>
      <c r="C25" s="62">
        <f>'4추특입'!M6</f>
        <v>0</v>
      </c>
      <c r="D25" s="62">
        <f>'4추특입'!N6</f>
        <v>0</v>
      </c>
      <c r="E25" s="62">
        <f>D25+C25</f>
        <v>0</v>
      </c>
      <c r="F25" s="62">
        <f>'4추특출'!M6</f>
        <v>0</v>
      </c>
      <c r="G25" s="62">
        <f>'4추특출'!N6</f>
        <v>0</v>
      </c>
      <c r="H25" s="62">
        <f>G25+F25</f>
        <v>0</v>
      </c>
      <c r="I25" s="63">
        <f t="shared" ref="I25" si="7">B25+F25+G25</f>
        <v>4758350406</v>
      </c>
      <c r="J25" s="71"/>
    </row>
    <row r="28" spans="1:10" ht="20.100000000000001" customHeight="1">
      <c r="A28" s="65" t="s">
        <v>523</v>
      </c>
    </row>
    <row r="29" spans="1:10" ht="20.100000000000001" customHeight="1">
      <c r="A29" s="88" t="s">
        <v>524</v>
      </c>
      <c r="B29" s="88" t="s">
        <v>527</v>
      </c>
      <c r="C29" s="88" t="s">
        <v>529</v>
      </c>
      <c r="D29" s="88" t="s">
        <v>521</v>
      </c>
      <c r="E29" s="88" t="s">
        <v>525</v>
      </c>
      <c r="F29" s="88" t="s">
        <v>526</v>
      </c>
    </row>
    <row r="30" spans="1:10" ht="20.100000000000001" customHeight="1">
      <c r="A30" s="72" t="s">
        <v>528</v>
      </c>
      <c r="B30" s="87">
        <f>SUM(B31:B40)</f>
        <v>22621598828</v>
      </c>
      <c r="C30" s="87">
        <f>SUM(C31:C40)</f>
        <v>21175289550</v>
      </c>
      <c r="D30" s="87">
        <f t="shared" ref="D30" si="8">SUM(D31:D40)</f>
        <v>17863248422</v>
      </c>
      <c r="E30" s="87">
        <f t="shared" ref="E30:F30" si="9">SUM(E31:E40)</f>
        <v>1446309278</v>
      </c>
      <c r="F30" s="87">
        <f t="shared" si="9"/>
        <v>3312041128</v>
      </c>
    </row>
    <row r="31" spans="1:10" ht="20.100000000000001" customHeight="1">
      <c r="A31" s="58" t="s">
        <v>509</v>
      </c>
      <c r="B31" s="57">
        <f t="shared" ref="B31:B40" si="10">SUM(D31:G31)</f>
        <v>57771315</v>
      </c>
      <c r="C31" s="57">
        <f t="shared" ref="C31:C40" si="11">D31+F31</f>
        <v>57771315</v>
      </c>
      <c r="D31" s="129">
        <v>57771315</v>
      </c>
      <c r="E31" s="129"/>
      <c r="F31" s="57"/>
    </row>
    <row r="32" spans="1:10" ht="20.100000000000001" customHeight="1">
      <c r="A32" s="58" t="s">
        <v>510</v>
      </c>
      <c r="B32" s="57">
        <f t="shared" si="10"/>
        <v>7184665015</v>
      </c>
      <c r="C32" s="57">
        <f t="shared" si="11"/>
        <v>7136778028</v>
      </c>
      <c r="D32" s="129">
        <v>4203606309</v>
      </c>
      <c r="E32" s="129">
        <v>47886987</v>
      </c>
      <c r="F32" s="57">
        <v>2933171719</v>
      </c>
    </row>
    <row r="33" spans="1:7" ht="20.100000000000001" customHeight="1">
      <c r="A33" s="58" t="s">
        <v>511</v>
      </c>
      <c r="B33" s="57">
        <f t="shared" si="10"/>
        <v>535393714</v>
      </c>
      <c r="C33" s="57">
        <f t="shared" si="11"/>
        <v>535393714</v>
      </c>
      <c r="D33" s="129">
        <v>312102463</v>
      </c>
      <c r="E33" s="129"/>
      <c r="F33" s="57">
        <v>223291251</v>
      </c>
    </row>
    <row r="34" spans="1:7" ht="20.100000000000001" customHeight="1">
      <c r="A34" s="58" t="s">
        <v>512</v>
      </c>
      <c r="B34" s="57">
        <f t="shared" si="10"/>
        <v>1516667763</v>
      </c>
      <c r="C34" s="57">
        <f t="shared" si="11"/>
        <v>1516667763</v>
      </c>
      <c r="D34" s="129">
        <v>1516667763</v>
      </c>
      <c r="E34" s="129"/>
      <c r="F34" s="57"/>
    </row>
    <row r="35" spans="1:7" ht="20.100000000000001" customHeight="1">
      <c r="A35" s="58" t="s">
        <v>513</v>
      </c>
      <c r="B35" s="57">
        <f t="shared" si="10"/>
        <v>479807787</v>
      </c>
      <c r="C35" s="57">
        <f t="shared" si="11"/>
        <v>479807787</v>
      </c>
      <c r="D35" s="129">
        <v>343729629</v>
      </c>
      <c r="E35" s="129"/>
      <c r="F35" s="57">
        <v>136078158</v>
      </c>
      <c r="G35" s="120"/>
    </row>
    <row r="36" spans="1:7" ht="20.100000000000001" customHeight="1">
      <c r="A36" s="58" t="s">
        <v>514</v>
      </c>
      <c r="B36" s="57">
        <f t="shared" si="10"/>
        <v>545260012</v>
      </c>
      <c r="C36" s="57">
        <f t="shared" si="11"/>
        <v>545260012</v>
      </c>
      <c r="D36" s="129">
        <v>545260012</v>
      </c>
      <c r="E36" s="129"/>
      <c r="F36" s="57"/>
    </row>
    <row r="37" spans="1:7" ht="20.100000000000001" customHeight="1">
      <c r="A37" s="58" t="s">
        <v>515</v>
      </c>
      <c r="B37" s="57">
        <f t="shared" si="10"/>
        <v>4117565569</v>
      </c>
      <c r="C37" s="57">
        <f t="shared" si="11"/>
        <v>3161633007</v>
      </c>
      <c r="D37" s="129">
        <v>3161633007</v>
      </c>
      <c r="E37" s="129">
        <v>955932562</v>
      </c>
      <c r="F37" s="57"/>
    </row>
    <row r="38" spans="1:7" ht="20.100000000000001" customHeight="1">
      <c r="A38" s="58" t="s">
        <v>516</v>
      </c>
      <c r="B38" s="57">
        <f t="shared" si="10"/>
        <v>1576032461</v>
      </c>
      <c r="C38" s="57">
        <f t="shared" si="11"/>
        <v>1459243534</v>
      </c>
      <c r="D38" s="129">
        <v>1459243534</v>
      </c>
      <c r="E38" s="129">
        <f>116579000+209927</f>
        <v>116788927</v>
      </c>
      <c r="F38" s="57"/>
    </row>
    <row r="39" spans="1:7" ht="20.100000000000001" customHeight="1">
      <c r="A39" s="58" t="s">
        <v>552</v>
      </c>
      <c r="B39" s="57">
        <f t="shared" ref="B39" si="12">SUM(D39:G39)</f>
        <v>1031362537</v>
      </c>
      <c r="C39" s="57">
        <f t="shared" ref="C39" si="13">D39+F39</f>
        <v>1011687635</v>
      </c>
      <c r="D39" s="129">
        <v>992187635</v>
      </c>
      <c r="E39" s="129">
        <f>14864425+4810477</f>
        <v>19674902</v>
      </c>
      <c r="F39" s="57">
        <v>19500000</v>
      </c>
    </row>
    <row r="40" spans="1:7" ht="20.100000000000001" customHeight="1">
      <c r="A40" s="58" t="s">
        <v>517</v>
      </c>
      <c r="B40" s="57">
        <f t="shared" si="10"/>
        <v>5577072655</v>
      </c>
      <c r="C40" s="57">
        <f t="shared" si="11"/>
        <v>5271046755</v>
      </c>
      <c r="D40" s="129">
        <v>5271046755</v>
      </c>
      <c r="E40" s="129">
        <v>306025900</v>
      </c>
      <c r="F40" s="57"/>
    </row>
    <row r="42" spans="1:7" ht="20.100000000000001" customHeight="1">
      <c r="A42" s="92" t="s">
        <v>530</v>
      </c>
      <c r="B42" s="57"/>
      <c r="C42" s="57"/>
    </row>
  </sheetData>
  <sheetProtection password="CC55" sheet="1" objects="1" scenarios="1"/>
  <mergeCells count="10">
    <mergeCell ref="A21:A22"/>
    <mergeCell ref="B21:B22"/>
    <mergeCell ref="I21:I22"/>
    <mergeCell ref="C21:E21"/>
    <mergeCell ref="F21:H21"/>
    <mergeCell ref="A5:A6"/>
    <mergeCell ref="B5:B6"/>
    <mergeCell ref="I5:I6"/>
    <mergeCell ref="C5:E5"/>
    <mergeCell ref="F5:H5"/>
  </mergeCells>
  <phoneticPr fontId="1" type="noConversion"/>
  <printOptions horizontalCentered="1" verticalCentered="1"/>
  <pageMargins left="0.25" right="0.25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Q111"/>
  <sheetViews>
    <sheetView view="pageBreakPreview" zoomScale="55" zoomScaleNormal="70" zoomScaleSheetLayoutView="55" workbookViewId="0">
      <selection activeCell="Q7" sqref="Q7"/>
    </sheetView>
  </sheetViews>
  <sheetFormatPr defaultRowHeight="50.1" customHeight="1"/>
  <cols>
    <col min="1" max="1" width="12.625" style="1" customWidth="1"/>
    <col min="2" max="3" width="12.125" style="1" customWidth="1"/>
    <col min="4" max="5" width="7.125" style="1" customWidth="1"/>
    <col min="6" max="6" width="9.875" style="1" customWidth="1"/>
    <col min="7" max="7" width="41.625" style="1" customWidth="1"/>
    <col min="8" max="9" width="15.125" style="1" bestFit="1" customWidth="1"/>
    <col min="10" max="12" width="11.625" style="1" customWidth="1"/>
    <col min="13" max="13" width="15.125" style="1" bestFit="1" customWidth="1"/>
    <col min="14" max="15" width="11.625" style="1" customWidth="1"/>
    <col min="16" max="16" width="15.125" style="1" bestFit="1" customWidth="1"/>
    <col min="17" max="17" width="26" style="1" customWidth="1"/>
    <col min="18" max="16384" width="9" style="1"/>
  </cols>
  <sheetData>
    <row r="1" spans="1:17" ht="35.1" customHeight="1">
      <c r="A1" s="15" t="s">
        <v>554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ht="20.25" customHeight="1">
      <c r="A2" s="18" t="s">
        <v>498</v>
      </c>
    </row>
    <row r="3" spans="1:17" ht="20.25" customHeight="1">
      <c r="K3" s="43">
        <f>COUNTA(K7:K111)</f>
        <v>12</v>
      </c>
      <c r="L3" s="43">
        <f>COUNTA(L7:L111)</f>
        <v>25</v>
      </c>
      <c r="N3" s="43">
        <f>COUNTA(N7:N111)</f>
        <v>17</v>
      </c>
      <c r="O3" s="43">
        <f>COUNTA(O7:O111)</f>
        <v>36</v>
      </c>
      <c r="Q3" s="19" t="s">
        <v>485</v>
      </c>
    </row>
    <row r="4" spans="1:17" s="17" customFormat="1" ht="30" customHeight="1">
      <c r="A4" s="317" t="s">
        <v>475</v>
      </c>
      <c r="B4" s="322" t="s">
        <v>476</v>
      </c>
      <c r="C4" s="321" t="s">
        <v>477</v>
      </c>
      <c r="D4" s="320" t="s">
        <v>484</v>
      </c>
      <c r="E4" s="320" t="s">
        <v>478</v>
      </c>
      <c r="F4" s="318" t="s">
        <v>830</v>
      </c>
      <c r="G4" s="319" t="s">
        <v>479</v>
      </c>
      <c r="H4" s="318" t="s">
        <v>795</v>
      </c>
      <c r="I4" s="320" t="s">
        <v>796</v>
      </c>
      <c r="J4" s="323" t="s">
        <v>772</v>
      </c>
      <c r="K4" s="325" t="s">
        <v>773</v>
      </c>
      <c r="L4" s="326"/>
      <c r="M4" s="327" t="s">
        <v>776</v>
      </c>
      <c r="N4" s="329" t="s">
        <v>774</v>
      </c>
      <c r="O4" s="330"/>
      <c r="P4" s="315" t="s">
        <v>777</v>
      </c>
      <c r="Q4" s="314" t="s">
        <v>483</v>
      </c>
    </row>
    <row r="5" spans="1:17" s="17" customFormat="1" ht="18" customHeight="1">
      <c r="A5" s="317"/>
      <c r="B5" s="322"/>
      <c r="C5" s="321"/>
      <c r="D5" s="319"/>
      <c r="E5" s="320"/>
      <c r="F5" s="318"/>
      <c r="G5" s="319"/>
      <c r="H5" s="318"/>
      <c r="I5" s="319"/>
      <c r="J5" s="324"/>
      <c r="K5" s="109" t="s">
        <v>480</v>
      </c>
      <c r="L5" s="111" t="s">
        <v>481</v>
      </c>
      <c r="M5" s="328"/>
      <c r="N5" s="20" t="s">
        <v>480</v>
      </c>
      <c r="O5" s="34" t="s">
        <v>481</v>
      </c>
      <c r="P5" s="316"/>
      <c r="Q5" s="314"/>
    </row>
    <row r="6" spans="1:17" ht="50.1" customHeight="1">
      <c r="A6" s="42" t="s">
        <v>486</v>
      </c>
      <c r="B6" s="21"/>
      <c r="C6" s="21"/>
      <c r="D6" s="21"/>
      <c r="E6" s="21"/>
      <c r="F6" s="115"/>
      <c r="G6" s="21"/>
      <c r="H6" s="35">
        <f t="shared" ref="H6:P6" si="0">SUBTOTAL(9,H7:H111)</f>
        <v>3921208563</v>
      </c>
      <c r="I6" s="35">
        <f t="shared" si="0"/>
        <v>3918193300</v>
      </c>
      <c r="J6" s="35">
        <f t="shared" si="0"/>
        <v>3015263</v>
      </c>
      <c r="K6" s="35">
        <f t="shared" si="0"/>
        <v>-10173643</v>
      </c>
      <c r="L6" s="35">
        <f t="shared" si="0"/>
        <v>28287211</v>
      </c>
      <c r="M6" s="35">
        <f t="shared" si="0"/>
        <v>3939322131</v>
      </c>
      <c r="N6" s="35">
        <f t="shared" si="0"/>
        <v>-15419779</v>
      </c>
      <c r="O6" s="35">
        <f t="shared" si="0"/>
        <v>132150435</v>
      </c>
      <c r="P6" s="35">
        <f t="shared" si="0"/>
        <v>4037939219</v>
      </c>
      <c r="Q6" s="21"/>
    </row>
    <row r="7" spans="1:17" ht="50.1" customHeight="1">
      <c r="A7" s="245" t="str">
        <f>IFERROR(VLOOKUP($C7,구분표!$A$2:$C$313,2,FALSE),"")</f>
        <v>경제과학기술위원회</v>
      </c>
      <c r="B7" s="22" t="str">
        <f>IFERROR(VLOOKUP($C7,구분표!$A$2:$C$313,3,FALSE),"")</f>
        <v>경제실</v>
      </c>
      <c r="C7" s="26" t="s">
        <v>128</v>
      </c>
      <c r="D7" s="228" t="s">
        <v>827</v>
      </c>
      <c r="E7" s="228"/>
      <c r="F7" s="229"/>
      <c r="G7" s="126" t="s">
        <v>881</v>
      </c>
      <c r="H7" s="38">
        <v>0</v>
      </c>
      <c r="I7" s="36">
        <v>0</v>
      </c>
      <c r="J7" s="46">
        <f t="shared" ref="J7:J82" si="1">IF(D7="","",H7-I7)</f>
        <v>0</v>
      </c>
      <c r="K7" s="36"/>
      <c r="L7" s="39">
        <v>24764</v>
      </c>
      <c r="M7" s="121">
        <f>H7+K7+L7</f>
        <v>24764</v>
      </c>
      <c r="N7" s="36"/>
      <c r="O7" s="39">
        <v>24764</v>
      </c>
      <c r="P7" s="45">
        <f>H7+N7+O7</f>
        <v>24764</v>
      </c>
      <c r="Q7" s="135" t="s">
        <v>926</v>
      </c>
    </row>
    <row r="8" spans="1:17" ht="50.1" customHeight="1">
      <c r="A8" s="246" t="str">
        <f>IFERROR(VLOOKUP($C8,구분표!$A$2:$C$313,2,FALSE),"")</f>
        <v>안전행정위원회</v>
      </c>
      <c r="B8" s="22" t="str">
        <f>IFERROR(VLOOKUP($C8,구분표!$A$2:$C$313,3,FALSE),"")</f>
        <v>자치행정국</v>
      </c>
      <c r="C8" s="26" t="s">
        <v>1115</v>
      </c>
      <c r="D8" s="30" t="s">
        <v>829</v>
      </c>
      <c r="E8" s="31">
        <v>45</v>
      </c>
      <c r="F8" s="30"/>
      <c r="G8" s="95" t="s">
        <v>1116</v>
      </c>
      <c r="H8" s="38">
        <v>1623700000</v>
      </c>
      <c r="I8" s="36">
        <v>1623700000</v>
      </c>
      <c r="J8" s="46">
        <f t="shared" si="1"/>
        <v>0</v>
      </c>
      <c r="K8" s="36">
        <v>0</v>
      </c>
      <c r="L8" s="39">
        <v>0</v>
      </c>
      <c r="M8" s="44">
        <f t="shared" ref="M8" si="2">H8+K8+L8</f>
        <v>1623700000</v>
      </c>
      <c r="N8" s="36"/>
      <c r="O8" s="39">
        <v>78744182</v>
      </c>
      <c r="P8" s="45">
        <f t="shared" ref="P8" si="3">H8+N8+O8</f>
        <v>1702444182</v>
      </c>
      <c r="Q8" s="135"/>
    </row>
    <row r="9" spans="1:17" ht="50.1" customHeight="1">
      <c r="A9" s="245" t="str">
        <f>IFERROR(VLOOKUP($C9,구분표!$A$2:$C$313,2,FALSE),"")</f>
        <v>안전행정위원회</v>
      </c>
      <c r="B9" s="22" t="str">
        <f>IFERROR(VLOOKUP($C9,구분표!$A$2:$C$313,3,FALSE),"")</f>
        <v>자치행정국</v>
      </c>
      <c r="C9" s="26" t="s">
        <v>163</v>
      </c>
      <c r="D9" s="228" t="s">
        <v>827</v>
      </c>
      <c r="E9" s="228"/>
      <c r="F9" s="229"/>
      <c r="G9" s="125" t="s">
        <v>915</v>
      </c>
      <c r="H9" s="38"/>
      <c r="I9" s="36"/>
      <c r="J9" s="46">
        <f t="shared" si="1"/>
        <v>0</v>
      </c>
      <c r="K9" s="36"/>
      <c r="L9" s="39">
        <v>30000</v>
      </c>
      <c r="M9" s="121">
        <f t="shared" ref="M9:M82" si="4">H9+K9+L9</f>
        <v>30000</v>
      </c>
      <c r="N9" s="36"/>
      <c r="O9" s="39">
        <v>30000</v>
      </c>
      <c r="P9" s="45">
        <f t="shared" ref="P9:P82" si="5">H9+N9+O9</f>
        <v>30000</v>
      </c>
      <c r="Q9" s="135" t="s">
        <v>926</v>
      </c>
    </row>
    <row r="10" spans="1:17" ht="50.1" customHeight="1">
      <c r="A10" s="245" t="str">
        <f>IFERROR(VLOOKUP($C10,구분표!$A$2:$C$313,2,FALSE),"")</f>
        <v>안전행정위원회</v>
      </c>
      <c r="B10" s="22" t="str">
        <f>IFERROR(VLOOKUP($C10,구분표!$A$2:$C$313,3,FALSE),"")</f>
        <v>균형발전기획실</v>
      </c>
      <c r="C10" s="26" t="s">
        <v>269</v>
      </c>
      <c r="D10" s="228" t="s">
        <v>827</v>
      </c>
      <c r="E10" s="228"/>
      <c r="F10" s="229"/>
      <c r="G10" s="126" t="s">
        <v>882</v>
      </c>
      <c r="H10" s="38"/>
      <c r="I10" s="36"/>
      <c r="J10" s="46">
        <f t="shared" si="1"/>
        <v>0</v>
      </c>
      <c r="K10" s="36"/>
      <c r="L10" s="39">
        <v>2000000</v>
      </c>
      <c r="M10" s="121">
        <f t="shared" si="4"/>
        <v>2000000</v>
      </c>
      <c r="N10" s="36"/>
      <c r="O10" s="39">
        <v>2000000</v>
      </c>
      <c r="P10" s="45">
        <f t="shared" si="5"/>
        <v>2000000</v>
      </c>
      <c r="Q10" s="135" t="s">
        <v>926</v>
      </c>
    </row>
    <row r="11" spans="1:17" ht="50.1" customHeight="1">
      <c r="A11" s="245" t="str">
        <f>IFERROR(VLOOKUP($C11,구분표!$A$2:$C$313,2,FALSE),"")</f>
        <v>안전행정위원회</v>
      </c>
      <c r="B11" s="22" t="str">
        <f>IFERROR(VLOOKUP($C11,구분표!$A$2:$C$313,3,FALSE),"")</f>
        <v>재난안전본부</v>
      </c>
      <c r="C11" s="26" t="s">
        <v>192</v>
      </c>
      <c r="D11" s="228" t="s">
        <v>827</v>
      </c>
      <c r="E11" s="228"/>
      <c r="F11" s="229"/>
      <c r="G11" s="125" t="s">
        <v>1052</v>
      </c>
      <c r="H11" s="127">
        <v>3929</v>
      </c>
      <c r="I11" s="123">
        <v>3929</v>
      </c>
      <c r="J11" s="46">
        <f t="shared" si="1"/>
        <v>0</v>
      </c>
      <c r="K11" s="36"/>
      <c r="L11" s="39">
        <v>15238</v>
      </c>
      <c r="M11" s="121">
        <f t="shared" si="4"/>
        <v>19167</v>
      </c>
      <c r="N11" s="36"/>
      <c r="O11" s="39">
        <v>15238</v>
      </c>
      <c r="P11" s="45">
        <f t="shared" si="5"/>
        <v>19167</v>
      </c>
      <c r="Q11" s="135"/>
    </row>
    <row r="12" spans="1:17" ht="50.1" customHeight="1">
      <c r="A12" s="245" t="str">
        <f>IFERROR(VLOOKUP($C12,구분표!$A$2:$C$313,2,FALSE),"")</f>
        <v>문화체육관광위원회</v>
      </c>
      <c r="B12" s="22" t="str">
        <f>IFERROR(VLOOKUP($C12,구분표!$A$2:$C$313,3,FALSE),"")</f>
        <v>문화체육관광국</v>
      </c>
      <c r="C12" s="26" t="s">
        <v>281</v>
      </c>
      <c r="D12" s="228" t="s">
        <v>858</v>
      </c>
      <c r="E12" s="228">
        <v>360</v>
      </c>
      <c r="F12" s="229">
        <v>16</v>
      </c>
      <c r="G12" s="126" t="s">
        <v>880</v>
      </c>
      <c r="H12" s="38">
        <v>7200000</v>
      </c>
      <c r="I12" s="36">
        <v>5900000</v>
      </c>
      <c r="J12" s="46">
        <f t="shared" si="1"/>
        <v>1300000</v>
      </c>
      <c r="K12" s="36"/>
      <c r="L12" s="39">
        <v>1700000</v>
      </c>
      <c r="M12" s="121">
        <f t="shared" si="4"/>
        <v>8900000</v>
      </c>
      <c r="N12" s="36"/>
      <c r="O12" s="39">
        <v>1700000</v>
      </c>
      <c r="P12" s="45">
        <f t="shared" si="5"/>
        <v>8900000</v>
      </c>
      <c r="Q12" s="135" t="s">
        <v>926</v>
      </c>
    </row>
    <row r="13" spans="1:17" ht="50.1" customHeight="1">
      <c r="A13" s="246" t="str">
        <f>IFERROR(VLOOKUP($C13,[1]구분표!$A$2:$C$313,2,FALSE),"")</f>
        <v>문화체육관광위원회</v>
      </c>
      <c r="B13" s="22" t="str">
        <f>IFERROR(VLOOKUP($C13,[1]구분표!$A$2:$C$313,3,FALSE),"")</f>
        <v>문화체육관광국</v>
      </c>
      <c r="C13" s="26" t="s">
        <v>925</v>
      </c>
      <c r="D13" s="228" t="s">
        <v>827</v>
      </c>
      <c r="E13" s="229"/>
      <c r="F13" s="228"/>
      <c r="G13" s="143" t="s">
        <v>1051</v>
      </c>
      <c r="H13" s="38"/>
      <c r="I13" s="36"/>
      <c r="J13" s="46">
        <f t="shared" ref="J13" si="6">IF(D13="","",H13-I13)</f>
        <v>0</v>
      </c>
      <c r="K13" s="36"/>
      <c r="L13" s="39"/>
      <c r="M13" s="121">
        <f t="shared" ref="M13" si="7">H13+K13+L13</f>
        <v>0</v>
      </c>
      <c r="N13" s="36"/>
      <c r="O13" s="39">
        <v>3000000</v>
      </c>
      <c r="P13" s="45">
        <f t="shared" ref="P13" si="8">H13+N13+O13</f>
        <v>3000000</v>
      </c>
      <c r="Q13" s="135" t="s">
        <v>926</v>
      </c>
    </row>
    <row r="14" spans="1:17" ht="50.1" customHeight="1">
      <c r="A14" s="245" t="str">
        <f>IFERROR(VLOOKUP($C14,구분표!$A$2:$C$313,2,FALSE),"")</f>
        <v>농정해양위원회</v>
      </c>
      <c r="B14" s="22" t="str">
        <f>IFERROR(VLOOKUP($C14,구분표!$A$2:$C$313,3,FALSE),"")</f>
        <v>농정해양국</v>
      </c>
      <c r="C14" s="26" t="s">
        <v>299</v>
      </c>
      <c r="D14" s="228" t="s">
        <v>801</v>
      </c>
      <c r="E14" s="228"/>
      <c r="F14" s="229"/>
      <c r="G14" s="126" t="s">
        <v>904</v>
      </c>
      <c r="H14" s="123">
        <v>71622960</v>
      </c>
      <c r="I14" s="36">
        <v>71622960</v>
      </c>
      <c r="J14" s="46">
        <f t="shared" si="1"/>
        <v>0</v>
      </c>
      <c r="K14" s="36">
        <v>-250500</v>
      </c>
      <c r="L14" s="39"/>
      <c r="M14" s="121">
        <f t="shared" si="4"/>
        <v>71372460</v>
      </c>
      <c r="N14" s="36">
        <v>-250500</v>
      </c>
      <c r="O14" s="39"/>
      <c r="P14" s="45">
        <f t="shared" si="5"/>
        <v>71372460</v>
      </c>
      <c r="Q14" s="135" t="s">
        <v>926</v>
      </c>
    </row>
    <row r="15" spans="1:17" ht="50.1" customHeight="1">
      <c r="A15" s="245" t="str">
        <f>IFERROR(VLOOKUP($C15,구분표!$A$2:$C$313,2,FALSE),"")</f>
        <v>농정해양위원회</v>
      </c>
      <c r="B15" s="22" t="str">
        <f>IFERROR(VLOOKUP($C15,구분표!$A$2:$C$313,3,FALSE),"")</f>
        <v>농정해양국</v>
      </c>
      <c r="C15" s="26" t="s">
        <v>299</v>
      </c>
      <c r="D15" s="231" t="s">
        <v>829</v>
      </c>
      <c r="E15" s="228"/>
      <c r="F15" s="229"/>
      <c r="G15" s="126" t="s">
        <v>1053</v>
      </c>
      <c r="H15" s="123">
        <v>8894660</v>
      </c>
      <c r="I15" s="36">
        <v>8894660</v>
      </c>
      <c r="J15" s="46">
        <f t="shared" si="1"/>
        <v>0</v>
      </c>
      <c r="K15" s="36">
        <v>-100419</v>
      </c>
      <c r="L15" s="39"/>
      <c r="M15" s="121">
        <f t="shared" si="4"/>
        <v>8794241</v>
      </c>
      <c r="N15" s="36">
        <v>-100419</v>
      </c>
      <c r="O15" s="39"/>
      <c r="P15" s="45">
        <f t="shared" si="5"/>
        <v>8794241</v>
      </c>
      <c r="Q15" s="135" t="s">
        <v>926</v>
      </c>
    </row>
    <row r="16" spans="1:17" ht="50.1" customHeight="1">
      <c r="A16" s="245" t="str">
        <f>IFERROR(VLOOKUP($C16,구분표!$A$2:$C$313,2,FALSE),"")</f>
        <v>농정해양위원회</v>
      </c>
      <c r="B16" s="22" t="str">
        <f>IFERROR(VLOOKUP($C16,구분표!$A$2:$C$313,3,FALSE),"")</f>
        <v>농정해양국</v>
      </c>
      <c r="C16" s="26" t="s">
        <v>299</v>
      </c>
      <c r="D16" s="228" t="s">
        <v>801</v>
      </c>
      <c r="E16" s="228"/>
      <c r="F16" s="229"/>
      <c r="G16" s="126" t="s">
        <v>1054</v>
      </c>
      <c r="H16" s="123">
        <v>341000</v>
      </c>
      <c r="I16" s="36">
        <v>341000</v>
      </c>
      <c r="J16" s="46">
        <f t="shared" si="1"/>
        <v>0</v>
      </c>
      <c r="K16" s="36">
        <v>-81604</v>
      </c>
      <c r="L16" s="39"/>
      <c r="M16" s="121">
        <f t="shared" si="4"/>
        <v>259396</v>
      </c>
      <c r="N16" s="36">
        <v>-81604</v>
      </c>
      <c r="O16" s="39"/>
      <c r="P16" s="45">
        <f t="shared" si="5"/>
        <v>259396</v>
      </c>
      <c r="Q16" s="135" t="s">
        <v>926</v>
      </c>
    </row>
    <row r="17" spans="1:17" ht="50.1" customHeight="1">
      <c r="A17" s="245" t="str">
        <f>IFERROR(VLOOKUP($C17,구분표!$A$2:$C$313,2,FALSE),"")</f>
        <v>농정해양위원회</v>
      </c>
      <c r="B17" s="22" t="str">
        <f>IFERROR(VLOOKUP($C17,구분표!$A$2:$C$313,3,FALSE),"")</f>
        <v>농정해양국</v>
      </c>
      <c r="C17" s="26" t="s">
        <v>299</v>
      </c>
      <c r="D17" s="231" t="s">
        <v>827</v>
      </c>
      <c r="E17" s="228"/>
      <c r="F17" s="229"/>
      <c r="G17" s="126" t="s">
        <v>917</v>
      </c>
      <c r="H17" s="38"/>
      <c r="I17" s="36"/>
      <c r="J17" s="46">
        <f t="shared" si="1"/>
        <v>0</v>
      </c>
      <c r="K17" s="36"/>
      <c r="L17" s="39">
        <v>4239709</v>
      </c>
      <c r="M17" s="121">
        <f t="shared" si="4"/>
        <v>4239709</v>
      </c>
      <c r="N17" s="36"/>
      <c r="O17" s="39">
        <v>4239709</v>
      </c>
      <c r="P17" s="45">
        <f t="shared" si="5"/>
        <v>4239709</v>
      </c>
      <c r="Q17" s="135" t="s">
        <v>926</v>
      </c>
    </row>
    <row r="18" spans="1:17" ht="50.1" customHeight="1">
      <c r="A18" s="245" t="str">
        <f>IFERROR(VLOOKUP($C18,구분표!$A$2:$C$313,2,FALSE),"")</f>
        <v>농정해양위원회</v>
      </c>
      <c r="B18" s="22" t="str">
        <f>IFERROR(VLOOKUP($C18,구분표!$A$2:$C$313,3,FALSE),"")</f>
        <v>농정해양국</v>
      </c>
      <c r="C18" s="26" t="s">
        <v>299</v>
      </c>
      <c r="D18" s="231" t="s">
        <v>827</v>
      </c>
      <c r="E18" s="228"/>
      <c r="F18" s="229"/>
      <c r="G18" s="126" t="s">
        <v>918</v>
      </c>
      <c r="H18" s="38"/>
      <c r="I18" s="36"/>
      <c r="J18" s="46">
        <f t="shared" si="1"/>
        <v>0</v>
      </c>
      <c r="K18" s="36"/>
      <c r="L18" s="39">
        <v>13300143</v>
      </c>
      <c r="M18" s="121">
        <f t="shared" si="4"/>
        <v>13300143</v>
      </c>
      <c r="N18" s="36"/>
      <c r="O18" s="39">
        <v>13300143</v>
      </c>
      <c r="P18" s="45">
        <f t="shared" si="5"/>
        <v>13300143</v>
      </c>
      <c r="Q18" s="135" t="s">
        <v>926</v>
      </c>
    </row>
    <row r="19" spans="1:17" ht="50.1" customHeight="1">
      <c r="A19" s="246" t="str">
        <f>IFERROR(VLOOKUP($C19,구분표!$A$2:$C$313,2,FALSE),"")</f>
        <v>농정해양위원회</v>
      </c>
      <c r="B19" s="22" t="str">
        <f>IFERROR(VLOOKUP($C19,구분표!$A$2:$C$313,3,FALSE),"")</f>
        <v>농정해양국</v>
      </c>
      <c r="C19" s="26" t="s">
        <v>1061</v>
      </c>
      <c r="D19" s="228" t="s">
        <v>1062</v>
      </c>
      <c r="E19" s="228"/>
      <c r="F19" s="229"/>
      <c r="G19" s="126" t="s">
        <v>1063</v>
      </c>
      <c r="H19" s="38"/>
      <c r="I19" s="36"/>
      <c r="J19" s="46">
        <f t="shared" ref="J19" si="9">IF(D19="","",H19-I19)</f>
        <v>0</v>
      </c>
      <c r="K19" s="36"/>
      <c r="L19" s="39"/>
      <c r="M19" s="121">
        <f t="shared" ref="M19" si="10">H19+K19+L19</f>
        <v>0</v>
      </c>
      <c r="N19" s="36"/>
      <c r="O19" s="39">
        <v>6000</v>
      </c>
      <c r="P19" s="45">
        <f t="shared" ref="P19" si="11">H19+N19+O19</f>
        <v>6000</v>
      </c>
      <c r="Q19" s="135" t="s">
        <v>926</v>
      </c>
    </row>
    <row r="20" spans="1:17" ht="50.1" customHeight="1">
      <c r="A20" s="245" t="str">
        <f>IFERROR(VLOOKUP($C20,구분표!$A$2:$C$313,2,FALSE),"")</f>
        <v>농정해양위원회</v>
      </c>
      <c r="B20" s="22" t="str">
        <f>IFERROR(VLOOKUP($C20,구분표!$A$2:$C$313,3,FALSE),"")</f>
        <v>축산산림국</v>
      </c>
      <c r="C20" s="26" t="s">
        <v>575</v>
      </c>
      <c r="D20" s="228" t="s">
        <v>827</v>
      </c>
      <c r="E20" s="228"/>
      <c r="F20" s="229"/>
      <c r="G20" s="126" t="s">
        <v>883</v>
      </c>
      <c r="H20" s="38"/>
      <c r="I20" s="36"/>
      <c r="J20" s="46">
        <f t="shared" si="1"/>
        <v>0</v>
      </c>
      <c r="K20" s="36"/>
      <c r="L20" s="39">
        <v>300000</v>
      </c>
      <c r="M20" s="121">
        <f t="shared" si="4"/>
        <v>300000</v>
      </c>
      <c r="N20" s="36"/>
      <c r="O20" s="39">
        <v>300000</v>
      </c>
      <c r="P20" s="45">
        <f t="shared" si="5"/>
        <v>300000</v>
      </c>
      <c r="Q20" s="135" t="s">
        <v>926</v>
      </c>
    </row>
    <row r="21" spans="1:17" ht="50.1" customHeight="1">
      <c r="A21" s="245" t="str">
        <f>IFERROR(VLOOKUP($C21,구분표!$A$2:$C$313,2,FALSE),"")</f>
        <v>농정해양위원회</v>
      </c>
      <c r="B21" s="22" t="str">
        <f>IFERROR(VLOOKUP($C21,구분표!$A$2:$C$313,3,FALSE),"")</f>
        <v>축산산림국</v>
      </c>
      <c r="C21" s="26" t="s">
        <v>310</v>
      </c>
      <c r="D21" s="228" t="s">
        <v>801</v>
      </c>
      <c r="E21" s="228">
        <v>70</v>
      </c>
      <c r="F21" s="229"/>
      <c r="G21" s="126" t="s">
        <v>884</v>
      </c>
      <c r="H21" s="123">
        <v>10240000</v>
      </c>
      <c r="I21" s="36">
        <v>10240000</v>
      </c>
      <c r="J21" s="46">
        <f t="shared" si="1"/>
        <v>0</v>
      </c>
      <c r="K21" s="36">
        <v>-5537000</v>
      </c>
      <c r="L21" s="39"/>
      <c r="M21" s="121">
        <f t="shared" si="4"/>
        <v>4703000</v>
      </c>
      <c r="N21" s="36">
        <v>0</v>
      </c>
      <c r="O21" s="39"/>
      <c r="P21" s="45">
        <f t="shared" si="5"/>
        <v>10240000</v>
      </c>
      <c r="Q21" s="135" t="s">
        <v>926</v>
      </c>
    </row>
    <row r="22" spans="1:17" ht="50.1" customHeight="1">
      <c r="A22" s="245" t="str">
        <f>IFERROR(VLOOKUP($C22,구분표!$A$2:$C$313,2,FALSE),"")</f>
        <v>농정해양위원회</v>
      </c>
      <c r="B22" s="22" t="str">
        <f>IFERROR(VLOOKUP($C22,구분표!$A$2:$C$313,3,FALSE),"")</f>
        <v>축산산림국</v>
      </c>
      <c r="C22" s="26" t="s">
        <v>310</v>
      </c>
      <c r="D22" s="228" t="s">
        <v>827</v>
      </c>
      <c r="E22" s="228"/>
      <c r="F22" s="229"/>
      <c r="G22" s="126" t="s">
        <v>885</v>
      </c>
      <c r="H22" s="38"/>
      <c r="I22" s="36"/>
      <c r="J22" s="46">
        <f t="shared" si="1"/>
        <v>0</v>
      </c>
      <c r="K22" s="36"/>
      <c r="L22" s="39">
        <v>143880</v>
      </c>
      <c r="M22" s="121">
        <f t="shared" si="4"/>
        <v>143880</v>
      </c>
      <c r="N22" s="36"/>
      <c r="O22" s="39">
        <v>143880</v>
      </c>
      <c r="P22" s="45">
        <f t="shared" si="5"/>
        <v>143880</v>
      </c>
      <c r="Q22" s="135"/>
    </row>
    <row r="23" spans="1:17" ht="50.1" customHeight="1">
      <c r="A23" s="245" t="str">
        <f>IFERROR(VLOOKUP($C23,구분표!$A$2:$C$313,2,FALSE),"")</f>
        <v>농정해양위원회</v>
      </c>
      <c r="B23" s="22" t="str">
        <f>IFERROR(VLOOKUP($C23,구분표!$A$2:$C$313,3,FALSE),"")</f>
        <v>축산산림국</v>
      </c>
      <c r="C23" s="26" t="s">
        <v>310</v>
      </c>
      <c r="D23" s="228" t="s">
        <v>827</v>
      </c>
      <c r="E23" s="228"/>
      <c r="F23" s="229"/>
      <c r="G23" s="126" t="s">
        <v>886</v>
      </c>
      <c r="H23" s="38"/>
      <c r="I23" s="36"/>
      <c r="J23" s="46">
        <f t="shared" si="1"/>
        <v>0</v>
      </c>
      <c r="K23" s="36"/>
      <c r="L23" s="39">
        <v>43000</v>
      </c>
      <c r="M23" s="121">
        <f t="shared" si="4"/>
        <v>43000</v>
      </c>
      <c r="N23" s="36"/>
      <c r="O23" s="39">
        <v>43000</v>
      </c>
      <c r="P23" s="45">
        <f t="shared" si="5"/>
        <v>43000</v>
      </c>
      <c r="Q23" s="135"/>
    </row>
    <row r="24" spans="1:17" ht="50.1" customHeight="1">
      <c r="A24" s="245" t="str">
        <f>IFERROR(VLOOKUP($C24,구분표!$A$2:$C$313,2,FALSE),"")</f>
        <v>농정해양위원회</v>
      </c>
      <c r="B24" s="22" t="str">
        <f>IFERROR(VLOOKUP($C24,구분표!$A$2:$C$313,3,FALSE),"")</f>
        <v>축산산림국</v>
      </c>
      <c r="C24" s="26" t="s">
        <v>310</v>
      </c>
      <c r="D24" s="228" t="s">
        <v>827</v>
      </c>
      <c r="E24" s="228"/>
      <c r="F24" s="229" t="s">
        <v>859</v>
      </c>
      <c r="G24" s="126" t="s">
        <v>887</v>
      </c>
      <c r="H24" s="123">
        <v>15180953</v>
      </c>
      <c r="I24" s="36">
        <v>15180953</v>
      </c>
      <c r="J24" s="46">
        <f t="shared" si="1"/>
        <v>0</v>
      </c>
      <c r="K24" s="36"/>
      <c r="L24" s="39">
        <v>127000</v>
      </c>
      <c r="M24" s="121">
        <f t="shared" si="4"/>
        <v>15307953</v>
      </c>
      <c r="N24" s="36"/>
      <c r="O24" s="39">
        <v>127000</v>
      </c>
      <c r="P24" s="45">
        <f t="shared" si="5"/>
        <v>15307953</v>
      </c>
      <c r="Q24" s="135" t="s">
        <v>926</v>
      </c>
    </row>
    <row r="25" spans="1:17" ht="50.1" customHeight="1">
      <c r="A25" s="245" t="str">
        <f>IFERROR(VLOOKUP($C25,구분표!$A$2:$C$313,2,FALSE),"")</f>
        <v>농정해양위원회</v>
      </c>
      <c r="B25" s="22" t="str">
        <f>IFERROR(VLOOKUP($C25,구분표!$A$2:$C$313,3,FALSE),"")</f>
        <v>축산산림국</v>
      </c>
      <c r="C25" s="26" t="s">
        <v>307</v>
      </c>
      <c r="D25" s="228" t="s">
        <v>801</v>
      </c>
      <c r="E25" s="228">
        <v>81</v>
      </c>
      <c r="F25" s="229" t="s">
        <v>859</v>
      </c>
      <c r="G25" s="126" t="s">
        <v>888</v>
      </c>
      <c r="H25" s="123">
        <v>6931304</v>
      </c>
      <c r="I25" s="123">
        <v>6931304</v>
      </c>
      <c r="J25" s="46">
        <f t="shared" si="1"/>
        <v>0</v>
      </c>
      <c r="K25" s="36"/>
      <c r="L25" s="39">
        <v>113726</v>
      </c>
      <c r="M25" s="121">
        <f t="shared" si="4"/>
        <v>7045030</v>
      </c>
      <c r="N25" s="36"/>
      <c r="O25" s="39">
        <v>113726</v>
      </c>
      <c r="P25" s="45">
        <f t="shared" si="5"/>
        <v>7045030</v>
      </c>
      <c r="Q25" s="135" t="s">
        <v>926</v>
      </c>
    </row>
    <row r="26" spans="1:17" ht="50.1" customHeight="1">
      <c r="A26" s="246" t="str">
        <f>IFERROR(VLOOKUP($C26,[1]구분표!$A$2:$C$313,2,FALSE),"")</f>
        <v>농정해양위원회</v>
      </c>
      <c r="B26" s="22" t="str">
        <f>IFERROR(VLOOKUP($C26,[1]구분표!$A$2:$C$313,3,FALSE),"")</f>
        <v>축산산림국</v>
      </c>
      <c r="C26" s="26" t="s">
        <v>927</v>
      </c>
      <c r="D26" s="232" t="s">
        <v>827</v>
      </c>
      <c r="E26" s="229"/>
      <c r="F26" s="228"/>
      <c r="G26" s="126" t="s">
        <v>928</v>
      </c>
      <c r="H26" s="38"/>
      <c r="I26" s="36"/>
      <c r="J26" s="46">
        <f t="shared" si="1"/>
        <v>0</v>
      </c>
      <c r="K26" s="36"/>
      <c r="L26" s="39"/>
      <c r="M26" s="44">
        <f t="shared" si="4"/>
        <v>0</v>
      </c>
      <c r="N26" s="36"/>
      <c r="O26" s="39">
        <v>900000</v>
      </c>
      <c r="P26" s="45">
        <f t="shared" ref="P26:P28" si="12">H26+N26+O26</f>
        <v>900000</v>
      </c>
      <c r="Q26" s="135" t="s">
        <v>926</v>
      </c>
    </row>
    <row r="27" spans="1:17" ht="50.1" customHeight="1">
      <c r="A27" s="246" t="s">
        <v>931</v>
      </c>
      <c r="B27" s="22" t="s">
        <v>932</v>
      </c>
      <c r="C27" s="26" t="s">
        <v>933</v>
      </c>
      <c r="D27" s="228" t="s">
        <v>801</v>
      </c>
      <c r="E27" s="229"/>
      <c r="F27" s="228"/>
      <c r="G27" s="126" t="s">
        <v>934</v>
      </c>
      <c r="H27" s="38">
        <v>1446000</v>
      </c>
      <c r="I27" s="36">
        <v>1446000</v>
      </c>
      <c r="J27" s="46">
        <f>IF(D27="","",H27-I27)</f>
        <v>0</v>
      </c>
      <c r="K27" s="36">
        <v>0</v>
      </c>
      <c r="L27" s="39">
        <v>0</v>
      </c>
      <c r="M27" s="44">
        <f>H27+K27+L27</f>
        <v>1446000</v>
      </c>
      <c r="N27" s="36">
        <v>-663000</v>
      </c>
      <c r="O27" s="39"/>
      <c r="P27" s="45">
        <f t="shared" si="12"/>
        <v>783000</v>
      </c>
      <c r="Q27" s="135" t="s">
        <v>926</v>
      </c>
    </row>
    <row r="28" spans="1:17" ht="50.1" customHeight="1">
      <c r="A28" s="246" t="str">
        <f>IFERROR(VLOOKUP($C28,[1]구분표!$A$2:$C$313,2,FALSE),"")</f>
        <v>농정해양위원회</v>
      </c>
      <c r="B28" s="22" t="str">
        <f>IFERROR(VLOOKUP($C28,[1]구분표!$A$2:$C$313,3,FALSE),"")</f>
        <v>축산산림국</v>
      </c>
      <c r="C28" s="26" t="s">
        <v>930</v>
      </c>
      <c r="D28" s="228" t="s">
        <v>858</v>
      </c>
      <c r="E28" s="229">
        <v>389</v>
      </c>
      <c r="F28" s="228">
        <v>6</v>
      </c>
      <c r="G28" s="126" t="s">
        <v>1153</v>
      </c>
      <c r="H28" s="38">
        <v>2685250</v>
      </c>
      <c r="I28" s="36">
        <v>2769250</v>
      </c>
      <c r="J28" s="46">
        <f t="shared" ref="J28" si="13">IF(D28="","",H28-I28)</f>
        <v>-84000</v>
      </c>
      <c r="K28" s="36"/>
      <c r="L28" s="39"/>
      <c r="M28" s="44">
        <f t="shared" ref="M28" si="14">H28+K28+L28</f>
        <v>2685250</v>
      </c>
      <c r="N28" s="36"/>
      <c r="O28" s="39">
        <v>4455000</v>
      </c>
      <c r="P28" s="45">
        <f t="shared" si="12"/>
        <v>7140250</v>
      </c>
      <c r="Q28" s="135" t="s">
        <v>926</v>
      </c>
    </row>
    <row r="29" spans="1:17" ht="50.1" customHeight="1">
      <c r="A29" s="245" t="str">
        <f>IFERROR(VLOOKUP($C29,구분표!$A$2:$C$313,2,FALSE),"")</f>
        <v>보건복지위원회</v>
      </c>
      <c r="B29" s="22" t="str">
        <f>IFERROR(VLOOKUP($C29,구분표!$A$2:$C$313,3,FALSE),"")</f>
        <v>보건복지국</v>
      </c>
      <c r="C29" s="26" t="s">
        <v>578</v>
      </c>
      <c r="D29" s="228" t="s">
        <v>801</v>
      </c>
      <c r="E29" s="228"/>
      <c r="F29" s="229"/>
      <c r="G29" s="126" t="s">
        <v>889</v>
      </c>
      <c r="H29" s="123">
        <v>12966000</v>
      </c>
      <c r="I29" s="36">
        <v>12966000</v>
      </c>
      <c r="J29" s="46">
        <f t="shared" si="1"/>
        <v>0</v>
      </c>
      <c r="K29" s="36">
        <v>-2507000</v>
      </c>
      <c r="L29" s="39"/>
      <c r="M29" s="121">
        <f t="shared" si="4"/>
        <v>10459000</v>
      </c>
      <c r="N29" s="36">
        <v>-2507000</v>
      </c>
      <c r="O29" s="39"/>
      <c r="P29" s="45">
        <f t="shared" si="5"/>
        <v>10459000</v>
      </c>
      <c r="Q29" s="135" t="s">
        <v>926</v>
      </c>
    </row>
    <row r="30" spans="1:17" ht="50.1" customHeight="1">
      <c r="A30" s="245" t="str">
        <f>IFERROR(VLOOKUP($C30,구분표!$A$2:$C$313,2,FALSE),"")</f>
        <v>보건복지위원회</v>
      </c>
      <c r="B30" s="22" t="str">
        <f>IFERROR(VLOOKUP($C30,구분표!$A$2:$C$313,3,FALSE),"")</f>
        <v>보건복지국</v>
      </c>
      <c r="C30" s="26" t="s">
        <v>578</v>
      </c>
      <c r="D30" s="228" t="s">
        <v>829</v>
      </c>
      <c r="E30" s="228"/>
      <c r="F30" s="229"/>
      <c r="G30" s="126" t="s">
        <v>890</v>
      </c>
      <c r="H30" s="123">
        <v>3023861</v>
      </c>
      <c r="I30" s="36">
        <v>3023861</v>
      </c>
      <c r="J30" s="46">
        <f t="shared" si="1"/>
        <v>0</v>
      </c>
      <c r="K30" s="36">
        <v>-34510</v>
      </c>
      <c r="L30" s="39"/>
      <c r="M30" s="121">
        <f t="shared" si="4"/>
        <v>2989351</v>
      </c>
      <c r="N30" s="36">
        <v>-34510</v>
      </c>
      <c r="O30" s="39"/>
      <c r="P30" s="45">
        <f t="shared" si="5"/>
        <v>2989351</v>
      </c>
      <c r="Q30" s="135" t="s">
        <v>926</v>
      </c>
    </row>
    <row r="31" spans="1:17" ht="50.1" customHeight="1">
      <c r="A31" s="245" t="str">
        <f>IFERROR(VLOOKUP($C31,구분표!$A$2:$C$313,2,FALSE),"")</f>
        <v>보건복지위원회</v>
      </c>
      <c r="B31" s="22" t="str">
        <f>IFERROR(VLOOKUP($C31,구분표!$A$2:$C$313,3,FALSE),"")</f>
        <v>보건복지국</v>
      </c>
      <c r="C31" s="26" t="s">
        <v>340</v>
      </c>
      <c r="D31" s="228" t="s">
        <v>858</v>
      </c>
      <c r="E31" s="228">
        <v>407</v>
      </c>
      <c r="F31" s="229">
        <v>15</v>
      </c>
      <c r="G31" s="126" t="s">
        <v>891</v>
      </c>
      <c r="H31" s="38">
        <v>41095217</v>
      </c>
      <c r="I31" s="36">
        <v>41089617</v>
      </c>
      <c r="J31" s="46">
        <f t="shared" si="1"/>
        <v>5600</v>
      </c>
      <c r="K31" s="36">
        <v>-1399991</v>
      </c>
      <c r="L31" s="39"/>
      <c r="M31" s="121">
        <f t="shared" si="4"/>
        <v>39695226</v>
      </c>
      <c r="N31" s="36">
        <v>-1399991</v>
      </c>
      <c r="O31" s="39"/>
      <c r="P31" s="45">
        <f t="shared" si="5"/>
        <v>39695226</v>
      </c>
      <c r="Q31" s="135" t="s">
        <v>926</v>
      </c>
    </row>
    <row r="32" spans="1:17" ht="50.1" customHeight="1">
      <c r="A32" s="245" t="str">
        <f>IFERROR(VLOOKUP($C32,구분표!$A$2:$C$313,2,FALSE),"")</f>
        <v>보건복지위원회</v>
      </c>
      <c r="B32" s="22" t="str">
        <f>IFERROR(VLOOKUP($C32,구분표!$A$2:$C$313,3,FALSE),"")</f>
        <v>보건복지국</v>
      </c>
      <c r="C32" s="26" t="s">
        <v>342</v>
      </c>
      <c r="D32" s="228" t="s">
        <v>829</v>
      </c>
      <c r="E32" s="228"/>
      <c r="F32" s="229"/>
      <c r="G32" s="126" t="s">
        <v>892</v>
      </c>
      <c r="H32" s="123">
        <v>20856273</v>
      </c>
      <c r="I32" s="36">
        <v>20856273</v>
      </c>
      <c r="J32" s="46">
        <f t="shared" si="1"/>
        <v>0</v>
      </c>
      <c r="K32" s="36">
        <v>-74808</v>
      </c>
      <c r="L32" s="39"/>
      <c r="M32" s="121">
        <f t="shared" si="4"/>
        <v>20781465</v>
      </c>
      <c r="N32" s="36">
        <v>-74808</v>
      </c>
      <c r="O32" s="39"/>
      <c r="P32" s="45">
        <f t="shared" si="5"/>
        <v>20781465</v>
      </c>
      <c r="Q32" s="135" t="s">
        <v>926</v>
      </c>
    </row>
    <row r="33" spans="1:17" ht="50.1" customHeight="1">
      <c r="A33" s="245" t="str">
        <f>IFERROR(VLOOKUP($C33,구분표!$A$2:$C$313,2,FALSE),"")</f>
        <v>보건복지위원회</v>
      </c>
      <c r="B33" s="22" t="str">
        <f>IFERROR(VLOOKUP($C33,구분표!$A$2:$C$313,3,FALSE),"")</f>
        <v>보건복지국</v>
      </c>
      <c r="C33" s="26" t="s">
        <v>342</v>
      </c>
      <c r="D33" s="228" t="s">
        <v>858</v>
      </c>
      <c r="E33" s="228">
        <v>407</v>
      </c>
      <c r="F33" s="229">
        <v>18</v>
      </c>
      <c r="G33" s="126" t="s">
        <v>893</v>
      </c>
      <c r="H33" s="38">
        <v>918565</v>
      </c>
      <c r="I33" s="36">
        <v>759869</v>
      </c>
      <c r="J33" s="46">
        <f t="shared" si="1"/>
        <v>158696</v>
      </c>
      <c r="K33" s="36">
        <v>-811</v>
      </c>
      <c r="L33" s="39"/>
      <c r="M33" s="121">
        <f t="shared" si="4"/>
        <v>917754</v>
      </c>
      <c r="N33" s="36">
        <v>-811</v>
      </c>
      <c r="O33" s="39"/>
      <c r="P33" s="45">
        <f t="shared" si="5"/>
        <v>917754</v>
      </c>
      <c r="Q33" s="135" t="s">
        <v>926</v>
      </c>
    </row>
    <row r="34" spans="1:17" ht="50.1" customHeight="1">
      <c r="A34" s="245" t="str">
        <f>IFERROR(VLOOKUP($C34,구분표!$A$2:$C$313,2,FALSE),"")</f>
        <v>보건복지위원회</v>
      </c>
      <c r="B34" s="22" t="str">
        <f>IFERROR(VLOOKUP($C34,구분표!$A$2:$C$313,3,FALSE),"")</f>
        <v>보건복지국</v>
      </c>
      <c r="C34" s="26" t="s">
        <v>348</v>
      </c>
      <c r="D34" s="228" t="s">
        <v>801</v>
      </c>
      <c r="E34" s="228"/>
      <c r="F34" s="229"/>
      <c r="G34" s="126" t="s">
        <v>894</v>
      </c>
      <c r="H34" s="123">
        <v>910200</v>
      </c>
      <c r="I34" s="36">
        <v>910200</v>
      </c>
      <c r="J34" s="46">
        <f t="shared" si="1"/>
        <v>0</v>
      </c>
      <c r="K34" s="36"/>
      <c r="L34" s="39">
        <v>7000</v>
      </c>
      <c r="M34" s="121">
        <f t="shared" si="4"/>
        <v>917200</v>
      </c>
      <c r="N34" s="36"/>
      <c r="O34" s="39">
        <v>7000</v>
      </c>
      <c r="P34" s="45">
        <f t="shared" si="5"/>
        <v>917200</v>
      </c>
      <c r="Q34" s="135" t="s">
        <v>926</v>
      </c>
    </row>
    <row r="35" spans="1:17" ht="50.1" customHeight="1">
      <c r="A35" s="246" t="str">
        <f>IFERROR(VLOOKUP($C35,[1]구분표!$A$2:$C$313,2,FALSE),"")</f>
        <v>보건복지위원회</v>
      </c>
      <c r="B35" s="22" t="str">
        <f>IFERROR(VLOOKUP($C35,[1]구분표!$A$2:$C$313,3,FALSE),"")</f>
        <v>보건복지국</v>
      </c>
      <c r="C35" s="233" t="s">
        <v>935</v>
      </c>
      <c r="D35" s="228" t="s">
        <v>936</v>
      </c>
      <c r="E35" s="229"/>
      <c r="F35" s="228"/>
      <c r="G35" s="126" t="s">
        <v>937</v>
      </c>
      <c r="H35" s="38"/>
      <c r="I35" s="36"/>
      <c r="J35" s="46">
        <f t="shared" si="1"/>
        <v>0</v>
      </c>
      <c r="K35" s="36"/>
      <c r="L35" s="39"/>
      <c r="M35" s="44">
        <f t="shared" si="4"/>
        <v>0</v>
      </c>
      <c r="N35" s="36"/>
      <c r="O35" s="138">
        <v>3200</v>
      </c>
      <c r="P35" s="45">
        <f t="shared" ref="P35:P38" si="15">H35+N35+O35</f>
        <v>3200</v>
      </c>
      <c r="Q35" s="135" t="s">
        <v>926</v>
      </c>
    </row>
    <row r="36" spans="1:17" ht="50.1" customHeight="1">
      <c r="A36" s="246" t="str">
        <f>IFERROR(VLOOKUP($C36,구분표!$A$2:$C$313,2,FALSE),"")</f>
        <v>보건복지위원회</v>
      </c>
      <c r="B36" s="22" t="str">
        <f>IFERROR(VLOOKUP($C36,구분표!$A$2:$C$313,3,FALSE),"")</f>
        <v>보건복지국</v>
      </c>
      <c r="C36" s="137" t="s">
        <v>578</v>
      </c>
      <c r="D36" s="141" t="s">
        <v>829</v>
      </c>
      <c r="E36" s="228"/>
      <c r="F36" s="229"/>
      <c r="G36" s="143" t="s">
        <v>1067</v>
      </c>
      <c r="H36" s="144">
        <v>549613000</v>
      </c>
      <c r="I36" s="145">
        <v>549613000</v>
      </c>
      <c r="J36" s="46">
        <f t="shared" ref="J36:J38" si="16">IF(D36="","",H36-I36)</f>
        <v>0</v>
      </c>
      <c r="K36" s="36"/>
      <c r="L36" s="39"/>
      <c r="M36" s="121">
        <f t="shared" ref="M36:M38" si="17">H36+K36+L36</f>
        <v>549613000</v>
      </c>
      <c r="N36" s="145">
        <v>0</v>
      </c>
      <c r="O36" s="147">
        <v>2928000</v>
      </c>
      <c r="P36" s="45">
        <f t="shared" si="15"/>
        <v>552541000</v>
      </c>
      <c r="Q36" s="135" t="s">
        <v>926</v>
      </c>
    </row>
    <row r="37" spans="1:17" ht="50.1" customHeight="1">
      <c r="A37" s="246" t="str">
        <f>IFERROR(VLOOKUP($C37,구분표!$A$2:$C$313,2,FALSE),"")</f>
        <v>보건복지위원회</v>
      </c>
      <c r="B37" s="22" t="str">
        <f>IFERROR(VLOOKUP($C37,구분표!$A$2:$C$313,3,FALSE),"")</f>
        <v>보건복지국</v>
      </c>
      <c r="C37" s="137" t="s">
        <v>578</v>
      </c>
      <c r="D37" s="141" t="s">
        <v>829</v>
      </c>
      <c r="E37" s="228"/>
      <c r="F37" s="229"/>
      <c r="G37" s="143" t="s">
        <v>1068</v>
      </c>
      <c r="H37" s="144">
        <v>3816000</v>
      </c>
      <c r="I37" s="145">
        <v>3816000</v>
      </c>
      <c r="J37" s="46">
        <f t="shared" si="16"/>
        <v>0</v>
      </c>
      <c r="K37" s="36"/>
      <c r="L37" s="39"/>
      <c r="M37" s="121">
        <f t="shared" si="17"/>
        <v>3816000</v>
      </c>
      <c r="N37" s="145">
        <v>0</v>
      </c>
      <c r="O37" s="147">
        <v>219000</v>
      </c>
      <c r="P37" s="45">
        <f t="shared" si="15"/>
        <v>4035000</v>
      </c>
      <c r="Q37" s="135" t="s">
        <v>926</v>
      </c>
    </row>
    <row r="38" spans="1:17" ht="50.1" customHeight="1">
      <c r="A38" s="246" t="str">
        <f>IFERROR(VLOOKUP($C38,구분표!$A$2:$C$313,2,FALSE),"")</f>
        <v>보건복지위원회</v>
      </c>
      <c r="B38" s="22" t="str">
        <f>IFERROR(VLOOKUP($C38,구분표!$A$2:$C$313,3,FALSE),"")</f>
        <v>보건복지국</v>
      </c>
      <c r="C38" s="26" t="s">
        <v>1073</v>
      </c>
      <c r="D38" s="141" t="s">
        <v>827</v>
      </c>
      <c r="E38" s="142"/>
      <c r="F38" s="141"/>
      <c r="G38" s="143" t="s">
        <v>1074</v>
      </c>
      <c r="H38" s="38"/>
      <c r="I38" s="36"/>
      <c r="J38" s="46">
        <f t="shared" si="16"/>
        <v>0</v>
      </c>
      <c r="K38" s="36"/>
      <c r="L38" s="39"/>
      <c r="M38" s="121">
        <f t="shared" si="17"/>
        <v>0</v>
      </c>
      <c r="N38" s="36"/>
      <c r="O38" s="39">
        <v>58000</v>
      </c>
      <c r="P38" s="45">
        <f t="shared" si="15"/>
        <v>58000</v>
      </c>
      <c r="Q38" s="135" t="s">
        <v>926</v>
      </c>
    </row>
    <row r="39" spans="1:17" ht="50.1" customHeight="1">
      <c r="A39" s="245" t="str">
        <f>IFERROR(VLOOKUP($C39,구분표!$A$2:$C$313,2,FALSE),"")</f>
        <v>건설교통위원회</v>
      </c>
      <c r="B39" s="22" t="str">
        <f>IFERROR(VLOOKUP($C39,구분표!$A$2:$C$313,3,FALSE),"")</f>
        <v>교통국</v>
      </c>
      <c r="C39" s="26" t="s">
        <v>374</v>
      </c>
      <c r="D39" s="228" t="s">
        <v>858</v>
      </c>
      <c r="E39" s="228">
        <v>457</v>
      </c>
      <c r="F39" s="229">
        <v>6</v>
      </c>
      <c r="G39" s="126" t="s">
        <v>895</v>
      </c>
      <c r="H39" s="38">
        <v>98761</v>
      </c>
      <c r="I39" s="36">
        <v>0</v>
      </c>
      <c r="J39" s="46">
        <f t="shared" si="1"/>
        <v>98761</v>
      </c>
      <c r="K39" s="36"/>
      <c r="L39" s="39">
        <v>20931</v>
      </c>
      <c r="M39" s="121">
        <f t="shared" si="4"/>
        <v>119692</v>
      </c>
      <c r="N39" s="36"/>
      <c r="O39" s="39">
        <v>20931</v>
      </c>
      <c r="P39" s="45">
        <f t="shared" si="5"/>
        <v>119692</v>
      </c>
      <c r="Q39" s="135"/>
    </row>
    <row r="40" spans="1:17" ht="50.1" customHeight="1">
      <c r="A40" s="245" t="str">
        <f>IFERROR(VLOOKUP($C40,구분표!$A$2:$C$313,2,FALSE),"")</f>
        <v>건설교통위원회</v>
      </c>
      <c r="B40" s="22" t="str">
        <f>IFERROR(VLOOKUP($C40,구분표!$A$2:$C$313,3,FALSE),"")</f>
        <v>건설국</v>
      </c>
      <c r="C40" s="26" t="s">
        <v>385</v>
      </c>
      <c r="D40" s="228" t="s">
        <v>827</v>
      </c>
      <c r="E40" s="228"/>
      <c r="F40" s="229"/>
      <c r="G40" s="125" t="s">
        <v>913</v>
      </c>
      <c r="H40" s="38"/>
      <c r="I40" s="36"/>
      <c r="J40" s="46">
        <f t="shared" si="1"/>
        <v>0</v>
      </c>
      <c r="K40" s="36"/>
      <c r="L40" s="39">
        <v>1000000</v>
      </c>
      <c r="M40" s="121">
        <f t="shared" si="4"/>
        <v>1000000</v>
      </c>
      <c r="N40" s="36"/>
      <c r="O40" s="39">
        <v>1000000</v>
      </c>
      <c r="P40" s="45">
        <f t="shared" si="5"/>
        <v>1000000</v>
      </c>
      <c r="Q40" s="135" t="s">
        <v>926</v>
      </c>
    </row>
    <row r="41" spans="1:17" ht="50.1" customHeight="1">
      <c r="A41" s="245" t="str">
        <f>IFERROR(VLOOKUP($C41,구분표!$A$2:$C$313,2,FALSE),"")</f>
        <v>건설교통위원회</v>
      </c>
      <c r="B41" s="22" t="str">
        <f>IFERROR(VLOOKUP($C41,구분표!$A$2:$C$313,3,FALSE),"")</f>
        <v>건설국</v>
      </c>
      <c r="C41" s="26" t="s">
        <v>385</v>
      </c>
      <c r="D41" s="228" t="s">
        <v>827</v>
      </c>
      <c r="E41" s="228"/>
      <c r="F41" s="229"/>
      <c r="G41" s="125" t="s">
        <v>914</v>
      </c>
      <c r="H41" s="38"/>
      <c r="I41" s="36"/>
      <c r="J41" s="46">
        <f t="shared" si="1"/>
        <v>0</v>
      </c>
      <c r="K41" s="36"/>
      <c r="L41" s="39">
        <v>500000</v>
      </c>
      <c r="M41" s="121">
        <f t="shared" si="4"/>
        <v>500000</v>
      </c>
      <c r="N41" s="36"/>
      <c r="O41" s="39">
        <v>500000</v>
      </c>
      <c r="P41" s="45">
        <f t="shared" si="5"/>
        <v>500000</v>
      </c>
      <c r="Q41" s="135" t="s">
        <v>926</v>
      </c>
    </row>
    <row r="42" spans="1:17" ht="50.1" customHeight="1">
      <c r="A42" s="245" t="str">
        <f>IFERROR(VLOOKUP($C42,구분표!$A$2:$C$313,2,FALSE),"")</f>
        <v>도시환경위원회</v>
      </c>
      <c r="B42" s="22" t="str">
        <f>IFERROR(VLOOKUP($C42,구분표!$A$2:$C$313,3,FALSE),"")</f>
        <v>환경국</v>
      </c>
      <c r="C42" s="26" t="s">
        <v>428</v>
      </c>
      <c r="D42" s="228" t="s">
        <v>829</v>
      </c>
      <c r="E42" s="228">
        <v>409</v>
      </c>
      <c r="F42" s="229"/>
      <c r="G42" s="126" t="s">
        <v>896</v>
      </c>
      <c r="H42" s="127">
        <v>8090000</v>
      </c>
      <c r="I42" s="36">
        <v>8090000</v>
      </c>
      <c r="J42" s="46">
        <f t="shared" si="1"/>
        <v>0</v>
      </c>
      <c r="K42" s="36"/>
      <c r="L42" s="39">
        <v>18000</v>
      </c>
      <c r="M42" s="121">
        <f t="shared" si="4"/>
        <v>8108000</v>
      </c>
      <c r="N42" s="36"/>
      <c r="O42" s="39">
        <v>18000</v>
      </c>
      <c r="P42" s="45">
        <f t="shared" si="5"/>
        <v>8108000</v>
      </c>
      <c r="Q42" s="135" t="s">
        <v>926</v>
      </c>
    </row>
    <row r="43" spans="1:17" ht="50.1" customHeight="1">
      <c r="A43" s="245" t="str">
        <f>IFERROR(VLOOKUP($C43,구분표!$A$2:$C$313,2,FALSE),"")</f>
        <v>도시환경위원회</v>
      </c>
      <c r="B43" s="22" t="str">
        <f>IFERROR(VLOOKUP($C43,구분표!$A$2:$C$313,3,FALSE),"")</f>
        <v>환경국</v>
      </c>
      <c r="C43" s="26" t="s">
        <v>432</v>
      </c>
      <c r="D43" s="228" t="s">
        <v>801</v>
      </c>
      <c r="E43" s="228">
        <v>420</v>
      </c>
      <c r="F43" s="229"/>
      <c r="G43" s="126" t="s">
        <v>897</v>
      </c>
      <c r="H43" s="127">
        <v>11620000</v>
      </c>
      <c r="I43" s="36">
        <v>11620000</v>
      </c>
      <c r="J43" s="46">
        <f t="shared" si="1"/>
        <v>0</v>
      </c>
      <c r="K43" s="36"/>
      <c r="L43" s="39">
        <v>2800000</v>
      </c>
      <c r="M43" s="121">
        <f t="shared" si="4"/>
        <v>14420000</v>
      </c>
      <c r="N43" s="36"/>
      <c r="O43" s="39">
        <v>2800000</v>
      </c>
      <c r="P43" s="45">
        <f t="shared" si="5"/>
        <v>14420000</v>
      </c>
      <c r="Q43" s="135" t="s">
        <v>926</v>
      </c>
    </row>
    <row r="44" spans="1:17" ht="50.1" customHeight="1">
      <c r="A44" s="245" t="str">
        <f>IFERROR(VLOOKUP($C44,구분표!$A$2:$C$313,2,FALSE),"")</f>
        <v>도시환경위원회</v>
      </c>
      <c r="B44" s="22" t="str">
        <f>IFERROR(VLOOKUP($C44,구분표!$A$2:$C$313,3,FALSE),"")</f>
        <v>수자원본부</v>
      </c>
      <c r="C44" s="26" t="s">
        <v>583</v>
      </c>
      <c r="D44" s="234" t="s">
        <v>858</v>
      </c>
      <c r="E44" s="231">
        <v>519</v>
      </c>
      <c r="F44" s="229"/>
      <c r="G44" s="126" t="s">
        <v>899</v>
      </c>
      <c r="H44" s="127">
        <v>15043</v>
      </c>
      <c r="I44" s="123">
        <v>1360</v>
      </c>
      <c r="J44" s="46">
        <f>IF(D44="","",H44-I44)</f>
        <v>13683</v>
      </c>
      <c r="K44" s="36"/>
      <c r="L44" s="39">
        <v>1754</v>
      </c>
      <c r="M44" s="121">
        <f>H44+K44+L44</f>
        <v>16797</v>
      </c>
      <c r="N44" s="36"/>
      <c r="O44" s="39">
        <v>1754</v>
      </c>
      <c r="P44" s="45">
        <f>H44+N44+O44</f>
        <v>16797</v>
      </c>
      <c r="Q44" s="135"/>
    </row>
    <row r="45" spans="1:17" ht="50.1" customHeight="1">
      <c r="A45" s="245" t="str">
        <f>IFERROR(VLOOKUP($C45,구분표!$A$2:$C$313,2,FALSE),"")</f>
        <v>도시환경위원회</v>
      </c>
      <c r="B45" s="22" t="str">
        <f>IFERROR(VLOOKUP($C45,구분표!$A$2:$C$313,3,FALSE),"")</f>
        <v>수자원본부</v>
      </c>
      <c r="C45" s="26" t="s">
        <v>583</v>
      </c>
      <c r="D45" s="234" t="s">
        <v>858</v>
      </c>
      <c r="E45" s="231">
        <v>519</v>
      </c>
      <c r="F45" s="229"/>
      <c r="G45" s="126" t="s">
        <v>898</v>
      </c>
      <c r="H45" s="127">
        <v>2311046</v>
      </c>
      <c r="I45" s="123">
        <v>2309026</v>
      </c>
      <c r="J45" s="46">
        <f t="shared" si="1"/>
        <v>2020</v>
      </c>
      <c r="K45" s="36"/>
      <c r="L45" s="39">
        <v>385328</v>
      </c>
      <c r="M45" s="121">
        <f t="shared" si="4"/>
        <v>2696374</v>
      </c>
      <c r="N45" s="36"/>
      <c r="O45" s="39">
        <v>385328</v>
      </c>
      <c r="P45" s="45">
        <f t="shared" si="5"/>
        <v>2696374</v>
      </c>
      <c r="Q45" s="135"/>
    </row>
    <row r="46" spans="1:17" ht="50.1" customHeight="1">
      <c r="A46" s="245" t="str">
        <f>IFERROR(VLOOKUP($C46,구분표!$A$2:$C$313,2,FALSE),"")</f>
        <v>도시환경위원회</v>
      </c>
      <c r="B46" s="22" t="str">
        <f>IFERROR(VLOOKUP($C46,구분표!$A$2:$C$313,3,FALSE),"")</f>
        <v>수자원본부</v>
      </c>
      <c r="C46" s="26" t="s">
        <v>584</v>
      </c>
      <c r="D46" s="228" t="s">
        <v>801</v>
      </c>
      <c r="E46" s="228">
        <v>944</v>
      </c>
      <c r="F46" s="229"/>
      <c r="G46" s="126" t="s">
        <v>902</v>
      </c>
      <c r="H46" s="127">
        <v>1599000</v>
      </c>
      <c r="I46" s="123">
        <v>1599000</v>
      </c>
      <c r="J46" s="46">
        <f>IF(D46="","",H46-I46)</f>
        <v>0</v>
      </c>
      <c r="K46" s="123">
        <v>-187000</v>
      </c>
      <c r="L46" s="39"/>
      <c r="M46" s="121">
        <f>H46+K46+L46</f>
        <v>1412000</v>
      </c>
      <c r="N46" s="123">
        <v>-187000</v>
      </c>
      <c r="O46" s="39"/>
      <c r="P46" s="45">
        <f>H46+N46+O46</f>
        <v>1412000</v>
      </c>
      <c r="Q46" s="135" t="s">
        <v>926</v>
      </c>
    </row>
    <row r="47" spans="1:17" ht="50.1" customHeight="1">
      <c r="A47" s="245" t="str">
        <f>IFERROR(VLOOKUP($C47,구분표!$A$2:$C$313,2,FALSE),"")</f>
        <v>도시환경위원회</v>
      </c>
      <c r="B47" s="22" t="str">
        <f>IFERROR(VLOOKUP($C47,구분표!$A$2:$C$313,3,FALSE),"")</f>
        <v>수자원본부</v>
      </c>
      <c r="C47" s="26" t="s">
        <v>585</v>
      </c>
      <c r="D47" s="231" t="s">
        <v>829</v>
      </c>
      <c r="E47" s="231">
        <v>67</v>
      </c>
      <c r="F47" s="229"/>
      <c r="G47" s="126" t="s">
        <v>900</v>
      </c>
      <c r="H47" s="127">
        <v>70036000</v>
      </c>
      <c r="I47" s="36">
        <v>70036000</v>
      </c>
      <c r="J47" s="46">
        <f t="shared" si="1"/>
        <v>0</v>
      </c>
      <c r="K47" s="36"/>
      <c r="L47" s="39">
        <v>451000</v>
      </c>
      <c r="M47" s="121">
        <f t="shared" si="4"/>
        <v>70487000</v>
      </c>
      <c r="N47" s="36"/>
      <c r="O47" s="39">
        <v>451000</v>
      </c>
      <c r="P47" s="45">
        <f t="shared" si="5"/>
        <v>70487000</v>
      </c>
      <c r="Q47" s="135" t="s">
        <v>926</v>
      </c>
    </row>
    <row r="48" spans="1:17" ht="50.1" customHeight="1">
      <c r="A48" s="245" t="str">
        <f>IFERROR(VLOOKUP($C48,구분표!$A$2:$C$313,2,FALSE),"")</f>
        <v>도시환경위원회</v>
      </c>
      <c r="B48" s="22" t="str">
        <f>IFERROR(VLOOKUP($C48,구분표!$A$2:$C$313,3,FALSE),"")</f>
        <v>수자원본부</v>
      </c>
      <c r="C48" s="26" t="s">
        <v>585</v>
      </c>
      <c r="D48" s="228" t="s">
        <v>801</v>
      </c>
      <c r="E48" s="228">
        <v>950</v>
      </c>
      <c r="F48" s="229"/>
      <c r="G48" s="126" t="s">
        <v>901</v>
      </c>
      <c r="H48" s="127">
        <v>18019000</v>
      </c>
      <c r="I48" s="36">
        <v>18019000</v>
      </c>
      <c r="J48" s="46">
        <f t="shared" si="1"/>
        <v>0</v>
      </c>
      <c r="K48" s="36"/>
      <c r="L48" s="39">
        <v>1000000</v>
      </c>
      <c r="M48" s="121">
        <f t="shared" si="4"/>
        <v>19019000</v>
      </c>
      <c r="N48" s="36"/>
      <c r="O48" s="39">
        <v>1000000</v>
      </c>
      <c r="P48" s="45">
        <f t="shared" si="5"/>
        <v>19019000</v>
      </c>
      <c r="Q48" s="135" t="s">
        <v>926</v>
      </c>
    </row>
    <row r="49" spans="1:17" ht="50.1" customHeight="1">
      <c r="A49" s="246" t="str">
        <f>IFERROR(VLOOKUP($C49,[1]구분표!$A$2:$C$313,2,FALSE),"")</f>
        <v>도시환경위원회</v>
      </c>
      <c r="B49" s="22" t="str">
        <f>IFERROR(VLOOKUP($C49,[1]구분표!$A$2:$C$313,3,FALSE),"")</f>
        <v>환경국</v>
      </c>
      <c r="C49" s="26" t="s">
        <v>940</v>
      </c>
      <c r="D49" s="228" t="s">
        <v>801</v>
      </c>
      <c r="E49" s="229"/>
      <c r="F49" s="228"/>
      <c r="G49" s="126" t="s">
        <v>941</v>
      </c>
      <c r="H49" s="38">
        <v>479000</v>
      </c>
      <c r="I49" s="36">
        <v>479000</v>
      </c>
      <c r="J49" s="46">
        <f t="shared" si="1"/>
        <v>0</v>
      </c>
      <c r="K49" s="36"/>
      <c r="L49" s="39"/>
      <c r="M49" s="44">
        <f t="shared" si="4"/>
        <v>479000</v>
      </c>
      <c r="N49" s="36"/>
      <c r="O49" s="39">
        <v>1285000</v>
      </c>
      <c r="P49" s="45">
        <f t="shared" ref="P49" si="18">H49+N49+O49</f>
        <v>1764000</v>
      </c>
      <c r="Q49" s="135" t="s">
        <v>926</v>
      </c>
    </row>
    <row r="50" spans="1:17" ht="50.1" customHeight="1">
      <c r="A50" s="245" t="str">
        <f>IFERROR(VLOOKUP($C50,구분표!$A$2:$C$313,2,FALSE),"")</f>
        <v>여성가족교육협력위원회</v>
      </c>
      <c r="B50" s="22" t="str">
        <f>IFERROR(VLOOKUP($C50,구분표!$A$2:$C$313,3,FALSE),"")</f>
        <v>여성가족국</v>
      </c>
      <c r="C50" s="26" t="s">
        <v>588</v>
      </c>
      <c r="D50" s="228" t="s">
        <v>829</v>
      </c>
      <c r="E50" s="228"/>
      <c r="F50" s="229"/>
      <c r="G50" s="126" t="s">
        <v>903</v>
      </c>
      <c r="H50" s="127">
        <v>5729406</v>
      </c>
      <c r="I50" s="36">
        <v>5729406</v>
      </c>
      <c r="J50" s="46">
        <f t="shared" si="1"/>
        <v>0</v>
      </c>
      <c r="K50" s="36"/>
      <c r="L50" s="39">
        <v>65738</v>
      </c>
      <c r="M50" s="121">
        <f t="shared" si="4"/>
        <v>5795144</v>
      </c>
      <c r="N50" s="36"/>
      <c r="O50" s="39">
        <v>65738</v>
      </c>
      <c r="P50" s="45">
        <f t="shared" si="5"/>
        <v>5795144</v>
      </c>
      <c r="Q50" s="135" t="s">
        <v>926</v>
      </c>
    </row>
    <row r="51" spans="1:17" ht="50.1" customHeight="1">
      <c r="A51" s="246" t="str">
        <f>IFERROR(VLOOKUP($C51,[1]구분표!$A$2:$C$313,2,FALSE),"")</f>
        <v>여성가족교육협력위원회</v>
      </c>
      <c r="B51" s="22" t="str">
        <f>IFERROR(VLOOKUP($C51,[1]구분표!$A$2:$C$313,3,FALSE),"")</f>
        <v>여성가족국</v>
      </c>
      <c r="C51" s="26" t="s">
        <v>942</v>
      </c>
      <c r="D51" s="228" t="s">
        <v>858</v>
      </c>
      <c r="E51" s="229">
        <v>539</v>
      </c>
      <c r="F51" s="228">
        <v>6</v>
      </c>
      <c r="G51" s="126" t="s">
        <v>943</v>
      </c>
      <c r="H51" s="38">
        <v>122984265</v>
      </c>
      <c r="I51" s="36">
        <v>122730613</v>
      </c>
      <c r="J51" s="46">
        <f t="shared" si="1"/>
        <v>253652</v>
      </c>
      <c r="K51" s="36"/>
      <c r="L51" s="39"/>
      <c r="M51" s="44">
        <f t="shared" si="4"/>
        <v>122984265</v>
      </c>
      <c r="N51" s="36"/>
      <c r="O51" s="39">
        <v>4336946</v>
      </c>
      <c r="P51" s="45">
        <f t="shared" si="5"/>
        <v>127321211</v>
      </c>
      <c r="Q51" s="135" t="s">
        <v>926</v>
      </c>
    </row>
    <row r="52" spans="1:17" ht="50.1" customHeight="1">
      <c r="A52" s="246" t="str">
        <f>IFERROR(VLOOKUP($C52,[1]구분표!$A$2:$C$313,2,FALSE),"")</f>
        <v>여성가족교육협력위원회</v>
      </c>
      <c r="B52" s="22" t="str">
        <f>IFERROR(VLOOKUP($C52,[1]구분표!$A$2:$C$313,3,FALSE),"")</f>
        <v>여성가족국</v>
      </c>
      <c r="C52" s="26" t="s">
        <v>944</v>
      </c>
      <c r="D52" s="228" t="s">
        <v>801</v>
      </c>
      <c r="E52" s="229"/>
      <c r="F52" s="228"/>
      <c r="G52" s="126" t="s">
        <v>945</v>
      </c>
      <c r="H52" s="38">
        <v>935609129</v>
      </c>
      <c r="I52" s="36">
        <v>935609129</v>
      </c>
      <c r="J52" s="46">
        <f t="shared" si="1"/>
        <v>0</v>
      </c>
      <c r="K52" s="36"/>
      <c r="L52" s="39"/>
      <c r="M52" s="44">
        <f t="shared" si="4"/>
        <v>935609129</v>
      </c>
      <c r="N52" s="36"/>
      <c r="O52" s="39">
        <v>7490871</v>
      </c>
      <c r="P52" s="45">
        <f t="shared" si="5"/>
        <v>943100000</v>
      </c>
      <c r="Q52" s="135" t="s">
        <v>926</v>
      </c>
    </row>
    <row r="53" spans="1:17" ht="50.1" customHeight="1">
      <c r="A53" s="246" t="str">
        <f>IFERROR(VLOOKUP($C53,[1]구분표!$A$2:$C$313,2,FALSE),"")</f>
        <v>여성가족교육협력위원회</v>
      </c>
      <c r="B53" s="22" t="str">
        <f>IFERROR(VLOOKUP($C53,[1]구분표!$A$2:$C$313,3,FALSE),"")</f>
        <v>여성가족국</v>
      </c>
      <c r="C53" s="26" t="s">
        <v>944</v>
      </c>
      <c r="D53" s="228" t="s">
        <v>801</v>
      </c>
      <c r="E53" s="229"/>
      <c r="F53" s="228"/>
      <c r="G53" s="126" t="s">
        <v>946</v>
      </c>
      <c r="H53" s="38">
        <v>347827000</v>
      </c>
      <c r="I53" s="36">
        <v>347827000</v>
      </c>
      <c r="J53" s="46">
        <f t="shared" si="1"/>
        <v>0</v>
      </c>
      <c r="K53" s="36"/>
      <c r="L53" s="39"/>
      <c r="M53" s="44">
        <f t="shared" si="4"/>
        <v>347827000</v>
      </c>
      <c r="N53" s="36">
        <v>-9127000</v>
      </c>
      <c r="O53" s="39"/>
      <c r="P53" s="45">
        <f t="shared" si="5"/>
        <v>338700000</v>
      </c>
      <c r="Q53" s="135" t="s">
        <v>926</v>
      </c>
    </row>
    <row r="54" spans="1:17" ht="50.1" customHeight="1">
      <c r="A54" s="246" t="str">
        <f>IFERROR(VLOOKUP($C54,[1]구분표!$A$2:$C$313,2,FALSE),"")</f>
        <v>여성가족교육협력위원회</v>
      </c>
      <c r="B54" s="22" t="str">
        <f>IFERROR(VLOOKUP($C54,[1]구분표!$A$2:$C$313,3,FALSE),"")</f>
        <v>여성가족국</v>
      </c>
      <c r="C54" s="26" t="s">
        <v>944</v>
      </c>
      <c r="D54" s="228" t="s">
        <v>801</v>
      </c>
      <c r="E54" s="229"/>
      <c r="F54" s="228"/>
      <c r="G54" s="126" t="s">
        <v>947</v>
      </c>
      <c r="H54" s="38">
        <v>1715140</v>
      </c>
      <c r="I54" s="36">
        <v>1715140</v>
      </c>
      <c r="J54" s="46">
        <f t="shared" si="1"/>
        <v>0</v>
      </c>
      <c r="K54" s="36"/>
      <c r="L54" s="39"/>
      <c r="M54" s="44">
        <f t="shared" si="4"/>
        <v>1715140</v>
      </c>
      <c r="N54" s="36">
        <v>-426285</v>
      </c>
      <c r="O54" s="39"/>
      <c r="P54" s="45">
        <f t="shared" si="5"/>
        <v>1288855</v>
      </c>
      <c r="Q54" s="135" t="s">
        <v>926</v>
      </c>
    </row>
    <row r="55" spans="1:17" ht="50.1" customHeight="1">
      <c r="A55" s="246" t="str">
        <f>IFERROR(VLOOKUP($C55,[1]구분표!$A$2:$C$313,2,FALSE),"")</f>
        <v>여성가족교육협력위원회</v>
      </c>
      <c r="B55" s="22" t="str">
        <f>IFERROR(VLOOKUP($C55,[1]구분표!$A$2:$C$313,3,FALSE),"")</f>
        <v>여성가족국</v>
      </c>
      <c r="C55" s="26" t="s">
        <v>942</v>
      </c>
      <c r="D55" s="228" t="s">
        <v>858</v>
      </c>
      <c r="E55" s="229">
        <v>539</v>
      </c>
      <c r="F55" s="228">
        <v>6</v>
      </c>
      <c r="G55" s="126" t="s">
        <v>948</v>
      </c>
      <c r="H55" s="38">
        <v>11166851</v>
      </c>
      <c r="I55" s="36">
        <v>10100000</v>
      </c>
      <c r="J55" s="46">
        <f t="shared" si="1"/>
        <v>1066851</v>
      </c>
      <c r="K55" s="36"/>
      <c r="L55" s="39"/>
      <c r="M55" s="44">
        <f t="shared" si="4"/>
        <v>11166851</v>
      </c>
      <c r="N55" s="36">
        <v>-566851</v>
      </c>
      <c r="O55" s="39"/>
      <c r="P55" s="45">
        <f t="shared" si="5"/>
        <v>10600000</v>
      </c>
      <c r="Q55" s="135" t="s">
        <v>926</v>
      </c>
    </row>
    <row r="56" spans="1:17" ht="50.1" customHeight="1">
      <c r="A56" s="246" t="str">
        <f>IFERROR(VLOOKUP($C56,[1]구분표!$A$2:$C$313,2,FALSE),"")</f>
        <v>여성가족교육협력위원회</v>
      </c>
      <c r="B56" s="22" t="str">
        <f>IFERROR(VLOOKUP($C56,[1]구분표!$A$2:$C$313,3,FALSE),"")</f>
        <v>여성가족국</v>
      </c>
      <c r="C56" s="26" t="s">
        <v>942</v>
      </c>
      <c r="D56" s="228" t="s">
        <v>858</v>
      </c>
      <c r="E56" s="229">
        <v>539</v>
      </c>
      <c r="F56" s="228">
        <v>6</v>
      </c>
      <c r="G56" s="126" t="s">
        <v>949</v>
      </c>
      <c r="H56" s="38">
        <v>2463750</v>
      </c>
      <c r="I56" s="36">
        <v>2263750</v>
      </c>
      <c r="J56" s="46">
        <f t="shared" si="1"/>
        <v>200000</v>
      </c>
      <c r="K56" s="36"/>
      <c r="L56" s="39"/>
      <c r="M56" s="44">
        <f t="shared" si="4"/>
        <v>2463750</v>
      </c>
      <c r="N56" s="36">
        <v>0</v>
      </c>
      <c r="O56" s="39">
        <v>437025</v>
      </c>
      <c r="P56" s="45">
        <f t="shared" si="5"/>
        <v>2900775</v>
      </c>
      <c r="Q56" s="135" t="s">
        <v>926</v>
      </c>
    </row>
    <row r="57" spans="1:17" ht="50.1" customHeight="1">
      <c r="A57" s="246" t="str">
        <f>IFERROR(VLOOKUP($C57,구분표!$A$2:$C$313,2,FALSE),"")</f>
        <v/>
      </c>
      <c r="B57" s="22" t="str">
        <f>IFERROR(VLOOKUP($C57,구분표!$A$2:$C$313,3,FALSE),"")</f>
        <v/>
      </c>
      <c r="C57" s="26"/>
      <c r="D57" s="228"/>
      <c r="E57" s="228"/>
      <c r="F57" s="229"/>
      <c r="G57" s="228"/>
      <c r="H57" s="38"/>
      <c r="I57" s="36"/>
      <c r="J57" s="46" t="str">
        <f t="shared" ref="J57:J58" si="19">IF(D57="","",H57-I57)</f>
        <v/>
      </c>
      <c r="K57" s="36"/>
      <c r="L57" s="39"/>
      <c r="M57" s="121">
        <f t="shared" ref="M57:M58" si="20">H57+K57+L57</f>
        <v>0</v>
      </c>
      <c r="N57" s="36"/>
      <c r="O57" s="39"/>
      <c r="P57" s="45">
        <f t="shared" ref="P57:P58" si="21">H57+N57+O57</f>
        <v>0</v>
      </c>
      <c r="Q57" s="94"/>
    </row>
    <row r="58" spans="1:17" ht="50.1" customHeight="1">
      <c r="A58" s="230" t="str">
        <f>IFERROR(VLOOKUP($C58,구분표!$A$2:$C$313,2,FALSE),"")</f>
        <v/>
      </c>
      <c r="B58" s="22" t="str">
        <f>IFERROR(VLOOKUP($C58,구분표!$A$2:$C$313,3,FALSE),"")</f>
        <v/>
      </c>
      <c r="C58" s="26"/>
      <c r="D58" s="228"/>
      <c r="E58" s="228"/>
      <c r="F58" s="229"/>
      <c r="G58" s="228"/>
      <c r="H58" s="38"/>
      <c r="I58" s="36"/>
      <c r="J58" s="46" t="str">
        <f t="shared" si="19"/>
        <v/>
      </c>
      <c r="K58" s="36"/>
      <c r="L58" s="39"/>
      <c r="M58" s="121">
        <f t="shared" si="20"/>
        <v>0</v>
      </c>
      <c r="N58" s="36"/>
      <c r="O58" s="39"/>
      <c r="P58" s="45">
        <f t="shared" si="21"/>
        <v>0</v>
      </c>
      <c r="Q58" s="94"/>
    </row>
    <row r="59" spans="1:17" ht="50.1" customHeight="1">
      <c r="A59" s="230" t="str">
        <f>IFERROR(VLOOKUP($C59,구분표!$A$2:$C$313,2,FALSE),"")</f>
        <v/>
      </c>
      <c r="B59" s="22" t="str">
        <f>IFERROR(VLOOKUP($C59,구분표!$A$2:$C$313,3,FALSE),"")</f>
        <v/>
      </c>
      <c r="C59" s="26"/>
      <c r="D59" s="228"/>
      <c r="E59" s="228"/>
      <c r="F59" s="229"/>
      <c r="G59" s="228"/>
      <c r="H59" s="38"/>
      <c r="I59" s="36"/>
      <c r="J59" s="46" t="str">
        <f t="shared" si="1"/>
        <v/>
      </c>
      <c r="K59" s="36"/>
      <c r="L59" s="39"/>
      <c r="M59" s="121">
        <f t="shared" si="4"/>
        <v>0</v>
      </c>
      <c r="N59" s="36"/>
      <c r="O59" s="39"/>
      <c r="P59" s="45">
        <f t="shared" si="5"/>
        <v>0</v>
      </c>
      <c r="Q59" s="94"/>
    </row>
    <row r="60" spans="1:17" ht="50.1" customHeight="1">
      <c r="A60" s="230" t="str">
        <f>IFERROR(VLOOKUP($C60,구분표!$A$2:$C$313,2,FALSE),"")</f>
        <v/>
      </c>
      <c r="B60" s="22" t="str">
        <f>IFERROR(VLOOKUP($C60,구분표!$A$2:$C$313,3,FALSE),"")</f>
        <v/>
      </c>
      <c r="C60" s="26"/>
      <c r="D60" s="228"/>
      <c r="E60" s="228"/>
      <c r="F60" s="229"/>
      <c r="G60" s="228"/>
      <c r="H60" s="38"/>
      <c r="I60" s="36"/>
      <c r="J60" s="46" t="str">
        <f t="shared" si="1"/>
        <v/>
      </c>
      <c r="K60" s="36"/>
      <c r="L60" s="39"/>
      <c r="M60" s="121">
        <f t="shared" si="4"/>
        <v>0</v>
      </c>
      <c r="N60" s="36"/>
      <c r="O60" s="39"/>
      <c r="P60" s="45">
        <f t="shared" si="5"/>
        <v>0</v>
      </c>
      <c r="Q60" s="94"/>
    </row>
    <row r="61" spans="1:17" ht="50.1" customHeight="1">
      <c r="A61" s="230" t="str">
        <f>IFERROR(VLOOKUP($C61,구분표!$A$2:$C$313,2,FALSE),"")</f>
        <v/>
      </c>
      <c r="B61" s="22" t="str">
        <f>IFERROR(VLOOKUP($C61,구분표!$A$2:$C$313,3,FALSE),"")</f>
        <v/>
      </c>
      <c r="C61" s="26"/>
      <c r="D61" s="228"/>
      <c r="E61" s="228"/>
      <c r="F61" s="229"/>
      <c r="G61" s="228"/>
      <c r="H61" s="38"/>
      <c r="I61" s="36"/>
      <c r="J61" s="46" t="str">
        <f t="shared" si="1"/>
        <v/>
      </c>
      <c r="K61" s="36"/>
      <c r="L61" s="39"/>
      <c r="M61" s="121">
        <f t="shared" si="4"/>
        <v>0</v>
      </c>
      <c r="N61" s="36"/>
      <c r="O61" s="39"/>
      <c r="P61" s="45">
        <f t="shared" si="5"/>
        <v>0</v>
      </c>
      <c r="Q61" s="24"/>
    </row>
    <row r="62" spans="1:17" ht="50.1" customHeight="1">
      <c r="A62" s="230" t="str">
        <f>IFERROR(VLOOKUP($C62,구분표!$A$2:$C$313,2,FALSE),"")</f>
        <v/>
      </c>
      <c r="B62" s="22" t="str">
        <f>IFERROR(VLOOKUP($C62,구분표!$A$2:$C$313,3,FALSE),"")</f>
        <v/>
      </c>
      <c r="C62" s="26"/>
      <c r="D62" s="228"/>
      <c r="E62" s="228"/>
      <c r="F62" s="229"/>
      <c r="G62" s="228"/>
      <c r="H62" s="38"/>
      <c r="I62" s="36"/>
      <c r="J62" s="46" t="str">
        <f t="shared" si="1"/>
        <v/>
      </c>
      <c r="K62" s="36"/>
      <c r="L62" s="39"/>
      <c r="M62" s="121">
        <f t="shared" si="4"/>
        <v>0</v>
      </c>
      <c r="N62" s="36"/>
      <c r="O62" s="39"/>
      <c r="P62" s="45">
        <f t="shared" si="5"/>
        <v>0</v>
      </c>
      <c r="Q62" s="24"/>
    </row>
    <row r="63" spans="1:17" ht="50.1" customHeight="1">
      <c r="A63" s="230" t="str">
        <f>IFERROR(VLOOKUP($C63,구분표!$A$2:$C$313,2,FALSE),"")</f>
        <v/>
      </c>
      <c r="B63" s="22" t="str">
        <f>IFERROR(VLOOKUP($C63,구분표!$A$2:$C$313,3,FALSE),"")</f>
        <v/>
      </c>
      <c r="C63" s="26"/>
      <c r="D63" s="228"/>
      <c r="E63" s="228"/>
      <c r="F63" s="229"/>
      <c r="G63" s="228"/>
      <c r="H63" s="38"/>
      <c r="I63" s="36"/>
      <c r="J63" s="46" t="str">
        <f t="shared" si="1"/>
        <v/>
      </c>
      <c r="K63" s="36"/>
      <c r="L63" s="39"/>
      <c r="M63" s="121">
        <f t="shared" si="4"/>
        <v>0</v>
      </c>
      <c r="N63" s="36"/>
      <c r="O63" s="39"/>
      <c r="P63" s="45">
        <f t="shared" si="5"/>
        <v>0</v>
      </c>
      <c r="Q63" s="24"/>
    </row>
    <row r="64" spans="1:17" ht="50.1" customHeight="1">
      <c r="A64" s="230" t="str">
        <f>IFERROR(VLOOKUP($C64,구분표!$A$2:$C$313,2,FALSE),"")</f>
        <v/>
      </c>
      <c r="B64" s="22" t="str">
        <f>IFERROR(VLOOKUP($C64,구분표!$A$2:$C$313,3,FALSE),"")</f>
        <v/>
      </c>
      <c r="C64" s="26"/>
      <c r="D64" s="228"/>
      <c r="E64" s="228"/>
      <c r="F64" s="229"/>
      <c r="G64" s="228"/>
      <c r="H64" s="38"/>
      <c r="I64" s="36"/>
      <c r="J64" s="46" t="str">
        <f t="shared" si="1"/>
        <v/>
      </c>
      <c r="K64" s="36"/>
      <c r="L64" s="39"/>
      <c r="M64" s="121">
        <f t="shared" si="4"/>
        <v>0</v>
      </c>
      <c r="N64" s="36"/>
      <c r="O64" s="39"/>
      <c r="P64" s="45">
        <f t="shared" si="5"/>
        <v>0</v>
      </c>
      <c r="Q64" s="24"/>
    </row>
    <row r="65" spans="1:17" ht="50.1" customHeight="1">
      <c r="A65" s="230" t="str">
        <f>IFERROR(VLOOKUP($C65,구분표!$A$2:$C$313,2,FALSE),"")</f>
        <v/>
      </c>
      <c r="B65" s="22" t="str">
        <f>IFERROR(VLOOKUP($C65,구분표!$A$2:$C$313,3,FALSE),"")</f>
        <v/>
      </c>
      <c r="C65" s="26"/>
      <c r="D65" s="228"/>
      <c r="E65" s="228"/>
      <c r="F65" s="229"/>
      <c r="G65" s="228"/>
      <c r="H65" s="38"/>
      <c r="I65" s="36"/>
      <c r="J65" s="46" t="str">
        <f t="shared" si="1"/>
        <v/>
      </c>
      <c r="K65" s="36"/>
      <c r="L65" s="39"/>
      <c r="M65" s="121">
        <f t="shared" si="4"/>
        <v>0</v>
      </c>
      <c r="N65" s="36"/>
      <c r="O65" s="39"/>
      <c r="P65" s="45">
        <f t="shared" si="5"/>
        <v>0</v>
      </c>
      <c r="Q65" s="24"/>
    </row>
    <row r="66" spans="1:17" ht="50.1" customHeight="1">
      <c r="A66" s="230" t="str">
        <f>IFERROR(VLOOKUP($C66,구분표!$A$2:$C$313,2,FALSE),"")</f>
        <v/>
      </c>
      <c r="B66" s="22" t="str">
        <f>IFERROR(VLOOKUP($C66,구분표!$A$2:$C$313,3,FALSE),"")</f>
        <v/>
      </c>
      <c r="C66" s="26"/>
      <c r="D66" s="228"/>
      <c r="E66" s="228"/>
      <c r="F66" s="229"/>
      <c r="G66" s="228"/>
      <c r="H66" s="38"/>
      <c r="I66" s="36"/>
      <c r="J66" s="46" t="str">
        <f t="shared" si="1"/>
        <v/>
      </c>
      <c r="K66" s="36"/>
      <c r="L66" s="39"/>
      <c r="M66" s="121">
        <f t="shared" si="4"/>
        <v>0</v>
      </c>
      <c r="N66" s="36"/>
      <c r="O66" s="39"/>
      <c r="P66" s="45">
        <f t="shared" si="5"/>
        <v>0</v>
      </c>
      <c r="Q66" s="24"/>
    </row>
    <row r="67" spans="1:17" ht="50.1" customHeight="1">
      <c r="A67" s="230" t="str">
        <f>IFERROR(VLOOKUP($C67,구분표!$A$2:$C$313,2,FALSE),"")</f>
        <v/>
      </c>
      <c r="B67" s="22" t="str">
        <f>IFERROR(VLOOKUP($C67,구분표!$A$2:$C$313,3,FALSE),"")</f>
        <v/>
      </c>
      <c r="C67" s="26"/>
      <c r="D67" s="228"/>
      <c r="E67" s="228"/>
      <c r="F67" s="229"/>
      <c r="G67" s="228"/>
      <c r="H67" s="38"/>
      <c r="I67" s="36"/>
      <c r="J67" s="46" t="str">
        <f t="shared" si="1"/>
        <v/>
      </c>
      <c r="K67" s="36"/>
      <c r="L67" s="39"/>
      <c r="M67" s="121">
        <f t="shared" si="4"/>
        <v>0</v>
      </c>
      <c r="N67" s="36"/>
      <c r="O67" s="39"/>
      <c r="P67" s="45">
        <f t="shared" si="5"/>
        <v>0</v>
      </c>
      <c r="Q67" s="24"/>
    </row>
    <row r="68" spans="1:17" ht="50.1" customHeight="1">
      <c r="A68" s="230" t="str">
        <f>IFERROR(VLOOKUP($C68,구분표!$A$2:$C$313,2,FALSE),"")</f>
        <v/>
      </c>
      <c r="B68" s="22" t="str">
        <f>IFERROR(VLOOKUP($C68,구분표!$A$2:$C$313,3,FALSE),"")</f>
        <v/>
      </c>
      <c r="C68" s="26"/>
      <c r="D68" s="228"/>
      <c r="E68" s="228"/>
      <c r="F68" s="229"/>
      <c r="G68" s="228"/>
      <c r="H68" s="38"/>
      <c r="I68" s="36"/>
      <c r="J68" s="46" t="str">
        <f t="shared" si="1"/>
        <v/>
      </c>
      <c r="K68" s="36"/>
      <c r="L68" s="39"/>
      <c r="M68" s="121">
        <f t="shared" si="4"/>
        <v>0</v>
      </c>
      <c r="N68" s="36"/>
      <c r="O68" s="39"/>
      <c r="P68" s="45">
        <f t="shared" si="5"/>
        <v>0</v>
      </c>
      <c r="Q68" s="24"/>
    </row>
    <row r="69" spans="1:17" ht="50.1" customHeight="1">
      <c r="A69" s="230" t="str">
        <f>IFERROR(VLOOKUP($C69,구분표!$A$2:$C$313,2,FALSE),"")</f>
        <v/>
      </c>
      <c r="B69" s="22" t="str">
        <f>IFERROR(VLOOKUP($C69,구분표!$A$2:$C$313,3,FALSE),"")</f>
        <v/>
      </c>
      <c r="C69" s="26"/>
      <c r="D69" s="228"/>
      <c r="E69" s="228"/>
      <c r="F69" s="229"/>
      <c r="G69" s="228"/>
      <c r="H69" s="38"/>
      <c r="I69" s="36"/>
      <c r="J69" s="46" t="str">
        <f t="shared" si="1"/>
        <v/>
      </c>
      <c r="K69" s="36"/>
      <c r="L69" s="39"/>
      <c r="M69" s="121">
        <f t="shared" si="4"/>
        <v>0</v>
      </c>
      <c r="N69" s="36"/>
      <c r="O69" s="39"/>
      <c r="P69" s="45">
        <f t="shared" si="5"/>
        <v>0</v>
      </c>
      <c r="Q69" s="24"/>
    </row>
    <row r="70" spans="1:17" ht="50.1" customHeight="1">
      <c r="A70" s="230" t="str">
        <f>IFERROR(VLOOKUP($C70,구분표!$A$2:$C$313,2,FALSE),"")</f>
        <v/>
      </c>
      <c r="B70" s="22" t="str">
        <f>IFERROR(VLOOKUP($C70,구분표!$A$2:$C$313,3,FALSE),"")</f>
        <v/>
      </c>
      <c r="C70" s="26"/>
      <c r="D70" s="228"/>
      <c r="E70" s="228"/>
      <c r="F70" s="229"/>
      <c r="G70" s="228"/>
      <c r="H70" s="38"/>
      <c r="I70" s="36"/>
      <c r="J70" s="46" t="str">
        <f t="shared" si="1"/>
        <v/>
      </c>
      <c r="K70" s="36"/>
      <c r="L70" s="39"/>
      <c r="M70" s="121">
        <f t="shared" si="4"/>
        <v>0</v>
      </c>
      <c r="N70" s="36"/>
      <c r="O70" s="39"/>
      <c r="P70" s="45">
        <f t="shared" si="5"/>
        <v>0</v>
      </c>
      <c r="Q70" s="24"/>
    </row>
    <row r="71" spans="1:17" ht="50.1" customHeight="1">
      <c r="A71" s="230" t="str">
        <f>IFERROR(VLOOKUP($C71,구분표!$A$2:$C$313,2,FALSE),"")</f>
        <v/>
      </c>
      <c r="B71" s="22" t="str">
        <f>IFERROR(VLOOKUP($C71,구분표!$A$2:$C$313,3,FALSE),"")</f>
        <v/>
      </c>
      <c r="C71" s="26"/>
      <c r="D71" s="228"/>
      <c r="E71" s="228"/>
      <c r="F71" s="229"/>
      <c r="G71" s="228"/>
      <c r="H71" s="38"/>
      <c r="I71" s="36"/>
      <c r="J71" s="46" t="str">
        <f t="shared" si="1"/>
        <v/>
      </c>
      <c r="K71" s="36"/>
      <c r="L71" s="39"/>
      <c r="M71" s="121">
        <f t="shared" si="4"/>
        <v>0</v>
      </c>
      <c r="N71" s="36"/>
      <c r="O71" s="39"/>
      <c r="P71" s="45">
        <f t="shared" si="5"/>
        <v>0</v>
      </c>
      <c r="Q71" s="24"/>
    </row>
    <row r="72" spans="1:17" ht="50.1" customHeight="1">
      <c r="A72" s="230" t="str">
        <f>IFERROR(VLOOKUP($C72,구분표!$A$2:$C$313,2,FALSE),"")</f>
        <v/>
      </c>
      <c r="B72" s="22" t="str">
        <f>IFERROR(VLOOKUP($C72,구분표!$A$2:$C$313,3,FALSE),"")</f>
        <v/>
      </c>
      <c r="C72" s="26"/>
      <c r="D72" s="228"/>
      <c r="E72" s="228"/>
      <c r="F72" s="229"/>
      <c r="G72" s="228"/>
      <c r="H72" s="38"/>
      <c r="I72" s="36"/>
      <c r="J72" s="46" t="str">
        <f t="shared" si="1"/>
        <v/>
      </c>
      <c r="K72" s="36"/>
      <c r="L72" s="39"/>
      <c r="M72" s="121">
        <f t="shared" si="4"/>
        <v>0</v>
      </c>
      <c r="N72" s="36"/>
      <c r="O72" s="39"/>
      <c r="P72" s="45">
        <f t="shared" si="5"/>
        <v>0</v>
      </c>
      <c r="Q72" s="24"/>
    </row>
    <row r="73" spans="1:17" ht="50.1" customHeight="1">
      <c r="A73" s="230" t="str">
        <f>IFERROR(VLOOKUP($C73,구분표!$A$2:$C$313,2,FALSE),"")</f>
        <v/>
      </c>
      <c r="B73" s="22" t="str">
        <f>IFERROR(VLOOKUP($C73,구분표!$A$2:$C$313,3,FALSE),"")</f>
        <v/>
      </c>
      <c r="C73" s="26"/>
      <c r="D73" s="228"/>
      <c r="E73" s="228"/>
      <c r="F73" s="229"/>
      <c r="G73" s="228"/>
      <c r="H73" s="38"/>
      <c r="I73" s="36"/>
      <c r="J73" s="46" t="str">
        <f t="shared" si="1"/>
        <v/>
      </c>
      <c r="K73" s="36"/>
      <c r="L73" s="39"/>
      <c r="M73" s="121">
        <f t="shared" si="4"/>
        <v>0</v>
      </c>
      <c r="N73" s="36"/>
      <c r="O73" s="39"/>
      <c r="P73" s="45">
        <f t="shared" si="5"/>
        <v>0</v>
      </c>
      <c r="Q73" s="24"/>
    </row>
    <row r="74" spans="1:17" ht="50.1" customHeight="1">
      <c r="A74" s="230" t="str">
        <f>IFERROR(VLOOKUP($C74,구분표!$A$2:$C$313,2,FALSE),"")</f>
        <v/>
      </c>
      <c r="B74" s="22" t="str">
        <f>IFERROR(VLOOKUP($C74,구분표!$A$2:$C$313,3,FALSE),"")</f>
        <v/>
      </c>
      <c r="C74" s="26"/>
      <c r="D74" s="228"/>
      <c r="E74" s="228"/>
      <c r="F74" s="229"/>
      <c r="G74" s="228"/>
      <c r="H74" s="38"/>
      <c r="I74" s="36"/>
      <c r="J74" s="46" t="str">
        <f t="shared" si="1"/>
        <v/>
      </c>
      <c r="K74" s="36"/>
      <c r="L74" s="39"/>
      <c r="M74" s="121">
        <f t="shared" si="4"/>
        <v>0</v>
      </c>
      <c r="N74" s="36"/>
      <c r="O74" s="39"/>
      <c r="P74" s="45">
        <f t="shared" si="5"/>
        <v>0</v>
      </c>
      <c r="Q74" s="24"/>
    </row>
    <row r="75" spans="1:17" ht="50.1" customHeight="1">
      <c r="A75" s="230" t="str">
        <f>IFERROR(VLOOKUP($C75,구분표!$A$2:$C$313,2,FALSE),"")</f>
        <v/>
      </c>
      <c r="B75" s="22" t="str">
        <f>IFERROR(VLOOKUP($C75,구분표!$A$2:$C$313,3,FALSE),"")</f>
        <v/>
      </c>
      <c r="C75" s="26"/>
      <c r="D75" s="228"/>
      <c r="E75" s="228"/>
      <c r="F75" s="229"/>
      <c r="G75" s="228"/>
      <c r="H75" s="38"/>
      <c r="I75" s="36"/>
      <c r="J75" s="46" t="str">
        <f t="shared" si="1"/>
        <v/>
      </c>
      <c r="K75" s="36"/>
      <c r="L75" s="39"/>
      <c r="M75" s="121">
        <f t="shared" si="4"/>
        <v>0</v>
      </c>
      <c r="N75" s="36"/>
      <c r="O75" s="39"/>
      <c r="P75" s="45">
        <f t="shared" si="5"/>
        <v>0</v>
      </c>
      <c r="Q75" s="24"/>
    </row>
    <row r="76" spans="1:17" ht="50.1" customHeight="1">
      <c r="A76" s="230" t="str">
        <f>IFERROR(VLOOKUP($C76,구분표!$A$2:$C$313,2,FALSE),"")</f>
        <v/>
      </c>
      <c r="B76" s="22" t="str">
        <f>IFERROR(VLOOKUP($C76,구분표!$A$2:$C$313,3,FALSE),"")</f>
        <v/>
      </c>
      <c r="C76" s="26"/>
      <c r="D76" s="228"/>
      <c r="E76" s="228"/>
      <c r="F76" s="229"/>
      <c r="G76" s="228"/>
      <c r="H76" s="38"/>
      <c r="I76" s="36"/>
      <c r="J76" s="46" t="str">
        <f t="shared" si="1"/>
        <v/>
      </c>
      <c r="K76" s="36"/>
      <c r="L76" s="39"/>
      <c r="M76" s="121">
        <f t="shared" si="4"/>
        <v>0</v>
      </c>
      <c r="N76" s="36"/>
      <c r="O76" s="39"/>
      <c r="P76" s="45">
        <f t="shared" si="5"/>
        <v>0</v>
      </c>
      <c r="Q76" s="24"/>
    </row>
    <row r="77" spans="1:17" ht="50.1" customHeight="1">
      <c r="A77" s="230" t="str">
        <f>IFERROR(VLOOKUP($C77,구분표!$A$2:$C$313,2,FALSE),"")</f>
        <v/>
      </c>
      <c r="B77" s="22" t="str">
        <f>IFERROR(VLOOKUP($C77,구분표!$A$2:$C$313,3,FALSE),"")</f>
        <v/>
      </c>
      <c r="C77" s="26"/>
      <c r="D77" s="228"/>
      <c r="E77" s="228"/>
      <c r="F77" s="229"/>
      <c r="G77" s="228"/>
      <c r="H77" s="38"/>
      <c r="I77" s="36"/>
      <c r="J77" s="46" t="str">
        <f t="shared" si="1"/>
        <v/>
      </c>
      <c r="K77" s="36"/>
      <c r="L77" s="39"/>
      <c r="M77" s="121">
        <f t="shared" si="4"/>
        <v>0</v>
      </c>
      <c r="N77" s="36"/>
      <c r="O77" s="39"/>
      <c r="P77" s="45">
        <f t="shared" si="5"/>
        <v>0</v>
      </c>
      <c r="Q77" s="24"/>
    </row>
    <row r="78" spans="1:17" ht="50.1" customHeight="1">
      <c r="A78" s="230" t="str">
        <f>IFERROR(VLOOKUP($C78,구분표!$A$2:$C$313,2,FALSE),"")</f>
        <v/>
      </c>
      <c r="B78" s="22" t="str">
        <f>IFERROR(VLOOKUP($C78,구분표!$A$2:$C$313,3,FALSE),"")</f>
        <v/>
      </c>
      <c r="C78" s="26"/>
      <c r="D78" s="228"/>
      <c r="E78" s="228"/>
      <c r="F78" s="229"/>
      <c r="G78" s="228"/>
      <c r="H78" s="38"/>
      <c r="I78" s="36"/>
      <c r="J78" s="46" t="str">
        <f t="shared" si="1"/>
        <v/>
      </c>
      <c r="K78" s="36"/>
      <c r="L78" s="39"/>
      <c r="M78" s="121">
        <f t="shared" si="4"/>
        <v>0</v>
      </c>
      <c r="N78" s="36"/>
      <c r="O78" s="39"/>
      <c r="P78" s="45">
        <f t="shared" si="5"/>
        <v>0</v>
      </c>
      <c r="Q78" s="24"/>
    </row>
    <row r="79" spans="1:17" ht="50.1" customHeight="1">
      <c r="A79" s="230" t="str">
        <f>IFERROR(VLOOKUP($C79,구분표!$A$2:$C$313,2,FALSE),"")</f>
        <v/>
      </c>
      <c r="B79" s="22" t="str">
        <f>IFERROR(VLOOKUP($C79,구분표!$A$2:$C$313,3,FALSE),"")</f>
        <v/>
      </c>
      <c r="C79" s="26"/>
      <c r="D79" s="228"/>
      <c r="E79" s="228"/>
      <c r="F79" s="229"/>
      <c r="G79" s="228"/>
      <c r="H79" s="38"/>
      <c r="I79" s="36"/>
      <c r="J79" s="46" t="str">
        <f t="shared" si="1"/>
        <v/>
      </c>
      <c r="K79" s="36"/>
      <c r="L79" s="39"/>
      <c r="M79" s="121">
        <f t="shared" si="4"/>
        <v>0</v>
      </c>
      <c r="N79" s="36"/>
      <c r="O79" s="39"/>
      <c r="P79" s="45">
        <f t="shared" si="5"/>
        <v>0</v>
      </c>
      <c r="Q79" s="24"/>
    </row>
    <row r="80" spans="1:17" ht="50.1" customHeight="1">
      <c r="A80" s="230" t="str">
        <f>IFERROR(VLOOKUP($C80,구분표!$A$2:$C$313,2,FALSE),"")</f>
        <v/>
      </c>
      <c r="B80" s="22" t="str">
        <f>IFERROR(VLOOKUP($C80,구분표!$A$2:$C$313,3,FALSE),"")</f>
        <v/>
      </c>
      <c r="C80" s="26"/>
      <c r="D80" s="228"/>
      <c r="E80" s="228"/>
      <c r="F80" s="229"/>
      <c r="G80" s="228"/>
      <c r="H80" s="38"/>
      <c r="I80" s="36"/>
      <c r="J80" s="46" t="str">
        <f t="shared" si="1"/>
        <v/>
      </c>
      <c r="K80" s="36"/>
      <c r="L80" s="39"/>
      <c r="M80" s="121">
        <f t="shared" si="4"/>
        <v>0</v>
      </c>
      <c r="N80" s="36"/>
      <c r="O80" s="39"/>
      <c r="P80" s="45">
        <f t="shared" si="5"/>
        <v>0</v>
      </c>
      <c r="Q80" s="24"/>
    </row>
    <row r="81" spans="1:17" ht="50.1" customHeight="1">
      <c r="A81" s="230" t="str">
        <f>IFERROR(VLOOKUP($C81,구분표!$A$2:$C$313,2,FALSE),"")</f>
        <v/>
      </c>
      <c r="B81" s="22" t="str">
        <f>IFERROR(VLOOKUP($C81,구분표!$A$2:$C$313,3,FALSE),"")</f>
        <v/>
      </c>
      <c r="C81" s="26"/>
      <c r="D81" s="228"/>
      <c r="E81" s="228"/>
      <c r="F81" s="229"/>
      <c r="G81" s="228"/>
      <c r="H81" s="38"/>
      <c r="I81" s="36"/>
      <c r="J81" s="46" t="str">
        <f t="shared" si="1"/>
        <v/>
      </c>
      <c r="K81" s="36"/>
      <c r="L81" s="39"/>
      <c r="M81" s="121">
        <f t="shared" si="4"/>
        <v>0</v>
      </c>
      <c r="N81" s="36"/>
      <c r="O81" s="39"/>
      <c r="P81" s="45">
        <f t="shared" si="5"/>
        <v>0</v>
      </c>
      <c r="Q81" s="24"/>
    </row>
    <row r="82" spans="1:17" ht="50.1" customHeight="1">
      <c r="A82" s="230" t="str">
        <f>IFERROR(VLOOKUP($C82,구분표!$A$2:$C$313,2,FALSE),"")</f>
        <v/>
      </c>
      <c r="B82" s="22" t="str">
        <f>IFERROR(VLOOKUP($C82,구분표!$A$2:$C$313,3,FALSE),"")</f>
        <v/>
      </c>
      <c r="C82" s="26"/>
      <c r="D82" s="228"/>
      <c r="E82" s="228"/>
      <c r="F82" s="229"/>
      <c r="G82" s="228"/>
      <c r="H82" s="38"/>
      <c r="I82" s="36"/>
      <c r="J82" s="46" t="str">
        <f t="shared" si="1"/>
        <v/>
      </c>
      <c r="K82" s="36"/>
      <c r="L82" s="39"/>
      <c r="M82" s="121">
        <f t="shared" si="4"/>
        <v>0</v>
      </c>
      <c r="N82" s="36"/>
      <c r="O82" s="39"/>
      <c r="P82" s="45">
        <f t="shared" si="5"/>
        <v>0</v>
      </c>
      <c r="Q82" s="24"/>
    </row>
    <row r="83" spans="1:17" ht="50.1" customHeight="1">
      <c r="A83" s="230" t="str">
        <f>IFERROR(VLOOKUP($C83,구분표!$A$2:$C$313,2,FALSE),"")</f>
        <v/>
      </c>
      <c r="B83" s="22" t="str">
        <f>IFERROR(VLOOKUP($C83,구분표!$A$2:$C$313,3,FALSE),"")</f>
        <v/>
      </c>
      <c r="C83" s="26"/>
      <c r="D83" s="228"/>
      <c r="E83" s="228"/>
      <c r="F83" s="229"/>
      <c r="G83" s="228"/>
      <c r="H83" s="38"/>
      <c r="I83" s="36"/>
      <c r="J83" s="46" t="str">
        <f t="shared" ref="J83:J111" si="22">IF(D83="","",H83-I83)</f>
        <v/>
      </c>
      <c r="K83" s="36"/>
      <c r="L83" s="39"/>
      <c r="M83" s="121">
        <f t="shared" ref="M83:M111" si="23">H83+K83+L83</f>
        <v>0</v>
      </c>
      <c r="N83" s="36"/>
      <c r="O83" s="39"/>
      <c r="P83" s="45">
        <f t="shared" ref="P83:P111" si="24">H83+N83+O83</f>
        <v>0</v>
      </c>
      <c r="Q83" s="24"/>
    </row>
    <row r="84" spans="1:17" ht="50.1" customHeight="1">
      <c r="A84" s="230" t="str">
        <f>IFERROR(VLOOKUP($C84,구분표!$A$2:$C$313,2,FALSE),"")</f>
        <v/>
      </c>
      <c r="B84" s="22" t="str">
        <f>IFERROR(VLOOKUP($C84,구분표!$A$2:$C$313,3,FALSE),"")</f>
        <v/>
      </c>
      <c r="C84" s="26"/>
      <c r="D84" s="228"/>
      <c r="E84" s="228"/>
      <c r="F84" s="229"/>
      <c r="G84" s="228"/>
      <c r="H84" s="38"/>
      <c r="I84" s="36"/>
      <c r="J84" s="46" t="str">
        <f t="shared" si="22"/>
        <v/>
      </c>
      <c r="K84" s="36"/>
      <c r="L84" s="39"/>
      <c r="M84" s="121">
        <f t="shared" si="23"/>
        <v>0</v>
      </c>
      <c r="N84" s="36"/>
      <c r="O84" s="39"/>
      <c r="P84" s="45">
        <f t="shared" si="24"/>
        <v>0</v>
      </c>
      <c r="Q84" s="24"/>
    </row>
    <row r="85" spans="1:17" ht="50.1" customHeight="1">
      <c r="A85" s="230" t="str">
        <f>IFERROR(VLOOKUP($C85,구분표!$A$2:$C$313,2,FALSE),"")</f>
        <v/>
      </c>
      <c r="B85" s="22" t="str">
        <f>IFERROR(VLOOKUP($C85,구분표!$A$2:$C$313,3,FALSE),"")</f>
        <v/>
      </c>
      <c r="C85" s="26"/>
      <c r="D85" s="228"/>
      <c r="E85" s="228"/>
      <c r="F85" s="229"/>
      <c r="G85" s="228"/>
      <c r="H85" s="38"/>
      <c r="I85" s="36"/>
      <c r="J85" s="46" t="str">
        <f t="shared" si="22"/>
        <v/>
      </c>
      <c r="K85" s="36"/>
      <c r="L85" s="39"/>
      <c r="M85" s="121">
        <f t="shared" si="23"/>
        <v>0</v>
      </c>
      <c r="N85" s="36"/>
      <c r="O85" s="39"/>
      <c r="P85" s="45">
        <f t="shared" si="24"/>
        <v>0</v>
      </c>
      <c r="Q85" s="24"/>
    </row>
    <row r="86" spans="1:17" ht="50.1" customHeight="1">
      <c r="A86" s="230" t="str">
        <f>IFERROR(VLOOKUP($C86,구분표!$A$2:$C$313,2,FALSE),"")</f>
        <v/>
      </c>
      <c r="B86" s="22" t="str">
        <f>IFERROR(VLOOKUP($C86,구분표!$A$2:$C$313,3,FALSE),"")</f>
        <v/>
      </c>
      <c r="C86" s="26"/>
      <c r="D86" s="228"/>
      <c r="E86" s="228"/>
      <c r="F86" s="229"/>
      <c r="G86" s="228"/>
      <c r="H86" s="38"/>
      <c r="I86" s="36"/>
      <c r="J86" s="46" t="str">
        <f t="shared" si="22"/>
        <v/>
      </c>
      <c r="K86" s="36"/>
      <c r="L86" s="39"/>
      <c r="M86" s="121">
        <f t="shared" si="23"/>
        <v>0</v>
      </c>
      <c r="N86" s="36"/>
      <c r="O86" s="39"/>
      <c r="P86" s="45">
        <f t="shared" si="24"/>
        <v>0</v>
      </c>
      <c r="Q86" s="24"/>
    </row>
    <row r="87" spans="1:17" ht="50.1" customHeight="1">
      <c r="A87" s="230" t="str">
        <f>IFERROR(VLOOKUP($C87,구분표!$A$2:$C$313,2,FALSE),"")</f>
        <v/>
      </c>
      <c r="B87" s="22" t="str">
        <f>IFERROR(VLOOKUP($C87,구분표!$A$2:$C$313,3,FALSE),"")</f>
        <v/>
      </c>
      <c r="C87" s="26"/>
      <c r="D87" s="228"/>
      <c r="E87" s="228"/>
      <c r="F87" s="229"/>
      <c r="G87" s="228"/>
      <c r="H87" s="38"/>
      <c r="I87" s="36"/>
      <c r="J87" s="46" t="str">
        <f t="shared" si="22"/>
        <v/>
      </c>
      <c r="K87" s="36"/>
      <c r="L87" s="39"/>
      <c r="M87" s="121">
        <f t="shared" si="23"/>
        <v>0</v>
      </c>
      <c r="N87" s="36"/>
      <c r="O87" s="39"/>
      <c r="P87" s="45">
        <f t="shared" si="24"/>
        <v>0</v>
      </c>
      <c r="Q87" s="24"/>
    </row>
    <row r="88" spans="1:17" ht="50.1" customHeight="1">
      <c r="A88" s="230" t="str">
        <f>IFERROR(VLOOKUP($C88,구분표!$A$2:$C$313,2,FALSE),"")</f>
        <v/>
      </c>
      <c r="B88" s="22" t="str">
        <f>IFERROR(VLOOKUP($C88,구분표!$A$2:$C$313,3,FALSE),"")</f>
        <v/>
      </c>
      <c r="C88" s="26"/>
      <c r="D88" s="228"/>
      <c r="E88" s="228"/>
      <c r="F88" s="229"/>
      <c r="G88" s="228"/>
      <c r="H88" s="38"/>
      <c r="I88" s="36"/>
      <c r="J88" s="46" t="str">
        <f t="shared" si="22"/>
        <v/>
      </c>
      <c r="K88" s="36"/>
      <c r="L88" s="39"/>
      <c r="M88" s="121">
        <f t="shared" si="23"/>
        <v>0</v>
      </c>
      <c r="N88" s="36"/>
      <c r="O88" s="39"/>
      <c r="P88" s="45">
        <f t="shared" si="24"/>
        <v>0</v>
      </c>
      <c r="Q88" s="24"/>
    </row>
    <row r="89" spans="1:17" ht="50.1" customHeight="1">
      <c r="A89" s="230" t="str">
        <f>IFERROR(VLOOKUP($C89,구분표!$A$2:$C$313,2,FALSE),"")</f>
        <v/>
      </c>
      <c r="B89" s="22" t="str">
        <f>IFERROR(VLOOKUP($C89,구분표!$A$2:$C$313,3,FALSE),"")</f>
        <v/>
      </c>
      <c r="C89" s="26"/>
      <c r="D89" s="228"/>
      <c r="E89" s="228"/>
      <c r="F89" s="229"/>
      <c r="G89" s="228"/>
      <c r="H89" s="38"/>
      <c r="I89" s="36"/>
      <c r="J89" s="46" t="str">
        <f t="shared" si="22"/>
        <v/>
      </c>
      <c r="K89" s="36"/>
      <c r="L89" s="39"/>
      <c r="M89" s="121">
        <f t="shared" si="23"/>
        <v>0</v>
      </c>
      <c r="N89" s="36"/>
      <c r="O89" s="39"/>
      <c r="P89" s="45">
        <f t="shared" si="24"/>
        <v>0</v>
      </c>
      <c r="Q89" s="24"/>
    </row>
    <row r="90" spans="1:17" ht="50.1" customHeight="1">
      <c r="A90" s="230" t="str">
        <f>IFERROR(VLOOKUP($C90,구분표!$A$2:$C$313,2,FALSE),"")</f>
        <v/>
      </c>
      <c r="B90" s="22" t="str">
        <f>IFERROR(VLOOKUP($C90,구분표!$A$2:$C$313,3,FALSE),"")</f>
        <v/>
      </c>
      <c r="C90" s="26"/>
      <c r="D90" s="228"/>
      <c r="E90" s="228"/>
      <c r="F90" s="229"/>
      <c r="G90" s="228"/>
      <c r="H90" s="38"/>
      <c r="I90" s="36"/>
      <c r="J90" s="46" t="str">
        <f t="shared" si="22"/>
        <v/>
      </c>
      <c r="K90" s="36"/>
      <c r="L90" s="39"/>
      <c r="M90" s="121">
        <f t="shared" si="23"/>
        <v>0</v>
      </c>
      <c r="N90" s="36"/>
      <c r="O90" s="39"/>
      <c r="P90" s="45">
        <f t="shared" si="24"/>
        <v>0</v>
      </c>
      <c r="Q90" s="24"/>
    </row>
    <row r="91" spans="1:17" ht="50.1" customHeight="1">
      <c r="A91" s="28" t="str">
        <f>IFERROR(VLOOKUP($C91,구분표!$A$2:$C$313,2,FALSE),"")</f>
        <v/>
      </c>
      <c r="B91" s="22" t="str">
        <f>IFERROR(VLOOKUP($C91,구분표!$A$2:$C$313,3,FALSE),"")</f>
        <v/>
      </c>
      <c r="C91" s="26"/>
      <c r="D91" s="30"/>
      <c r="E91" s="30"/>
      <c r="F91" s="31"/>
      <c r="G91" s="30"/>
      <c r="H91" s="38"/>
      <c r="I91" s="36"/>
      <c r="J91" s="46" t="str">
        <f t="shared" si="22"/>
        <v/>
      </c>
      <c r="K91" s="36"/>
      <c r="L91" s="39"/>
      <c r="M91" s="121">
        <f t="shared" si="23"/>
        <v>0</v>
      </c>
      <c r="N91" s="36"/>
      <c r="O91" s="39"/>
      <c r="P91" s="45">
        <f t="shared" si="24"/>
        <v>0</v>
      </c>
      <c r="Q91" s="24"/>
    </row>
    <row r="92" spans="1:17" ht="50.1" customHeight="1">
      <c r="A92" s="28" t="str">
        <f>IFERROR(VLOOKUP($C92,구분표!$A$2:$C$313,2,FALSE),"")</f>
        <v/>
      </c>
      <c r="B92" s="22" t="str">
        <f>IFERROR(VLOOKUP($C92,구분표!$A$2:$C$313,3,FALSE),"")</f>
        <v/>
      </c>
      <c r="C92" s="26"/>
      <c r="D92" s="30"/>
      <c r="E92" s="30"/>
      <c r="F92" s="31"/>
      <c r="G92" s="30"/>
      <c r="H92" s="38"/>
      <c r="I92" s="36"/>
      <c r="J92" s="46" t="str">
        <f t="shared" si="22"/>
        <v/>
      </c>
      <c r="K92" s="36"/>
      <c r="L92" s="39"/>
      <c r="M92" s="121">
        <f t="shared" si="23"/>
        <v>0</v>
      </c>
      <c r="N92" s="36"/>
      <c r="O92" s="39"/>
      <c r="P92" s="45">
        <f t="shared" si="24"/>
        <v>0</v>
      </c>
      <c r="Q92" s="24"/>
    </row>
    <row r="93" spans="1:17" ht="50.1" customHeight="1">
      <c r="A93" s="28" t="str">
        <f>IFERROR(VLOOKUP($C93,구분표!$A$2:$C$313,2,FALSE),"")</f>
        <v/>
      </c>
      <c r="B93" s="22" t="str">
        <f>IFERROR(VLOOKUP($C93,구분표!$A$2:$C$313,3,FALSE),"")</f>
        <v/>
      </c>
      <c r="C93" s="26"/>
      <c r="D93" s="30"/>
      <c r="E93" s="30"/>
      <c r="F93" s="31"/>
      <c r="G93" s="30"/>
      <c r="H93" s="38"/>
      <c r="I93" s="36"/>
      <c r="J93" s="46" t="str">
        <f t="shared" si="22"/>
        <v/>
      </c>
      <c r="K93" s="36"/>
      <c r="L93" s="39"/>
      <c r="M93" s="121">
        <f t="shared" si="23"/>
        <v>0</v>
      </c>
      <c r="N93" s="36"/>
      <c r="O93" s="39"/>
      <c r="P93" s="45">
        <f t="shared" si="24"/>
        <v>0</v>
      </c>
      <c r="Q93" s="24"/>
    </row>
    <row r="94" spans="1:17" ht="50.1" customHeight="1">
      <c r="A94" s="28" t="str">
        <f>IFERROR(VLOOKUP($C94,구분표!$A$2:$C$313,2,FALSE),"")</f>
        <v/>
      </c>
      <c r="B94" s="22" t="str">
        <f>IFERROR(VLOOKUP($C94,구분표!$A$2:$C$313,3,FALSE),"")</f>
        <v/>
      </c>
      <c r="C94" s="26"/>
      <c r="D94" s="30"/>
      <c r="E94" s="30"/>
      <c r="F94" s="31"/>
      <c r="G94" s="30"/>
      <c r="H94" s="38"/>
      <c r="I94" s="36"/>
      <c r="J94" s="46" t="str">
        <f t="shared" si="22"/>
        <v/>
      </c>
      <c r="K94" s="36"/>
      <c r="L94" s="39"/>
      <c r="M94" s="121">
        <f t="shared" si="23"/>
        <v>0</v>
      </c>
      <c r="N94" s="36"/>
      <c r="O94" s="39"/>
      <c r="P94" s="45">
        <f t="shared" si="24"/>
        <v>0</v>
      </c>
      <c r="Q94" s="24"/>
    </row>
    <row r="95" spans="1:17" ht="50.1" customHeight="1">
      <c r="A95" s="28" t="str">
        <f>IFERROR(VLOOKUP($C95,구분표!$A$2:$C$313,2,FALSE),"")</f>
        <v/>
      </c>
      <c r="B95" s="22" t="str">
        <f>IFERROR(VLOOKUP($C95,구분표!$A$2:$C$313,3,FALSE),"")</f>
        <v/>
      </c>
      <c r="C95" s="26"/>
      <c r="D95" s="30"/>
      <c r="E95" s="30"/>
      <c r="F95" s="31"/>
      <c r="G95" s="30"/>
      <c r="H95" s="38"/>
      <c r="I95" s="36"/>
      <c r="J95" s="46" t="str">
        <f t="shared" si="22"/>
        <v/>
      </c>
      <c r="K95" s="36"/>
      <c r="L95" s="39"/>
      <c r="M95" s="121">
        <f t="shared" si="23"/>
        <v>0</v>
      </c>
      <c r="N95" s="36"/>
      <c r="O95" s="39"/>
      <c r="P95" s="45">
        <f t="shared" si="24"/>
        <v>0</v>
      </c>
      <c r="Q95" s="24"/>
    </row>
    <row r="96" spans="1:17" ht="50.1" customHeight="1">
      <c r="A96" s="28" t="str">
        <f>IFERROR(VLOOKUP($C96,구분표!$A$2:$C$313,2,FALSE),"")</f>
        <v/>
      </c>
      <c r="B96" s="22" t="str">
        <f>IFERROR(VLOOKUP($C96,구분표!$A$2:$C$313,3,FALSE),"")</f>
        <v/>
      </c>
      <c r="C96" s="26"/>
      <c r="D96" s="30"/>
      <c r="E96" s="30"/>
      <c r="F96" s="31"/>
      <c r="G96" s="30"/>
      <c r="H96" s="38"/>
      <c r="I96" s="36"/>
      <c r="J96" s="46" t="str">
        <f t="shared" si="22"/>
        <v/>
      </c>
      <c r="K96" s="36"/>
      <c r="L96" s="39"/>
      <c r="M96" s="121">
        <f t="shared" si="23"/>
        <v>0</v>
      </c>
      <c r="N96" s="36"/>
      <c r="O96" s="39"/>
      <c r="P96" s="45">
        <f t="shared" si="24"/>
        <v>0</v>
      </c>
      <c r="Q96" s="24"/>
    </row>
    <row r="97" spans="1:17" ht="50.1" customHeight="1">
      <c r="A97" s="28" t="str">
        <f>IFERROR(VLOOKUP($C97,구분표!$A$2:$C$313,2,FALSE),"")</f>
        <v/>
      </c>
      <c r="B97" s="22" t="str">
        <f>IFERROR(VLOOKUP($C97,구분표!$A$2:$C$313,3,FALSE),"")</f>
        <v/>
      </c>
      <c r="C97" s="26"/>
      <c r="D97" s="30"/>
      <c r="E97" s="30"/>
      <c r="F97" s="31"/>
      <c r="G97" s="30"/>
      <c r="H97" s="38"/>
      <c r="I97" s="36"/>
      <c r="J97" s="46" t="str">
        <f t="shared" si="22"/>
        <v/>
      </c>
      <c r="K97" s="36"/>
      <c r="L97" s="39"/>
      <c r="M97" s="121">
        <f t="shared" si="23"/>
        <v>0</v>
      </c>
      <c r="N97" s="36"/>
      <c r="O97" s="39"/>
      <c r="P97" s="45">
        <f t="shared" si="24"/>
        <v>0</v>
      </c>
      <c r="Q97" s="24"/>
    </row>
    <row r="98" spans="1:17" ht="50.1" customHeight="1">
      <c r="A98" s="28" t="str">
        <f>IFERROR(VLOOKUP($C98,구분표!$A$2:$C$313,2,FALSE),"")</f>
        <v/>
      </c>
      <c r="B98" s="22" t="str">
        <f>IFERROR(VLOOKUP($C98,구분표!$A$2:$C$313,3,FALSE),"")</f>
        <v/>
      </c>
      <c r="C98" s="26"/>
      <c r="D98" s="30"/>
      <c r="E98" s="30"/>
      <c r="F98" s="31"/>
      <c r="G98" s="30"/>
      <c r="H98" s="38"/>
      <c r="I98" s="36"/>
      <c r="J98" s="46" t="str">
        <f t="shared" si="22"/>
        <v/>
      </c>
      <c r="K98" s="36"/>
      <c r="L98" s="39"/>
      <c r="M98" s="121">
        <f t="shared" si="23"/>
        <v>0</v>
      </c>
      <c r="N98" s="36"/>
      <c r="O98" s="39"/>
      <c r="P98" s="45">
        <f t="shared" si="24"/>
        <v>0</v>
      </c>
      <c r="Q98" s="24"/>
    </row>
    <row r="99" spans="1:17" ht="50.1" customHeight="1">
      <c r="A99" s="28" t="str">
        <f>IFERROR(VLOOKUP($C99,구분표!$A$2:$C$313,2,FALSE),"")</f>
        <v/>
      </c>
      <c r="B99" s="22" t="str">
        <f>IFERROR(VLOOKUP($C99,구분표!$A$2:$C$313,3,FALSE),"")</f>
        <v/>
      </c>
      <c r="C99" s="26"/>
      <c r="D99" s="30"/>
      <c r="E99" s="30"/>
      <c r="F99" s="31"/>
      <c r="G99" s="30"/>
      <c r="H99" s="38"/>
      <c r="I99" s="36"/>
      <c r="J99" s="46" t="str">
        <f t="shared" si="22"/>
        <v/>
      </c>
      <c r="K99" s="36"/>
      <c r="L99" s="39"/>
      <c r="M99" s="121">
        <f t="shared" si="23"/>
        <v>0</v>
      </c>
      <c r="N99" s="36"/>
      <c r="O99" s="39"/>
      <c r="P99" s="45">
        <f t="shared" si="24"/>
        <v>0</v>
      </c>
      <c r="Q99" s="24"/>
    </row>
    <row r="100" spans="1:17" ht="50.1" customHeight="1">
      <c r="A100" s="28" t="str">
        <f>IFERROR(VLOOKUP($C100,구분표!$A$2:$C$313,2,FALSE),"")</f>
        <v/>
      </c>
      <c r="B100" s="22" t="str">
        <f>IFERROR(VLOOKUP($C100,구분표!$A$2:$C$313,3,FALSE),"")</f>
        <v/>
      </c>
      <c r="C100" s="26"/>
      <c r="D100" s="30"/>
      <c r="E100" s="30"/>
      <c r="F100" s="31"/>
      <c r="G100" s="30"/>
      <c r="H100" s="38"/>
      <c r="I100" s="36"/>
      <c r="J100" s="46" t="str">
        <f t="shared" si="22"/>
        <v/>
      </c>
      <c r="K100" s="36"/>
      <c r="L100" s="39"/>
      <c r="M100" s="121">
        <f t="shared" si="23"/>
        <v>0</v>
      </c>
      <c r="N100" s="36"/>
      <c r="O100" s="39"/>
      <c r="P100" s="45">
        <f t="shared" si="24"/>
        <v>0</v>
      </c>
      <c r="Q100" s="24"/>
    </row>
    <row r="101" spans="1:17" ht="50.1" customHeight="1">
      <c r="A101" s="28" t="str">
        <f>IFERROR(VLOOKUP($C101,구분표!$A$2:$C$313,2,FALSE),"")</f>
        <v/>
      </c>
      <c r="B101" s="22" t="str">
        <f>IFERROR(VLOOKUP($C101,구분표!$A$2:$C$313,3,FALSE),"")</f>
        <v/>
      </c>
      <c r="C101" s="26"/>
      <c r="D101" s="30"/>
      <c r="E101" s="30"/>
      <c r="F101" s="31"/>
      <c r="G101" s="30"/>
      <c r="H101" s="38"/>
      <c r="I101" s="36"/>
      <c r="J101" s="46" t="str">
        <f t="shared" si="22"/>
        <v/>
      </c>
      <c r="K101" s="36"/>
      <c r="L101" s="39"/>
      <c r="M101" s="121">
        <f t="shared" si="23"/>
        <v>0</v>
      </c>
      <c r="N101" s="36"/>
      <c r="O101" s="39"/>
      <c r="P101" s="45">
        <f t="shared" si="24"/>
        <v>0</v>
      </c>
      <c r="Q101" s="24"/>
    </row>
    <row r="102" spans="1:17" ht="50.1" customHeight="1">
      <c r="A102" s="28" t="str">
        <f>IFERROR(VLOOKUP($C102,구분표!$A$2:$C$313,2,FALSE),"")</f>
        <v/>
      </c>
      <c r="B102" s="22" t="str">
        <f>IFERROR(VLOOKUP($C102,구분표!$A$2:$C$313,3,FALSE),"")</f>
        <v/>
      </c>
      <c r="C102" s="26"/>
      <c r="D102" s="30"/>
      <c r="E102" s="30"/>
      <c r="F102" s="31"/>
      <c r="G102" s="30"/>
      <c r="H102" s="38"/>
      <c r="I102" s="36"/>
      <c r="J102" s="46" t="str">
        <f t="shared" si="22"/>
        <v/>
      </c>
      <c r="K102" s="36"/>
      <c r="L102" s="39"/>
      <c r="M102" s="121">
        <f t="shared" si="23"/>
        <v>0</v>
      </c>
      <c r="N102" s="36"/>
      <c r="O102" s="39"/>
      <c r="P102" s="45">
        <f t="shared" si="24"/>
        <v>0</v>
      </c>
      <c r="Q102" s="24"/>
    </row>
    <row r="103" spans="1:17" ht="50.1" customHeight="1">
      <c r="A103" s="28" t="str">
        <f>IFERROR(VLOOKUP($C103,구분표!$A$2:$C$313,2,FALSE),"")</f>
        <v/>
      </c>
      <c r="B103" s="22" t="str">
        <f>IFERROR(VLOOKUP($C103,구분표!$A$2:$C$313,3,FALSE),"")</f>
        <v/>
      </c>
      <c r="C103" s="26"/>
      <c r="D103" s="30"/>
      <c r="E103" s="30"/>
      <c r="F103" s="31"/>
      <c r="G103" s="30"/>
      <c r="H103" s="38"/>
      <c r="I103" s="36"/>
      <c r="J103" s="46" t="str">
        <f t="shared" si="22"/>
        <v/>
      </c>
      <c r="K103" s="36"/>
      <c r="L103" s="39"/>
      <c r="M103" s="121">
        <f t="shared" si="23"/>
        <v>0</v>
      </c>
      <c r="N103" s="36"/>
      <c r="O103" s="39"/>
      <c r="P103" s="45">
        <f t="shared" si="24"/>
        <v>0</v>
      </c>
      <c r="Q103" s="24"/>
    </row>
    <row r="104" spans="1:17" ht="50.1" customHeight="1">
      <c r="A104" s="28" t="str">
        <f>IFERROR(VLOOKUP($C104,구분표!$A$2:$C$313,2,FALSE),"")</f>
        <v/>
      </c>
      <c r="B104" s="22" t="str">
        <f>IFERROR(VLOOKUP($C104,구분표!$A$2:$C$313,3,FALSE),"")</f>
        <v/>
      </c>
      <c r="C104" s="26"/>
      <c r="D104" s="30"/>
      <c r="E104" s="30"/>
      <c r="F104" s="31"/>
      <c r="G104" s="30"/>
      <c r="H104" s="38"/>
      <c r="I104" s="36"/>
      <c r="J104" s="46" t="str">
        <f t="shared" si="22"/>
        <v/>
      </c>
      <c r="K104" s="36"/>
      <c r="L104" s="39"/>
      <c r="M104" s="121">
        <f t="shared" si="23"/>
        <v>0</v>
      </c>
      <c r="N104" s="36"/>
      <c r="O104" s="39"/>
      <c r="P104" s="45">
        <f t="shared" si="24"/>
        <v>0</v>
      </c>
      <c r="Q104" s="24"/>
    </row>
    <row r="105" spans="1:17" ht="50.1" customHeight="1">
      <c r="A105" s="28" t="str">
        <f>IFERROR(VLOOKUP($C105,구분표!$A$2:$C$313,2,FALSE),"")</f>
        <v/>
      </c>
      <c r="B105" s="22" t="str">
        <f>IFERROR(VLOOKUP($C105,구분표!$A$2:$C$313,3,FALSE),"")</f>
        <v/>
      </c>
      <c r="C105" s="26"/>
      <c r="D105" s="30"/>
      <c r="E105" s="30"/>
      <c r="F105" s="31"/>
      <c r="G105" s="30"/>
      <c r="H105" s="38"/>
      <c r="I105" s="36"/>
      <c r="J105" s="46" t="str">
        <f t="shared" si="22"/>
        <v/>
      </c>
      <c r="K105" s="36"/>
      <c r="L105" s="39"/>
      <c r="M105" s="121">
        <f t="shared" si="23"/>
        <v>0</v>
      </c>
      <c r="N105" s="36"/>
      <c r="O105" s="39"/>
      <c r="P105" s="45">
        <f t="shared" si="24"/>
        <v>0</v>
      </c>
      <c r="Q105" s="24"/>
    </row>
    <row r="106" spans="1:17" ht="50.1" customHeight="1">
      <c r="A106" s="28" t="str">
        <f>IFERROR(VLOOKUP($C106,구분표!$A$2:$C$313,2,FALSE),"")</f>
        <v/>
      </c>
      <c r="B106" s="22" t="str">
        <f>IFERROR(VLOOKUP($C106,구분표!$A$2:$C$313,3,FALSE),"")</f>
        <v/>
      </c>
      <c r="C106" s="26"/>
      <c r="D106" s="30"/>
      <c r="E106" s="30"/>
      <c r="F106" s="31"/>
      <c r="G106" s="30"/>
      <c r="H106" s="38"/>
      <c r="I106" s="36"/>
      <c r="J106" s="46" t="str">
        <f t="shared" si="22"/>
        <v/>
      </c>
      <c r="K106" s="36"/>
      <c r="L106" s="39"/>
      <c r="M106" s="121">
        <f t="shared" si="23"/>
        <v>0</v>
      </c>
      <c r="N106" s="36"/>
      <c r="O106" s="39"/>
      <c r="P106" s="45">
        <f t="shared" si="24"/>
        <v>0</v>
      </c>
      <c r="Q106" s="24"/>
    </row>
    <row r="107" spans="1:17" ht="50.1" customHeight="1">
      <c r="A107" s="28" t="str">
        <f>IFERROR(VLOOKUP($C107,구분표!$A$2:$C$313,2,FALSE),"")</f>
        <v/>
      </c>
      <c r="B107" s="22" t="str">
        <f>IFERROR(VLOOKUP($C107,구분표!$A$2:$C$313,3,FALSE),"")</f>
        <v/>
      </c>
      <c r="C107" s="26"/>
      <c r="D107" s="30"/>
      <c r="E107" s="30"/>
      <c r="F107" s="31"/>
      <c r="G107" s="30"/>
      <c r="H107" s="38"/>
      <c r="I107" s="36"/>
      <c r="J107" s="46" t="str">
        <f t="shared" si="22"/>
        <v/>
      </c>
      <c r="K107" s="36"/>
      <c r="L107" s="39"/>
      <c r="M107" s="121">
        <f t="shared" si="23"/>
        <v>0</v>
      </c>
      <c r="N107" s="36"/>
      <c r="O107" s="39"/>
      <c r="P107" s="45">
        <f t="shared" si="24"/>
        <v>0</v>
      </c>
      <c r="Q107" s="24"/>
    </row>
    <row r="108" spans="1:17" ht="50.1" customHeight="1">
      <c r="A108" s="28" t="str">
        <f>IFERROR(VLOOKUP($C108,구분표!$A$2:$C$313,2,FALSE),"")</f>
        <v/>
      </c>
      <c r="B108" s="22" t="str">
        <f>IFERROR(VLOOKUP($C108,구분표!$A$2:$C$313,3,FALSE),"")</f>
        <v/>
      </c>
      <c r="C108" s="26"/>
      <c r="D108" s="30"/>
      <c r="E108" s="30"/>
      <c r="F108" s="31"/>
      <c r="G108" s="30"/>
      <c r="H108" s="38"/>
      <c r="I108" s="36"/>
      <c r="J108" s="46" t="str">
        <f t="shared" si="22"/>
        <v/>
      </c>
      <c r="K108" s="36"/>
      <c r="L108" s="39"/>
      <c r="M108" s="121">
        <f t="shared" si="23"/>
        <v>0</v>
      </c>
      <c r="N108" s="36"/>
      <c r="O108" s="39"/>
      <c r="P108" s="45">
        <f t="shared" si="24"/>
        <v>0</v>
      </c>
      <c r="Q108" s="24"/>
    </row>
    <row r="109" spans="1:17" ht="50.1" customHeight="1">
      <c r="A109" s="28" t="str">
        <f>IFERROR(VLOOKUP($C109,구분표!$A$2:$C$313,2,FALSE),"")</f>
        <v/>
      </c>
      <c r="B109" s="22" t="str">
        <f>IFERROR(VLOOKUP($C109,구분표!$A$2:$C$313,3,FALSE),"")</f>
        <v/>
      </c>
      <c r="C109" s="26"/>
      <c r="D109" s="30"/>
      <c r="E109" s="30"/>
      <c r="F109" s="31"/>
      <c r="G109" s="30"/>
      <c r="H109" s="38"/>
      <c r="I109" s="36"/>
      <c r="J109" s="46" t="str">
        <f t="shared" si="22"/>
        <v/>
      </c>
      <c r="K109" s="36"/>
      <c r="L109" s="39"/>
      <c r="M109" s="121">
        <f t="shared" si="23"/>
        <v>0</v>
      </c>
      <c r="N109" s="36"/>
      <c r="O109" s="39"/>
      <c r="P109" s="45">
        <f t="shared" si="24"/>
        <v>0</v>
      </c>
      <c r="Q109" s="24"/>
    </row>
    <row r="110" spans="1:17" ht="50.1" customHeight="1">
      <c r="A110" s="28" t="str">
        <f>IFERROR(VLOOKUP($C110,구분표!$A$2:$C$313,2,FALSE),"")</f>
        <v/>
      </c>
      <c r="B110" s="22" t="str">
        <f>IFERROR(VLOOKUP($C110,구분표!$A$2:$C$313,3,FALSE),"")</f>
        <v/>
      </c>
      <c r="C110" s="26"/>
      <c r="D110" s="30"/>
      <c r="E110" s="30"/>
      <c r="F110" s="31"/>
      <c r="G110" s="30"/>
      <c r="H110" s="38"/>
      <c r="I110" s="36"/>
      <c r="J110" s="46" t="str">
        <f t="shared" si="22"/>
        <v/>
      </c>
      <c r="K110" s="36"/>
      <c r="L110" s="39"/>
      <c r="M110" s="121">
        <f t="shared" si="23"/>
        <v>0</v>
      </c>
      <c r="N110" s="36"/>
      <c r="O110" s="39"/>
      <c r="P110" s="45">
        <f t="shared" si="24"/>
        <v>0</v>
      </c>
      <c r="Q110" s="24"/>
    </row>
    <row r="111" spans="1:17" ht="50.1" customHeight="1">
      <c r="A111" s="29" t="str">
        <f>IFERROR(VLOOKUP($C111,구분표!$A$2:$C$313,2,FALSE),"")</f>
        <v/>
      </c>
      <c r="B111" s="23" t="str">
        <f>IFERROR(VLOOKUP($C111,구분표!$A$2:$C$313,3,FALSE),"")</f>
        <v/>
      </c>
      <c r="C111" s="27"/>
      <c r="D111" s="32"/>
      <c r="E111" s="32"/>
      <c r="F111" s="33"/>
      <c r="G111" s="32"/>
      <c r="H111" s="40"/>
      <c r="I111" s="37"/>
      <c r="J111" s="47" t="str">
        <f t="shared" si="22"/>
        <v/>
      </c>
      <c r="K111" s="37"/>
      <c r="L111" s="41"/>
      <c r="M111" s="121">
        <f t="shared" si="23"/>
        <v>0</v>
      </c>
      <c r="N111" s="37"/>
      <c r="O111" s="41"/>
      <c r="P111" s="45">
        <f t="shared" si="24"/>
        <v>0</v>
      </c>
      <c r="Q111" s="25"/>
    </row>
  </sheetData>
  <sheetProtection password="CC55" sheet="1" objects="1" scenarios="1"/>
  <autoFilter ref="A6:Q111"/>
  <mergeCells count="15">
    <mergeCell ref="Q4:Q5"/>
    <mergeCell ref="P4:P5"/>
    <mergeCell ref="A4:A5"/>
    <mergeCell ref="H4:H5"/>
    <mergeCell ref="G4:G5"/>
    <mergeCell ref="E4:E5"/>
    <mergeCell ref="D4:D5"/>
    <mergeCell ref="C4:C5"/>
    <mergeCell ref="B4:B5"/>
    <mergeCell ref="I4:I5"/>
    <mergeCell ref="J4:J5"/>
    <mergeCell ref="K4:L4"/>
    <mergeCell ref="M4:M5"/>
    <mergeCell ref="N4:O4"/>
    <mergeCell ref="F4:F5"/>
  </mergeCells>
  <phoneticPr fontId="1" type="noConversion"/>
  <dataValidations count="2">
    <dataValidation type="list" allowBlank="1" showInputMessage="1" showErrorMessage="1" sqref="D14:D25 D39:D43 D57:D111 D46:D48 D50 D7 D9:D12 D29:D34">
      <formula1>"본예산,1회추경,2회추경,3회추경,신규"</formula1>
    </dataValidation>
    <dataValidation type="list" allowBlank="1" showInputMessage="1" showErrorMessage="1" sqref="D44:D45 D13 D26:D28 D51:D56 D49 D35:D38 D8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5" fitToHeight="0" orientation="landscape" r:id="rId1"/>
  <headerFooter>
    <oddFooter>페이지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Q125"/>
  <sheetViews>
    <sheetView view="pageBreakPreview" zoomScale="70" zoomScaleNormal="70" zoomScaleSheetLayoutView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G13" sqref="G13"/>
    </sheetView>
  </sheetViews>
  <sheetFormatPr defaultRowHeight="50.1" customHeight="1"/>
  <cols>
    <col min="1" max="1" width="12.625" style="1" customWidth="1"/>
    <col min="2" max="3" width="12.125" style="1" customWidth="1"/>
    <col min="4" max="5" width="7.125" style="1" customWidth="1"/>
    <col min="6" max="6" width="10.375" style="1" customWidth="1"/>
    <col min="7" max="7" width="41.625" style="1" customWidth="1"/>
    <col min="8" max="16" width="11.625" style="1" customWidth="1"/>
    <col min="17" max="17" width="38.625" style="1" customWidth="1"/>
    <col min="18" max="16384" width="9" style="1"/>
  </cols>
  <sheetData>
    <row r="1" spans="1:17" ht="35.1" customHeight="1">
      <c r="A1" s="15" t="s">
        <v>558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ht="20.25" customHeight="1">
      <c r="A2" s="18" t="s">
        <v>487</v>
      </c>
    </row>
    <row r="3" spans="1:17" ht="20.25" customHeight="1">
      <c r="K3" s="43">
        <f>COUNTA(K7:K125)-10</f>
        <v>25</v>
      </c>
      <c r="L3" s="43">
        <f>COUNTA(L7:L125)-10</f>
        <v>36</v>
      </c>
      <c r="N3" s="43">
        <f>COUNTA(N7:N125)-10</f>
        <v>43</v>
      </c>
      <c r="O3" s="43">
        <f>COUNTA(O7:O125)-10</f>
        <v>57</v>
      </c>
      <c r="Q3" s="19" t="s">
        <v>485</v>
      </c>
    </row>
    <row r="4" spans="1:17" s="17" customFormat="1" ht="30" customHeight="1">
      <c r="A4" s="317" t="s">
        <v>475</v>
      </c>
      <c r="B4" s="322" t="s">
        <v>476</v>
      </c>
      <c r="C4" s="321" t="s">
        <v>477</v>
      </c>
      <c r="D4" s="320" t="s">
        <v>484</v>
      </c>
      <c r="E4" s="320" t="s">
        <v>478</v>
      </c>
      <c r="F4" s="318" t="s">
        <v>830</v>
      </c>
      <c r="G4" s="319" t="s">
        <v>488</v>
      </c>
      <c r="H4" s="318" t="s">
        <v>797</v>
      </c>
      <c r="I4" s="320" t="s">
        <v>798</v>
      </c>
      <c r="J4" s="318" t="s">
        <v>799</v>
      </c>
      <c r="K4" s="325" t="s">
        <v>773</v>
      </c>
      <c r="L4" s="326"/>
      <c r="M4" s="327" t="s">
        <v>776</v>
      </c>
      <c r="N4" s="329" t="s">
        <v>774</v>
      </c>
      <c r="O4" s="330"/>
      <c r="P4" s="331" t="s">
        <v>777</v>
      </c>
      <c r="Q4" s="314" t="s">
        <v>483</v>
      </c>
    </row>
    <row r="5" spans="1:17" s="17" customFormat="1" ht="18" customHeight="1">
      <c r="A5" s="317"/>
      <c r="B5" s="322"/>
      <c r="C5" s="321"/>
      <c r="D5" s="319"/>
      <c r="E5" s="320"/>
      <c r="F5" s="318"/>
      <c r="G5" s="319"/>
      <c r="H5" s="318"/>
      <c r="I5" s="319"/>
      <c r="J5" s="321"/>
      <c r="K5" s="109" t="s">
        <v>480</v>
      </c>
      <c r="L5" s="111" t="s">
        <v>481</v>
      </c>
      <c r="M5" s="328"/>
      <c r="N5" s="20" t="s">
        <v>480</v>
      </c>
      <c r="O5" s="34" t="s">
        <v>481</v>
      </c>
      <c r="P5" s="332"/>
      <c r="Q5" s="314"/>
    </row>
    <row r="6" spans="1:17" ht="50.1" customHeight="1">
      <c r="A6" s="42" t="s">
        <v>486</v>
      </c>
      <c r="B6" s="21"/>
      <c r="C6" s="21"/>
      <c r="D6" s="21"/>
      <c r="E6" s="116"/>
      <c r="F6" s="21"/>
      <c r="G6" s="21"/>
      <c r="H6" s="35">
        <f t="shared" ref="H6:P6" si="0">SUBTOTAL(9,H7:H125)/2</f>
        <v>5083647574</v>
      </c>
      <c r="I6" s="35">
        <f t="shared" si="0"/>
        <v>5075418700</v>
      </c>
      <c r="J6" s="35">
        <f t="shared" si="0"/>
        <v>8253638</v>
      </c>
      <c r="K6" s="35">
        <f t="shared" si="0"/>
        <v>-11150560</v>
      </c>
      <c r="L6" s="35">
        <f t="shared" si="0"/>
        <v>28317602</v>
      </c>
      <c r="M6" s="35">
        <f t="shared" si="0"/>
        <v>5100814616</v>
      </c>
      <c r="N6" s="35">
        <f t="shared" si="0"/>
        <v>-39586852</v>
      </c>
      <c r="O6" s="35">
        <f t="shared" si="0"/>
        <v>156317508</v>
      </c>
      <c r="P6" s="35">
        <f t="shared" si="0"/>
        <v>5200378230</v>
      </c>
      <c r="Q6" s="21"/>
    </row>
    <row r="7" spans="1:17" ht="50.1" customHeight="1">
      <c r="A7" s="48" t="s">
        <v>489</v>
      </c>
      <c r="B7" s="49"/>
      <c r="C7" s="50"/>
      <c r="D7" s="49"/>
      <c r="E7" s="50"/>
      <c r="F7" s="49"/>
      <c r="G7" s="273"/>
      <c r="H7" s="51">
        <f t="shared" ref="H7:P7" si="1">SUM(H8:H12)</f>
        <v>532100</v>
      </c>
      <c r="I7" s="51">
        <f t="shared" si="1"/>
        <v>523730</v>
      </c>
      <c r="J7" s="51">
        <f t="shared" si="1"/>
        <v>8370</v>
      </c>
      <c r="K7" s="51">
        <f t="shared" si="1"/>
        <v>0</v>
      </c>
      <c r="L7" s="51">
        <f t="shared" si="1"/>
        <v>5000</v>
      </c>
      <c r="M7" s="51">
        <f t="shared" si="1"/>
        <v>537100</v>
      </c>
      <c r="N7" s="51">
        <f t="shared" si="1"/>
        <v>-28370</v>
      </c>
      <c r="O7" s="51">
        <f t="shared" si="1"/>
        <v>45000</v>
      </c>
      <c r="P7" s="51">
        <f t="shared" si="1"/>
        <v>548730</v>
      </c>
      <c r="Q7" s="52"/>
    </row>
    <row r="8" spans="1:17" ht="50.1" customHeight="1">
      <c r="A8" s="245" t="str">
        <f>IFERROR(VLOOKUP($C8,구분표!$A$2:$C$313,2,FALSE),"")</f>
        <v>의회운영위원회</v>
      </c>
      <c r="B8" s="22" t="str">
        <f>IFERROR(VLOOKUP($C8,구분표!$A$2:$C$313,3,FALSE),"")</f>
        <v>의회사무처</v>
      </c>
      <c r="C8" s="26" t="s">
        <v>13</v>
      </c>
      <c r="D8" s="30" t="s">
        <v>829</v>
      </c>
      <c r="E8" s="31"/>
      <c r="F8" s="30"/>
      <c r="G8" s="274" t="s">
        <v>1166</v>
      </c>
      <c r="H8" s="127">
        <v>158000</v>
      </c>
      <c r="I8" s="123">
        <v>158000</v>
      </c>
      <c r="J8" s="46">
        <v>0</v>
      </c>
      <c r="K8" s="36"/>
      <c r="L8" s="39">
        <v>5000</v>
      </c>
      <c r="M8" s="121">
        <f>H8+K8+L8</f>
        <v>163000</v>
      </c>
      <c r="N8" s="36"/>
      <c r="O8" s="39">
        <v>5000</v>
      </c>
      <c r="P8" s="45">
        <f>H8+N8+O8</f>
        <v>163000</v>
      </c>
      <c r="Q8" s="94"/>
    </row>
    <row r="9" spans="1:17" ht="50.1" customHeight="1">
      <c r="A9" s="245" t="str">
        <f>IFERROR(VLOOKUP($C9,구분표!$A$2:$C$313,2,FALSE),"")</f>
        <v>의회운영위원회</v>
      </c>
      <c r="B9" s="22" t="str">
        <f>IFERROR(VLOOKUP($C9,구분표!$A$2:$C$313,3,FALSE),"")</f>
        <v>의회사무처</v>
      </c>
      <c r="C9" s="236" t="s">
        <v>13</v>
      </c>
      <c r="D9" s="237" t="s">
        <v>858</v>
      </c>
      <c r="E9" s="238">
        <v>279</v>
      </c>
      <c r="F9" s="237">
        <v>13</v>
      </c>
      <c r="G9" s="143" t="s">
        <v>1167</v>
      </c>
      <c r="H9" s="240">
        <v>74400</v>
      </c>
      <c r="I9" s="239">
        <v>66030</v>
      </c>
      <c r="J9" s="46">
        <f t="shared" ref="J9:J11" si="2">IF(D9="","",H9-I9)</f>
        <v>8370</v>
      </c>
      <c r="K9" s="241">
        <v>0</v>
      </c>
      <c r="L9" s="242">
        <v>0</v>
      </c>
      <c r="M9" s="121">
        <f t="shared" ref="M9:M125" si="3">H9+K9+L9</f>
        <v>74400</v>
      </c>
      <c r="N9" s="243">
        <v>-8370</v>
      </c>
      <c r="O9" s="244"/>
      <c r="P9" s="45">
        <f t="shared" ref="P9:P125" si="4">H9+N9+O9</f>
        <v>66030</v>
      </c>
      <c r="Q9" s="94"/>
    </row>
    <row r="10" spans="1:17" ht="50.1" customHeight="1">
      <c r="A10" s="245" t="str">
        <f>IFERROR(VLOOKUP($C10,구분표!$A$2:$C$313,2,FALSE),"")</f>
        <v>의회운영위원회</v>
      </c>
      <c r="B10" s="22" t="str">
        <f>IFERROR(VLOOKUP($C10,구분표!$A$2:$C$313,3,FALSE),"")</f>
        <v>의회사무처</v>
      </c>
      <c r="C10" s="236" t="s">
        <v>13</v>
      </c>
      <c r="D10" s="237" t="s">
        <v>801</v>
      </c>
      <c r="E10" s="238"/>
      <c r="F10" s="237"/>
      <c r="G10" s="143" t="s">
        <v>1168</v>
      </c>
      <c r="H10" s="240">
        <v>270000</v>
      </c>
      <c r="I10" s="239">
        <v>270000</v>
      </c>
      <c r="J10" s="46">
        <f t="shared" ref="J10" si="5">IF(D10="","",H10-I10)</f>
        <v>0</v>
      </c>
      <c r="K10" s="241">
        <v>0</v>
      </c>
      <c r="L10" s="242">
        <v>0</v>
      </c>
      <c r="M10" s="121">
        <f t="shared" si="3"/>
        <v>270000</v>
      </c>
      <c r="N10" s="243">
        <v>-20000</v>
      </c>
      <c r="O10" s="244"/>
      <c r="P10" s="45">
        <f t="shared" si="4"/>
        <v>250000</v>
      </c>
      <c r="Q10" s="94"/>
    </row>
    <row r="11" spans="1:17" ht="50.1" customHeight="1">
      <c r="A11" s="245" t="str">
        <f>IFERROR(VLOOKUP($C11,구분표!$A$2:$C$313,2,FALSE),"")</f>
        <v>의회운영위원회</v>
      </c>
      <c r="B11" s="22" t="str">
        <f>IFERROR(VLOOKUP($C11,구분표!$A$2:$C$313,3,FALSE),"")</f>
        <v>의회사무처</v>
      </c>
      <c r="C11" s="236" t="s">
        <v>13</v>
      </c>
      <c r="D11" s="237" t="s">
        <v>801</v>
      </c>
      <c r="E11" s="238"/>
      <c r="F11" s="237"/>
      <c r="G11" s="143" t="s">
        <v>1169</v>
      </c>
      <c r="H11" s="240">
        <v>0</v>
      </c>
      <c r="I11" s="239">
        <v>0</v>
      </c>
      <c r="J11" s="46">
        <f t="shared" si="2"/>
        <v>0</v>
      </c>
      <c r="K11" s="241">
        <v>0</v>
      </c>
      <c r="L11" s="242">
        <v>0</v>
      </c>
      <c r="M11" s="121">
        <f t="shared" si="3"/>
        <v>0</v>
      </c>
      <c r="N11" s="243"/>
      <c r="O11" s="244">
        <v>20000</v>
      </c>
      <c r="P11" s="45">
        <f t="shared" si="4"/>
        <v>20000</v>
      </c>
      <c r="Q11" s="94"/>
    </row>
    <row r="12" spans="1:17" ht="50.1" customHeight="1">
      <c r="A12" s="245" t="str">
        <f>IFERROR(VLOOKUP($C12,구분표!$A$2:$C$313,2,FALSE),"")</f>
        <v>의회운영위원회</v>
      </c>
      <c r="B12" s="22" t="str">
        <f>IFERROR(VLOOKUP($C12,구분표!$A$2:$C$313,3,FALSE),"")</f>
        <v>의회사무처</v>
      </c>
      <c r="C12" s="236" t="s">
        <v>13</v>
      </c>
      <c r="D12" s="237" t="s">
        <v>801</v>
      </c>
      <c r="E12" s="238"/>
      <c r="F12" s="237"/>
      <c r="G12" s="143" t="s">
        <v>1170</v>
      </c>
      <c r="H12" s="240">
        <v>29700</v>
      </c>
      <c r="I12" s="239">
        <v>29700</v>
      </c>
      <c r="J12" s="46">
        <f t="shared" ref="J12:J89" si="6">IF(D12="","",H12-I12)</f>
        <v>0</v>
      </c>
      <c r="K12" s="241">
        <v>0</v>
      </c>
      <c r="L12" s="242">
        <v>0</v>
      </c>
      <c r="M12" s="121">
        <f t="shared" si="3"/>
        <v>29700</v>
      </c>
      <c r="N12" s="243"/>
      <c r="O12" s="244">
        <v>20000</v>
      </c>
      <c r="P12" s="45">
        <f t="shared" si="4"/>
        <v>49700</v>
      </c>
      <c r="Q12" s="24"/>
    </row>
    <row r="13" spans="1:17" ht="50.1" customHeight="1">
      <c r="A13" s="48" t="s">
        <v>1105</v>
      </c>
      <c r="B13" s="49"/>
      <c r="C13" s="50"/>
      <c r="D13" s="49"/>
      <c r="E13" s="50"/>
      <c r="F13" s="49"/>
      <c r="G13" s="273"/>
      <c r="H13" s="51">
        <f t="shared" ref="H13:L13" si="7">SUM(H14:H19)</f>
        <v>105573741</v>
      </c>
      <c r="I13" s="51">
        <f t="shared" si="7"/>
        <v>100458044</v>
      </c>
      <c r="J13" s="51">
        <f t="shared" si="7"/>
        <v>5115697</v>
      </c>
      <c r="K13" s="51">
        <f t="shared" si="7"/>
        <v>0</v>
      </c>
      <c r="L13" s="51">
        <f t="shared" si="7"/>
        <v>0</v>
      </c>
      <c r="M13" s="51">
        <f t="shared" ref="M13" si="8">SUM(M14:M19)</f>
        <v>105573741</v>
      </c>
      <c r="N13" s="51">
        <f t="shared" ref="N13" si="9">SUM(N14:N19)</f>
        <v>-21021791</v>
      </c>
      <c r="O13" s="51">
        <f t="shared" ref="O13" si="10">SUM(O14:O19)</f>
        <v>0</v>
      </c>
      <c r="P13" s="51">
        <f t="shared" ref="P13" si="11">SUM(P14:P19)</f>
        <v>84551950</v>
      </c>
      <c r="Q13" s="52"/>
    </row>
    <row r="14" spans="1:17" ht="50.1" customHeight="1">
      <c r="A14" s="28" t="s">
        <v>1106</v>
      </c>
      <c r="B14" s="22" t="s">
        <v>1107</v>
      </c>
      <c r="C14" s="26" t="s">
        <v>1108</v>
      </c>
      <c r="D14" s="30" t="s">
        <v>829</v>
      </c>
      <c r="E14" s="31">
        <v>93</v>
      </c>
      <c r="F14" s="30"/>
      <c r="G14" s="143" t="s">
        <v>1171</v>
      </c>
      <c r="H14" s="38">
        <v>18800000</v>
      </c>
      <c r="I14" s="36">
        <v>18800000</v>
      </c>
      <c r="J14" s="46">
        <f t="shared" ref="J14" si="12">IF(D14="","",H14-I14)</f>
        <v>0</v>
      </c>
      <c r="K14" s="36">
        <v>0</v>
      </c>
      <c r="L14" s="39">
        <v>0</v>
      </c>
      <c r="M14" s="121">
        <f t="shared" ref="M14:M15" si="13">H14+K14+L14</f>
        <v>18800000</v>
      </c>
      <c r="N14" s="39">
        <v>-18800000</v>
      </c>
      <c r="O14" s="39"/>
      <c r="P14" s="45">
        <f t="shared" ref="P14:P15" si="14">H14+N14+O14</f>
        <v>0</v>
      </c>
      <c r="Q14" s="24"/>
    </row>
    <row r="15" spans="1:17" ht="50.1" customHeight="1">
      <c r="A15" s="28" t="s">
        <v>1106</v>
      </c>
      <c r="B15" s="22" t="s">
        <v>1107</v>
      </c>
      <c r="C15" s="236" t="s">
        <v>1137</v>
      </c>
      <c r="D15" s="237" t="s">
        <v>858</v>
      </c>
      <c r="E15" s="238"/>
      <c r="F15" s="237"/>
      <c r="G15" s="143" t="s">
        <v>1172</v>
      </c>
      <c r="H15" s="240">
        <v>45000</v>
      </c>
      <c r="I15" s="243">
        <v>45000</v>
      </c>
      <c r="J15" s="46"/>
      <c r="K15" s="243"/>
      <c r="L15" s="244"/>
      <c r="M15" s="121">
        <f t="shared" si="13"/>
        <v>45000</v>
      </c>
      <c r="N15" s="243">
        <v>-500</v>
      </c>
      <c r="O15" s="244"/>
      <c r="P15" s="45">
        <f t="shared" si="14"/>
        <v>44500</v>
      </c>
      <c r="Q15" s="24"/>
    </row>
    <row r="16" spans="1:17" ht="50.1" customHeight="1">
      <c r="A16" s="28" t="str">
        <f>IFERROR(VLOOKUP($C16,구분표!$A$2:$C$313,2,FALSE),"")</f>
        <v>기획재정위원회</v>
      </c>
      <c r="B16" s="22" t="str">
        <f>IFERROR(VLOOKUP($C16,구분표!$A$2:$C$313,3,FALSE),"")</f>
        <v>기획조정실</v>
      </c>
      <c r="C16" s="236" t="s">
        <v>1137</v>
      </c>
      <c r="D16" s="237" t="s">
        <v>858</v>
      </c>
      <c r="E16" s="238"/>
      <c r="F16" s="237"/>
      <c r="G16" s="143" t="s">
        <v>1173</v>
      </c>
      <c r="H16" s="240">
        <v>45000</v>
      </c>
      <c r="I16" s="243">
        <v>45000</v>
      </c>
      <c r="J16" s="46">
        <f t="shared" si="6"/>
        <v>0</v>
      </c>
      <c r="K16" s="36"/>
      <c r="L16" s="39"/>
      <c r="M16" s="121">
        <f t="shared" si="3"/>
        <v>45000</v>
      </c>
      <c r="N16" s="243">
        <v>-500</v>
      </c>
      <c r="O16" s="39"/>
      <c r="P16" s="45">
        <f t="shared" si="4"/>
        <v>44500</v>
      </c>
      <c r="Q16" s="24"/>
    </row>
    <row r="17" spans="1:17" ht="50.1" customHeight="1">
      <c r="A17" s="28" t="str">
        <f>IFERROR(VLOOKUP($C17,구분표!$A$2:$C$313,2,FALSE),"")</f>
        <v>기획재정위원회</v>
      </c>
      <c r="B17" s="22" t="str">
        <f>IFERROR(VLOOKUP($C17,구분표!$A$2:$C$313,3,FALSE),"")</f>
        <v>기획조정실</v>
      </c>
      <c r="C17" s="236" t="s">
        <v>1138</v>
      </c>
      <c r="D17" s="237" t="s">
        <v>858</v>
      </c>
      <c r="E17" s="238"/>
      <c r="F17" s="237"/>
      <c r="G17" s="143" t="s">
        <v>1174</v>
      </c>
      <c r="H17" s="240">
        <v>27000</v>
      </c>
      <c r="I17" s="243">
        <v>27000</v>
      </c>
      <c r="J17" s="46">
        <f t="shared" si="6"/>
        <v>0</v>
      </c>
      <c r="K17" s="36"/>
      <c r="L17" s="39"/>
      <c r="M17" s="121">
        <f t="shared" si="3"/>
        <v>27000</v>
      </c>
      <c r="N17" s="243">
        <v>-2500</v>
      </c>
      <c r="O17" s="39"/>
      <c r="P17" s="45">
        <f t="shared" si="4"/>
        <v>24500</v>
      </c>
      <c r="Q17" s="24"/>
    </row>
    <row r="18" spans="1:17" ht="50.1" customHeight="1">
      <c r="A18" s="28" t="str">
        <f>IFERROR(VLOOKUP($C18,구분표!$A$2:$C$313,2,FALSE),"")</f>
        <v>기획재정위원회</v>
      </c>
      <c r="B18" s="22" t="str">
        <f>IFERROR(VLOOKUP($C18,구분표!$A$2:$C$313,3,FALSE),"")</f>
        <v>기획조정실</v>
      </c>
      <c r="C18" s="26" t="s">
        <v>1250</v>
      </c>
      <c r="D18" s="294" t="s">
        <v>858</v>
      </c>
      <c r="E18" s="31"/>
      <c r="F18" s="30"/>
      <c r="G18" s="143" t="s">
        <v>1251</v>
      </c>
      <c r="H18" s="38">
        <v>86656741</v>
      </c>
      <c r="I18" s="36">
        <v>81541044</v>
      </c>
      <c r="J18" s="46">
        <f t="shared" si="6"/>
        <v>5115697</v>
      </c>
      <c r="K18" s="36"/>
      <c r="L18" s="39"/>
      <c r="M18" s="121">
        <f t="shared" si="3"/>
        <v>86656741</v>
      </c>
      <c r="N18" s="36">
        <v>-2218291</v>
      </c>
      <c r="O18" s="39"/>
      <c r="P18" s="45">
        <f t="shared" si="4"/>
        <v>84438450</v>
      </c>
      <c r="Q18" s="24"/>
    </row>
    <row r="19" spans="1:17" ht="50.1" customHeight="1">
      <c r="A19" s="28" t="str">
        <f>IFERROR(VLOOKUP($C19,구분표!$A$2:$C$313,2,FALSE),"")</f>
        <v/>
      </c>
      <c r="B19" s="22" t="str">
        <f>IFERROR(VLOOKUP($C19,구분표!$A$2:$C$313,3,FALSE),"")</f>
        <v/>
      </c>
      <c r="C19" s="26"/>
      <c r="D19" s="30"/>
      <c r="E19" s="31"/>
      <c r="F19" s="30"/>
      <c r="G19" s="141"/>
      <c r="H19" s="38"/>
      <c r="I19" s="36"/>
      <c r="J19" s="46" t="str">
        <f t="shared" si="6"/>
        <v/>
      </c>
      <c r="K19" s="36"/>
      <c r="L19" s="39"/>
      <c r="M19" s="121">
        <f t="shared" si="3"/>
        <v>0</v>
      </c>
      <c r="N19" s="36"/>
      <c r="O19" s="39"/>
      <c r="P19" s="45">
        <f t="shared" si="4"/>
        <v>0</v>
      </c>
      <c r="Q19" s="24"/>
    </row>
    <row r="20" spans="1:17" ht="50.1" customHeight="1">
      <c r="A20" s="48" t="s">
        <v>490</v>
      </c>
      <c r="B20" s="49"/>
      <c r="C20" s="50"/>
      <c r="D20" s="49"/>
      <c r="E20" s="50"/>
      <c r="F20" s="49"/>
      <c r="G20" s="273"/>
      <c r="H20" s="51">
        <f t="shared" ref="H20:L20" si="15">SUM(H21:H25)</f>
        <v>150633</v>
      </c>
      <c r="I20" s="51">
        <f t="shared" si="15"/>
        <v>72000</v>
      </c>
      <c r="J20" s="51">
        <f t="shared" si="15"/>
        <v>103397</v>
      </c>
      <c r="K20" s="51">
        <f t="shared" si="15"/>
        <v>0</v>
      </c>
      <c r="L20" s="51">
        <f t="shared" si="15"/>
        <v>24764</v>
      </c>
      <c r="M20" s="51">
        <f t="shared" ref="M20" si="16">SUM(M21:M25)</f>
        <v>175397</v>
      </c>
      <c r="N20" s="51">
        <f t="shared" ref="N20" si="17">SUM(N21:N25)</f>
        <v>-2000</v>
      </c>
      <c r="O20" s="51">
        <f t="shared" ref="O20" si="18">SUM(O21:O25)</f>
        <v>24764</v>
      </c>
      <c r="P20" s="51">
        <f t="shared" ref="P20" si="19">SUM(P21:P25)</f>
        <v>173397</v>
      </c>
      <c r="Q20" s="52"/>
    </row>
    <row r="21" spans="1:17" ht="50.1" customHeight="1">
      <c r="A21" s="245" t="str">
        <f>IFERROR(VLOOKUP($C21,구분표!$A$2:$C$313,2,FALSE),"")</f>
        <v>경제과학기술위원회</v>
      </c>
      <c r="B21" s="22" t="str">
        <f>IFERROR(VLOOKUP($C21,구분표!$A$2:$C$313,3,FALSE),"")</f>
        <v>경제실</v>
      </c>
      <c r="C21" s="26" t="s">
        <v>128</v>
      </c>
      <c r="D21" s="30" t="s">
        <v>827</v>
      </c>
      <c r="E21" s="31"/>
      <c r="F21" s="30"/>
      <c r="G21" s="143" t="s">
        <v>1175</v>
      </c>
      <c r="H21" s="38"/>
      <c r="I21" s="36"/>
      <c r="J21" s="46">
        <v>24764</v>
      </c>
      <c r="K21" s="36"/>
      <c r="L21" s="39">
        <v>24764</v>
      </c>
      <c r="M21" s="121">
        <f t="shared" si="3"/>
        <v>24764</v>
      </c>
      <c r="N21" s="36"/>
      <c r="O21" s="39">
        <v>24764</v>
      </c>
      <c r="P21" s="45">
        <f t="shared" si="4"/>
        <v>24764</v>
      </c>
      <c r="Q21" s="235" t="s">
        <v>919</v>
      </c>
    </row>
    <row r="22" spans="1:17" ht="63.75" customHeight="1">
      <c r="A22" s="28" t="str">
        <f>IFERROR(VLOOKUP($C22,구분표!$A$2:$C$313,2,FALSE),"")</f>
        <v>경제과학기술위원회</v>
      </c>
      <c r="B22" s="22" t="str">
        <f>IFERROR(VLOOKUP($C22,구분표!$A$2:$C$313,3,FALSE),"")</f>
        <v>경제실</v>
      </c>
      <c r="C22" s="26" t="s">
        <v>1134</v>
      </c>
      <c r="D22" s="237" t="s">
        <v>858</v>
      </c>
      <c r="E22" s="31">
        <v>322</v>
      </c>
      <c r="F22" s="30"/>
      <c r="G22" s="143" t="s">
        <v>1176</v>
      </c>
      <c r="H22" s="38">
        <v>78633</v>
      </c>
      <c r="I22" s="36">
        <v>0</v>
      </c>
      <c r="J22" s="46">
        <f t="shared" si="6"/>
        <v>78633</v>
      </c>
      <c r="K22" s="36"/>
      <c r="L22" s="39"/>
      <c r="M22" s="121">
        <f t="shared" si="3"/>
        <v>78633</v>
      </c>
      <c r="N22" s="36">
        <v>0</v>
      </c>
      <c r="O22" s="39"/>
      <c r="P22" s="45">
        <f t="shared" si="4"/>
        <v>78633</v>
      </c>
      <c r="Q22" s="94"/>
    </row>
    <row r="23" spans="1:17" ht="50.1" customHeight="1">
      <c r="A23" s="28" t="str">
        <f>IFERROR(VLOOKUP($C23,구분표!$A$2:$C$313,2,FALSE),"")</f>
        <v>경제과학기술위원회</v>
      </c>
      <c r="B23" s="22" t="str">
        <f>IFERROR(VLOOKUP($C23,구분표!$A$2:$C$313,3,FALSE),"")</f>
        <v>경제실</v>
      </c>
      <c r="C23" s="236" t="s">
        <v>1139</v>
      </c>
      <c r="D23" s="237" t="s">
        <v>858</v>
      </c>
      <c r="E23" s="238"/>
      <c r="F23" s="237"/>
      <c r="G23" s="143" t="s">
        <v>1177</v>
      </c>
      <c r="H23" s="240">
        <v>27000</v>
      </c>
      <c r="I23" s="243">
        <v>27000</v>
      </c>
      <c r="J23" s="46">
        <f t="shared" ref="J23" si="20">IF(D23="","",H23-I23)</f>
        <v>0</v>
      </c>
      <c r="K23" s="36"/>
      <c r="L23" s="39"/>
      <c r="M23" s="121">
        <f t="shared" si="3"/>
        <v>27000</v>
      </c>
      <c r="N23" s="243">
        <v>-500</v>
      </c>
      <c r="O23" s="39"/>
      <c r="P23" s="45">
        <f t="shared" si="4"/>
        <v>26500</v>
      </c>
      <c r="Q23" s="94"/>
    </row>
    <row r="24" spans="1:17" ht="50.1" customHeight="1">
      <c r="A24" s="28" t="str">
        <f>IFERROR(VLOOKUP($C24,구분표!$A$2:$C$313,2,FALSE),"")</f>
        <v>경제과학기술위원회</v>
      </c>
      <c r="B24" s="22" t="str">
        <f>IFERROR(VLOOKUP($C24,구분표!$A$2:$C$313,3,FALSE),"")</f>
        <v>경제실</v>
      </c>
      <c r="C24" s="236" t="s">
        <v>1140</v>
      </c>
      <c r="D24" s="237" t="s">
        <v>858</v>
      </c>
      <c r="E24" s="238"/>
      <c r="F24" s="237"/>
      <c r="G24" s="143" t="s">
        <v>1178</v>
      </c>
      <c r="H24" s="240">
        <v>45000</v>
      </c>
      <c r="I24" s="243">
        <v>45000</v>
      </c>
      <c r="J24" s="46">
        <f t="shared" si="6"/>
        <v>0</v>
      </c>
      <c r="K24" s="36"/>
      <c r="L24" s="39"/>
      <c r="M24" s="121">
        <f t="shared" si="3"/>
        <v>45000</v>
      </c>
      <c r="N24" s="243">
        <v>-1500</v>
      </c>
      <c r="O24" s="39"/>
      <c r="P24" s="45">
        <f t="shared" si="4"/>
        <v>43500</v>
      </c>
      <c r="Q24" s="24"/>
    </row>
    <row r="25" spans="1:17" ht="50.1" customHeight="1">
      <c r="A25" s="28" t="str">
        <f>IFERROR(VLOOKUP($C25,구분표!$A$2:$C$313,2,FALSE),"")</f>
        <v/>
      </c>
      <c r="B25" s="22" t="str">
        <f>IFERROR(VLOOKUP($C25,구분표!$A$2:$C$313,3,FALSE),"")</f>
        <v/>
      </c>
      <c r="C25" s="26"/>
      <c r="D25" s="30"/>
      <c r="E25" s="31"/>
      <c r="F25" s="30"/>
      <c r="G25" s="141"/>
      <c r="H25" s="38"/>
      <c r="I25" s="36"/>
      <c r="J25" s="46" t="str">
        <f t="shared" si="6"/>
        <v/>
      </c>
      <c r="K25" s="36"/>
      <c r="L25" s="39"/>
      <c r="M25" s="121">
        <f t="shared" si="3"/>
        <v>0</v>
      </c>
      <c r="N25" s="36"/>
      <c r="O25" s="39"/>
      <c r="P25" s="45">
        <f t="shared" si="4"/>
        <v>0</v>
      </c>
      <c r="Q25" s="24"/>
    </row>
    <row r="26" spans="1:17" ht="50.1" customHeight="1">
      <c r="A26" s="48" t="s">
        <v>491</v>
      </c>
      <c r="B26" s="49"/>
      <c r="C26" s="50"/>
      <c r="D26" s="49"/>
      <c r="E26" s="50"/>
      <c r="F26" s="49"/>
      <c r="G26" s="273"/>
      <c r="H26" s="51">
        <f t="shared" ref="H26:L26" si="21">SUM(H27:H31)</f>
        <v>100000</v>
      </c>
      <c r="I26" s="51">
        <f t="shared" si="21"/>
        <v>100000</v>
      </c>
      <c r="J26" s="51">
        <f t="shared" si="21"/>
        <v>0</v>
      </c>
      <c r="K26" s="51">
        <f t="shared" si="21"/>
        <v>0</v>
      </c>
      <c r="L26" s="51">
        <f t="shared" si="21"/>
        <v>2030000</v>
      </c>
      <c r="M26" s="51">
        <f t="shared" ref="M26" si="22">SUM(M27:M31)</f>
        <v>2130000</v>
      </c>
      <c r="N26" s="51">
        <f t="shared" ref="N26" si="23">SUM(N27:N31)</f>
        <v>-5000</v>
      </c>
      <c r="O26" s="51">
        <f t="shared" ref="O26" si="24">SUM(O27:O31)</f>
        <v>2030000</v>
      </c>
      <c r="P26" s="51">
        <f t="shared" ref="P26" si="25">SUM(P27:P31)</f>
        <v>2125000</v>
      </c>
      <c r="Q26" s="52"/>
    </row>
    <row r="27" spans="1:17" ht="50.1" customHeight="1">
      <c r="A27" s="245" t="str">
        <f>IFERROR(VLOOKUP($C27,구분표!$A$2:$C$313,2,FALSE),"")</f>
        <v>안전행정위원회</v>
      </c>
      <c r="B27" s="22" t="str">
        <f>IFERROR(VLOOKUP($C27,구분표!$A$2:$C$313,3,FALSE),"")</f>
        <v>자치행정국</v>
      </c>
      <c r="C27" s="26" t="s">
        <v>163</v>
      </c>
      <c r="D27" s="30" t="s">
        <v>827</v>
      </c>
      <c r="E27" s="31"/>
      <c r="F27" s="30"/>
      <c r="G27" s="274" t="s">
        <v>1179</v>
      </c>
      <c r="H27" s="38"/>
      <c r="I27" s="36"/>
      <c r="J27" s="46">
        <f t="shared" si="6"/>
        <v>0</v>
      </c>
      <c r="K27" s="36"/>
      <c r="L27" s="39">
        <v>30000</v>
      </c>
      <c r="M27" s="121">
        <f t="shared" si="3"/>
        <v>30000</v>
      </c>
      <c r="N27" s="36"/>
      <c r="O27" s="39">
        <v>30000</v>
      </c>
      <c r="P27" s="45">
        <f t="shared" si="4"/>
        <v>30000</v>
      </c>
      <c r="Q27" s="235" t="s">
        <v>919</v>
      </c>
    </row>
    <row r="28" spans="1:17" ht="50.1" customHeight="1">
      <c r="A28" s="245" t="str">
        <f>IFERROR(VLOOKUP($C28,구분표!$A$2:$C$313,2,FALSE),"")</f>
        <v>안전행정위원회</v>
      </c>
      <c r="B28" s="22" t="str">
        <f>IFERROR(VLOOKUP($C28,구분표!$A$2:$C$313,3,FALSE),"")</f>
        <v>균형발전기획실</v>
      </c>
      <c r="C28" s="26" t="s">
        <v>269</v>
      </c>
      <c r="D28" s="30" t="s">
        <v>827</v>
      </c>
      <c r="E28" s="31"/>
      <c r="F28" s="30"/>
      <c r="G28" s="143" t="s">
        <v>1180</v>
      </c>
      <c r="H28" s="38"/>
      <c r="I28" s="36"/>
      <c r="J28" s="46">
        <f t="shared" si="6"/>
        <v>0</v>
      </c>
      <c r="K28" s="36"/>
      <c r="L28" s="39">
        <v>2000000</v>
      </c>
      <c r="M28" s="121">
        <f t="shared" si="3"/>
        <v>2000000</v>
      </c>
      <c r="N28" s="36"/>
      <c r="O28" s="39">
        <v>2000000</v>
      </c>
      <c r="P28" s="45">
        <f t="shared" si="4"/>
        <v>2000000</v>
      </c>
      <c r="Q28" s="235" t="s">
        <v>919</v>
      </c>
    </row>
    <row r="29" spans="1:17" ht="50.1" customHeight="1">
      <c r="A29" s="28" t="str">
        <f>IFERROR(VLOOKUP($C29,구분표!$A$2:$C$313,2,FALSE),"")</f>
        <v>안전행정위원회</v>
      </c>
      <c r="B29" s="22" t="str">
        <f>IFERROR(VLOOKUP($C29,구분표!$A$2:$C$313,3,FALSE),"")</f>
        <v>균형발전기획실</v>
      </c>
      <c r="C29" s="236" t="s">
        <v>1141</v>
      </c>
      <c r="D29" s="237" t="s">
        <v>858</v>
      </c>
      <c r="E29" s="238"/>
      <c r="F29" s="237"/>
      <c r="G29" s="143" t="s">
        <v>1181</v>
      </c>
      <c r="H29" s="240">
        <v>100000</v>
      </c>
      <c r="I29" s="243">
        <v>100000</v>
      </c>
      <c r="J29" s="46">
        <f t="shared" si="6"/>
        <v>0</v>
      </c>
      <c r="K29" s="36"/>
      <c r="L29" s="39"/>
      <c r="M29" s="121">
        <f t="shared" si="3"/>
        <v>100000</v>
      </c>
      <c r="N29" s="243">
        <v>-5000</v>
      </c>
      <c r="O29" s="39"/>
      <c r="P29" s="45">
        <f t="shared" si="4"/>
        <v>95000</v>
      </c>
      <c r="Q29" s="94"/>
    </row>
    <row r="30" spans="1:17" ht="50.1" customHeight="1">
      <c r="A30" s="28" t="str">
        <f>IFERROR(VLOOKUP($C30,구분표!$A$2:$C$313,2,FALSE),"")</f>
        <v/>
      </c>
      <c r="B30" s="22" t="str">
        <f>IFERROR(VLOOKUP($C30,구분표!$A$2:$C$313,3,FALSE),"")</f>
        <v/>
      </c>
      <c r="C30" s="26"/>
      <c r="D30" s="30"/>
      <c r="E30" s="31"/>
      <c r="F30" s="30"/>
      <c r="G30" s="143"/>
      <c r="H30" s="38"/>
      <c r="I30" s="36"/>
      <c r="J30" s="46" t="str">
        <f t="shared" si="6"/>
        <v/>
      </c>
      <c r="K30" s="36"/>
      <c r="L30" s="39"/>
      <c r="M30" s="121">
        <f t="shared" si="3"/>
        <v>0</v>
      </c>
      <c r="N30" s="36"/>
      <c r="O30" s="39"/>
      <c r="P30" s="45">
        <f t="shared" si="4"/>
        <v>0</v>
      </c>
      <c r="Q30" s="94"/>
    </row>
    <row r="31" spans="1:17" ht="50.1" customHeight="1">
      <c r="A31" s="28" t="str">
        <f>IFERROR(VLOOKUP($C31,구분표!$A$2:$C$313,2,FALSE),"")</f>
        <v/>
      </c>
      <c r="B31" s="22" t="str">
        <f>IFERROR(VLOOKUP($C31,구분표!$A$2:$C$313,3,FALSE),"")</f>
        <v/>
      </c>
      <c r="C31" s="26"/>
      <c r="D31" s="30"/>
      <c r="E31" s="31"/>
      <c r="F31" s="30"/>
      <c r="G31" s="143"/>
      <c r="H31" s="38"/>
      <c r="I31" s="36"/>
      <c r="J31" s="46" t="str">
        <f t="shared" si="6"/>
        <v/>
      </c>
      <c r="K31" s="36"/>
      <c r="L31" s="39"/>
      <c r="M31" s="121">
        <f t="shared" si="3"/>
        <v>0</v>
      </c>
      <c r="N31" s="36"/>
      <c r="O31" s="39"/>
      <c r="P31" s="45">
        <f t="shared" si="4"/>
        <v>0</v>
      </c>
      <c r="Q31" s="94"/>
    </row>
    <row r="32" spans="1:17" ht="50.1" customHeight="1">
      <c r="A32" s="48" t="s">
        <v>492</v>
      </c>
      <c r="B32" s="49"/>
      <c r="C32" s="50"/>
      <c r="D32" s="49"/>
      <c r="E32" s="50"/>
      <c r="F32" s="49"/>
      <c r="G32" s="273"/>
      <c r="H32" s="51">
        <f t="shared" ref="H32:P32" si="26">SUM(H33:H38)</f>
        <v>8630000</v>
      </c>
      <c r="I32" s="51">
        <f t="shared" si="26"/>
        <v>7930000</v>
      </c>
      <c r="J32" s="51">
        <f t="shared" si="26"/>
        <v>700000</v>
      </c>
      <c r="K32" s="51">
        <f t="shared" si="26"/>
        <v>0</v>
      </c>
      <c r="L32" s="51">
        <f t="shared" si="26"/>
        <v>1700000</v>
      </c>
      <c r="M32" s="51">
        <f t="shared" si="26"/>
        <v>10330000</v>
      </c>
      <c r="N32" s="51">
        <f t="shared" si="26"/>
        <v>-1500</v>
      </c>
      <c r="O32" s="51">
        <f t="shared" si="26"/>
        <v>4700000</v>
      </c>
      <c r="P32" s="51">
        <f t="shared" si="26"/>
        <v>13328500</v>
      </c>
      <c r="Q32" s="52"/>
    </row>
    <row r="33" spans="1:17" ht="50.1" customHeight="1">
      <c r="A33" s="245" t="str">
        <f>IFERROR(VLOOKUP($C33,구분표!$A$2:$C$313,2,FALSE),"")</f>
        <v>문화체육관광위원회</v>
      </c>
      <c r="B33" s="22" t="str">
        <f>IFERROR(VLOOKUP($C33,구분표!$A$2:$C$313,3,FALSE),"")</f>
        <v>문화체육관광국</v>
      </c>
      <c r="C33" s="26" t="s">
        <v>281</v>
      </c>
      <c r="D33" s="30" t="s">
        <v>858</v>
      </c>
      <c r="E33" s="31">
        <v>366</v>
      </c>
      <c r="F33" s="30">
        <v>66</v>
      </c>
      <c r="G33" s="143" t="s">
        <v>1182</v>
      </c>
      <c r="H33" s="38">
        <v>7200000</v>
      </c>
      <c r="I33" s="36">
        <v>5900000</v>
      </c>
      <c r="J33" s="46">
        <f t="shared" si="6"/>
        <v>1300000</v>
      </c>
      <c r="K33" s="36"/>
      <c r="L33" s="39">
        <v>1700000</v>
      </c>
      <c r="M33" s="121">
        <f t="shared" si="3"/>
        <v>8900000</v>
      </c>
      <c r="N33" s="36"/>
      <c r="O33" s="39">
        <v>1700000</v>
      </c>
      <c r="P33" s="45">
        <f t="shared" si="4"/>
        <v>8900000</v>
      </c>
      <c r="Q33" s="235" t="s">
        <v>919</v>
      </c>
    </row>
    <row r="34" spans="1:17" ht="50.1" customHeight="1">
      <c r="A34" s="28" t="str">
        <f>IFERROR(VLOOKUP($C34,[1]구분표!$A$2:$C$313,2,FALSE),"")</f>
        <v>문화체육관광위원회</v>
      </c>
      <c r="B34" s="22" t="str">
        <f>IFERROR(VLOOKUP($C34,[1]구분표!$A$2:$C$313,3,FALSE),"")</f>
        <v>문화체육관광국</v>
      </c>
      <c r="C34" s="26" t="s">
        <v>925</v>
      </c>
      <c r="D34" s="237" t="s">
        <v>827</v>
      </c>
      <c r="E34" s="31"/>
      <c r="F34" s="30"/>
      <c r="G34" s="143" t="s">
        <v>1183</v>
      </c>
      <c r="H34" s="38"/>
      <c r="I34" s="36"/>
      <c r="J34" s="46">
        <f t="shared" ref="J34" si="27">IF(D34="","",H34-I34)</f>
        <v>0</v>
      </c>
      <c r="K34" s="36"/>
      <c r="L34" s="39"/>
      <c r="M34" s="121">
        <f t="shared" si="3"/>
        <v>0</v>
      </c>
      <c r="N34" s="36"/>
      <c r="O34" s="39">
        <v>3000000</v>
      </c>
      <c r="P34" s="45">
        <f t="shared" si="4"/>
        <v>3000000</v>
      </c>
      <c r="Q34" s="235" t="s">
        <v>919</v>
      </c>
    </row>
    <row r="35" spans="1:17" ht="50.1" customHeight="1">
      <c r="A35" s="28" t="str">
        <f>IFERROR(VLOOKUP($C35,구분표!$A$2:$C$313,2,FALSE),"")</f>
        <v>문화체육관광위원회</v>
      </c>
      <c r="B35" s="22" t="str">
        <f>IFERROR(VLOOKUP($C35,구분표!$A$2:$C$313,3,FALSE),"")</f>
        <v>문화체육관광국</v>
      </c>
      <c r="C35" s="26" t="s">
        <v>1133</v>
      </c>
      <c r="D35" s="237" t="s">
        <v>858</v>
      </c>
      <c r="E35" s="31">
        <v>365</v>
      </c>
      <c r="F35" s="30"/>
      <c r="G35" s="143" t="s">
        <v>1184</v>
      </c>
      <c r="H35" s="38">
        <v>1300000</v>
      </c>
      <c r="I35" s="36">
        <v>2000000</v>
      </c>
      <c r="J35" s="46">
        <f t="shared" si="6"/>
        <v>-700000</v>
      </c>
      <c r="K35" s="36"/>
      <c r="L35" s="39"/>
      <c r="M35" s="121">
        <f t="shared" si="3"/>
        <v>1300000</v>
      </c>
      <c r="N35" s="36"/>
      <c r="O35" s="39"/>
      <c r="P35" s="45">
        <f t="shared" si="4"/>
        <v>1300000</v>
      </c>
      <c r="Q35" s="24"/>
    </row>
    <row r="36" spans="1:17" ht="60">
      <c r="A36" s="28" t="str">
        <f>IFERROR(VLOOKUP($C36,구분표!$A$2:$C$313,2,FALSE),"")</f>
        <v>문화체육관광위원회</v>
      </c>
      <c r="B36" s="22" t="str">
        <f>IFERROR(VLOOKUP($C36,구분표!$A$2:$C$313,3,FALSE),"")</f>
        <v>문화체육관광국</v>
      </c>
      <c r="C36" s="26" t="s">
        <v>1135</v>
      </c>
      <c r="D36" s="237" t="s">
        <v>858</v>
      </c>
      <c r="E36" s="31">
        <v>363</v>
      </c>
      <c r="F36" s="30"/>
      <c r="G36" s="143" t="s">
        <v>1185</v>
      </c>
      <c r="H36" s="38">
        <v>100000</v>
      </c>
      <c r="I36" s="36">
        <v>0</v>
      </c>
      <c r="J36" s="46">
        <f t="shared" si="6"/>
        <v>100000</v>
      </c>
      <c r="K36" s="36"/>
      <c r="L36" s="39"/>
      <c r="M36" s="121">
        <f t="shared" si="3"/>
        <v>100000</v>
      </c>
      <c r="N36" s="36"/>
      <c r="O36" s="39"/>
      <c r="P36" s="45">
        <f t="shared" si="4"/>
        <v>100000</v>
      </c>
      <c r="Q36" s="24"/>
    </row>
    <row r="37" spans="1:17" ht="50.1" customHeight="1">
      <c r="A37" s="28" t="str">
        <f>IFERROR(VLOOKUP($C37,구분표!$A$2:$C$313,2,FALSE),"")</f>
        <v>문화체육관광위원회</v>
      </c>
      <c r="B37" s="22" t="str">
        <f>IFERROR(VLOOKUP($C37,구분표!$A$2:$C$313,3,FALSE),"")</f>
        <v>문화체육관광국</v>
      </c>
      <c r="C37" s="236" t="s">
        <v>1147</v>
      </c>
      <c r="D37" s="237" t="s">
        <v>858</v>
      </c>
      <c r="E37" s="238"/>
      <c r="F37" s="237"/>
      <c r="G37" s="143" t="s">
        <v>1186</v>
      </c>
      <c r="H37" s="240">
        <v>30000</v>
      </c>
      <c r="I37" s="243">
        <v>30000</v>
      </c>
      <c r="J37" s="46">
        <f t="shared" ref="J37" si="28">IF(D37="","",H37-I37)</f>
        <v>0</v>
      </c>
      <c r="K37" s="243"/>
      <c r="L37" s="244"/>
      <c r="M37" s="121">
        <f t="shared" ref="M37" si="29">H37+K37+L37</f>
        <v>30000</v>
      </c>
      <c r="N37" s="243">
        <v>-1500</v>
      </c>
      <c r="O37" s="244"/>
      <c r="P37" s="45">
        <f t="shared" ref="P37" si="30">H37+N37+O37</f>
        <v>28500</v>
      </c>
      <c r="Q37" s="24"/>
    </row>
    <row r="38" spans="1:17" ht="50.1" customHeight="1">
      <c r="A38" s="28" t="str">
        <f>IFERROR(VLOOKUP($C38,구분표!$A$2:$C$313,2,FALSE),"")</f>
        <v/>
      </c>
      <c r="B38" s="22" t="str">
        <f>IFERROR(VLOOKUP($C38,구분표!$A$2:$C$313,3,FALSE),"")</f>
        <v/>
      </c>
      <c r="C38" s="26"/>
      <c r="D38" s="30"/>
      <c r="E38" s="31"/>
      <c r="F38" s="30"/>
      <c r="G38" s="141" t="s">
        <v>1136</v>
      </c>
      <c r="H38" s="38"/>
      <c r="I38" s="36"/>
      <c r="J38" s="46" t="str">
        <f t="shared" si="6"/>
        <v/>
      </c>
      <c r="K38" s="36"/>
      <c r="L38" s="39"/>
      <c r="M38" s="121">
        <f t="shared" si="3"/>
        <v>0</v>
      </c>
      <c r="N38" s="36"/>
      <c r="O38" s="39"/>
      <c r="P38" s="45">
        <f t="shared" si="4"/>
        <v>0</v>
      </c>
      <c r="Q38" s="24"/>
    </row>
    <row r="39" spans="1:17" ht="50.1" customHeight="1">
      <c r="A39" s="48" t="s">
        <v>493</v>
      </c>
      <c r="B39" s="49"/>
      <c r="C39" s="50"/>
      <c r="D39" s="49"/>
      <c r="E39" s="50"/>
      <c r="F39" s="49"/>
      <c r="G39" s="273"/>
      <c r="H39" s="51">
        <f t="shared" ref="H39:L39" si="31">SUM(H40:H57)</f>
        <v>103561305</v>
      </c>
      <c r="I39" s="51">
        <f t="shared" si="31"/>
        <v>103645305</v>
      </c>
      <c r="J39" s="51">
        <f t="shared" si="31"/>
        <v>-84000</v>
      </c>
      <c r="K39" s="51">
        <f t="shared" si="31"/>
        <v>-6661648</v>
      </c>
      <c r="L39" s="51">
        <f t="shared" si="31"/>
        <v>18080578</v>
      </c>
      <c r="M39" s="51">
        <f t="shared" ref="M39" si="32">SUM(M40:M57)</f>
        <v>114980235</v>
      </c>
      <c r="N39" s="51">
        <f t="shared" ref="N39" si="33">SUM(N40:N57)</f>
        <v>-1097023</v>
      </c>
      <c r="O39" s="51">
        <f t="shared" ref="O39" si="34">SUM(O40:O57)</f>
        <v>23741578</v>
      </c>
      <c r="P39" s="51">
        <f t="shared" ref="P39" si="35">SUM(P40:P57)</f>
        <v>126205860</v>
      </c>
      <c r="Q39" s="52"/>
    </row>
    <row r="40" spans="1:17" ht="50.1" customHeight="1">
      <c r="A40" s="245" t="str">
        <f>IFERROR(VLOOKUP($C40,구분표!$A$2:$C$313,2,FALSE),"")</f>
        <v>농정해양위원회</v>
      </c>
      <c r="B40" s="22" t="str">
        <f>IFERROR(VLOOKUP($C40,구분표!$A$2:$C$313,3,FALSE),"")</f>
        <v>농정해양국</v>
      </c>
      <c r="C40" s="26" t="s">
        <v>299</v>
      </c>
      <c r="D40" s="124" t="s">
        <v>801</v>
      </c>
      <c r="E40" s="31"/>
      <c r="F40" s="30"/>
      <c r="G40" s="274" t="s">
        <v>1187</v>
      </c>
      <c r="H40" s="127">
        <v>71622960</v>
      </c>
      <c r="I40" s="36">
        <v>71622960</v>
      </c>
      <c r="J40" s="46">
        <f t="shared" si="6"/>
        <v>0</v>
      </c>
      <c r="K40" s="36">
        <v>-250500</v>
      </c>
      <c r="L40" s="39"/>
      <c r="M40" s="121">
        <f t="shared" si="3"/>
        <v>71372460</v>
      </c>
      <c r="N40" s="36">
        <v>-250500</v>
      </c>
      <c r="O40" s="39"/>
      <c r="P40" s="45">
        <f t="shared" si="4"/>
        <v>71372460</v>
      </c>
      <c r="Q40" s="235" t="s">
        <v>919</v>
      </c>
    </row>
    <row r="41" spans="1:17" ht="50.1" customHeight="1">
      <c r="A41" s="245" t="str">
        <f>IFERROR(VLOOKUP($C41,구분표!$A$2:$C$313,2,FALSE),"")</f>
        <v>농정해양위원회</v>
      </c>
      <c r="B41" s="22" t="str">
        <f>IFERROR(VLOOKUP($C41,구분표!$A$2:$C$313,3,FALSE),"")</f>
        <v>농정해양국</v>
      </c>
      <c r="C41" s="26" t="s">
        <v>299</v>
      </c>
      <c r="D41" s="124" t="s">
        <v>829</v>
      </c>
      <c r="E41" s="31"/>
      <c r="F41" s="30"/>
      <c r="G41" s="274" t="s">
        <v>1188</v>
      </c>
      <c r="H41" s="127">
        <v>8894660</v>
      </c>
      <c r="I41" s="36">
        <v>8894660</v>
      </c>
      <c r="J41" s="46">
        <f t="shared" si="6"/>
        <v>0</v>
      </c>
      <c r="K41" s="36">
        <v>-100419</v>
      </c>
      <c r="L41" s="39"/>
      <c r="M41" s="121">
        <f t="shared" si="3"/>
        <v>8794241</v>
      </c>
      <c r="N41" s="36">
        <v>-100419</v>
      </c>
      <c r="O41" s="39"/>
      <c r="P41" s="45">
        <f t="shared" si="4"/>
        <v>8794241</v>
      </c>
      <c r="Q41" s="235" t="s">
        <v>919</v>
      </c>
    </row>
    <row r="42" spans="1:17" ht="50.1" customHeight="1">
      <c r="A42" s="245" t="str">
        <f>IFERROR(VLOOKUP($C42,구분표!$A$2:$C$313,2,FALSE),"")</f>
        <v>농정해양위원회</v>
      </c>
      <c r="B42" s="22" t="str">
        <f>IFERROR(VLOOKUP($C42,구분표!$A$2:$C$313,3,FALSE),"")</f>
        <v>농정해양국</v>
      </c>
      <c r="C42" s="26" t="s">
        <v>299</v>
      </c>
      <c r="D42" s="124" t="s">
        <v>801</v>
      </c>
      <c r="E42" s="31"/>
      <c r="F42" s="30"/>
      <c r="G42" s="274" t="s">
        <v>1189</v>
      </c>
      <c r="H42" s="127">
        <v>341000</v>
      </c>
      <c r="I42" s="36">
        <v>341000</v>
      </c>
      <c r="J42" s="46">
        <f t="shared" si="6"/>
        <v>0</v>
      </c>
      <c r="K42" s="36">
        <v>-81604</v>
      </c>
      <c r="L42" s="39"/>
      <c r="M42" s="121">
        <f t="shared" si="3"/>
        <v>259396</v>
      </c>
      <c r="N42" s="36">
        <v>-81604</v>
      </c>
      <c r="O42" s="39"/>
      <c r="P42" s="45">
        <f t="shared" si="4"/>
        <v>259396</v>
      </c>
      <c r="Q42" s="235" t="s">
        <v>919</v>
      </c>
    </row>
    <row r="43" spans="1:17" ht="50.1" customHeight="1">
      <c r="A43" s="245" t="str">
        <f>IFERROR(VLOOKUP($C43,구분표!$A$2:$C$313,2,FALSE),"")</f>
        <v>농정해양위원회</v>
      </c>
      <c r="B43" s="22" t="str">
        <f>IFERROR(VLOOKUP($C43,구분표!$A$2:$C$313,3,FALSE),"")</f>
        <v>농정해양국</v>
      </c>
      <c r="C43" s="26" t="s">
        <v>299</v>
      </c>
      <c r="D43" s="124" t="s">
        <v>827</v>
      </c>
      <c r="E43" s="31"/>
      <c r="F43" s="30"/>
      <c r="G43" s="274" t="s">
        <v>1190</v>
      </c>
      <c r="H43" s="38">
        <v>0</v>
      </c>
      <c r="I43" s="36">
        <v>0</v>
      </c>
      <c r="J43" s="46">
        <f t="shared" si="6"/>
        <v>0</v>
      </c>
      <c r="K43" s="36"/>
      <c r="L43" s="39">
        <v>4239709</v>
      </c>
      <c r="M43" s="121">
        <f t="shared" si="3"/>
        <v>4239709</v>
      </c>
      <c r="N43" s="36"/>
      <c r="O43" s="39">
        <v>4239709</v>
      </c>
      <c r="P43" s="45">
        <f t="shared" si="4"/>
        <v>4239709</v>
      </c>
      <c r="Q43" s="235" t="s">
        <v>919</v>
      </c>
    </row>
    <row r="44" spans="1:17" ht="50.1" customHeight="1">
      <c r="A44" s="245" t="str">
        <f>IFERROR(VLOOKUP($C44,구분표!$A$2:$C$313,2,FALSE),"")</f>
        <v>농정해양위원회</v>
      </c>
      <c r="B44" s="22" t="str">
        <f>IFERROR(VLOOKUP($C44,구분표!$A$2:$C$313,3,FALSE),"")</f>
        <v>농정해양국</v>
      </c>
      <c r="C44" s="26" t="s">
        <v>299</v>
      </c>
      <c r="D44" s="124" t="s">
        <v>827</v>
      </c>
      <c r="E44" s="31"/>
      <c r="F44" s="30"/>
      <c r="G44" s="274" t="s">
        <v>1191</v>
      </c>
      <c r="H44" s="38">
        <v>0</v>
      </c>
      <c r="I44" s="36">
        <v>0</v>
      </c>
      <c r="J44" s="46">
        <f t="shared" si="6"/>
        <v>0</v>
      </c>
      <c r="K44" s="36"/>
      <c r="L44" s="39">
        <v>13300143</v>
      </c>
      <c r="M44" s="121">
        <f t="shared" si="3"/>
        <v>13300143</v>
      </c>
      <c r="N44" s="36"/>
      <c r="O44" s="39">
        <v>13300143</v>
      </c>
      <c r="P44" s="45">
        <f t="shared" si="4"/>
        <v>13300143</v>
      </c>
      <c r="Q44" s="235" t="s">
        <v>919</v>
      </c>
    </row>
    <row r="45" spans="1:17" ht="50.1" customHeight="1">
      <c r="A45" s="245" t="str">
        <f>IFERROR(VLOOKUP($C45,구분표!$A$2:$C$313,2,FALSE),"")</f>
        <v>농정해양위원회</v>
      </c>
      <c r="B45" s="22" t="str">
        <f>IFERROR(VLOOKUP($C45,구분표!$A$2:$C$313,3,FALSE),"")</f>
        <v>농정해양국</v>
      </c>
      <c r="C45" s="26" t="s">
        <v>1064</v>
      </c>
      <c r="D45" s="30" t="s">
        <v>1065</v>
      </c>
      <c r="E45" s="31"/>
      <c r="F45" s="30"/>
      <c r="G45" s="143" t="s">
        <v>1066</v>
      </c>
      <c r="H45" s="38"/>
      <c r="I45" s="36"/>
      <c r="J45" s="46">
        <f t="shared" ref="J45" si="36">IF(D45="","",H45-I45)</f>
        <v>0</v>
      </c>
      <c r="K45" s="36"/>
      <c r="L45" s="39"/>
      <c r="M45" s="121">
        <f t="shared" ref="M45" si="37">H45+K45+L45</f>
        <v>0</v>
      </c>
      <c r="N45" s="36"/>
      <c r="O45" s="39">
        <v>6000</v>
      </c>
      <c r="P45" s="45">
        <f t="shared" ref="P45" si="38">H45+N45+O45</f>
        <v>6000</v>
      </c>
      <c r="Q45" s="235" t="s">
        <v>919</v>
      </c>
    </row>
    <row r="46" spans="1:17" ht="50.1" customHeight="1">
      <c r="A46" s="245" t="str">
        <f>IFERROR(VLOOKUP($C46,구분표!$A$2:$C$313,2,FALSE),"")</f>
        <v>농정해양위원회</v>
      </c>
      <c r="B46" s="22" t="str">
        <f>IFERROR(VLOOKUP($C46,구분표!$A$2:$C$313,3,FALSE),"")</f>
        <v>축산산림국</v>
      </c>
      <c r="C46" s="26" t="s">
        <v>575</v>
      </c>
      <c r="D46" s="30" t="s">
        <v>827</v>
      </c>
      <c r="E46" s="31"/>
      <c r="F46" s="30"/>
      <c r="G46" s="143" t="s">
        <v>1192</v>
      </c>
      <c r="H46" s="38">
        <v>0</v>
      </c>
      <c r="I46" s="36">
        <v>0</v>
      </c>
      <c r="J46" s="46">
        <f t="shared" si="6"/>
        <v>0</v>
      </c>
      <c r="K46" s="36">
        <v>0</v>
      </c>
      <c r="L46" s="39">
        <v>300000</v>
      </c>
      <c r="M46" s="121">
        <f t="shared" si="3"/>
        <v>300000</v>
      </c>
      <c r="N46" s="36">
        <v>0</v>
      </c>
      <c r="O46" s="39">
        <v>300000</v>
      </c>
      <c r="P46" s="45">
        <f t="shared" si="4"/>
        <v>300000</v>
      </c>
      <c r="Q46" s="235" t="s">
        <v>919</v>
      </c>
    </row>
    <row r="47" spans="1:17" ht="50.1" customHeight="1">
      <c r="A47" s="245" t="str">
        <f>IFERROR(VLOOKUP($C47,구분표!$A$2:$C$313,2,FALSE),"")</f>
        <v>농정해양위원회</v>
      </c>
      <c r="B47" s="22" t="str">
        <f>IFERROR(VLOOKUP($C47,구분표!$A$2:$C$313,3,FALSE),"")</f>
        <v>축산산림국</v>
      </c>
      <c r="C47" s="26" t="s">
        <v>310</v>
      </c>
      <c r="D47" s="30" t="s">
        <v>801</v>
      </c>
      <c r="E47" s="31">
        <v>702</v>
      </c>
      <c r="F47" s="30"/>
      <c r="G47" s="143" t="s">
        <v>1193</v>
      </c>
      <c r="H47" s="123">
        <v>11520000</v>
      </c>
      <c r="I47" s="36">
        <v>11520000</v>
      </c>
      <c r="J47" s="46">
        <f t="shared" si="6"/>
        <v>0</v>
      </c>
      <c r="K47" s="36">
        <v>-6229125</v>
      </c>
      <c r="L47" s="39">
        <v>0</v>
      </c>
      <c r="M47" s="121">
        <f t="shared" si="3"/>
        <v>5290875</v>
      </c>
      <c r="N47" s="36">
        <v>0</v>
      </c>
      <c r="O47" s="39">
        <v>0</v>
      </c>
      <c r="P47" s="45">
        <f t="shared" si="4"/>
        <v>11520000</v>
      </c>
      <c r="Q47" s="235" t="s">
        <v>919</v>
      </c>
    </row>
    <row r="48" spans="1:17" ht="50.1" customHeight="1">
      <c r="A48" s="245" t="str">
        <f>IFERROR(VLOOKUP($C48,구분표!$A$2:$C$313,2,FALSE),"")</f>
        <v>농정해양위원회</v>
      </c>
      <c r="B48" s="22" t="str">
        <f>IFERROR(VLOOKUP($C48,구분표!$A$2:$C$313,3,FALSE),"")</f>
        <v>축산산림국</v>
      </c>
      <c r="C48" s="26" t="s">
        <v>310</v>
      </c>
      <c r="D48" s="30" t="s">
        <v>827</v>
      </c>
      <c r="E48" s="31"/>
      <c r="F48" s="30"/>
      <c r="G48" s="143" t="s">
        <v>1194</v>
      </c>
      <c r="H48" s="38">
        <v>0</v>
      </c>
      <c r="I48" s="36">
        <v>0</v>
      </c>
      <c r="J48" s="46">
        <f t="shared" si="6"/>
        <v>0</v>
      </c>
      <c r="K48" s="36"/>
      <c r="L48" s="39">
        <v>27000</v>
      </c>
      <c r="M48" s="121">
        <f t="shared" si="3"/>
        <v>27000</v>
      </c>
      <c r="N48" s="36"/>
      <c r="O48" s="39">
        <v>27000</v>
      </c>
      <c r="P48" s="45">
        <f t="shared" si="4"/>
        <v>27000</v>
      </c>
      <c r="Q48" s="235" t="s">
        <v>919</v>
      </c>
    </row>
    <row r="49" spans="1:17" ht="50.1" customHeight="1">
      <c r="A49" s="245" t="str">
        <f>IFERROR(VLOOKUP($C49,구분표!$A$2:$C$313,2,FALSE),"")</f>
        <v>농정해양위원회</v>
      </c>
      <c r="B49" s="22" t="str">
        <f>IFERROR(VLOOKUP($C49,구분표!$A$2:$C$313,3,FALSE),"")</f>
        <v>축산산림국</v>
      </c>
      <c r="C49" s="26" t="s">
        <v>310</v>
      </c>
      <c r="D49" s="30" t="s">
        <v>827</v>
      </c>
      <c r="E49" s="31"/>
      <c r="F49" s="30"/>
      <c r="G49" s="143" t="s">
        <v>1195</v>
      </c>
      <c r="H49" s="38">
        <v>0</v>
      </c>
      <c r="I49" s="36">
        <v>0</v>
      </c>
      <c r="J49" s="46">
        <f t="shared" si="6"/>
        <v>0</v>
      </c>
      <c r="K49" s="36"/>
      <c r="L49" s="39">
        <v>100000</v>
      </c>
      <c r="M49" s="121">
        <f t="shared" si="3"/>
        <v>100000</v>
      </c>
      <c r="N49" s="36"/>
      <c r="O49" s="39">
        <v>100000</v>
      </c>
      <c r="P49" s="45">
        <f t="shared" si="4"/>
        <v>100000</v>
      </c>
      <c r="Q49" s="235" t="s">
        <v>919</v>
      </c>
    </row>
    <row r="50" spans="1:17" ht="50.1" customHeight="1">
      <c r="A50" s="245" t="str">
        <f>IFERROR(VLOOKUP($C50,구분표!$A$2:$C$313,2,FALSE),"")</f>
        <v>농정해양위원회</v>
      </c>
      <c r="B50" s="22" t="str">
        <f>IFERROR(VLOOKUP($C50,구분표!$A$2:$C$313,3,FALSE),"")</f>
        <v>축산산림국</v>
      </c>
      <c r="C50" s="26" t="s">
        <v>307</v>
      </c>
      <c r="D50" s="30" t="s">
        <v>801</v>
      </c>
      <c r="E50" s="31">
        <v>696</v>
      </c>
      <c r="F50" s="30"/>
      <c r="G50" s="143" t="s">
        <v>1196</v>
      </c>
      <c r="H50" s="123">
        <v>7624435</v>
      </c>
      <c r="I50" s="36">
        <v>7624435</v>
      </c>
      <c r="J50" s="46">
        <f t="shared" si="6"/>
        <v>0</v>
      </c>
      <c r="K50" s="36"/>
      <c r="L50" s="39">
        <v>113726</v>
      </c>
      <c r="M50" s="121">
        <f t="shared" si="3"/>
        <v>7738161</v>
      </c>
      <c r="N50" s="36"/>
      <c r="O50" s="39">
        <v>113726</v>
      </c>
      <c r="P50" s="45">
        <f t="shared" si="4"/>
        <v>7738161</v>
      </c>
      <c r="Q50" s="235" t="s">
        <v>919</v>
      </c>
    </row>
    <row r="51" spans="1:17" ht="50.1" customHeight="1">
      <c r="A51" s="245" t="str">
        <f>IFERROR(VLOOKUP($C51,[1]구분표!$A$2:$C$313,2,FALSE),"")</f>
        <v>농정해양위원회</v>
      </c>
      <c r="B51" s="22" t="str">
        <f>IFERROR(VLOOKUP($C51,[1]구분표!$A$2:$C$313,3,FALSE),"")</f>
        <v>축산산림국</v>
      </c>
      <c r="C51" s="137" t="s">
        <v>310</v>
      </c>
      <c r="D51" s="136" t="s">
        <v>827</v>
      </c>
      <c r="E51" s="31"/>
      <c r="F51" s="30"/>
      <c r="G51" s="143" t="s">
        <v>1197</v>
      </c>
      <c r="H51" s="38"/>
      <c r="I51" s="36"/>
      <c r="J51" s="46">
        <f t="shared" si="6"/>
        <v>0</v>
      </c>
      <c r="K51" s="36"/>
      <c r="L51" s="39"/>
      <c r="M51" s="44">
        <f t="shared" si="3"/>
        <v>0</v>
      </c>
      <c r="N51" s="36"/>
      <c r="O51" s="39">
        <v>300000</v>
      </c>
      <c r="P51" s="45">
        <f t="shared" si="4"/>
        <v>300000</v>
      </c>
      <c r="Q51" s="235" t="s">
        <v>919</v>
      </c>
    </row>
    <row r="52" spans="1:17" ht="50.1" customHeight="1">
      <c r="A52" s="245" t="str">
        <f>IFERROR(VLOOKUP($C52,[1]구분표!$A$2:$C$313,2,FALSE),"")</f>
        <v>농정해양위원회</v>
      </c>
      <c r="B52" s="22" t="str">
        <f>IFERROR(VLOOKUP($C52,[1]구분표!$A$2:$C$313,3,FALSE),"")</f>
        <v>축산산림국</v>
      </c>
      <c r="C52" s="137" t="s">
        <v>310</v>
      </c>
      <c r="D52" s="136" t="s">
        <v>827</v>
      </c>
      <c r="E52" s="31"/>
      <c r="F52" s="30"/>
      <c r="G52" s="143" t="s">
        <v>1198</v>
      </c>
      <c r="H52" s="38"/>
      <c r="I52" s="36"/>
      <c r="J52" s="46">
        <f t="shared" si="6"/>
        <v>0</v>
      </c>
      <c r="K52" s="36"/>
      <c r="L52" s="39"/>
      <c r="M52" s="44">
        <f t="shared" si="3"/>
        <v>0</v>
      </c>
      <c r="N52" s="36"/>
      <c r="O52" s="39">
        <v>600000</v>
      </c>
      <c r="P52" s="45">
        <f t="shared" si="4"/>
        <v>600000</v>
      </c>
      <c r="Q52" s="235" t="s">
        <v>919</v>
      </c>
    </row>
    <row r="53" spans="1:17" ht="50.1" customHeight="1">
      <c r="A53" s="28" t="s">
        <v>929</v>
      </c>
      <c r="B53" s="22" t="s">
        <v>293</v>
      </c>
      <c r="C53" s="26" t="s">
        <v>299</v>
      </c>
      <c r="D53" s="30" t="s">
        <v>801</v>
      </c>
      <c r="E53" s="31"/>
      <c r="F53" s="30"/>
      <c r="G53" s="143" t="s">
        <v>1199</v>
      </c>
      <c r="H53" s="38">
        <v>1446000</v>
      </c>
      <c r="I53" s="36">
        <v>1446000</v>
      </c>
      <c r="J53" s="46">
        <v>0</v>
      </c>
      <c r="K53" s="36">
        <v>0</v>
      </c>
      <c r="L53" s="39">
        <v>0</v>
      </c>
      <c r="M53" s="44">
        <v>1446000</v>
      </c>
      <c r="N53" s="36">
        <v>-663000</v>
      </c>
      <c r="O53" s="39">
        <v>0</v>
      </c>
      <c r="P53" s="45">
        <f t="shared" ref="P53" si="39">H53+N53+O53</f>
        <v>783000</v>
      </c>
      <c r="Q53" s="235" t="s">
        <v>919</v>
      </c>
    </row>
    <row r="54" spans="1:17" ht="50.1" customHeight="1">
      <c r="A54" s="28" t="str">
        <f>IFERROR(VLOOKUP($C54,[1]구분표!$A$2:$C$313,2,FALSE),"")</f>
        <v>농정해양위원회</v>
      </c>
      <c r="B54" s="22" t="str">
        <f>IFERROR(VLOOKUP($C54,[1]구분표!$A$2:$C$313,3,FALSE),"")</f>
        <v>축산산림국</v>
      </c>
      <c r="C54" s="26" t="s">
        <v>930</v>
      </c>
      <c r="D54" s="30" t="s">
        <v>858</v>
      </c>
      <c r="E54" s="31">
        <v>389</v>
      </c>
      <c r="F54" s="30">
        <v>6</v>
      </c>
      <c r="G54" s="143" t="s">
        <v>1200</v>
      </c>
      <c r="H54" s="38">
        <v>2085250</v>
      </c>
      <c r="I54" s="36">
        <v>2169250</v>
      </c>
      <c r="J54" s="46">
        <f t="shared" si="6"/>
        <v>-84000</v>
      </c>
      <c r="K54" s="36"/>
      <c r="L54" s="39"/>
      <c r="M54" s="44">
        <f t="shared" si="3"/>
        <v>2085250</v>
      </c>
      <c r="N54" s="36"/>
      <c r="O54" s="39">
        <v>4455000</v>
      </c>
      <c r="P54" s="45">
        <f t="shared" ref="P54:P56" si="40">H54+N54+O54</f>
        <v>6540250</v>
      </c>
      <c r="Q54" s="235" t="s">
        <v>919</v>
      </c>
    </row>
    <row r="55" spans="1:17" ht="50.1" customHeight="1">
      <c r="A55" s="28" t="str">
        <f>IFERROR(VLOOKUP($C55,구분표!$A$2:$C$313,2,FALSE),"")</f>
        <v>농정해양위원회</v>
      </c>
      <c r="B55" s="22" t="str">
        <f>IFERROR(VLOOKUP($C55,구분표!$A$2:$C$313,3,FALSE),"")</f>
        <v>농정해양국</v>
      </c>
      <c r="C55" s="236" t="s">
        <v>1142</v>
      </c>
      <c r="D55" s="237" t="s">
        <v>858</v>
      </c>
      <c r="E55" s="238"/>
      <c r="F55" s="237"/>
      <c r="G55" s="143" t="s">
        <v>1201</v>
      </c>
      <c r="H55" s="240">
        <v>27000</v>
      </c>
      <c r="I55" s="243">
        <v>27000</v>
      </c>
      <c r="J55" s="46">
        <f t="shared" ref="J55:J56" si="41">IF(D55="","",H55-I55)</f>
        <v>0</v>
      </c>
      <c r="K55" s="243"/>
      <c r="L55" s="244"/>
      <c r="M55" s="121">
        <f t="shared" ref="M55:M56" si="42">H55+K55+L55</f>
        <v>27000</v>
      </c>
      <c r="N55" s="243">
        <v>-1500</v>
      </c>
      <c r="O55" s="244"/>
      <c r="P55" s="45">
        <f t="shared" si="40"/>
        <v>25500</v>
      </c>
      <c r="Q55" s="24"/>
    </row>
    <row r="56" spans="1:17" ht="50.1" customHeight="1">
      <c r="A56" s="28" t="str">
        <f>IFERROR(VLOOKUP($C56,구분표!$A$2:$C$313,2,FALSE),"")</f>
        <v>농정해양위원회</v>
      </c>
      <c r="B56" s="22" t="str">
        <f>IFERROR(VLOOKUP($C56,구분표!$A$2:$C$313,3,FALSE),"")</f>
        <v>농정해양국</v>
      </c>
      <c r="C56" s="236" t="s">
        <v>1148</v>
      </c>
      <c r="D56" s="237" t="s">
        <v>1149</v>
      </c>
      <c r="E56" s="238"/>
      <c r="F56" s="237"/>
      <c r="G56" s="143" t="s">
        <v>1165</v>
      </c>
      <c r="H56" s="240">
        <v>0</v>
      </c>
      <c r="I56" s="243">
        <v>0</v>
      </c>
      <c r="J56" s="46">
        <f t="shared" si="41"/>
        <v>0</v>
      </c>
      <c r="K56" s="243"/>
      <c r="L56" s="244"/>
      <c r="M56" s="121">
        <f t="shared" si="42"/>
        <v>0</v>
      </c>
      <c r="N56" s="243"/>
      <c r="O56" s="244">
        <v>300000</v>
      </c>
      <c r="P56" s="45">
        <f t="shared" si="40"/>
        <v>300000</v>
      </c>
      <c r="Q56" s="94"/>
    </row>
    <row r="57" spans="1:17" ht="50.1" customHeight="1">
      <c r="A57" s="28" t="str">
        <f>IFERROR(VLOOKUP($C57,구분표!$A$2:$C$313,2,FALSE),"")</f>
        <v/>
      </c>
      <c r="B57" s="22" t="str">
        <f>IFERROR(VLOOKUP($C57,구분표!$A$2:$C$313,3,FALSE),"")</f>
        <v/>
      </c>
      <c r="C57" s="26"/>
      <c r="D57" s="30"/>
      <c r="E57" s="31"/>
      <c r="F57" s="30"/>
      <c r="G57" s="141"/>
      <c r="H57" s="38"/>
      <c r="I57" s="36"/>
      <c r="J57" s="46" t="str">
        <f t="shared" si="6"/>
        <v/>
      </c>
      <c r="K57" s="36"/>
      <c r="L57" s="39"/>
      <c r="M57" s="121">
        <f t="shared" si="3"/>
        <v>0</v>
      </c>
      <c r="N57" s="36"/>
      <c r="O57" s="39"/>
      <c r="P57" s="45">
        <f t="shared" si="4"/>
        <v>0</v>
      </c>
      <c r="Q57" s="24"/>
    </row>
    <row r="58" spans="1:17" ht="50.1" customHeight="1">
      <c r="A58" s="48" t="s">
        <v>494</v>
      </c>
      <c r="B58" s="49"/>
      <c r="C58" s="50"/>
      <c r="D58" s="49"/>
      <c r="E58" s="50"/>
      <c r="F58" s="49"/>
      <c r="G58" s="273"/>
      <c r="H58" s="51">
        <f t="shared" ref="H58:P58" si="43">SUM(H59:H83)</f>
        <v>683166908</v>
      </c>
      <c r="I58" s="51">
        <f t="shared" si="43"/>
        <v>682320446</v>
      </c>
      <c r="J58" s="51">
        <f t="shared" si="43"/>
        <v>846462</v>
      </c>
      <c r="K58" s="51">
        <f t="shared" si="43"/>
        <v>-4208412</v>
      </c>
      <c r="L58" s="51">
        <f t="shared" si="43"/>
        <v>112835</v>
      </c>
      <c r="M58" s="51">
        <f t="shared" si="43"/>
        <v>679071331</v>
      </c>
      <c r="N58" s="51">
        <f t="shared" si="43"/>
        <v>-4208912</v>
      </c>
      <c r="O58" s="51">
        <f t="shared" si="43"/>
        <v>3568961</v>
      </c>
      <c r="P58" s="51">
        <f t="shared" si="43"/>
        <v>682526957</v>
      </c>
      <c r="Q58" s="52"/>
    </row>
    <row r="59" spans="1:17" ht="50.1" customHeight="1">
      <c r="A59" s="245" t="str">
        <f>IFERROR(VLOOKUP($C59,구분표!$A$2:$C$313,2,FALSE),"")</f>
        <v>보건복지위원회</v>
      </c>
      <c r="B59" s="22" t="str">
        <f>IFERROR(VLOOKUP($C59,구분표!$A$2:$C$313,3,FALSE),"")</f>
        <v>보건복지국</v>
      </c>
      <c r="C59" s="26" t="s">
        <v>578</v>
      </c>
      <c r="D59" s="30" t="s">
        <v>801</v>
      </c>
      <c r="E59" s="31"/>
      <c r="F59" s="30"/>
      <c r="G59" s="143" t="s">
        <v>1202</v>
      </c>
      <c r="H59" s="127">
        <v>6732700</v>
      </c>
      <c r="I59" s="36">
        <v>6732700</v>
      </c>
      <c r="J59" s="46">
        <f t="shared" ref="J59:J61" si="44">H59-I59</f>
        <v>0</v>
      </c>
      <c r="K59" s="36">
        <v>-1407700</v>
      </c>
      <c r="L59" s="39"/>
      <c r="M59" s="121">
        <f t="shared" ref="M59:M82" si="45">H59+K59+L59</f>
        <v>5325000</v>
      </c>
      <c r="N59" s="36">
        <v>-1407700</v>
      </c>
      <c r="O59" s="39"/>
      <c r="P59" s="45">
        <f t="shared" ref="P59:P82" si="46">H59+N59+O59</f>
        <v>5325000</v>
      </c>
      <c r="Q59" s="235" t="s">
        <v>919</v>
      </c>
    </row>
    <row r="60" spans="1:17" ht="50.1" customHeight="1">
      <c r="A60" s="245" t="str">
        <f>IFERROR(VLOOKUP($C60,구분표!$A$2:$C$313,2,FALSE),"")</f>
        <v>보건복지위원회</v>
      </c>
      <c r="B60" s="22" t="str">
        <f>IFERROR(VLOOKUP($C60,구분표!$A$2:$C$313,3,FALSE),"")</f>
        <v>복지여성실</v>
      </c>
      <c r="C60" s="26" t="s">
        <v>352</v>
      </c>
      <c r="D60" s="30" t="s">
        <v>801</v>
      </c>
      <c r="E60" s="31"/>
      <c r="F60" s="30"/>
      <c r="G60" s="143" t="s">
        <v>1203</v>
      </c>
      <c r="H60" s="127">
        <v>3625300</v>
      </c>
      <c r="I60" s="36">
        <v>3625300</v>
      </c>
      <c r="J60" s="46">
        <f t="shared" si="44"/>
        <v>0</v>
      </c>
      <c r="K60" s="36">
        <v>-595300</v>
      </c>
      <c r="L60" s="39"/>
      <c r="M60" s="121">
        <f t="shared" si="45"/>
        <v>3030000</v>
      </c>
      <c r="N60" s="36">
        <v>-595300</v>
      </c>
      <c r="O60" s="39"/>
      <c r="P60" s="45">
        <f t="shared" si="46"/>
        <v>3030000</v>
      </c>
      <c r="Q60" s="235" t="s">
        <v>919</v>
      </c>
    </row>
    <row r="61" spans="1:17" ht="50.1" customHeight="1">
      <c r="A61" s="245" t="str">
        <f>IFERROR(VLOOKUP($C61,구분표!$A$2:$C$313,2,FALSE),"")</f>
        <v>보건복지위원회</v>
      </c>
      <c r="B61" s="22" t="str">
        <f>IFERROR(VLOOKUP($C61,구분표!$A$2:$C$313,3,FALSE),"")</f>
        <v>보건복지국</v>
      </c>
      <c r="C61" s="26" t="s">
        <v>578</v>
      </c>
      <c r="D61" s="30" t="s">
        <v>801</v>
      </c>
      <c r="E61" s="31"/>
      <c r="F61" s="30"/>
      <c r="G61" s="143" t="s">
        <v>1204</v>
      </c>
      <c r="H61" s="127">
        <v>1758770</v>
      </c>
      <c r="I61" s="36">
        <v>1758770</v>
      </c>
      <c r="J61" s="46">
        <f t="shared" si="44"/>
        <v>0</v>
      </c>
      <c r="K61" s="36">
        <v>-408247</v>
      </c>
      <c r="L61" s="39"/>
      <c r="M61" s="121">
        <f t="shared" si="45"/>
        <v>1350523</v>
      </c>
      <c r="N61" s="36">
        <v>-408247</v>
      </c>
      <c r="O61" s="39"/>
      <c r="P61" s="45">
        <f t="shared" si="46"/>
        <v>1350523</v>
      </c>
      <c r="Q61" s="235" t="s">
        <v>919</v>
      </c>
    </row>
    <row r="62" spans="1:17" ht="50.1" customHeight="1">
      <c r="A62" s="245" t="str">
        <f>IFERROR(VLOOKUP($C62,구분표!$A$2:$C$313,2,FALSE),"")</f>
        <v>보건복지위원회</v>
      </c>
      <c r="B62" s="22" t="str">
        <f>IFERROR(VLOOKUP($C62,구분표!$A$2:$C$313,3,FALSE),"")</f>
        <v>복지여성실</v>
      </c>
      <c r="C62" s="26" t="s">
        <v>352</v>
      </c>
      <c r="D62" s="30" t="s">
        <v>801</v>
      </c>
      <c r="E62" s="31"/>
      <c r="F62" s="30"/>
      <c r="G62" s="143" t="s">
        <v>1205</v>
      </c>
      <c r="H62" s="127">
        <v>947030</v>
      </c>
      <c r="I62" s="36">
        <v>947030</v>
      </c>
      <c r="J62" s="46">
        <f>H62-I62</f>
        <v>0</v>
      </c>
      <c r="K62" s="36">
        <v>-114641</v>
      </c>
      <c r="L62" s="39"/>
      <c r="M62" s="121">
        <f t="shared" si="45"/>
        <v>832389</v>
      </c>
      <c r="N62" s="36">
        <v>-114641</v>
      </c>
      <c r="O62" s="39"/>
      <c r="P62" s="45">
        <f t="shared" si="46"/>
        <v>832389</v>
      </c>
      <c r="Q62" s="235" t="s">
        <v>919</v>
      </c>
    </row>
    <row r="63" spans="1:17" ht="50.1" customHeight="1">
      <c r="A63" s="245" t="str">
        <f>IFERROR(VLOOKUP($C63,구분표!$A$2:$C$313,2,FALSE),"")</f>
        <v>보건복지위원회</v>
      </c>
      <c r="B63" s="22" t="str">
        <f>IFERROR(VLOOKUP($C63,구분표!$A$2:$C$313,3,FALSE),"")</f>
        <v>보건복지국</v>
      </c>
      <c r="C63" s="26" t="s">
        <v>578</v>
      </c>
      <c r="D63" s="30" t="s">
        <v>858</v>
      </c>
      <c r="E63" s="31">
        <v>411</v>
      </c>
      <c r="F63" s="30">
        <v>58</v>
      </c>
      <c r="G63" s="143" t="s">
        <v>1206</v>
      </c>
      <c r="H63" s="38">
        <v>1031685</v>
      </c>
      <c r="I63" s="36">
        <v>800734</v>
      </c>
      <c r="J63" s="46">
        <f t="shared" ref="J63:J75" si="47">H63-I63</f>
        <v>230951</v>
      </c>
      <c r="K63" s="36">
        <v>-89645</v>
      </c>
      <c r="L63" s="39"/>
      <c r="M63" s="121">
        <f t="shared" si="45"/>
        <v>942040</v>
      </c>
      <c r="N63" s="36">
        <v>-89645</v>
      </c>
      <c r="O63" s="39"/>
      <c r="P63" s="45">
        <f t="shared" si="46"/>
        <v>942040</v>
      </c>
      <c r="Q63" s="235" t="s">
        <v>919</v>
      </c>
    </row>
    <row r="64" spans="1:17" ht="50.1" customHeight="1">
      <c r="A64" s="245" t="str">
        <f>IFERROR(VLOOKUP($C64,구분표!$A$2:$C$313,2,FALSE),"")</f>
        <v>보건복지위원회</v>
      </c>
      <c r="B64" s="22" t="str">
        <f>IFERROR(VLOOKUP($C64,구분표!$A$2:$C$313,3,FALSE),"")</f>
        <v>복지여성실</v>
      </c>
      <c r="C64" s="26" t="s">
        <v>352</v>
      </c>
      <c r="D64" s="30" t="s">
        <v>858</v>
      </c>
      <c r="E64" s="31">
        <v>432</v>
      </c>
      <c r="F64" s="30">
        <v>27</v>
      </c>
      <c r="G64" s="143" t="s">
        <v>1206</v>
      </c>
      <c r="H64" s="38">
        <v>2763634</v>
      </c>
      <c r="I64" s="36">
        <v>2349089</v>
      </c>
      <c r="J64" s="46">
        <f t="shared" si="47"/>
        <v>414545</v>
      </c>
      <c r="K64" s="36"/>
      <c r="L64" s="39">
        <v>40345</v>
      </c>
      <c r="M64" s="121">
        <f t="shared" si="45"/>
        <v>2803979</v>
      </c>
      <c r="N64" s="36"/>
      <c r="O64" s="39">
        <v>40345</v>
      </c>
      <c r="P64" s="45">
        <f t="shared" si="46"/>
        <v>2803979</v>
      </c>
      <c r="Q64" s="235" t="s">
        <v>919</v>
      </c>
    </row>
    <row r="65" spans="1:17" ht="50.1" customHeight="1">
      <c r="A65" s="245" t="str">
        <f>IFERROR(VLOOKUP($C65,구분표!$A$2:$C$313,2,FALSE),"")</f>
        <v>보건복지위원회</v>
      </c>
      <c r="B65" s="22" t="str">
        <f>IFERROR(VLOOKUP($C65,구분표!$A$2:$C$313,3,FALSE),"")</f>
        <v>보건복지국</v>
      </c>
      <c r="C65" s="26" t="s">
        <v>340</v>
      </c>
      <c r="D65" s="30" t="s">
        <v>801</v>
      </c>
      <c r="E65" s="31"/>
      <c r="F65" s="30"/>
      <c r="G65" s="143" t="s">
        <v>1207</v>
      </c>
      <c r="H65" s="123">
        <v>29104585</v>
      </c>
      <c r="I65" s="36">
        <v>29104585</v>
      </c>
      <c r="J65" s="46">
        <f t="shared" si="47"/>
        <v>0</v>
      </c>
      <c r="K65" s="36">
        <v>-1132591</v>
      </c>
      <c r="L65" s="39"/>
      <c r="M65" s="121">
        <f t="shared" si="45"/>
        <v>27971994</v>
      </c>
      <c r="N65" s="36">
        <v>-1132591</v>
      </c>
      <c r="O65" s="39"/>
      <c r="P65" s="45">
        <f t="shared" si="46"/>
        <v>27971994</v>
      </c>
      <c r="Q65" s="235" t="s">
        <v>919</v>
      </c>
    </row>
    <row r="66" spans="1:17" ht="50.1" customHeight="1">
      <c r="A66" s="245" t="str">
        <f>IFERROR(VLOOKUP($C66,구분표!$A$2:$C$313,2,FALSE),"")</f>
        <v>보건복지위원회</v>
      </c>
      <c r="B66" s="22" t="str">
        <f>IFERROR(VLOOKUP($C66,구분표!$A$2:$C$313,3,FALSE),"")</f>
        <v>보건복지국</v>
      </c>
      <c r="C66" s="26" t="s">
        <v>340</v>
      </c>
      <c r="D66" s="30" t="s">
        <v>829</v>
      </c>
      <c r="E66" s="31"/>
      <c r="F66" s="30"/>
      <c r="G66" s="143" t="s">
        <v>1208</v>
      </c>
      <c r="H66" s="123">
        <v>4299971</v>
      </c>
      <c r="I66" s="36">
        <v>4299971</v>
      </c>
      <c r="J66" s="46">
        <f t="shared" si="47"/>
        <v>0</v>
      </c>
      <c r="K66" s="36"/>
      <c r="L66" s="39">
        <v>9</v>
      </c>
      <c r="M66" s="121">
        <f t="shared" si="45"/>
        <v>4299980</v>
      </c>
      <c r="N66" s="36"/>
      <c r="O66" s="39">
        <v>9</v>
      </c>
      <c r="P66" s="45">
        <f t="shared" si="46"/>
        <v>4299980</v>
      </c>
      <c r="Q66" s="235" t="s">
        <v>919</v>
      </c>
    </row>
    <row r="67" spans="1:17" ht="50.1" customHeight="1">
      <c r="A67" s="245" t="str">
        <f>IFERROR(VLOOKUP($C67,구분표!$A$2:$C$313,2,FALSE),"")</f>
        <v>보건복지위원회</v>
      </c>
      <c r="B67" s="22" t="str">
        <f>IFERROR(VLOOKUP($C67,구분표!$A$2:$C$313,3,FALSE),"")</f>
        <v>복지여성실</v>
      </c>
      <c r="C67" s="26" t="s">
        <v>352</v>
      </c>
      <c r="D67" s="30" t="s">
        <v>801</v>
      </c>
      <c r="E67" s="31"/>
      <c r="F67" s="30"/>
      <c r="G67" s="143" t="s">
        <v>1207</v>
      </c>
      <c r="H67" s="123">
        <v>7276112</v>
      </c>
      <c r="I67" s="36">
        <v>7276112</v>
      </c>
      <c r="J67" s="46">
        <f t="shared" si="47"/>
        <v>0</v>
      </c>
      <c r="K67" s="36">
        <v>-314385</v>
      </c>
      <c r="L67" s="39"/>
      <c r="M67" s="121">
        <f t="shared" si="45"/>
        <v>6961727</v>
      </c>
      <c r="N67" s="36">
        <v>-314385</v>
      </c>
      <c r="O67" s="39"/>
      <c r="P67" s="45">
        <f t="shared" si="46"/>
        <v>6961727</v>
      </c>
      <c r="Q67" s="235" t="s">
        <v>919</v>
      </c>
    </row>
    <row r="68" spans="1:17" ht="50.1" customHeight="1">
      <c r="A68" s="245" t="str">
        <f>IFERROR(VLOOKUP($C68,구분표!$A$2:$C$313,2,FALSE),"")</f>
        <v>보건복지위원회</v>
      </c>
      <c r="B68" s="22" t="str">
        <f>IFERROR(VLOOKUP($C68,구분표!$A$2:$C$313,3,FALSE),"")</f>
        <v>보건복지국</v>
      </c>
      <c r="C68" s="26" t="s">
        <v>342</v>
      </c>
      <c r="D68" s="30" t="s">
        <v>829</v>
      </c>
      <c r="E68" s="31"/>
      <c r="F68" s="30"/>
      <c r="G68" s="143" t="s">
        <v>1209</v>
      </c>
      <c r="H68" s="123">
        <v>7773135</v>
      </c>
      <c r="I68" s="36">
        <v>7773135</v>
      </c>
      <c r="J68" s="46">
        <f t="shared" si="47"/>
        <v>0</v>
      </c>
      <c r="K68" s="36"/>
      <c r="L68" s="39">
        <v>29776</v>
      </c>
      <c r="M68" s="121">
        <f t="shared" si="45"/>
        <v>7802911</v>
      </c>
      <c r="N68" s="36"/>
      <c r="O68" s="39">
        <v>29776</v>
      </c>
      <c r="P68" s="45">
        <f t="shared" si="46"/>
        <v>7802911</v>
      </c>
      <c r="Q68" s="235" t="s">
        <v>919</v>
      </c>
    </row>
    <row r="69" spans="1:17" ht="50.1" customHeight="1">
      <c r="A69" s="245" t="str">
        <f>IFERROR(VLOOKUP($C69,구분표!$A$2:$C$313,2,FALSE),"")</f>
        <v>보건복지위원회</v>
      </c>
      <c r="B69" s="22" t="str">
        <f>IFERROR(VLOOKUP($C69,구분표!$A$2:$C$313,3,FALSE),"")</f>
        <v>보건복지국</v>
      </c>
      <c r="C69" s="26" t="s">
        <v>342</v>
      </c>
      <c r="D69" s="30" t="s">
        <v>829</v>
      </c>
      <c r="E69" s="31"/>
      <c r="F69" s="30"/>
      <c r="G69" s="143" t="s">
        <v>1210</v>
      </c>
      <c r="H69" s="123">
        <v>7206118</v>
      </c>
      <c r="I69" s="36">
        <v>7206118</v>
      </c>
      <c r="J69" s="46">
        <f t="shared" si="47"/>
        <v>0</v>
      </c>
      <c r="K69" s="36">
        <v>-120683</v>
      </c>
      <c r="L69" s="39"/>
      <c r="M69" s="121">
        <f t="shared" si="45"/>
        <v>7085435</v>
      </c>
      <c r="N69" s="36">
        <v>-120683</v>
      </c>
      <c r="O69" s="39"/>
      <c r="P69" s="45">
        <f t="shared" si="46"/>
        <v>7085435</v>
      </c>
      <c r="Q69" s="235" t="s">
        <v>919</v>
      </c>
    </row>
    <row r="70" spans="1:17" ht="50.1" customHeight="1">
      <c r="A70" s="245" t="str">
        <f>IFERROR(VLOOKUP($C70,구분표!$A$2:$C$313,2,FALSE),"")</f>
        <v>보건복지위원회</v>
      </c>
      <c r="B70" s="22" t="str">
        <f>IFERROR(VLOOKUP($C70,구분표!$A$2:$C$313,3,FALSE),"")</f>
        <v>복지여성실</v>
      </c>
      <c r="C70" s="26" t="s">
        <v>352</v>
      </c>
      <c r="D70" s="30" t="s">
        <v>829</v>
      </c>
      <c r="E70" s="31"/>
      <c r="F70" s="30"/>
      <c r="G70" s="143" t="s">
        <v>1209</v>
      </c>
      <c r="H70" s="123">
        <v>2970517</v>
      </c>
      <c r="I70" s="36">
        <v>2970517</v>
      </c>
      <c r="J70" s="46">
        <f t="shared" si="47"/>
        <v>0</v>
      </c>
      <c r="K70" s="36"/>
      <c r="L70" s="39">
        <v>11296</v>
      </c>
      <c r="M70" s="121">
        <f t="shared" si="45"/>
        <v>2981813</v>
      </c>
      <c r="N70" s="36"/>
      <c r="O70" s="39">
        <v>11296</v>
      </c>
      <c r="P70" s="45">
        <f t="shared" si="46"/>
        <v>2981813</v>
      </c>
      <c r="Q70" s="235" t="s">
        <v>919</v>
      </c>
    </row>
    <row r="71" spans="1:17" ht="50.1" customHeight="1">
      <c r="A71" s="245" t="str">
        <f>IFERROR(VLOOKUP($C71,구분표!$A$2:$C$313,2,FALSE),"")</f>
        <v>보건복지위원회</v>
      </c>
      <c r="B71" s="22" t="str">
        <f>IFERROR(VLOOKUP($C71,구분표!$A$2:$C$313,3,FALSE),"")</f>
        <v>보건복지국</v>
      </c>
      <c r="C71" s="26" t="s">
        <v>342</v>
      </c>
      <c r="D71" s="30" t="s">
        <v>858</v>
      </c>
      <c r="E71" s="31">
        <v>415</v>
      </c>
      <c r="F71" s="30">
        <v>89</v>
      </c>
      <c r="G71" s="143" t="s">
        <v>1211</v>
      </c>
      <c r="H71" s="38">
        <v>984504</v>
      </c>
      <c r="I71" s="36">
        <v>942234</v>
      </c>
      <c r="J71" s="46">
        <f t="shared" si="47"/>
        <v>42270</v>
      </c>
      <c r="K71" s="36">
        <v>-16220</v>
      </c>
      <c r="L71" s="39"/>
      <c r="M71" s="121">
        <f t="shared" si="45"/>
        <v>968284</v>
      </c>
      <c r="N71" s="36">
        <v>-16220</v>
      </c>
      <c r="O71" s="39"/>
      <c r="P71" s="45">
        <f t="shared" si="46"/>
        <v>968284</v>
      </c>
      <c r="Q71" s="235" t="s">
        <v>919</v>
      </c>
    </row>
    <row r="72" spans="1:17" ht="50.1" customHeight="1">
      <c r="A72" s="245" t="str">
        <f>IFERROR(VLOOKUP($C72,구분표!$A$2:$C$313,2,FALSE),"")</f>
        <v>보건복지위원회</v>
      </c>
      <c r="B72" s="22" t="str">
        <f>IFERROR(VLOOKUP($C72,구분표!$A$2:$C$313,3,FALSE),"")</f>
        <v>복지여성실</v>
      </c>
      <c r="C72" s="26" t="s">
        <v>352</v>
      </c>
      <c r="D72" s="30" t="s">
        <v>829</v>
      </c>
      <c r="E72" s="31"/>
      <c r="F72" s="30"/>
      <c r="G72" s="143" t="s">
        <v>1211</v>
      </c>
      <c r="H72" s="123">
        <v>206682</v>
      </c>
      <c r="I72" s="36">
        <v>206682</v>
      </c>
      <c r="J72" s="46">
        <f t="shared" si="47"/>
        <v>0</v>
      </c>
      <c r="K72" s="36"/>
      <c r="L72" s="39">
        <v>16220</v>
      </c>
      <c r="M72" s="121">
        <f t="shared" si="45"/>
        <v>222902</v>
      </c>
      <c r="N72" s="36"/>
      <c r="O72" s="39">
        <v>16220</v>
      </c>
      <c r="P72" s="45">
        <f t="shared" si="46"/>
        <v>222902</v>
      </c>
      <c r="Q72" s="235" t="s">
        <v>919</v>
      </c>
    </row>
    <row r="73" spans="1:17" ht="50.1" customHeight="1">
      <c r="A73" s="245" t="str">
        <f>IFERROR(VLOOKUP($C73,구분표!$A$2:$C$313,2,FALSE),"")</f>
        <v>보건복지위원회</v>
      </c>
      <c r="B73" s="22" t="str">
        <f>IFERROR(VLOOKUP($C73,구분표!$A$2:$C$313,3,FALSE),"")</f>
        <v>보건복지국</v>
      </c>
      <c r="C73" s="26" t="s">
        <v>342</v>
      </c>
      <c r="D73" s="30" t="s">
        <v>858</v>
      </c>
      <c r="E73" s="31">
        <v>415</v>
      </c>
      <c r="F73" s="30">
        <v>93</v>
      </c>
      <c r="G73" s="143" t="s">
        <v>1212</v>
      </c>
      <c r="H73" s="38">
        <v>852497</v>
      </c>
      <c r="I73" s="36">
        <v>704321</v>
      </c>
      <c r="J73" s="46">
        <f t="shared" si="47"/>
        <v>148176</v>
      </c>
      <c r="K73" s="36"/>
      <c r="L73" s="39">
        <v>8189</v>
      </c>
      <c r="M73" s="121">
        <f t="shared" si="45"/>
        <v>860686</v>
      </c>
      <c r="N73" s="36"/>
      <c r="O73" s="39">
        <v>8189</v>
      </c>
      <c r="P73" s="45">
        <f t="shared" si="46"/>
        <v>860686</v>
      </c>
      <c r="Q73" s="235" t="s">
        <v>919</v>
      </c>
    </row>
    <row r="74" spans="1:17" ht="50.1" customHeight="1">
      <c r="A74" s="245" t="str">
        <f>IFERROR(VLOOKUP($C74,구분표!$A$2:$C$313,2,FALSE),"")</f>
        <v>보건복지위원회</v>
      </c>
      <c r="B74" s="22" t="str">
        <f>IFERROR(VLOOKUP($C74,구분표!$A$2:$C$313,3,FALSE),"")</f>
        <v>복지여성실</v>
      </c>
      <c r="C74" s="26" t="s">
        <v>352</v>
      </c>
      <c r="D74" s="30" t="s">
        <v>858</v>
      </c>
      <c r="E74" s="31">
        <v>434</v>
      </c>
      <c r="F74" s="30">
        <v>43</v>
      </c>
      <c r="G74" s="143" t="s">
        <v>1212</v>
      </c>
      <c r="H74" s="38">
        <v>66068</v>
      </c>
      <c r="I74" s="36">
        <v>55548</v>
      </c>
      <c r="J74" s="46">
        <f t="shared" si="47"/>
        <v>10520</v>
      </c>
      <c r="K74" s="36">
        <v>-9000</v>
      </c>
      <c r="L74" s="39"/>
      <c r="M74" s="121">
        <f t="shared" si="45"/>
        <v>57068</v>
      </c>
      <c r="N74" s="36">
        <v>-9000</v>
      </c>
      <c r="O74" s="39"/>
      <c r="P74" s="45">
        <f t="shared" si="46"/>
        <v>57068</v>
      </c>
      <c r="Q74" s="235" t="s">
        <v>919</v>
      </c>
    </row>
    <row r="75" spans="1:17" ht="50.1" customHeight="1">
      <c r="A75" s="245" t="str">
        <f>IFERROR(VLOOKUP($C75,구분표!$A$2:$C$313,2,FALSE),"")</f>
        <v>보건복지위원회</v>
      </c>
      <c r="B75" s="22" t="str">
        <f>IFERROR(VLOOKUP($C75,구분표!$A$2:$C$313,3,FALSE),"")</f>
        <v>보건복지국</v>
      </c>
      <c r="C75" s="26" t="s">
        <v>348</v>
      </c>
      <c r="D75" s="30" t="s">
        <v>801</v>
      </c>
      <c r="E75" s="31"/>
      <c r="F75" s="30"/>
      <c r="G75" s="143" t="s">
        <v>1213</v>
      </c>
      <c r="H75" s="123">
        <v>18200</v>
      </c>
      <c r="I75" s="36">
        <v>18200</v>
      </c>
      <c r="J75" s="46">
        <f t="shared" si="47"/>
        <v>0</v>
      </c>
      <c r="K75" s="36"/>
      <c r="L75" s="39">
        <v>7000</v>
      </c>
      <c r="M75" s="121">
        <f t="shared" si="45"/>
        <v>25200</v>
      </c>
      <c r="N75" s="36"/>
      <c r="O75" s="39">
        <v>7000</v>
      </c>
      <c r="P75" s="45">
        <f t="shared" si="46"/>
        <v>25200</v>
      </c>
      <c r="Q75" s="235" t="s">
        <v>919</v>
      </c>
    </row>
    <row r="76" spans="1:17" ht="50.1" customHeight="1">
      <c r="A76" s="247" t="str">
        <f>IFERROR(VLOOKUP($C76,[1]구분표!$A$2:$C$313,2,FALSE),"")</f>
        <v>보건복지위원회</v>
      </c>
      <c r="B76" s="139" t="str">
        <f>IFERROR(VLOOKUP($C76,[1]구분표!$A$2:$C$313,3,FALSE),"")</f>
        <v>보건복지국</v>
      </c>
      <c r="C76" s="140" t="s">
        <v>938</v>
      </c>
      <c r="D76" s="141" t="s">
        <v>827</v>
      </c>
      <c r="E76" s="142"/>
      <c r="F76" s="141"/>
      <c r="G76" s="143" t="s">
        <v>1214</v>
      </c>
      <c r="H76" s="144"/>
      <c r="I76" s="145"/>
      <c r="J76" s="146">
        <f t="shared" ref="J76" si="48">IF(D76="","",H76-I76)</f>
        <v>0</v>
      </c>
      <c r="K76" s="145"/>
      <c r="L76" s="147"/>
      <c r="M76" s="148">
        <f t="shared" si="45"/>
        <v>0</v>
      </c>
      <c r="N76" s="145"/>
      <c r="O76" s="147">
        <v>3200</v>
      </c>
      <c r="P76" s="45">
        <f t="shared" si="46"/>
        <v>3200</v>
      </c>
      <c r="Q76" s="235" t="s">
        <v>919</v>
      </c>
    </row>
    <row r="77" spans="1:17" ht="50.1" customHeight="1">
      <c r="A77" s="245" t="str">
        <f>IFERROR(VLOOKUP($C77,구분표!$A$2:$C$313,2,FALSE),"")</f>
        <v>보건복지위원회</v>
      </c>
      <c r="B77" s="22" t="str">
        <f>IFERROR(VLOOKUP($C77,구분표!$A$2:$C$313,3,FALSE),"")</f>
        <v>보건복지국</v>
      </c>
      <c r="C77" s="26" t="s">
        <v>1069</v>
      </c>
      <c r="D77" s="30" t="s">
        <v>829</v>
      </c>
      <c r="E77" s="31"/>
      <c r="F77" s="30"/>
      <c r="G77" s="143" t="s">
        <v>1071</v>
      </c>
      <c r="H77" s="38">
        <v>401474891</v>
      </c>
      <c r="I77" s="36">
        <v>401474891</v>
      </c>
      <c r="J77" s="46">
        <f t="shared" ref="J77:J82" si="49">IF(D77="","",H77-I77)</f>
        <v>0</v>
      </c>
      <c r="K77" s="36"/>
      <c r="L77" s="39"/>
      <c r="M77" s="121">
        <f t="shared" si="45"/>
        <v>401474891</v>
      </c>
      <c r="N77" s="36"/>
      <c r="O77" s="39">
        <v>2008996</v>
      </c>
      <c r="P77" s="45">
        <f t="shared" si="46"/>
        <v>403483887</v>
      </c>
      <c r="Q77" s="235" t="s">
        <v>919</v>
      </c>
    </row>
    <row r="78" spans="1:17" ht="50.1" customHeight="1">
      <c r="A78" s="245" t="str">
        <f>IFERROR(VLOOKUP($C78,구분표!$A$2:$C$313,2,FALSE),"")</f>
        <v>보건복지위원회</v>
      </c>
      <c r="B78" s="22" t="str">
        <f>IFERROR(VLOOKUP($C78,구분표!$A$2:$C$313,3,FALSE),"")</f>
        <v>복지여성실</v>
      </c>
      <c r="C78" s="26" t="s">
        <v>1070</v>
      </c>
      <c r="D78" s="30" t="s">
        <v>829</v>
      </c>
      <c r="E78" s="31"/>
      <c r="F78" s="30"/>
      <c r="G78" s="143" t="s">
        <v>1071</v>
      </c>
      <c r="H78" s="38">
        <v>200026955</v>
      </c>
      <c r="I78" s="36">
        <v>200026955</v>
      </c>
      <c r="J78" s="46">
        <f t="shared" si="49"/>
        <v>0</v>
      </c>
      <c r="K78" s="36"/>
      <c r="L78" s="39"/>
      <c r="M78" s="121">
        <f t="shared" si="45"/>
        <v>200026955</v>
      </c>
      <c r="N78" s="36"/>
      <c r="O78" s="39">
        <v>1213082</v>
      </c>
      <c r="P78" s="45">
        <f t="shared" si="46"/>
        <v>201240037</v>
      </c>
      <c r="Q78" s="235" t="s">
        <v>919</v>
      </c>
    </row>
    <row r="79" spans="1:17" ht="50.1" customHeight="1">
      <c r="A79" s="245" t="str">
        <f>IFERROR(VLOOKUP($C79,구분표!$A$2:$C$313,2,FALSE),"")</f>
        <v>보건복지위원회</v>
      </c>
      <c r="B79" s="22" t="str">
        <f>IFERROR(VLOOKUP($C79,구분표!$A$2:$C$313,3,FALSE),"")</f>
        <v>보건복지국</v>
      </c>
      <c r="C79" s="26" t="s">
        <v>1069</v>
      </c>
      <c r="D79" s="30" t="s">
        <v>829</v>
      </c>
      <c r="E79" s="31"/>
      <c r="F79" s="30"/>
      <c r="G79" s="143" t="s">
        <v>1072</v>
      </c>
      <c r="H79" s="38">
        <v>2624885</v>
      </c>
      <c r="I79" s="36">
        <v>2624885</v>
      </c>
      <c r="J79" s="46">
        <f t="shared" si="49"/>
        <v>0</v>
      </c>
      <c r="K79" s="36"/>
      <c r="L79" s="39"/>
      <c r="M79" s="121">
        <f t="shared" si="45"/>
        <v>2624885</v>
      </c>
      <c r="N79" s="36"/>
      <c r="O79" s="39">
        <v>141303</v>
      </c>
      <c r="P79" s="45">
        <f t="shared" si="46"/>
        <v>2766188</v>
      </c>
      <c r="Q79" s="235" t="s">
        <v>919</v>
      </c>
    </row>
    <row r="80" spans="1:17" ht="50.1" customHeight="1">
      <c r="A80" s="245" t="str">
        <f>IFERROR(VLOOKUP($C80,구분표!$A$2:$C$313,2,FALSE),"")</f>
        <v>보건복지위원회</v>
      </c>
      <c r="B80" s="22" t="str">
        <f>IFERROR(VLOOKUP($C80,구분표!$A$2:$C$313,3,FALSE),"")</f>
        <v>복지여성실</v>
      </c>
      <c r="C80" s="26" t="s">
        <v>1070</v>
      </c>
      <c r="D80" s="30" t="s">
        <v>829</v>
      </c>
      <c r="E80" s="31"/>
      <c r="F80" s="30"/>
      <c r="G80" s="143" t="s">
        <v>1072</v>
      </c>
      <c r="H80" s="38">
        <v>1377669</v>
      </c>
      <c r="I80" s="36">
        <v>1377669</v>
      </c>
      <c r="J80" s="46">
        <f t="shared" si="49"/>
        <v>0</v>
      </c>
      <c r="K80" s="36"/>
      <c r="L80" s="39"/>
      <c r="M80" s="121">
        <f t="shared" si="45"/>
        <v>1377669</v>
      </c>
      <c r="N80" s="36"/>
      <c r="O80" s="39">
        <v>89545</v>
      </c>
      <c r="P80" s="45">
        <f t="shared" si="46"/>
        <v>1467214</v>
      </c>
      <c r="Q80" s="235" t="s">
        <v>919</v>
      </c>
    </row>
    <row r="81" spans="1:17" ht="50.1" customHeight="1">
      <c r="A81" s="28" t="str">
        <f>IFERROR(VLOOKUP($C81,구분표!$A$2:$C$313,2,FALSE),"")</f>
        <v>보건복지위원회</v>
      </c>
      <c r="B81" s="22" t="str">
        <f>IFERROR(VLOOKUP($C81,구분표!$A$2:$C$313,3,FALSE),"")</f>
        <v>보건복지국</v>
      </c>
      <c r="C81" s="236" t="s">
        <v>1143</v>
      </c>
      <c r="D81" s="237" t="s">
        <v>858</v>
      </c>
      <c r="E81" s="238"/>
      <c r="F81" s="237"/>
      <c r="G81" s="143" t="s">
        <v>1215</v>
      </c>
      <c r="H81" s="240">
        <v>45000</v>
      </c>
      <c r="I81" s="243">
        <v>45000</v>
      </c>
      <c r="J81" s="46">
        <f t="shared" si="49"/>
        <v>0</v>
      </c>
      <c r="K81" s="36"/>
      <c r="L81" s="39"/>
      <c r="M81" s="121">
        <f t="shared" si="45"/>
        <v>45000</v>
      </c>
      <c r="N81" s="243">
        <v>-500</v>
      </c>
      <c r="O81" s="39"/>
      <c r="P81" s="45">
        <f t="shared" si="46"/>
        <v>44500</v>
      </c>
      <c r="Q81" s="24"/>
    </row>
    <row r="82" spans="1:17" ht="50.1" customHeight="1">
      <c r="A82" s="28" t="str">
        <f>IFERROR(VLOOKUP($C82,구분표!$A$2:$C$313,2,FALSE),"")</f>
        <v>보건복지위원회</v>
      </c>
      <c r="B82" s="22" t="str">
        <f>IFERROR(VLOOKUP($C82,구분표!$A$2:$C$313,3,FALSE),"")</f>
        <v>보건복지국</v>
      </c>
      <c r="C82" s="284" t="s">
        <v>342</v>
      </c>
      <c r="D82" s="285" t="s">
        <v>827</v>
      </c>
      <c r="E82" s="31"/>
      <c r="F82" s="30"/>
      <c r="G82" s="143" t="s">
        <v>1216</v>
      </c>
      <c r="H82" s="38"/>
      <c r="I82" s="36"/>
      <c r="J82" s="46">
        <f t="shared" si="49"/>
        <v>0</v>
      </c>
      <c r="K82" s="36"/>
      <c r="L82" s="39"/>
      <c r="M82" s="121">
        <f t="shared" si="45"/>
        <v>0</v>
      </c>
      <c r="N82" s="36"/>
      <c r="O82" s="292">
        <v>0</v>
      </c>
      <c r="P82" s="45">
        <f t="shared" si="46"/>
        <v>0</v>
      </c>
      <c r="Q82" s="24"/>
    </row>
    <row r="83" spans="1:17" ht="50.1" customHeight="1">
      <c r="A83" s="28" t="str">
        <f>IFERROR(VLOOKUP($C83,구분표!$A$2:$C$313,2,FALSE),"")</f>
        <v/>
      </c>
      <c r="B83" s="22" t="str">
        <f>IFERROR(VLOOKUP($C83,구분표!$A$2:$C$313,3,FALSE),"")</f>
        <v/>
      </c>
      <c r="C83" s="26"/>
      <c r="D83" s="30"/>
      <c r="E83" s="31"/>
      <c r="F83" s="30"/>
      <c r="G83" s="141"/>
      <c r="H83" s="38"/>
      <c r="I83" s="36"/>
      <c r="J83" s="46" t="str">
        <f t="shared" si="6"/>
        <v/>
      </c>
      <c r="K83" s="36"/>
      <c r="L83" s="39"/>
      <c r="M83" s="121">
        <f t="shared" si="3"/>
        <v>0</v>
      </c>
      <c r="N83" s="36"/>
      <c r="O83" s="39"/>
      <c r="P83" s="45">
        <f t="shared" si="4"/>
        <v>0</v>
      </c>
      <c r="Q83" s="24"/>
    </row>
    <row r="84" spans="1:17" ht="50.1" customHeight="1">
      <c r="A84" s="48" t="s">
        <v>495</v>
      </c>
      <c r="B84" s="49"/>
      <c r="C84" s="50"/>
      <c r="D84" s="49"/>
      <c r="E84" s="50"/>
      <c r="F84" s="49"/>
      <c r="G84" s="273"/>
      <c r="H84" s="51">
        <f t="shared" ref="H84:L84" si="50">SUM(H85:H89)</f>
        <v>27000</v>
      </c>
      <c r="I84" s="51">
        <f t="shared" si="50"/>
        <v>27000</v>
      </c>
      <c r="J84" s="51">
        <f t="shared" si="50"/>
        <v>0</v>
      </c>
      <c r="K84" s="51">
        <f t="shared" si="50"/>
        <v>0</v>
      </c>
      <c r="L84" s="51">
        <f t="shared" si="50"/>
        <v>2008187</v>
      </c>
      <c r="M84" s="51">
        <f t="shared" ref="M84" si="51">SUM(M85:M89)</f>
        <v>2035187</v>
      </c>
      <c r="N84" s="51">
        <f t="shared" ref="N84" si="52">SUM(N85:N89)</f>
        <v>-500</v>
      </c>
      <c r="O84" s="51">
        <f t="shared" ref="O84" si="53">SUM(O85:O89)</f>
        <v>2008187</v>
      </c>
      <c r="P84" s="51">
        <f t="shared" ref="P84" si="54">SUM(P85:P89)</f>
        <v>2034687</v>
      </c>
      <c r="Q84" s="52"/>
    </row>
    <row r="85" spans="1:17" ht="75.75" customHeight="1">
      <c r="A85" s="134" t="str">
        <f>IFERROR(VLOOKUP($C85,구분표!$A$2:$C$313,2,FALSE),"")</f>
        <v>건설교통위원회</v>
      </c>
      <c r="B85" s="22" t="str">
        <f>IFERROR(VLOOKUP($C85,구분표!$A$2:$C$313,3,FALSE),"")</f>
        <v>철도국</v>
      </c>
      <c r="C85" s="26" t="s">
        <v>366</v>
      </c>
      <c r="D85" s="30" t="s">
        <v>827</v>
      </c>
      <c r="E85" s="31"/>
      <c r="F85" s="30"/>
      <c r="G85" s="274" t="s">
        <v>1217</v>
      </c>
      <c r="H85" s="38">
        <v>0</v>
      </c>
      <c r="I85" s="36">
        <v>0</v>
      </c>
      <c r="J85" s="46">
        <f t="shared" si="6"/>
        <v>0</v>
      </c>
      <c r="K85" s="36"/>
      <c r="L85" s="39">
        <v>8187</v>
      </c>
      <c r="M85" s="121">
        <f t="shared" si="3"/>
        <v>8187</v>
      </c>
      <c r="N85" s="36"/>
      <c r="O85" s="39">
        <v>8187</v>
      </c>
      <c r="P85" s="45">
        <f t="shared" si="4"/>
        <v>8187</v>
      </c>
      <c r="Q85" s="94"/>
    </row>
    <row r="86" spans="1:17" ht="50.1" customHeight="1">
      <c r="A86" s="134" t="str">
        <f>IFERROR(VLOOKUP($C86,구분표!$A$2:$C$313,2,FALSE),"")</f>
        <v>건설교통위원회</v>
      </c>
      <c r="B86" s="22" t="str">
        <f>IFERROR(VLOOKUP($C86,구분표!$A$2:$C$313,3,FALSE),"")</f>
        <v>건설국</v>
      </c>
      <c r="C86" s="26" t="s">
        <v>385</v>
      </c>
      <c r="D86" s="30" t="s">
        <v>827</v>
      </c>
      <c r="E86" s="31"/>
      <c r="F86" s="30"/>
      <c r="G86" s="274" t="s">
        <v>1218</v>
      </c>
      <c r="H86" s="38"/>
      <c r="I86" s="36"/>
      <c r="J86" s="46">
        <f t="shared" si="6"/>
        <v>0</v>
      </c>
      <c r="K86" s="36"/>
      <c r="L86" s="39">
        <v>1000000</v>
      </c>
      <c r="M86" s="121">
        <f t="shared" si="3"/>
        <v>1000000</v>
      </c>
      <c r="N86" s="36"/>
      <c r="O86" s="39">
        <v>1000000</v>
      </c>
      <c r="P86" s="45">
        <f t="shared" si="4"/>
        <v>1000000</v>
      </c>
      <c r="Q86" s="235" t="s">
        <v>919</v>
      </c>
    </row>
    <row r="87" spans="1:17" ht="60">
      <c r="A87" s="134" t="str">
        <f>IFERROR(VLOOKUP($C87,구분표!$A$2:$C$313,2,FALSE),"")</f>
        <v>건설교통위원회</v>
      </c>
      <c r="B87" s="22" t="str">
        <f>IFERROR(VLOOKUP($C87,구분표!$A$2:$C$313,3,FALSE),"")</f>
        <v>건설국</v>
      </c>
      <c r="C87" s="26" t="s">
        <v>385</v>
      </c>
      <c r="D87" s="30" t="s">
        <v>827</v>
      </c>
      <c r="E87" s="31"/>
      <c r="F87" s="30"/>
      <c r="G87" s="274" t="s">
        <v>1219</v>
      </c>
      <c r="H87" s="38"/>
      <c r="I87" s="36"/>
      <c r="J87" s="46">
        <f t="shared" si="6"/>
        <v>0</v>
      </c>
      <c r="K87" s="36"/>
      <c r="L87" s="39">
        <v>1000000</v>
      </c>
      <c r="M87" s="121">
        <f t="shared" si="3"/>
        <v>1000000</v>
      </c>
      <c r="N87" s="36"/>
      <c r="O87" s="39">
        <v>1000000</v>
      </c>
      <c r="P87" s="45">
        <f t="shared" si="4"/>
        <v>1000000</v>
      </c>
      <c r="Q87" s="235" t="s">
        <v>919</v>
      </c>
    </row>
    <row r="88" spans="1:17" ht="50.1" customHeight="1">
      <c r="A88" s="28" t="str">
        <f>IFERROR(VLOOKUP($C88,구분표!$A$2:$C$313,2,FALSE),"")</f>
        <v>건설교통위원회</v>
      </c>
      <c r="B88" s="22" t="str">
        <f>IFERROR(VLOOKUP($C88,구분표!$A$2:$C$313,3,FALSE),"")</f>
        <v>교통국</v>
      </c>
      <c r="C88" s="236" t="s">
        <v>1144</v>
      </c>
      <c r="D88" s="237" t="s">
        <v>858</v>
      </c>
      <c r="E88" s="238"/>
      <c r="F88" s="237"/>
      <c r="G88" s="143" t="s">
        <v>1220</v>
      </c>
      <c r="H88" s="240">
        <v>27000</v>
      </c>
      <c r="I88" s="243">
        <v>27000</v>
      </c>
      <c r="J88" s="46">
        <f t="shared" si="6"/>
        <v>0</v>
      </c>
      <c r="K88" s="36"/>
      <c r="L88" s="39"/>
      <c r="M88" s="121">
        <f t="shared" si="3"/>
        <v>27000</v>
      </c>
      <c r="N88" s="243">
        <v>-500</v>
      </c>
      <c r="O88" s="39"/>
      <c r="P88" s="45">
        <f t="shared" si="4"/>
        <v>26500</v>
      </c>
      <c r="Q88" s="24"/>
    </row>
    <row r="89" spans="1:17" ht="50.1" customHeight="1">
      <c r="A89" s="28" t="str">
        <f>IFERROR(VLOOKUP($C89,구분표!$A$2:$C$313,2,FALSE),"")</f>
        <v/>
      </c>
      <c r="B89" s="22" t="str">
        <f>IFERROR(VLOOKUP($C89,구분표!$A$2:$C$313,3,FALSE),"")</f>
        <v/>
      </c>
      <c r="C89" s="26"/>
      <c r="D89" s="30"/>
      <c r="E89" s="31"/>
      <c r="F89" s="30"/>
      <c r="G89" s="141"/>
      <c r="H89" s="38"/>
      <c r="I89" s="36"/>
      <c r="J89" s="46" t="str">
        <f t="shared" si="6"/>
        <v/>
      </c>
      <c r="K89" s="36"/>
      <c r="L89" s="39"/>
      <c r="M89" s="121">
        <f t="shared" si="3"/>
        <v>0</v>
      </c>
      <c r="N89" s="36"/>
      <c r="O89" s="39"/>
      <c r="P89" s="45">
        <f t="shared" si="4"/>
        <v>0</v>
      </c>
      <c r="Q89" s="24"/>
    </row>
    <row r="90" spans="1:17" ht="50.1" customHeight="1">
      <c r="A90" s="48" t="s">
        <v>496</v>
      </c>
      <c r="B90" s="49"/>
      <c r="C90" s="50"/>
      <c r="D90" s="49"/>
      <c r="E90" s="50"/>
      <c r="F90" s="49"/>
      <c r="G90" s="273"/>
      <c r="H90" s="51">
        <f t="shared" ref="H90:P90" si="55">SUM(H91:H102)</f>
        <v>133074800</v>
      </c>
      <c r="I90" s="51">
        <f t="shared" si="55"/>
        <v>133074800</v>
      </c>
      <c r="J90" s="51">
        <f t="shared" si="55"/>
        <v>0</v>
      </c>
      <c r="K90" s="51">
        <f t="shared" si="55"/>
        <v>-280500</v>
      </c>
      <c r="L90" s="51">
        <f t="shared" si="55"/>
        <v>4290500</v>
      </c>
      <c r="M90" s="51">
        <f t="shared" si="55"/>
        <v>137084800</v>
      </c>
      <c r="N90" s="51">
        <f t="shared" si="55"/>
        <v>-285000</v>
      </c>
      <c r="O90" s="51">
        <f t="shared" si="55"/>
        <v>6075500</v>
      </c>
      <c r="P90" s="51">
        <f t="shared" si="55"/>
        <v>138865300</v>
      </c>
      <c r="Q90" s="52"/>
    </row>
    <row r="91" spans="1:17" ht="50.1" customHeight="1">
      <c r="A91" s="245" t="str">
        <f>IFERROR(VLOOKUP($C91,구분표!$A$2:$C$313,2,FALSE),"")</f>
        <v>도시환경위원회</v>
      </c>
      <c r="B91" s="22" t="str">
        <f>IFERROR(VLOOKUP($C91,구분표!$A$2:$C$313,3,FALSE),"")</f>
        <v>환경국</v>
      </c>
      <c r="C91" s="26" t="s">
        <v>428</v>
      </c>
      <c r="D91" s="124" t="s">
        <v>829</v>
      </c>
      <c r="E91" s="31"/>
      <c r="F91" s="30"/>
      <c r="G91" s="274" t="s">
        <v>1221</v>
      </c>
      <c r="H91" s="123">
        <v>8090000</v>
      </c>
      <c r="I91" s="36">
        <v>8090000</v>
      </c>
      <c r="J91" s="46">
        <f t="shared" ref="J91:J97" si="56">IF(D91="","",H91-I91)</f>
        <v>0</v>
      </c>
      <c r="K91" s="36"/>
      <c r="L91" s="39">
        <v>18000</v>
      </c>
      <c r="M91" s="121">
        <f t="shared" si="3"/>
        <v>8108000</v>
      </c>
      <c r="N91" s="36"/>
      <c r="O91" s="39">
        <v>18000</v>
      </c>
      <c r="P91" s="45">
        <f t="shared" si="4"/>
        <v>8108000</v>
      </c>
      <c r="Q91" s="235" t="s">
        <v>919</v>
      </c>
    </row>
    <row r="92" spans="1:17" ht="60">
      <c r="A92" s="245" t="str">
        <f>IFERROR(VLOOKUP($C92,구분표!$A$2:$C$313,2,FALSE),"")</f>
        <v>도시환경위원회</v>
      </c>
      <c r="B92" s="22" t="str">
        <f>IFERROR(VLOOKUP($C92,구분표!$A$2:$C$313,3,FALSE),"")</f>
        <v>환경국</v>
      </c>
      <c r="C92" s="26" t="s">
        <v>432</v>
      </c>
      <c r="D92" s="124" t="s">
        <v>801</v>
      </c>
      <c r="E92" s="31"/>
      <c r="F92" s="30"/>
      <c r="G92" s="274" t="s">
        <v>1222</v>
      </c>
      <c r="H92" s="123">
        <v>11620000</v>
      </c>
      <c r="I92" s="36">
        <v>11620000</v>
      </c>
      <c r="J92" s="46">
        <f t="shared" si="56"/>
        <v>0</v>
      </c>
      <c r="K92" s="36"/>
      <c r="L92" s="39">
        <v>2800000</v>
      </c>
      <c r="M92" s="121">
        <f t="shared" ref="M92:M101" si="57">H92+K92+L92</f>
        <v>14420000</v>
      </c>
      <c r="N92" s="36"/>
      <c r="O92" s="39">
        <v>2800000</v>
      </c>
      <c r="P92" s="45">
        <f t="shared" ref="P92:P101" si="58">H92+N92+O92</f>
        <v>14420000</v>
      </c>
      <c r="Q92" s="235" t="s">
        <v>919</v>
      </c>
    </row>
    <row r="93" spans="1:17" ht="30">
      <c r="A93" s="245" t="str">
        <f>IFERROR(VLOOKUP($C93,구분표!$A$2:$C$313,2,FALSE),"")</f>
        <v>도시환경위원회</v>
      </c>
      <c r="B93" s="22" t="str">
        <f>IFERROR(VLOOKUP($C93,구분표!$A$2:$C$313,3,FALSE),"")</f>
        <v>수자원본부</v>
      </c>
      <c r="C93" s="26" t="s">
        <v>584</v>
      </c>
      <c r="D93" s="30" t="s">
        <v>801</v>
      </c>
      <c r="E93" s="31"/>
      <c r="F93" s="30"/>
      <c r="G93" s="143" t="s">
        <v>1223</v>
      </c>
      <c r="H93" s="127">
        <v>2301000</v>
      </c>
      <c r="I93" s="36">
        <v>2301000</v>
      </c>
      <c r="J93" s="46">
        <f t="shared" si="56"/>
        <v>0</v>
      </c>
      <c r="K93" s="36">
        <v>-280500</v>
      </c>
      <c r="L93" s="39"/>
      <c r="M93" s="121">
        <f>H93+K93+L93</f>
        <v>2020500</v>
      </c>
      <c r="N93" s="36">
        <v>-280500</v>
      </c>
      <c r="O93" s="39"/>
      <c r="P93" s="45">
        <f>H93+N93+O93</f>
        <v>2020500</v>
      </c>
      <c r="Q93" s="235" t="s">
        <v>919</v>
      </c>
    </row>
    <row r="94" spans="1:17" ht="30">
      <c r="A94" s="245" t="str">
        <f>IFERROR(VLOOKUP($C94,구분표!$A$2:$C$313,2,FALSE),"")</f>
        <v>도시환경위원회</v>
      </c>
      <c r="B94" s="22" t="str">
        <f>IFERROR(VLOOKUP($C94,구분표!$A$2:$C$313,3,FALSE),"")</f>
        <v>수자원본부</v>
      </c>
      <c r="C94" s="26" t="s">
        <v>585</v>
      </c>
      <c r="D94" s="124" t="s">
        <v>829</v>
      </c>
      <c r="E94" s="31"/>
      <c r="F94" s="30"/>
      <c r="G94" s="143" t="s">
        <v>1224</v>
      </c>
      <c r="H94" s="127">
        <v>92511800</v>
      </c>
      <c r="I94" s="123">
        <v>92511800</v>
      </c>
      <c r="J94" s="46">
        <f t="shared" si="56"/>
        <v>0</v>
      </c>
      <c r="K94" s="36"/>
      <c r="L94" s="39">
        <v>472500</v>
      </c>
      <c r="M94" s="121">
        <f t="shared" si="57"/>
        <v>92984300</v>
      </c>
      <c r="N94" s="36"/>
      <c r="O94" s="39">
        <v>472500</v>
      </c>
      <c r="P94" s="45">
        <f t="shared" si="58"/>
        <v>92984300</v>
      </c>
      <c r="Q94" s="235" t="s">
        <v>919</v>
      </c>
    </row>
    <row r="95" spans="1:17" ht="30">
      <c r="A95" s="245" t="str">
        <f>IFERROR(VLOOKUP($C95,구분표!$A$2:$C$313,2,FALSE),"")</f>
        <v>도시환경위원회</v>
      </c>
      <c r="B95" s="22" t="str">
        <f>IFERROR(VLOOKUP($C95,구분표!$A$2:$C$313,3,FALSE),"")</f>
        <v>수자원본부</v>
      </c>
      <c r="C95" s="26" t="s">
        <v>585</v>
      </c>
      <c r="D95" s="30" t="s">
        <v>801</v>
      </c>
      <c r="E95" s="31"/>
      <c r="F95" s="30"/>
      <c r="G95" s="143" t="s">
        <v>1225</v>
      </c>
      <c r="H95" s="127">
        <v>18019000</v>
      </c>
      <c r="I95" s="36">
        <v>18019000</v>
      </c>
      <c r="J95" s="46">
        <f t="shared" si="56"/>
        <v>0</v>
      </c>
      <c r="K95" s="36"/>
      <c r="L95" s="39">
        <v>1000000</v>
      </c>
      <c r="M95" s="121">
        <f t="shared" si="57"/>
        <v>19019000</v>
      </c>
      <c r="N95" s="36"/>
      <c r="O95" s="39">
        <v>1000000</v>
      </c>
      <c r="P95" s="45">
        <f t="shared" si="58"/>
        <v>19019000</v>
      </c>
      <c r="Q95" s="235" t="s">
        <v>919</v>
      </c>
    </row>
    <row r="96" spans="1:17" ht="50.1" customHeight="1">
      <c r="A96" s="28" t="str">
        <f>IFERROR(VLOOKUP($C96,[1]구분표!$A$2:$C$313,2,FALSE),"")</f>
        <v>도시환경위원회</v>
      </c>
      <c r="B96" s="22" t="str">
        <f>IFERROR(VLOOKUP($C96,[1]구분표!$A$2:$C$313,3,FALSE),"")</f>
        <v>환경국</v>
      </c>
      <c r="C96" s="26" t="s">
        <v>939</v>
      </c>
      <c r="D96" s="30" t="s">
        <v>801</v>
      </c>
      <c r="E96" s="31">
        <v>419</v>
      </c>
      <c r="F96" s="30"/>
      <c r="G96" s="143" t="s">
        <v>1226</v>
      </c>
      <c r="H96" s="38">
        <v>479000</v>
      </c>
      <c r="I96" s="36">
        <v>479000</v>
      </c>
      <c r="J96" s="46">
        <f t="shared" si="56"/>
        <v>0</v>
      </c>
      <c r="K96" s="36"/>
      <c r="L96" s="39"/>
      <c r="M96" s="44">
        <f t="shared" si="57"/>
        <v>479000</v>
      </c>
      <c r="N96" s="36"/>
      <c r="O96" s="39">
        <v>1285000</v>
      </c>
      <c r="P96" s="45">
        <f t="shared" si="58"/>
        <v>1764000</v>
      </c>
      <c r="Q96" s="235" t="s">
        <v>919</v>
      </c>
    </row>
    <row r="97" spans="1:17" ht="50.1" customHeight="1">
      <c r="A97" s="28" t="str">
        <f>IFERROR(VLOOKUP($C97,구분표!$A$2:$C$313,2,FALSE),"")</f>
        <v>도시환경위원회</v>
      </c>
      <c r="B97" s="22" t="str">
        <f>IFERROR(VLOOKUP($C97,구분표!$A$2:$C$313,3,FALSE),"")</f>
        <v>도시주택실</v>
      </c>
      <c r="C97" s="236" t="s">
        <v>1145</v>
      </c>
      <c r="D97" s="237" t="s">
        <v>858</v>
      </c>
      <c r="E97" s="238"/>
      <c r="F97" s="237"/>
      <c r="G97" s="143" t="s">
        <v>1227</v>
      </c>
      <c r="H97" s="240">
        <v>27000</v>
      </c>
      <c r="I97" s="243">
        <v>27000</v>
      </c>
      <c r="J97" s="46">
        <f t="shared" si="56"/>
        <v>0</v>
      </c>
      <c r="K97" s="243"/>
      <c r="L97" s="244"/>
      <c r="M97" s="121">
        <f t="shared" ref="M97" si="59">H97+K97+L97</f>
        <v>27000</v>
      </c>
      <c r="N97" s="243">
        <v>-500</v>
      </c>
      <c r="O97" s="244"/>
      <c r="P97" s="45">
        <f t="shared" ref="P97" si="60">H97+N97+O97</f>
        <v>26500</v>
      </c>
      <c r="Q97" s="94"/>
    </row>
    <row r="98" spans="1:17" ht="50.1" customHeight="1">
      <c r="A98" s="28" t="str">
        <f>IFERROR(VLOOKUP($C98,구분표!$A$2:$C$313,2,FALSE),"")</f>
        <v>도시환경위원회</v>
      </c>
      <c r="B98" s="22" t="str">
        <f>IFERROR(VLOOKUP($C98,구분표!$A$2:$C$313,3,FALSE),"")</f>
        <v>환경국</v>
      </c>
      <c r="C98" s="236" t="s">
        <v>1146</v>
      </c>
      <c r="D98" s="237" t="s">
        <v>858</v>
      </c>
      <c r="E98" s="238"/>
      <c r="F98" s="237"/>
      <c r="G98" s="143" t="s">
        <v>1228</v>
      </c>
      <c r="H98" s="240">
        <v>27000</v>
      </c>
      <c r="I98" s="243">
        <v>27000</v>
      </c>
      <c r="J98" s="46">
        <f t="shared" ref="J98:J101" si="61">IF(D98="","",H98-I98)</f>
        <v>0</v>
      </c>
      <c r="K98" s="36"/>
      <c r="L98" s="39"/>
      <c r="M98" s="121">
        <f t="shared" si="57"/>
        <v>27000</v>
      </c>
      <c r="N98" s="243">
        <v>-4000</v>
      </c>
      <c r="O98" s="39"/>
      <c r="P98" s="45">
        <f t="shared" si="58"/>
        <v>23000</v>
      </c>
      <c r="Q98" s="94"/>
    </row>
    <row r="99" spans="1:17" s="286" customFormat="1" ht="50.1" customHeight="1">
      <c r="A99" s="289" t="str">
        <f>IFERROR(VLOOKUP($C99,구분표!$A$2:$C$313,2,FALSE),"")</f>
        <v>도시환경위원회</v>
      </c>
      <c r="B99" s="287" t="str">
        <f>IFERROR(VLOOKUP($C99,구분표!$A$2:$C$313,3,FALSE),"")</f>
        <v>환경국</v>
      </c>
      <c r="C99" s="293" t="s">
        <v>432</v>
      </c>
      <c r="D99" s="294" t="s">
        <v>827</v>
      </c>
      <c r="E99" s="291"/>
      <c r="F99" s="290"/>
      <c r="G99" s="143" t="s">
        <v>1229</v>
      </c>
      <c r="H99" s="240"/>
      <c r="I99" s="243"/>
      <c r="J99" s="46">
        <f t="shared" ref="J99:J100" si="62">IF(D99="","",H99-I99)</f>
        <v>0</v>
      </c>
      <c r="K99" s="243"/>
      <c r="L99" s="244"/>
      <c r="M99" s="121">
        <f t="shared" ref="M99:M100" si="63">H99+K99+L99</f>
        <v>0</v>
      </c>
      <c r="N99" s="243"/>
      <c r="O99" s="295">
        <v>450000</v>
      </c>
      <c r="P99" s="45">
        <f t="shared" ref="P99:P100" si="64">H99+N99+O99</f>
        <v>450000</v>
      </c>
      <c r="Q99" s="288"/>
    </row>
    <row r="100" spans="1:17" s="286" customFormat="1" ht="50.1" customHeight="1">
      <c r="A100" s="289" t="str">
        <f>IFERROR(VLOOKUP($C100,구분표!$A$2:$C$313,2,FALSE),"")</f>
        <v>도시환경위원회</v>
      </c>
      <c r="B100" s="287" t="str">
        <f>IFERROR(VLOOKUP($C100,구분표!$A$2:$C$313,3,FALSE),"")</f>
        <v>환경국</v>
      </c>
      <c r="C100" s="293" t="s">
        <v>432</v>
      </c>
      <c r="D100" s="294" t="s">
        <v>827</v>
      </c>
      <c r="E100" s="291"/>
      <c r="F100" s="290"/>
      <c r="G100" s="143" t="s">
        <v>1230</v>
      </c>
      <c r="H100" s="240"/>
      <c r="I100" s="243"/>
      <c r="J100" s="46">
        <f t="shared" si="62"/>
        <v>0</v>
      </c>
      <c r="K100" s="243"/>
      <c r="L100" s="244"/>
      <c r="M100" s="121">
        <f t="shared" si="63"/>
        <v>0</v>
      </c>
      <c r="N100" s="243"/>
      <c r="O100" s="295">
        <v>35000</v>
      </c>
      <c r="P100" s="45">
        <f t="shared" si="64"/>
        <v>35000</v>
      </c>
      <c r="Q100" s="288"/>
    </row>
    <row r="101" spans="1:17" s="286" customFormat="1" ht="50.1" customHeight="1">
      <c r="A101" s="289" t="str">
        <f>IFERROR(VLOOKUP($C101,구분표!$A$2:$C$313,2,FALSE),"")</f>
        <v>도시환경위원회</v>
      </c>
      <c r="B101" s="287" t="str">
        <f>IFERROR(VLOOKUP($C101,구분표!$A$2:$C$313,3,FALSE),"")</f>
        <v>환경국</v>
      </c>
      <c r="C101" s="293" t="s">
        <v>432</v>
      </c>
      <c r="D101" s="294" t="s">
        <v>827</v>
      </c>
      <c r="E101" s="291"/>
      <c r="F101" s="290"/>
      <c r="G101" s="143" t="s">
        <v>1231</v>
      </c>
      <c r="H101" s="240"/>
      <c r="I101" s="243"/>
      <c r="J101" s="46">
        <f t="shared" si="61"/>
        <v>0</v>
      </c>
      <c r="K101" s="243"/>
      <c r="L101" s="244"/>
      <c r="M101" s="121">
        <f t="shared" si="57"/>
        <v>0</v>
      </c>
      <c r="N101" s="243"/>
      <c r="O101" s="295">
        <v>15000</v>
      </c>
      <c r="P101" s="45">
        <f t="shared" si="58"/>
        <v>15000</v>
      </c>
      <c r="Q101" s="288"/>
    </row>
    <row r="102" spans="1:17" ht="50.1" customHeight="1">
      <c r="A102" s="28" t="str">
        <f>IFERROR(VLOOKUP($C102,구분표!$A$2:$C$313,2,FALSE),"")</f>
        <v/>
      </c>
      <c r="B102" s="22" t="str">
        <f>IFERROR(VLOOKUP($C102,구분표!$A$2:$C$313,3,FALSE),"")</f>
        <v/>
      </c>
      <c r="C102" s="26"/>
      <c r="D102" s="30"/>
      <c r="E102" s="31"/>
      <c r="F102" s="30"/>
      <c r="G102" s="141"/>
      <c r="H102" s="38"/>
      <c r="I102" s="36"/>
      <c r="J102" s="46" t="str">
        <f t="shared" ref="J102:J125" si="65">IF(D102="","",H102-I102)</f>
        <v/>
      </c>
      <c r="K102" s="36"/>
      <c r="L102" s="39"/>
      <c r="M102" s="121">
        <f t="shared" si="3"/>
        <v>0</v>
      </c>
      <c r="N102" s="36"/>
      <c r="O102" s="39"/>
      <c r="P102" s="45">
        <f t="shared" si="4"/>
        <v>0</v>
      </c>
      <c r="Q102" s="24"/>
    </row>
    <row r="103" spans="1:17" ht="50.1" customHeight="1">
      <c r="A103" s="48" t="s">
        <v>497</v>
      </c>
      <c r="B103" s="49"/>
      <c r="C103" s="50"/>
      <c r="D103" s="49"/>
      <c r="E103" s="50"/>
      <c r="F103" s="49"/>
      <c r="G103" s="273"/>
      <c r="H103" s="51">
        <f t="shared" ref="H103:P103" si="66">SUM(H104:H125)</f>
        <v>4048831087</v>
      </c>
      <c r="I103" s="51">
        <f t="shared" si="66"/>
        <v>4047267375</v>
      </c>
      <c r="J103" s="51">
        <f t="shared" si="66"/>
        <v>1563712</v>
      </c>
      <c r="K103" s="51">
        <f t="shared" si="66"/>
        <v>0</v>
      </c>
      <c r="L103" s="51">
        <f t="shared" si="66"/>
        <v>65738</v>
      </c>
      <c r="M103" s="51">
        <f t="shared" si="66"/>
        <v>4048896825</v>
      </c>
      <c r="N103" s="51">
        <f t="shared" si="66"/>
        <v>-12936756</v>
      </c>
      <c r="O103" s="51">
        <f t="shared" si="66"/>
        <v>114123518</v>
      </c>
      <c r="P103" s="51">
        <f t="shared" si="66"/>
        <v>4150017849</v>
      </c>
      <c r="Q103" s="52"/>
    </row>
    <row r="104" spans="1:17" ht="50.1" customHeight="1">
      <c r="A104" s="245" t="str">
        <f>IFERROR(VLOOKUP($C104,구분표!$A$2:$C$313,2,FALSE),"")</f>
        <v>여성가족교육협력위원회</v>
      </c>
      <c r="B104" s="22" t="str">
        <f>IFERROR(VLOOKUP($C104,구분표!$A$2:$C$313,3,FALSE),"")</f>
        <v>여성가족국</v>
      </c>
      <c r="C104" s="26" t="s">
        <v>588</v>
      </c>
      <c r="D104" s="30" t="s">
        <v>801</v>
      </c>
      <c r="E104" s="31"/>
      <c r="F104" s="30"/>
      <c r="G104" s="143" t="s">
        <v>1232</v>
      </c>
      <c r="H104" s="123">
        <v>810100</v>
      </c>
      <c r="I104" s="36">
        <v>810100</v>
      </c>
      <c r="J104" s="46" t="s">
        <v>828</v>
      </c>
      <c r="K104" s="36"/>
      <c r="L104" s="39">
        <v>65738</v>
      </c>
      <c r="M104" s="121">
        <f t="shared" si="3"/>
        <v>875838</v>
      </c>
      <c r="N104" s="36"/>
      <c r="O104" s="39">
        <v>65738</v>
      </c>
      <c r="P104" s="45">
        <f t="shared" si="4"/>
        <v>875838</v>
      </c>
      <c r="Q104" s="235" t="s">
        <v>919</v>
      </c>
    </row>
    <row r="105" spans="1:17" ht="50.1" customHeight="1">
      <c r="A105" s="28" t="str">
        <f>IFERROR(VLOOKUP($C105,[1]구분표!$A$2:$C$313,2,FALSE),"")</f>
        <v>여성가족교육협력위원회</v>
      </c>
      <c r="B105" s="22" t="str">
        <f>IFERROR(VLOOKUP($C105,[1]구분표!$A$2:$C$313,3,FALSE),"")</f>
        <v>여성가족국</v>
      </c>
      <c r="C105" s="26" t="s">
        <v>950</v>
      </c>
      <c r="D105" s="30" t="s">
        <v>801</v>
      </c>
      <c r="E105" s="31"/>
      <c r="F105" s="30"/>
      <c r="G105" s="143" t="s">
        <v>1233</v>
      </c>
      <c r="H105" s="38"/>
      <c r="I105" s="36"/>
      <c r="J105" s="46">
        <f t="shared" ref="J105:J124" si="67">IF(D105="","",H105-I105)</f>
        <v>0</v>
      </c>
      <c r="K105" s="36"/>
      <c r="L105" s="39"/>
      <c r="M105" s="44">
        <f t="shared" si="3"/>
        <v>0</v>
      </c>
      <c r="N105" s="36">
        <v>-200000</v>
      </c>
      <c r="O105" s="39"/>
      <c r="P105" s="45">
        <f t="shared" ref="P105:P107" si="68">H105+N105+O105</f>
        <v>-200000</v>
      </c>
      <c r="Q105" s="149" t="s">
        <v>955</v>
      </c>
    </row>
    <row r="106" spans="1:17" ht="60">
      <c r="A106" s="28" t="str">
        <f>IFERROR(VLOOKUP($C106,[1]구분표!$A$2:$C$313,2,FALSE),"")</f>
        <v>여성가족교육협력위원회</v>
      </c>
      <c r="B106" s="22" t="str">
        <f>IFERROR(VLOOKUP($C106,[1]구분표!$A$2:$C$313,3,FALSE),"")</f>
        <v>여성가족국</v>
      </c>
      <c r="C106" s="26" t="s">
        <v>950</v>
      </c>
      <c r="D106" s="30" t="s">
        <v>801</v>
      </c>
      <c r="E106" s="31"/>
      <c r="F106" s="30"/>
      <c r="G106" s="143" t="s">
        <v>1234</v>
      </c>
      <c r="H106" s="38"/>
      <c r="I106" s="36"/>
      <c r="J106" s="46"/>
      <c r="K106" s="36"/>
      <c r="L106" s="39"/>
      <c r="M106" s="44"/>
      <c r="N106" s="36"/>
      <c r="O106" s="39">
        <v>200000</v>
      </c>
      <c r="P106" s="45">
        <f t="shared" si="68"/>
        <v>200000</v>
      </c>
      <c r="Q106" s="149" t="s">
        <v>956</v>
      </c>
    </row>
    <row r="107" spans="1:17" ht="50.1" customHeight="1">
      <c r="A107" s="28" t="str">
        <f>IFERROR(VLOOKUP($C107,[1]구분표!$A$2:$C$313,2,FALSE),"")</f>
        <v>여성가족교육협력위원회</v>
      </c>
      <c r="B107" s="22" t="str">
        <f>IFERROR(VLOOKUP($C107,[1]구분표!$A$2:$C$313,3,FALSE),"")</f>
        <v>여성가족국</v>
      </c>
      <c r="C107" s="26" t="s">
        <v>944</v>
      </c>
      <c r="D107" s="30" t="s">
        <v>858</v>
      </c>
      <c r="E107" s="31">
        <v>545</v>
      </c>
      <c r="F107" s="30">
        <v>53</v>
      </c>
      <c r="G107" s="143" t="s">
        <v>1235</v>
      </c>
      <c r="H107" s="38">
        <v>67711323</v>
      </c>
      <c r="I107" s="36">
        <v>67212127</v>
      </c>
      <c r="J107" s="46">
        <f t="shared" si="67"/>
        <v>499196</v>
      </c>
      <c r="K107" s="36"/>
      <c r="L107" s="39"/>
      <c r="M107" s="44">
        <f t="shared" si="3"/>
        <v>67711323</v>
      </c>
      <c r="N107" s="36"/>
      <c r="O107" s="39">
        <v>2484366</v>
      </c>
      <c r="P107" s="45">
        <f t="shared" si="68"/>
        <v>70195689</v>
      </c>
      <c r="Q107" s="135" t="s">
        <v>919</v>
      </c>
    </row>
    <row r="108" spans="1:17" ht="50.1" customHeight="1">
      <c r="A108" s="28" t="str">
        <f>IFERROR(VLOOKUP($C108,[1]구분표!$A$2:$C$313,2,FALSE),"")</f>
        <v>여성가족교육협력위원회</v>
      </c>
      <c r="B108" s="22" t="str">
        <f>IFERROR(VLOOKUP($C108,[1]구분표!$A$2:$C$313,3,FALSE),"")</f>
        <v>여성가족국</v>
      </c>
      <c r="C108" s="26" t="s">
        <v>944</v>
      </c>
      <c r="D108" s="30" t="s">
        <v>858</v>
      </c>
      <c r="E108" s="31">
        <v>545</v>
      </c>
      <c r="F108" s="30">
        <v>53</v>
      </c>
      <c r="G108" s="143" t="s">
        <v>1236</v>
      </c>
      <c r="H108" s="38">
        <v>30207417</v>
      </c>
      <c r="I108" s="36">
        <v>30316901</v>
      </c>
      <c r="J108" s="46">
        <f t="shared" si="67"/>
        <v>-109484</v>
      </c>
      <c r="K108" s="36"/>
      <c r="L108" s="39"/>
      <c r="M108" s="44">
        <f t="shared" si="3"/>
        <v>30207417</v>
      </c>
      <c r="N108" s="36"/>
      <c r="O108" s="39">
        <v>2869405</v>
      </c>
      <c r="P108" s="45">
        <f t="shared" si="4"/>
        <v>33076822</v>
      </c>
      <c r="Q108" s="135" t="s">
        <v>919</v>
      </c>
    </row>
    <row r="109" spans="1:17" ht="50.1" customHeight="1">
      <c r="A109" s="28" t="str">
        <f>IFERROR(VLOOKUP($C109,[1]구분표!$A$2:$C$313,2,FALSE),"")</f>
        <v>여성가족교육협력위원회</v>
      </c>
      <c r="B109" s="22" t="str">
        <f>IFERROR(VLOOKUP($C109,[1]구분표!$A$2:$C$313,3,FALSE),"")</f>
        <v>여성가족국</v>
      </c>
      <c r="C109" s="26" t="s">
        <v>944</v>
      </c>
      <c r="D109" s="30" t="s">
        <v>827</v>
      </c>
      <c r="E109" s="31"/>
      <c r="F109" s="30"/>
      <c r="G109" s="143" t="s">
        <v>1237</v>
      </c>
      <c r="H109" s="38">
        <v>855358854</v>
      </c>
      <c r="I109" s="36">
        <v>855358854</v>
      </c>
      <c r="J109" s="46">
        <f t="shared" si="67"/>
        <v>0</v>
      </c>
      <c r="K109" s="36"/>
      <c r="L109" s="39"/>
      <c r="M109" s="44">
        <f t="shared" si="3"/>
        <v>855358854</v>
      </c>
      <c r="N109" s="36"/>
      <c r="O109" s="39">
        <v>8058159</v>
      </c>
      <c r="P109" s="45">
        <f t="shared" si="4"/>
        <v>863417013</v>
      </c>
      <c r="Q109" s="135" t="s">
        <v>919</v>
      </c>
    </row>
    <row r="110" spans="1:17" ht="50.1" customHeight="1">
      <c r="A110" s="28" t="str">
        <f>IFERROR(VLOOKUP($C110,[1]구분표!$A$2:$C$313,2,FALSE),"")</f>
        <v>여성가족교육협력위원회</v>
      </c>
      <c r="B110" s="22" t="str">
        <f>IFERROR(VLOOKUP($C110,[1]구분표!$A$2:$C$313,3,FALSE),"")</f>
        <v>여성가족국</v>
      </c>
      <c r="C110" s="26" t="s">
        <v>944</v>
      </c>
      <c r="D110" s="30" t="s">
        <v>827</v>
      </c>
      <c r="E110" s="31"/>
      <c r="F110" s="30"/>
      <c r="G110" s="143" t="s">
        <v>1238</v>
      </c>
      <c r="H110" s="38">
        <v>330208000</v>
      </c>
      <c r="I110" s="36">
        <v>330208000</v>
      </c>
      <c r="J110" s="46">
        <f t="shared" si="67"/>
        <v>0</v>
      </c>
      <c r="K110" s="36"/>
      <c r="L110" s="39"/>
      <c r="M110" s="44">
        <f t="shared" si="3"/>
        <v>330208000</v>
      </c>
      <c r="N110" s="36">
        <v>-8852000</v>
      </c>
      <c r="O110" s="39"/>
      <c r="P110" s="45">
        <f t="shared" si="4"/>
        <v>321356000</v>
      </c>
      <c r="Q110" s="135" t="s">
        <v>919</v>
      </c>
    </row>
    <row r="111" spans="1:17" ht="50.1" customHeight="1">
      <c r="A111" s="28" t="str">
        <f>IFERROR(VLOOKUP($C111,[1]구분표!$A$2:$C$313,2,FALSE),"")</f>
        <v>여성가족교육협력위원회</v>
      </c>
      <c r="B111" s="22" t="str">
        <f>IFERROR(VLOOKUP($C111,[1]구분표!$A$2:$C$313,3,FALSE),"")</f>
        <v>여성가족국</v>
      </c>
      <c r="C111" s="26" t="s">
        <v>944</v>
      </c>
      <c r="D111" s="30" t="s">
        <v>827</v>
      </c>
      <c r="E111" s="31"/>
      <c r="F111" s="30"/>
      <c r="G111" s="143" t="s">
        <v>1239</v>
      </c>
      <c r="H111" s="38">
        <v>1845345</v>
      </c>
      <c r="I111" s="36">
        <v>1845345</v>
      </c>
      <c r="J111" s="46">
        <f t="shared" si="67"/>
        <v>0</v>
      </c>
      <c r="K111" s="36"/>
      <c r="L111" s="39"/>
      <c r="M111" s="44">
        <f t="shared" si="3"/>
        <v>1845345</v>
      </c>
      <c r="N111" s="36">
        <v>-461325</v>
      </c>
      <c r="O111" s="39"/>
      <c r="P111" s="45">
        <f t="shared" ref="P111:P113" si="69">H111+N111+O111</f>
        <v>1384020</v>
      </c>
      <c r="Q111" s="135" t="s">
        <v>919</v>
      </c>
    </row>
    <row r="112" spans="1:17" ht="50.1" customHeight="1">
      <c r="A112" s="28" t="str">
        <f>IFERROR(VLOOKUP($C112,[1]구분표!$A$2:$C$313,2,FALSE),"")</f>
        <v>여성가족교육협력위원회</v>
      </c>
      <c r="B112" s="22" t="str">
        <f>IFERROR(VLOOKUP($C112,[1]구분표!$A$2:$C$313,3,FALSE),"")</f>
        <v>여성가족국</v>
      </c>
      <c r="C112" s="26" t="s">
        <v>944</v>
      </c>
      <c r="D112" s="30" t="s">
        <v>858</v>
      </c>
      <c r="E112" s="31">
        <v>545</v>
      </c>
      <c r="F112" s="30">
        <v>57</v>
      </c>
      <c r="G112" s="143" t="s">
        <v>1240</v>
      </c>
      <c r="H112" s="38">
        <v>11871764</v>
      </c>
      <c r="I112" s="36">
        <v>10681237</v>
      </c>
      <c r="J112" s="46">
        <f t="shared" si="67"/>
        <v>1190527</v>
      </c>
      <c r="K112" s="36"/>
      <c r="L112" s="39"/>
      <c r="M112" s="44">
        <f t="shared" si="3"/>
        <v>11871764</v>
      </c>
      <c r="N112" s="36">
        <v>-627899</v>
      </c>
      <c r="O112" s="39"/>
      <c r="P112" s="45">
        <f t="shared" si="69"/>
        <v>11243865</v>
      </c>
      <c r="Q112" s="135" t="s">
        <v>919</v>
      </c>
    </row>
    <row r="113" spans="1:17" ht="50.1" customHeight="1">
      <c r="A113" s="28" t="str">
        <f>IFERROR(VLOOKUP($C113,[1]구분표!$A$2:$C$313,2,FALSE),"")</f>
        <v>여성가족교육협력위원회</v>
      </c>
      <c r="B113" s="22" t="str">
        <f>IFERROR(VLOOKUP($C113,[1]구분표!$A$2:$C$313,3,FALSE),"")</f>
        <v>여성가족국</v>
      </c>
      <c r="C113" s="26" t="s">
        <v>944</v>
      </c>
      <c r="D113" s="30" t="s">
        <v>858</v>
      </c>
      <c r="E113" s="31">
        <v>546</v>
      </c>
      <c r="F113" s="30">
        <v>69</v>
      </c>
      <c r="G113" s="143" t="s">
        <v>1241</v>
      </c>
      <c r="H113" s="38">
        <v>1994070</v>
      </c>
      <c r="I113" s="36">
        <v>1934070</v>
      </c>
      <c r="J113" s="46">
        <f t="shared" si="67"/>
        <v>60000</v>
      </c>
      <c r="K113" s="36"/>
      <c r="L113" s="39"/>
      <c r="M113" s="44">
        <f t="shared" si="3"/>
        <v>1994070</v>
      </c>
      <c r="N113" s="36"/>
      <c r="O113" s="39">
        <v>655538</v>
      </c>
      <c r="P113" s="45">
        <f t="shared" si="69"/>
        <v>2649608</v>
      </c>
      <c r="Q113" s="135" t="s">
        <v>919</v>
      </c>
    </row>
    <row r="114" spans="1:17" ht="50.1" customHeight="1">
      <c r="A114" s="28" t="str">
        <f>IFERROR(VLOOKUP($C114,[1]구분표!$A$2:$C$313,2,FALSE),"")</f>
        <v>여성가족교육협력위원회</v>
      </c>
      <c r="B114" s="22" t="str">
        <f>IFERROR(VLOOKUP($C114,[1]구분표!$A$2:$C$313,3,FALSE),"")</f>
        <v>복지여성실</v>
      </c>
      <c r="C114" s="26" t="s">
        <v>461</v>
      </c>
      <c r="D114" s="30" t="s">
        <v>801</v>
      </c>
      <c r="E114" s="31"/>
      <c r="F114" s="30"/>
      <c r="G114" s="143" t="s">
        <v>1242</v>
      </c>
      <c r="H114" s="38">
        <v>27488387</v>
      </c>
      <c r="I114" s="36">
        <v>27488387</v>
      </c>
      <c r="J114" s="46">
        <f t="shared" si="67"/>
        <v>0</v>
      </c>
      <c r="K114" s="36"/>
      <c r="L114" s="39"/>
      <c r="M114" s="44">
        <f t="shared" si="3"/>
        <v>27488387</v>
      </c>
      <c r="N114" s="36"/>
      <c r="O114" s="39">
        <v>153155</v>
      </c>
      <c r="P114" s="45">
        <f t="shared" ref="P114:P116" si="70">H114+N114+O114</f>
        <v>27641542</v>
      </c>
      <c r="Q114" s="135" t="s">
        <v>919</v>
      </c>
    </row>
    <row r="115" spans="1:17" ht="50.1" customHeight="1">
      <c r="A115" s="28" t="str">
        <f>IFERROR(VLOOKUP($C115,[1]구분표!$A$2:$C$313,2,FALSE),"")</f>
        <v>여성가족교육협력위원회</v>
      </c>
      <c r="B115" s="22" t="str">
        <f>IFERROR(VLOOKUP($C115,[1]구분표!$A$2:$C$313,3,FALSE),"")</f>
        <v>복지여성실</v>
      </c>
      <c r="C115" s="26" t="s">
        <v>461</v>
      </c>
      <c r="D115" s="30" t="s">
        <v>858</v>
      </c>
      <c r="E115" s="31">
        <v>558</v>
      </c>
      <c r="F115" s="30">
        <v>25</v>
      </c>
      <c r="G115" s="143" t="s">
        <v>1243</v>
      </c>
      <c r="H115" s="38">
        <v>11988285</v>
      </c>
      <c r="I115" s="36">
        <v>12443055</v>
      </c>
      <c r="J115" s="46">
        <f t="shared" si="67"/>
        <v>-454770</v>
      </c>
      <c r="K115" s="36"/>
      <c r="L115" s="39"/>
      <c r="M115" s="44">
        <f t="shared" si="3"/>
        <v>11988285</v>
      </c>
      <c r="N115" s="36"/>
      <c r="O115" s="39">
        <v>892769</v>
      </c>
      <c r="P115" s="45">
        <f t="shared" si="70"/>
        <v>12881054</v>
      </c>
      <c r="Q115" s="135" t="s">
        <v>919</v>
      </c>
    </row>
    <row r="116" spans="1:17" ht="50.1" customHeight="1">
      <c r="A116" s="28" t="str">
        <f>IFERROR(VLOOKUP($C116,[1]구분표!$A$2:$C$313,2,FALSE),"")</f>
        <v>여성가족교육협력위원회</v>
      </c>
      <c r="B116" s="22" t="str">
        <f>IFERROR(VLOOKUP($C116,[1]구분표!$A$2:$C$313,3,FALSE),"")</f>
        <v>복지여성실</v>
      </c>
      <c r="C116" s="26" t="s">
        <v>461</v>
      </c>
      <c r="D116" s="30" t="s">
        <v>829</v>
      </c>
      <c r="E116" s="31"/>
      <c r="F116" s="30"/>
      <c r="G116" s="275" t="s">
        <v>951</v>
      </c>
      <c r="H116" s="38">
        <v>307219931</v>
      </c>
      <c r="I116" s="36">
        <v>307219931</v>
      </c>
      <c r="J116" s="46">
        <f t="shared" si="67"/>
        <v>0</v>
      </c>
      <c r="K116" s="36"/>
      <c r="L116" s="39"/>
      <c r="M116" s="44">
        <f t="shared" si="3"/>
        <v>307219931</v>
      </c>
      <c r="N116" s="36"/>
      <c r="O116" s="39">
        <v>1200206</v>
      </c>
      <c r="P116" s="45">
        <f t="shared" si="70"/>
        <v>308420137</v>
      </c>
      <c r="Q116" s="135" t="s">
        <v>919</v>
      </c>
    </row>
    <row r="117" spans="1:17" ht="50.1" customHeight="1">
      <c r="A117" s="28" t="str">
        <f>IFERROR(VLOOKUP($C117,[1]구분표!$A$2:$C$313,2,FALSE),"")</f>
        <v>여성가족교육협력위원회</v>
      </c>
      <c r="B117" s="22" t="str">
        <f>IFERROR(VLOOKUP($C117,[1]구분표!$A$2:$C$313,3,FALSE),"")</f>
        <v>복지여성실</v>
      </c>
      <c r="C117" s="26" t="s">
        <v>461</v>
      </c>
      <c r="D117" s="30" t="s">
        <v>827</v>
      </c>
      <c r="E117" s="31"/>
      <c r="F117" s="30"/>
      <c r="G117" s="275" t="s">
        <v>952</v>
      </c>
      <c r="H117" s="38">
        <v>102000500</v>
      </c>
      <c r="I117" s="36">
        <v>102000500</v>
      </c>
      <c r="J117" s="46">
        <f t="shared" si="67"/>
        <v>0</v>
      </c>
      <c r="K117" s="36"/>
      <c r="L117" s="39"/>
      <c r="M117" s="44">
        <f t="shared" si="3"/>
        <v>102000500</v>
      </c>
      <c r="N117" s="36">
        <v>-2409300</v>
      </c>
      <c r="O117" s="39"/>
      <c r="P117" s="45">
        <f t="shared" si="4"/>
        <v>99591200</v>
      </c>
      <c r="Q117" s="135" t="s">
        <v>919</v>
      </c>
    </row>
    <row r="118" spans="1:17" ht="50.1" customHeight="1">
      <c r="A118" s="28" t="str">
        <f>IFERROR(VLOOKUP($C118,[1]구분표!$A$2:$C$313,2,FALSE),"")</f>
        <v>여성가족교육협력위원회</v>
      </c>
      <c r="B118" s="22" t="str">
        <f>IFERROR(VLOOKUP($C118,[1]구분표!$A$2:$C$313,3,FALSE),"")</f>
        <v>복지여성실</v>
      </c>
      <c r="C118" s="26" t="s">
        <v>461</v>
      </c>
      <c r="D118" s="30" t="s">
        <v>858</v>
      </c>
      <c r="E118" s="31">
        <v>558</v>
      </c>
      <c r="F118" s="30">
        <v>29</v>
      </c>
      <c r="G118" s="275" t="s">
        <v>953</v>
      </c>
      <c r="H118" s="38">
        <v>4543573</v>
      </c>
      <c r="I118" s="36">
        <v>4165330</v>
      </c>
      <c r="J118" s="46">
        <f t="shared" si="67"/>
        <v>378243</v>
      </c>
      <c r="K118" s="36"/>
      <c r="L118" s="39"/>
      <c r="M118" s="44">
        <f t="shared" si="3"/>
        <v>4543573</v>
      </c>
      <c r="N118" s="36">
        <v>-207130</v>
      </c>
      <c r="O118" s="39"/>
      <c r="P118" s="45">
        <f t="shared" si="4"/>
        <v>4336443</v>
      </c>
      <c r="Q118" s="135" t="s">
        <v>919</v>
      </c>
    </row>
    <row r="119" spans="1:17" ht="50.1" customHeight="1">
      <c r="A119" s="28" t="str">
        <f>IFERROR(VLOOKUP($C119,[1]구분표!$A$2:$C$313,2,FALSE),"")</f>
        <v>여성가족교육협력위원회</v>
      </c>
      <c r="B119" s="22" t="str">
        <f>IFERROR(VLOOKUP($C119,[1]구분표!$A$2:$C$313,3,FALSE),"")</f>
        <v>복지여성실</v>
      </c>
      <c r="C119" s="26" t="s">
        <v>461</v>
      </c>
      <c r="D119" s="30" t="s">
        <v>829</v>
      </c>
      <c r="E119" s="31"/>
      <c r="F119" s="30"/>
      <c r="G119" s="275" t="s">
        <v>954</v>
      </c>
      <c r="H119" s="38">
        <v>712365</v>
      </c>
      <c r="I119" s="36">
        <v>712365</v>
      </c>
      <c r="J119" s="46">
        <f t="shared" si="67"/>
        <v>0</v>
      </c>
      <c r="K119" s="36"/>
      <c r="L119" s="39"/>
      <c r="M119" s="44">
        <f t="shared" si="3"/>
        <v>712365</v>
      </c>
      <c r="N119" s="36">
        <v>-178102</v>
      </c>
      <c r="O119" s="39"/>
      <c r="P119" s="45">
        <f t="shared" si="4"/>
        <v>534263</v>
      </c>
      <c r="Q119" s="135" t="s">
        <v>919</v>
      </c>
    </row>
    <row r="120" spans="1:17" ht="50.1" customHeight="1">
      <c r="A120" s="28" t="s">
        <v>1109</v>
      </c>
      <c r="B120" s="22" t="s">
        <v>1111</v>
      </c>
      <c r="C120" s="26" t="s">
        <v>1112</v>
      </c>
      <c r="D120" s="30" t="s">
        <v>1113</v>
      </c>
      <c r="E120" s="31">
        <v>50</v>
      </c>
      <c r="F120" s="30"/>
      <c r="G120" s="143" t="s">
        <v>1244</v>
      </c>
      <c r="H120" s="38">
        <v>75000000</v>
      </c>
      <c r="I120" s="36">
        <v>75000000</v>
      </c>
      <c r="J120" s="46">
        <f t="shared" si="67"/>
        <v>0</v>
      </c>
      <c r="K120" s="36">
        <v>0</v>
      </c>
      <c r="L120" s="39">
        <v>0</v>
      </c>
      <c r="M120" s="44">
        <f t="shared" si="3"/>
        <v>75000000</v>
      </c>
      <c r="N120" s="36">
        <v>0</v>
      </c>
      <c r="O120" s="39">
        <v>0</v>
      </c>
      <c r="P120" s="45">
        <f t="shared" si="4"/>
        <v>75000000</v>
      </c>
      <c r="Q120" s="135" t="s">
        <v>1150</v>
      </c>
    </row>
    <row r="121" spans="1:17" ht="50.1" customHeight="1">
      <c r="A121" s="28" t="s">
        <v>1085</v>
      </c>
      <c r="B121" s="22" t="s">
        <v>1110</v>
      </c>
      <c r="C121" s="26" t="s">
        <v>1114</v>
      </c>
      <c r="D121" s="30" t="s">
        <v>829</v>
      </c>
      <c r="E121" s="31">
        <v>119</v>
      </c>
      <c r="F121" s="30"/>
      <c r="G121" s="143" t="s">
        <v>1245</v>
      </c>
      <c r="H121" s="36">
        <v>376165243</v>
      </c>
      <c r="I121" s="38">
        <v>376165243</v>
      </c>
      <c r="J121" s="46">
        <f t="shared" si="67"/>
        <v>0</v>
      </c>
      <c r="K121" s="36">
        <v>0</v>
      </c>
      <c r="L121" s="39">
        <v>0</v>
      </c>
      <c r="M121" s="44">
        <f t="shared" si="3"/>
        <v>376165243</v>
      </c>
      <c r="N121" s="36"/>
      <c r="O121" s="39">
        <v>18800000</v>
      </c>
      <c r="P121" s="45">
        <f t="shared" si="4"/>
        <v>394965243</v>
      </c>
      <c r="Q121" s="135"/>
    </row>
    <row r="122" spans="1:17" ht="50.1" customHeight="1">
      <c r="A122" s="28" t="s">
        <v>1085</v>
      </c>
      <c r="B122" s="22" t="s">
        <v>1110</v>
      </c>
      <c r="C122" s="26" t="s">
        <v>1114</v>
      </c>
      <c r="D122" s="30" t="s">
        <v>829</v>
      </c>
      <c r="E122" s="31">
        <v>119</v>
      </c>
      <c r="F122" s="30"/>
      <c r="G122" s="143" t="s">
        <v>1246</v>
      </c>
      <c r="H122" s="36">
        <v>1843678930</v>
      </c>
      <c r="I122" s="38">
        <v>1843678930</v>
      </c>
      <c r="J122" s="46">
        <f t="shared" si="67"/>
        <v>0</v>
      </c>
      <c r="K122" s="36">
        <v>0</v>
      </c>
      <c r="L122" s="39">
        <v>0</v>
      </c>
      <c r="M122" s="44">
        <f t="shared" si="3"/>
        <v>1843678930</v>
      </c>
      <c r="N122" s="36"/>
      <c r="O122" s="39">
        <v>78744182</v>
      </c>
      <c r="P122" s="45">
        <f t="shared" si="4"/>
        <v>1922423112</v>
      </c>
      <c r="Q122" s="135"/>
    </row>
    <row r="123" spans="1:17" ht="50.1" customHeight="1">
      <c r="A123" s="28" t="str">
        <f>IFERROR(VLOOKUP($C123,구분표!$A$2:$C$313,2,FALSE),"")</f>
        <v>여성가족교육협력위원회</v>
      </c>
      <c r="B123" s="22" t="str">
        <f>IFERROR(VLOOKUP($C123,구분표!$A$2:$C$313,3,FALSE),"")</f>
        <v>여성가족국</v>
      </c>
      <c r="C123" s="236" t="s">
        <v>588</v>
      </c>
      <c r="D123" s="237" t="s">
        <v>858</v>
      </c>
      <c r="E123" s="238"/>
      <c r="F123" s="237"/>
      <c r="G123" s="143" t="s">
        <v>1247</v>
      </c>
      <c r="H123" s="240">
        <v>27000</v>
      </c>
      <c r="I123" s="243">
        <v>27000</v>
      </c>
      <c r="J123" s="46">
        <f t="shared" si="67"/>
        <v>0</v>
      </c>
      <c r="K123" s="243"/>
      <c r="L123" s="244"/>
      <c r="M123" s="121">
        <f t="shared" si="3"/>
        <v>27000</v>
      </c>
      <c r="N123" s="243">
        <v>-1000</v>
      </c>
      <c r="O123" s="244"/>
      <c r="P123" s="45">
        <f t="shared" si="4"/>
        <v>26000</v>
      </c>
      <c r="Q123" s="24"/>
    </row>
    <row r="124" spans="1:17" ht="50.1" customHeight="1">
      <c r="A124" s="29" t="str">
        <f>IFERROR(VLOOKUP($C124,구분표!$A$2:$C$313,2,FALSE),"")</f>
        <v/>
      </c>
      <c r="B124" s="23" t="str">
        <f>IFERROR(VLOOKUP($C124,구분표!$A$2:$C$313,3,FALSE),"")</f>
        <v/>
      </c>
      <c r="C124" s="27"/>
      <c r="D124" s="32"/>
      <c r="E124" s="33"/>
      <c r="F124" s="32"/>
      <c r="G124" s="302"/>
      <c r="H124" s="40"/>
      <c r="I124" s="37"/>
      <c r="J124" s="47" t="str">
        <f t="shared" si="67"/>
        <v/>
      </c>
      <c r="K124" s="37"/>
      <c r="L124" s="41"/>
      <c r="M124" s="122">
        <f t="shared" ref="M124" si="71">H124+K124+L124</f>
        <v>0</v>
      </c>
      <c r="N124" s="37"/>
      <c r="O124" s="41"/>
      <c r="P124" s="45">
        <f t="shared" ref="P124" si="72">H124+N124+O124</f>
        <v>0</v>
      </c>
      <c r="Q124" s="25"/>
    </row>
    <row r="125" spans="1:17" ht="50.1" customHeight="1">
      <c r="A125" s="29" t="str">
        <f>IFERROR(VLOOKUP($C125,구분표!$A$2:$C$313,2,FALSE),"")</f>
        <v/>
      </c>
      <c r="B125" s="23" t="str">
        <f>IFERROR(VLOOKUP($C125,구분표!$A$2:$C$313,3,FALSE),"")</f>
        <v/>
      </c>
      <c r="C125" s="27"/>
      <c r="D125" s="32"/>
      <c r="E125" s="33"/>
      <c r="F125" s="32"/>
      <c r="G125" s="302"/>
      <c r="H125" s="40"/>
      <c r="I125" s="37"/>
      <c r="J125" s="47" t="str">
        <f t="shared" si="65"/>
        <v/>
      </c>
      <c r="K125" s="37"/>
      <c r="L125" s="41"/>
      <c r="M125" s="122">
        <f t="shared" si="3"/>
        <v>0</v>
      </c>
      <c r="N125" s="37"/>
      <c r="O125" s="41"/>
      <c r="P125" s="45">
        <f t="shared" si="4"/>
        <v>0</v>
      </c>
      <c r="Q125" s="25"/>
    </row>
  </sheetData>
  <sheetProtection password="CC55" sheet="1" objects="1" scenarios="1"/>
  <autoFilter ref="A5:Q125"/>
  <mergeCells count="15">
    <mergeCell ref="P4:P5"/>
    <mergeCell ref="Q4:Q5"/>
    <mergeCell ref="N4:O4"/>
    <mergeCell ref="A4:A5"/>
    <mergeCell ref="B4:B5"/>
    <mergeCell ref="C4:C5"/>
    <mergeCell ref="D4:D5"/>
    <mergeCell ref="E4:E5"/>
    <mergeCell ref="G4:G5"/>
    <mergeCell ref="H4:H5"/>
    <mergeCell ref="I4:I5"/>
    <mergeCell ref="J4:J5"/>
    <mergeCell ref="K4:L4"/>
    <mergeCell ref="M4:M5"/>
    <mergeCell ref="F4:F5"/>
  </mergeCells>
  <phoneticPr fontId="1" type="noConversion"/>
  <dataValidations count="4">
    <dataValidation type="list" allowBlank="1" showInputMessage="1" showErrorMessage="1" sqref="D7">
      <formula1>"본예산,1회추경,신규"</formula1>
    </dataValidation>
    <dataValidation type="list" allowBlank="1" showInputMessage="1" showErrorMessage="1" sqref="D99:D104 D93 D38:D50 D95 D89:D90 D8:D13 D56:D75 D25:D28 D30:D36 D82:D87 D124:D125 D19:D22">
      <formula1>"본예산,1회추경,2회추경,3회추경,신규"</formula1>
    </dataValidation>
    <dataValidation type="list" allowBlank="1" showInputMessage="1" showErrorMessage="1" sqref="D91:D92 D94 D55 D51:D53 D76:D81 D88 D14:D18 D23:D24 D29 D37 D105:D123 D96:D98">
      <formula1>"본예산,1회추경,2회추경,3회추경,4회추경,신규"</formula1>
    </dataValidation>
    <dataValidation type="list" allowBlank="1" showInputMessage="1" showErrorMessage="1" sqref="D54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5" fitToHeight="0" orientation="landscape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O30"/>
  <sheetViews>
    <sheetView zoomScale="70" zoomScaleNormal="70" workbookViewId="0">
      <pane xSplit="4" ySplit="6" topLeftCell="E13" activePane="bottomRight" state="frozen"/>
      <selection pane="topRight" activeCell="E1" sqref="E1"/>
      <selection pane="bottomLeft" activeCell="A7" sqref="A7"/>
      <selection pane="bottomRight" activeCell="AC21" sqref="AC21"/>
    </sheetView>
  </sheetViews>
  <sheetFormatPr defaultRowHeight="50.1" customHeight="1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384" width="9" style="1"/>
  </cols>
  <sheetData>
    <row r="1" spans="1:15" ht="35.1" customHeight="1">
      <c r="A1" s="15" t="s">
        <v>559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20.25" customHeight="1">
      <c r="A2" s="18" t="s">
        <v>474</v>
      </c>
    </row>
    <row r="3" spans="1:15" ht="20.25" customHeight="1">
      <c r="J3" s="43">
        <f>COUNTA(J7:J30)</f>
        <v>0</v>
      </c>
      <c r="K3" s="43">
        <f>COUNTA(K7:K30)</f>
        <v>0</v>
      </c>
      <c r="M3" s="43">
        <f>COUNTA(M7:M30)</f>
        <v>0</v>
      </c>
      <c r="N3" s="43">
        <f>COUNTA(N7:N30)</f>
        <v>0</v>
      </c>
    </row>
    <row r="4" spans="1:15" s="17" customFormat="1" ht="30" customHeight="1">
      <c r="A4" s="317" t="s">
        <v>475</v>
      </c>
      <c r="B4" s="322" t="s">
        <v>476</v>
      </c>
      <c r="C4" s="321" t="s">
        <v>477</v>
      </c>
      <c r="D4" s="320" t="s">
        <v>484</v>
      </c>
      <c r="E4" s="318" t="s">
        <v>478</v>
      </c>
      <c r="F4" s="319" t="s">
        <v>479</v>
      </c>
      <c r="G4" s="318" t="s">
        <v>797</v>
      </c>
      <c r="H4" s="320" t="s">
        <v>798</v>
      </c>
      <c r="I4" s="318" t="s">
        <v>799</v>
      </c>
      <c r="J4" s="325" t="s">
        <v>773</v>
      </c>
      <c r="K4" s="326"/>
      <c r="L4" s="333" t="s">
        <v>776</v>
      </c>
      <c r="M4" s="329" t="s">
        <v>774</v>
      </c>
      <c r="N4" s="330"/>
      <c r="O4" s="331" t="s">
        <v>777</v>
      </c>
    </row>
    <row r="5" spans="1:15" s="17" customFormat="1" ht="18" customHeight="1">
      <c r="A5" s="317"/>
      <c r="B5" s="322"/>
      <c r="C5" s="321"/>
      <c r="D5" s="319"/>
      <c r="E5" s="318"/>
      <c r="F5" s="319"/>
      <c r="G5" s="318"/>
      <c r="H5" s="319"/>
      <c r="I5" s="321"/>
      <c r="J5" s="109" t="s">
        <v>480</v>
      </c>
      <c r="K5" s="111" t="s">
        <v>481</v>
      </c>
      <c r="L5" s="334"/>
      <c r="M5" s="20" t="s">
        <v>480</v>
      </c>
      <c r="N5" s="34" t="s">
        <v>481</v>
      </c>
      <c r="O5" s="332"/>
    </row>
    <row r="6" spans="1:15" ht="50.1" customHeight="1">
      <c r="A6" s="42" t="s">
        <v>486</v>
      </c>
      <c r="B6" s="21"/>
      <c r="C6" s="21"/>
      <c r="D6" s="21"/>
      <c r="E6" s="21"/>
      <c r="F6" s="21"/>
      <c r="G6" s="35">
        <f t="shared" ref="G6:O6" si="0">SUBTOTAL(9,G7:G30)</f>
        <v>0</v>
      </c>
      <c r="H6" s="35">
        <f t="shared" si="0"/>
        <v>0</v>
      </c>
      <c r="I6" s="35">
        <f t="shared" si="0"/>
        <v>0</v>
      </c>
      <c r="J6" s="35">
        <f t="shared" si="0"/>
        <v>0</v>
      </c>
      <c r="K6" s="35">
        <f t="shared" si="0"/>
        <v>0</v>
      </c>
      <c r="L6" s="35">
        <f t="shared" si="0"/>
        <v>0</v>
      </c>
      <c r="M6" s="35">
        <f t="shared" si="0"/>
        <v>0</v>
      </c>
      <c r="N6" s="35">
        <f t="shared" si="0"/>
        <v>0</v>
      </c>
      <c r="O6" s="35">
        <f t="shared" si="0"/>
        <v>0</v>
      </c>
    </row>
    <row r="7" spans="1:15" ht="50.1" customHeight="1">
      <c r="A7" s="28" t="str">
        <f>IFERROR(VLOOKUP($C7,구분표!$A$2:$C$313,2,FALSE),"")</f>
        <v/>
      </c>
      <c r="B7" s="22" t="str">
        <f>IFERROR(VLOOKUP($C7,구분표!$A$2:$C$313,3,FALSE),"")</f>
        <v/>
      </c>
      <c r="C7" s="26"/>
      <c r="D7" s="30"/>
      <c r="E7" s="31"/>
      <c r="F7" s="30"/>
      <c r="G7" s="38"/>
      <c r="H7" s="36"/>
      <c r="I7" s="46" t="str">
        <f>IF(D7="","",G7-H7)</f>
        <v/>
      </c>
      <c r="J7" s="36"/>
      <c r="K7" s="39"/>
      <c r="L7" s="44">
        <f>G7+J7+K7</f>
        <v>0</v>
      </c>
      <c r="M7" s="36"/>
      <c r="N7" s="39"/>
      <c r="O7" s="45">
        <f>G7+M7+N7</f>
        <v>0</v>
      </c>
    </row>
    <row r="8" spans="1:15" ht="50.1" customHeight="1">
      <c r="A8" s="28" t="str">
        <f>IFERROR(VLOOKUP($C8,구분표!$A$2:$C$313,2,FALSE),"")</f>
        <v/>
      </c>
      <c r="B8" s="22" t="str">
        <f>IFERROR(VLOOKUP($C8,구분표!$A$2:$C$313,3,FALSE),"")</f>
        <v/>
      </c>
      <c r="C8" s="26"/>
      <c r="D8" s="30"/>
      <c r="E8" s="31"/>
      <c r="F8" s="30"/>
      <c r="G8" s="38"/>
      <c r="H8" s="36"/>
      <c r="I8" s="46" t="str">
        <f t="shared" ref="I8:I29" si="1">IF(D8="","",G8-H8)</f>
        <v/>
      </c>
      <c r="J8" s="36"/>
      <c r="K8" s="39"/>
      <c r="L8" s="44">
        <f t="shared" ref="L8:L30" si="2">G8+J8+K8</f>
        <v>0</v>
      </c>
      <c r="M8" s="36"/>
      <c r="N8" s="39"/>
      <c r="O8" s="45">
        <f t="shared" ref="O8:O30" si="3">G8+M8+N8</f>
        <v>0</v>
      </c>
    </row>
    <row r="9" spans="1:15" ht="50.1" customHeight="1">
      <c r="A9" s="28" t="str">
        <f>IFERROR(VLOOKUP($C9,구분표!$A$2:$C$313,2,FALSE),"")</f>
        <v/>
      </c>
      <c r="B9" s="22" t="str">
        <f>IFERROR(VLOOKUP($C9,구분표!$A$2:$C$313,3,FALSE),"")</f>
        <v/>
      </c>
      <c r="C9" s="26"/>
      <c r="D9" s="30"/>
      <c r="E9" s="31"/>
      <c r="F9" s="30"/>
      <c r="G9" s="38"/>
      <c r="H9" s="36"/>
      <c r="I9" s="46" t="str">
        <f t="shared" si="1"/>
        <v/>
      </c>
      <c r="J9" s="36"/>
      <c r="K9" s="39"/>
      <c r="L9" s="44">
        <f t="shared" si="2"/>
        <v>0</v>
      </c>
      <c r="M9" s="36"/>
      <c r="N9" s="39"/>
      <c r="O9" s="45">
        <f t="shared" si="3"/>
        <v>0</v>
      </c>
    </row>
    <row r="10" spans="1:15" ht="50.1" customHeight="1">
      <c r="A10" s="28" t="str">
        <f>IFERROR(VLOOKUP($C10,구분표!$A$2:$C$313,2,FALSE),"")</f>
        <v/>
      </c>
      <c r="B10" s="22" t="str">
        <f>IFERROR(VLOOKUP($C10,구분표!$A$2:$C$313,3,FALSE),"")</f>
        <v/>
      </c>
      <c r="C10" s="26"/>
      <c r="D10" s="30"/>
      <c r="E10" s="31"/>
      <c r="F10" s="30"/>
      <c r="G10" s="38"/>
      <c r="H10" s="36"/>
      <c r="I10" s="46" t="str">
        <f t="shared" si="1"/>
        <v/>
      </c>
      <c r="J10" s="36"/>
      <c r="K10" s="39"/>
      <c r="L10" s="44">
        <f t="shared" si="2"/>
        <v>0</v>
      </c>
      <c r="M10" s="36"/>
      <c r="N10" s="39"/>
      <c r="O10" s="45">
        <f t="shared" si="3"/>
        <v>0</v>
      </c>
    </row>
    <row r="11" spans="1:15" ht="50.1" customHeight="1">
      <c r="A11" s="28" t="str">
        <f>IFERROR(VLOOKUP($C11,구분표!$A$2:$C$313,2,FALSE),"")</f>
        <v/>
      </c>
      <c r="B11" s="22" t="str">
        <f>IFERROR(VLOOKUP($C11,구분표!$A$2:$C$313,3,FALSE),"")</f>
        <v/>
      </c>
      <c r="C11" s="26"/>
      <c r="D11" s="30"/>
      <c r="E11" s="31"/>
      <c r="F11" s="30"/>
      <c r="G11" s="38"/>
      <c r="H11" s="36"/>
      <c r="I11" s="46" t="str">
        <f t="shared" si="1"/>
        <v/>
      </c>
      <c r="J11" s="36"/>
      <c r="K11" s="39"/>
      <c r="L11" s="44">
        <f t="shared" si="2"/>
        <v>0</v>
      </c>
      <c r="M11" s="36"/>
      <c r="N11" s="39"/>
      <c r="O11" s="45">
        <f t="shared" si="3"/>
        <v>0</v>
      </c>
    </row>
    <row r="12" spans="1:15" ht="50.1" customHeight="1">
      <c r="A12" s="28" t="str">
        <f>IFERROR(VLOOKUP($C12,구분표!$A$2:$C$313,2,FALSE),"")</f>
        <v/>
      </c>
      <c r="B12" s="22" t="str">
        <f>IFERROR(VLOOKUP($C12,구분표!$A$2:$C$313,3,FALSE),"")</f>
        <v/>
      </c>
      <c r="C12" s="26"/>
      <c r="D12" s="30"/>
      <c r="E12" s="31"/>
      <c r="F12" s="30"/>
      <c r="G12" s="38"/>
      <c r="H12" s="36"/>
      <c r="I12" s="46" t="str">
        <f t="shared" si="1"/>
        <v/>
      </c>
      <c r="J12" s="36"/>
      <c r="K12" s="39"/>
      <c r="L12" s="44">
        <f t="shared" si="2"/>
        <v>0</v>
      </c>
      <c r="M12" s="36"/>
      <c r="N12" s="39"/>
      <c r="O12" s="45">
        <f t="shared" si="3"/>
        <v>0</v>
      </c>
    </row>
    <row r="13" spans="1:15" ht="50.1" customHeight="1">
      <c r="A13" s="28" t="str">
        <f>IFERROR(VLOOKUP($C13,구분표!$A$2:$C$313,2,FALSE),"")</f>
        <v/>
      </c>
      <c r="B13" s="22" t="str">
        <f>IFERROR(VLOOKUP($C13,구분표!$A$2:$C$313,3,FALSE),"")</f>
        <v/>
      </c>
      <c r="C13" s="26"/>
      <c r="D13" s="30"/>
      <c r="E13" s="31"/>
      <c r="F13" s="30"/>
      <c r="G13" s="38"/>
      <c r="H13" s="36"/>
      <c r="I13" s="46" t="str">
        <f t="shared" si="1"/>
        <v/>
      </c>
      <c r="J13" s="36"/>
      <c r="K13" s="39"/>
      <c r="L13" s="44">
        <f t="shared" si="2"/>
        <v>0</v>
      </c>
      <c r="M13" s="36"/>
      <c r="N13" s="39"/>
      <c r="O13" s="45">
        <f t="shared" si="3"/>
        <v>0</v>
      </c>
    </row>
    <row r="14" spans="1:15" ht="50.1" customHeight="1">
      <c r="A14" s="28" t="str">
        <f>IFERROR(VLOOKUP($C14,구분표!$A$2:$C$313,2,FALSE),"")</f>
        <v/>
      </c>
      <c r="B14" s="22" t="str">
        <f>IFERROR(VLOOKUP($C14,구분표!$A$2:$C$313,3,FALSE),"")</f>
        <v/>
      </c>
      <c r="C14" s="26"/>
      <c r="D14" s="30"/>
      <c r="E14" s="31"/>
      <c r="F14" s="30"/>
      <c r="G14" s="38"/>
      <c r="H14" s="36"/>
      <c r="I14" s="46" t="str">
        <f t="shared" si="1"/>
        <v/>
      </c>
      <c r="J14" s="36"/>
      <c r="K14" s="39"/>
      <c r="L14" s="44">
        <f t="shared" si="2"/>
        <v>0</v>
      </c>
      <c r="M14" s="36"/>
      <c r="N14" s="39"/>
      <c r="O14" s="45">
        <f t="shared" si="3"/>
        <v>0</v>
      </c>
    </row>
    <row r="15" spans="1:15" ht="50.1" customHeight="1">
      <c r="A15" s="28" t="str">
        <f>IFERROR(VLOOKUP($C15,구분표!$A$2:$C$313,2,FALSE),"")</f>
        <v/>
      </c>
      <c r="B15" s="22" t="str">
        <f>IFERROR(VLOOKUP($C15,구분표!$A$2:$C$313,3,FALSE),"")</f>
        <v/>
      </c>
      <c r="C15" s="26"/>
      <c r="D15" s="30"/>
      <c r="E15" s="31"/>
      <c r="F15" s="30"/>
      <c r="G15" s="38"/>
      <c r="H15" s="36"/>
      <c r="I15" s="46" t="str">
        <f t="shared" si="1"/>
        <v/>
      </c>
      <c r="J15" s="36"/>
      <c r="K15" s="39"/>
      <c r="L15" s="44">
        <f t="shared" si="2"/>
        <v>0</v>
      </c>
      <c r="M15" s="36"/>
      <c r="N15" s="39"/>
      <c r="O15" s="45">
        <f t="shared" si="3"/>
        <v>0</v>
      </c>
    </row>
    <row r="16" spans="1:15" ht="50.1" customHeight="1">
      <c r="A16" s="28" t="str">
        <f>IFERROR(VLOOKUP($C16,구분표!$A$2:$C$313,2,FALSE),"")</f>
        <v/>
      </c>
      <c r="B16" s="22" t="str">
        <f>IFERROR(VLOOKUP($C16,구분표!$A$2:$C$313,3,FALSE),"")</f>
        <v/>
      </c>
      <c r="C16" s="26"/>
      <c r="D16" s="30"/>
      <c r="E16" s="31"/>
      <c r="F16" s="30"/>
      <c r="G16" s="38"/>
      <c r="H16" s="36"/>
      <c r="I16" s="46" t="str">
        <f t="shared" si="1"/>
        <v/>
      </c>
      <c r="J16" s="36"/>
      <c r="K16" s="39"/>
      <c r="L16" s="44">
        <f t="shared" si="2"/>
        <v>0</v>
      </c>
      <c r="M16" s="36"/>
      <c r="N16" s="39"/>
      <c r="O16" s="45">
        <f t="shared" si="3"/>
        <v>0</v>
      </c>
    </row>
    <row r="17" spans="1:15" ht="50.1" customHeight="1">
      <c r="A17" s="28" t="str">
        <f>IFERROR(VLOOKUP($C17,구분표!$A$2:$C$313,2,FALSE),"")</f>
        <v/>
      </c>
      <c r="B17" s="22" t="str">
        <f>IFERROR(VLOOKUP($C17,구분표!$A$2:$C$313,3,FALSE),"")</f>
        <v/>
      </c>
      <c r="C17" s="26"/>
      <c r="D17" s="30"/>
      <c r="E17" s="31"/>
      <c r="F17" s="30"/>
      <c r="G17" s="38"/>
      <c r="H17" s="36"/>
      <c r="I17" s="46" t="str">
        <f t="shared" si="1"/>
        <v/>
      </c>
      <c r="J17" s="36"/>
      <c r="K17" s="39"/>
      <c r="L17" s="44">
        <f t="shared" si="2"/>
        <v>0</v>
      </c>
      <c r="M17" s="36"/>
      <c r="N17" s="39"/>
      <c r="O17" s="45">
        <f t="shared" si="3"/>
        <v>0</v>
      </c>
    </row>
    <row r="18" spans="1:15" ht="50.1" customHeight="1">
      <c r="A18" s="28" t="str">
        <f>IFERROR(VLOOKUP($C18,구분표!$A$2:$C$313,2,FALSE),"")</f>
        <v/>
      </c>
      <c r="B18" s="22" t="str">
        <f>IFERROR(VLOOKUP($C18,구분표!$A$2:$C$313,3,FALSE),"")</f>
        <v/>
      </c>
      <c r="C18" s="26"/>
      <c r="D18" s="30"/>
      <c r="E18" s="31"/>
      <c r="F18" s="30"/>
      <c r="G18" s="38"/>
      <c r="H18" s="36"/>
      <c r="I18" s="46" t="str">
        <f t="shared" si="1"/>
        <v/>
      </c>
      <c r="J18" s="36"/>
      <c r="K18" s="39"/>
      <c r="L18" s="44">
        <f t="shared" si="2"/>
        <v>0</v>
      </c>
      <c r="M18" s="36"/>
      <c r="N18" s="39"/>
      <c r="O18" s="45">
        <f t="shared" si="3"/>
        <v>0</v>
      </c>
    </row>
    <row r="19" spans="1:15" ht="50.1" customHeight="1">
      <c r="A19" s="28" t="str">
        <f>IFERROR(VLOOKUP($C19,구분표!$A$2:$C$313,2,FALSE),"")</f>
        <v/>
      </c>
      <c r="B19" s="22" t="str">
        <f>IFERROR(VLOOKUP($C19,구분표!$A$2:$C$313,3,FALSE),"")</f>
        <v/>
      </c>
      <c r="C19" s="26"/>
      <c r="D19" s="30"/>
      <c r="E19" s="31"/>
      <c r="F19" s="30"/>
      <c r="G19" s="38"/>
      <c r="H19" s="36"/>
      <c r="I19" s="46" t="str">
        <f t="shared" si="1"/>
        <v/>
      </c>
      <c r="J19" s="36"/>
      <c r="K19" s="39"/>
      <c r="L19" s="44">
        <f t="shared" si="2"/>
        <v>0</v>
      </c>
      <c r="M19" s="36"/>
      <c r="N19" s="39"/>
      <c r="O19" s="45">
        <f t="shared" si="3"/>
        <v>0</v>
      </c>
    </row>
    <row r="20" spans="1:15" ht="50.1" customHeight="1">
      <c r="A20" s="28" t="str">
        <f>IFERROR(VLOOKUP($C20,구분표!$A$2:$C$313,2,FALSE),"")</f>
        <v/>
      </c>
      <c r="B20" s="22" t="str">
        <f>IFERROR(VLOOKUP($C20,구분표!$A$2:$C$313,3,FALSE),"")</f>
        <v/>
      </c>
      <c r="C20" s="26"/>
      <c r="D20" s="30"/>
      <c r="E20" s="31"/>
      <c r="F20" s="30"/>
      <c r="G20" s="38"/>
      <c r="H20" s="36"/>
      <c r="I20" s="46" t="str">
        <f t="shared" si="1"/>
        <v/>
      </c>
      <c r="J20" s="36"/>
      <c r="K20" s="39"/>
      <c r="L20" s="44">
        <f t="shared" si="2"/>
        <v>0</v>
      </c>
      <c r="M20" s="36"/>
      <c r="N20" s="39"/>
      <c r="O20" s="45">
        <f t="shared" si="3"/>
        <v>0</v>
      </c>
    </row>
    <row r="21" spans="1:15" ht="50.1" customHeight="1">
      <c r="A21" s="28" t="str">
        <f>IFERROR(VLOOKUP($C21,구분표!$A$2:$C$313,2,FALSE),"")</f>
        <v/>
      </c>
      <c r="B21" s="22" t="str">
        <f>IFERROR(VLOOKUP($C21,구분표!$A$2:$C$313,3,FALSE),"")</f>
        <v/>
      </c>
      <c r="C21" s="26"/>
      <c r="D21" s="30"/>
      <c r="E21" s="31"/>
      <c r="F21" s="30"/>
      <c r="G21" s="38"/>
      <c r="H21" s="36"/>
      <c r="I21" s="46" t="str">
        <f t="shared" si="1"/>
        <v/>
      </c>
      <c r="J21" s="36"/>
      <c r="K21" s="39"/>
      <c r="L21" s="44">
        <f t="shared" si="2"/>
        <v>0</v>
      </c>
      <c r="M21" s="36"/>
      <c r="N21" s="39"/>
      <c r="O21" s="45">
        <f t="shared" si="3"/>
        <v>0</v>
      </c>
    </row>
    <row r="22" spans="1:15" ht="50.1" customHeight="1">
      <c r="A22" s="28" t="str">
        <f>IFERROR(VLOOKUP($C22,구분표!$A$2:$C$313,2,FALSE),"")</f>
        <v/>
      </c>
      <c r="B22" s="22" t="str">
        <f>IFERROR(VLOOKUP($C22,구분표!$A$2:$C$313,3,FALSE),"")</f>
        <v/>
      </c>
      <c r="C22" s="26"/>
      <c r="D22" s="30"/>
      <c r="E22" s="31"/>
      <c r="F22" s="30"/>
      <c r="G22" s="38"/>
      <c r="H22" s="36"/>
      <c r="I22" s="46" t="str">
        <f t="shared" si="1"/>
        <v/>
      </c>
      <c r="J22" s="36"/>
      <c r="K22" s="39"/>
      <c r="L22" s="44">
        <f t="shared" si="2"/>
        <v>0</v>
      </c>
      <c r="M22" s="36"/>
      <c r="N22" s="39"/>
      <c r="O22" s="45">
        <f t="shared" si="3"/>
        <v>0</v>
      </c>
    </row>
    <row r="23" spans="1:15" ht="50.1" customHeight="1">
      <c r="A23" s="28" t="str">
        <f>IFERROR(VLOOKUP($C23,구분표!$A$2:$C$313,2,FALSE),"")</f>
        <v/>
      </c>
      <c r="B23" s="22" t="str">
        <f>IFERROR(VLOOKUP($C23,구분표!$A$2:$C$313,3,FALSE),"")</f>
        <v/>
      </c>
      <c r="C23" s="26"/>
      <c r="D23" s="30"/>
      <c r="E23" s="31"/>
      <c r="F23" s="30"/>
      <c r="G23" s="38"/>
      <c r="H23" s="36"/>
      <c r="I23" s="46" t="str">
        <f t="shared" si="1"/>
        <v/>
      </c>
      <c r="J23" s="36"/>
      <c r="K23" s="39"/>
      <c r="L23" s="44">
        <f t="shared" si="2"/>
        <v>0</v>
      </c>
      <c r="M23" s="36"/>
      <c r="N23" s="39"/>
      <c r="O23" s="45">
        <f t="shared" si="3"/>
        <v>0</v>
      </c>
    </row>
    <row r="24" spans="1:15" ht="50.1" customHeight="1">
      <c r="A24" s="28" t="str">
        <f>IFERROR(VLOOKUP($C24,구분표!$A$2:$C$313,2,FALSE),"")</f>
        <v/>
      </c>
      <c r="B24" s="22" t="str">
        <f>IFERROR(VLOOKUP($C24,구분표!$A$2:$C$313,3,FALSE),"")</f>
        <v/>
      </c>
      <c r="C24" s="26"/>
      <c r="D24" s="30"/>
      <c r="E24" s="31"/>
      <c r="F24" s="30"/>
      <c r="G24" s="38"/>
      <c r="H24" s="36"/>
      <c r="I24" s="46" t="str">
        <f t="shared" si="1"/>
        <v/>
      </c>
      <c r="J24" s="36"/>
      <c r="K24" s="39"/>
      <c r="L24" s="44">
        <f t="shared" si="2"/>
        <v>0</v>
      </c>
      <c r="M24" s="36"/>
      <c r="N24" s="39"/>
      <c r="O24" s="45">
        <f t="shared" si="3"/>
        <v>0</v>
      </c>
    </row>
    <row r="25" spans="1:15" ht="50.1" customHeight="1">
      <c r="A25" s="28" t="str">
        <f>IFERROR(VLOOKUP($C25,구분표!$A$2:$C$313,2,FALSE),"")</f>
        <v/>
      </c>
      <c r="B25" s="22" t="str">
        <f>IFERROR(VLOOKUP($C25,구분표!$A$2:$C$313,3,FALSE),"")</f>
        <v/>
      </c>
      <c r="C25" s="26"/>
      <c r="D25" s="30"/>
      <c r="E25" s="31"/>
      <c r="F25" s="30"/>
      <c r="G25" s="38"/>
      <c r="H25" s="36"/>
      <c r="I25" s="46" t="str">
        <f t="shared" si="1"/>
        <v/>
      </c>
      <c r="J25" s="36"/>
      <c r="K25" s="39"/>
      <c r="L25" s="44">
        <f t="shared" si="2"/>
        <v>0</v>
      </c>
      <c r="M25" s="36"/>
      <c r="N25" s="39"/>
      <c r="O25" s="45">
        <f t="shared" si="3"/>
        <v>0</v>
      </c>
    </row>
    <row r="26" spans="1:15" ht="50.1" customHeight="1">
      <c r="A26" s="28" t="str">
        <f>IFERROR(VLOOKUP($C26,구분표!$A$2:$C$313,2,FALSE),"")</f>
        <v/>
      </c>
      <c r="B26" s="22" t="str">
        <f>IFERROR(VLOOKUP($C26,구분표!$A$2:$C$313,3,FALSE),"")</f>
        <v/>
      </c>
      <c r="C26" s="26"/>
      <c r="D26" s="30"/>
      <c r="E26" s="31"/>
      <c r="F26" s="30"/>
      <c r="G26" s="38"/>
      <c r="H26" s="36"/>
      <c r="I26" s="46" t="str">
        <f t="shared" si="1"/>
        <v/>
      </c>
      <c r="J26" s="36"/>
      <c r="K26" s="39"/>
      <c r="L26" s="44">
        <f t="shared" si="2"/>
        <v>0</v>
      </c>
      <c r="M26" s="36"/>
      <c r="N26" s="39"/>
      <c r="O26" s="45">
        <f t="shared" si="3"/>
        <v>0</v>
      </c>
    </row>
    <row r="27" spans="1:15" ht="50.1" customHeight="1">
      <c r="A27" s="28" t="str">
        <f>IFERROR(VLOOKUP($C27,구분표!$A$2:$C$313,2,FALSE),"")</f>
        <v/>
      </c>
      <c r="B27" s="22" t="str">
        <f>IFERROR(VLOOKUP($C27,구분표!$A$2:$C$313,3,FALSE),"")</f>
        <v/>
      </c>
      <c r="C27" s="26"/>
      <c r="D27" s="30"/>
      <c r="E27" s="31"/>
      <c r="F27" s="30"/>
      <c r="G27" s="38"/>
      <c r="H27" s="36"/>
      <c r="I27" s="46" t="str">
        <f t="shared" si="1"/>
        <v/>
      </c>
      <c r="J27" s="36"/>
      <c r="K27" s="39"/>
      <c r="L27" s="44">
        <f t="shared" si="2"/>
        <v>0</v>
      </c>
      <c r="M27" s="36"/>
      <c r="N27" s="39"/>
      <c r="O27" s="45">
        <f t="shared" si="3"/>
        <v>0</v>
      </c>
    </row>
    <row r="28" spans="1:15" ht="50.1" customHeight="1">
      <c r="A28" s="28" t="str">
        <f>IFERROR(VLOOKUP($C28,구분표!$A$2:$C$313,2,FALSE),"")</f>
        <v/>
      </c>
      <c r="B28" s="22" t="str">
        <f>IFERROR(VLOOKUP($C28,구분표!$A$2:$C$313,3,FALSE),"")</f>
        <v/>
      </c>
      <c r="C28" s="26"/>
      <c r="D28" s="30"/>
      <c r="E28" s="31"/>
      <c r="F28" s="30"/>
      <c r="G28" s="38"/>
      <c r="H28" s="36"/>
      <c r="I28" s="46" t="str">
        <f t="shared" si="1"/>
        <v/>
      </c>
      <c r="J28" s="36"/>
      <c r="K28" s="39"/>
      <c r="L28" s="44">
        <f t="shared" si="2"/>
        <v>0</v>
      </c>
      <c r="M28" s="36"/>
      <c r="N28" s="39"/>
      <c r="O28" s="45">
        <f t="shared" si="3"/>
        <v>0</v>
      </c>
    </row>
    <row r="29" spans="1:15" ht="50.1" customHeight="1">
      <c r="A29" s="28" t="str">
        <f>IFERROR(VLOOKUP($C29,구분표!$A$2:$C$313,2,FALSE),"")</f>
        <v/>
      </c>
      <c r="B29" s="22" t="str">
        <f>IFERROR(VLOOKUP($C29,구분표!$A$2:$C$313,3,FALSE),"")</f>
        <v/>
      </c>
      <c r="C29" s="26"/>
      <c r="D29" s="30"/>
      <c r="E29" s="31"/>
      <c r="F29" s="30"/>
      <c r="G29" s="38"/>
      <c r="H29" s="36"/>
      <c r="I29" s="46" t="str">
        <f t="shared" si="1"/>
        <v/>
      </c>
      <c r="J29" s="36"/>
      <c r="K29" s="39"/>
      <c r="L29" s="44">
        <f t="shared" si="2"/>
        <v>0</v>
      </c>
      <c r="M29" s="36"/>
      <c r="N29" s="39"/>
      <c r="O29" s="45">
        <f t="shared" si="3"/>
        <v>0</v>
      </c>
    </row>
    <row r="30" spans="1:15" ht="50.1" customHeight="1">
      <c r="A30" s="29" t="str">
        <f>IFERROR(VLOOKUP($C30,구분표!$A$2:$C$313,2,FALSE),"")</f>
        <v/>
      </c>
      <c r="B30" s="23" t="str">
        <f>IFERROR(VLOOKUP($C30,구분표!$A$2:$C$313,3,FALSE),"")</f>
        <v/>
      </c>
      <c r="C30" s="27"/>
      <c r="D30" s="32"/>
      <c r="E30" s="33"/>
      <c r="F30" s="32"/>
      <c r="G30" s="40"/>
      <c r="H30" s="37"/>
      <c r="I30" s="47" t="str">
        <f t="shared" ref="I30" si="4">IF(D30="","",G30-H30)</f>
        <v/>
      </c>
      <c r="J30" s="37"/>
      <c r="K30" s="41"/>
      <c r="L30" s="44">
        <f t="shared" si="2"/>
        <v>0</v>
      </c>
      <c r="M30" s="37"/>
      <c r="N30" s="41"/>
      <c r="O30" s="45">
        <f t="shared" si="3"/>
        <v>0</v>
      </c>
    </row>
  </sheetData>
  <autoFilter ref="A6:O6"/>
  <mergeCells count="13">
    <mergeCell ref="M4:N4"/>
    <mergeCell ref="O4:O5"/>
    <mergeCell ref="G4:G5"/>
    <mergeCell ref="H4:H5"/>
    <mergeCell ref="I4:I5"/>
    <mergeCell ref="J4:K4"/>
    <mergeCell ref="L4:L5"/>
    <mergeCell ref="F4:F5"/>
    <mergeCell ref="A4:A5"/>
    <mergeCell ref="B4:B5"/>
    <mergeCell ref="C4:C5"/>
    <mergeCell ref="D4:D5"/>
    <mergeCell ref="E4:E5"/>
  </mergeCells>
  <phoneticPr fontId="1" type="noConversion"/>
  <dataValidations count="1">
    <dataValidation type="list" allowBlank="1" showInputMessage="1" showErrorMessage="1" sqref="D7:D3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O4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K14" sqref="K14"/>
    </sheetView>
  </sheetViews>
  <sheetFormatPr defaultRowHeight="50.1" customHeight="1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384" width="9" style="1"/>
  </cols>
  <sheetData>
    <row r="1" spans="1:15" ht="35.1" customHeight="1">
      <c r="A1" s="15" t="s">
        <v>560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20.25" customHeight="1">
      <c r="A2" s="18" t="s">
        <v>487</v>
      </c>
    </row>
    <row r="3" spans="1:15" ht="20.25" customHeight="1">
      <c r="J3" s="43">
        <f>COUNTA(J7:J40)-3</f>
        <v>0</v>
      </c>
      <c r="K3" s="43">
        <f>COUNTA(K7:K40)-3</f>
        <v>0</v>
      </c>
      <c r="M3" s="43">
        <f>COUNTA(M7:M40)-3</f>
        <v>0</v>
      </c>
      <c r="N3" s="43">
        <f>COUNTA(N7:N40)-3</f>
        <v>0</v>
      </c>
    </row>
    <row r="4" spans="1:15" s="17" customFormat="1" ht="30" customHeight="1">
      <c r="A4" s="317" t="s">
        <v>475</v>
      </c>
      <c r="B4" s="322" t="s">
        <v>476</v>
      </c>
      <c r="C4" s="324" t="s">
        <v>477</v>
      </c>
      <c r="D4" s="335" t="s">
        <v>484</v>
      </c>
      <c r="E4" s="323" t="s">
        <v>478</v>
      </c>
      <c r="F4" s="322" t="s">
        <v>488</v>
      </c>
      <c r="G4" s="323" t="s">
        <v>775</v>
      </c>
      <c r="H4" s="335" t="s">
        <v>482</v>
      </c>
      <c r="I4" s="323" t="s">
        <v>772</v>
      </c>
      <c r="J4" s="325" t="s">
        <v>773</v>
      </c>
      <c r="K4" s="326"/>
      <c r="L4" s="333" t="s">
        <v>776</v>
      </c>
      <c r="M4" s="329" t="s">
        <v>774</v>
      </c>
      <c r="N4" s="330"/>
      <c r="O4" s="331" t="s">
        <v>777</v>
      </c>
    </row>
    <row r="5" spans="1:15" s="17" customFormat="1" ht="18" customHeight="1">
      <c r="A5" s="317"/>
      <c r="B5" s="322"/>
      <c r="C5" s="324"/>
      <c r="D5" s="322"/>
      <c r="E5" s="323"/>
      <c r="F5" s="322"/>
      <c r="G5" s="323"/>
      <c r="H5" s="322"/>
      <c r="I5" s="324"/>
      <c r="J5" s="109" t="s">
        <v>480</v>
      </c>
      <c r="K5" s="111" t="s">
        <v>481</v>
      </c>
      <c r="L5" s="334"/>
      <c r="M5" s="20" t="s">
        <v>480</v>
      </c>
      <c r="N5" s="34" t="s">
        <v>481</v>
      </c>
      <c r="O5" s="332"/>
    </row>
    <row r="6" spans="1:15" ht="50.1" customHeight="1">
      <c r="A6" s="42" t="s">
        <v>486</v>
      </c>
      <c r="B6" s="21"/>
      <c r="C6" s="21"/>
      <c r="D6" s="21"/>
      <c r="E6" s="21"/>
      <c r="F6" s="21"/>
      <c r="G6" s="35">
        <f t="shared" ref="G6:O6" si="0">SUBTOTAL(9,G7:G40)/2</f>
        <v>0</v>
      </c>
      <c r="H6" s="35">
        <f t="shared" si="0"/>
        <v>0</v>
      </c>
      <c r="I6" s="35">
        <f t="shared" si="0"/>
        <v>0</v>
      </c>
      <c r="J6" s="35">
        <f t="shared" si="0"/>
        <v>0</v>
      </c>
      <c r="K6" s="35">
        <f t="shared" si="0"/>
        <v>0</v>
      </c>
      <c r="L6" s="35">
        <f t="shared" si="0"/>
        <v>0</v>
      </c>
      <c r="M6" s="35">
        <f t="shared" si="0"/>
        <v>0</v>
      </c>
      <c r="N6" s="35">
        <f t="shared" si="0"/>
        <v>0</v>
      </c>
      <c r="O6" s="35">
        <f t="shared" si="0"/>
        <v>0</v>
      </c>
    </row>
    <row r="7" spans="1:15" ht="50.1" customHeight="1">
      <c r="A7" s="48" t="s">
        <v>778</v>
      </c>
      <c r="B7" s="49"/>
      <c r="C7" s="50"/>
      <c r="D7" s="49"/>
      <c r="E7" s="50"/>
      <c r="F7" s="49"/>
      <c r="G7" s="51">
        <f>SUM(G8:G14)</f>
        <v>0</v>
      </c>
      <c r="H7" s="51">
        <f t="shared" ref="H7:O7" si="1">SUM(H8:H14)</f>
        <v>0</v>
      </c>
      <c r="I7" s="51">
        <f t="shared" si="1"/>
        <v>0</v>
      </c>
      <c r="J7" s="51">
        <f t="shared" si="1"/>
        <v>0</v>
      </c>
      <c r="K7" s="51">
        <f t="shared" si="1"/>
        <v>0</v>
      </c>
      <c r="L7" s="51">
        <f t="shared" si="1"/>
        <v>0</v>
      </c>
      <c r="M7" s="51">
        <f t="shared" si="1"/>
        <v>0</v>
      </c>
      <c r="N7" s="51">
        <f t="shared" si="1"/>
        <v>0</v>
      </c>
      <c r="O7" s="51">
        <f t="shared" si="1"/>
        <v>0</v>
      </c>
    </row>
    <row r="8" spans="1:15" ht="50.1" customHeight="1">
      <c r="A8" s="28" t="str">
        <f>IFERROR(VLOOKUP($C8,구분표!$A$2:$C$313,2,FALSE),"")</f>
        <v/>
      </c>
      <c r="B8" s="22" t="str">
        <f>IFERROR(VLOOKUP($C8,구분표!$A$2:$C$313,3,FALSE),"")</f>
        <v/>
      </c>
      <c r="C8" s="26"/>
      <c r="D8" s="30"/>
      <c r="E8" s="31"/>
      <c r="F8" s="95"/>
      <c r="G8" s="38"/>
      <c r="H8" s="36"/>
      <c r="I8" s="46" t="str">
        <f t="shared" ref="I8:I14" si="2">IF(D8="","",G8-H8)</f>
        <v/>
      </c>
      <c r="J8" s="36"/>
      <c r="K8" s="39"/>
      <c r="L8" s="44">
        <f>G8+J8+K8</f>
        <v>0</v>
      </c>
      <c r="M8" s="36"/>
      <c r="N8" s="39"/>
      <c r="O8" s="45">
        <f>G8+M8+N8</f>
        <v>0</v>
      </c>
    </row>
    <row r="9" spans="1:15" ht="50.1" customHeight="1">
      <c r="A9" s="28" t="str">
        <f>IFERROR(VLOOKUP($C9,구분표!$A$2:$C$313,2,FALSE),"")</f>
        <v/>
      </c>
      <c r="B9" s="22" t="str">
        <f>IFERROR(VLOOKUP($C9,구분표!$A$2:$C$313,3,FALSE),"")</f>
        <v/>
      </c>
      <c r="C9" s="26"/>
      <c r="D9" s="30"/>
      <c r="E9" s="31"/>
      <c r="F9" s="95"/>
      <c r="G9" s="38"/>
      <c r="H9" s="36"/>
      <c r="I9" s="46" t="str">
        <f t="shared" si="2"/>
        <v/>
      </c>
      <c r="J9" s="36"/>
      <c r="K9" s="39"/>
      <c r="L9" s="44">
        <f t="shared" ref="L9:L40" si="3">G9+J9+K9</f>
        <v>0</v>
      </c>
      <c r="M9" s="36"/>
      <c r="N9" s="39"/>
      <c r="O9" s="45">
        <f t="shared" ref="O9:O40" si="4">G9+M9+N9</f>
        <v>0</v>
      </c>
    </row>
    <row r="10" spans="1:15" ht="50.1" customHeight="1">
      <c r="A10" s="28" t="str">
        <f>IFERROR(VLOOKUP($C10,구분표!$A$2:$C$313,2,FALSE),"")</f>
        <v/>
      </c>
      <c r="B10" s="22" t="str">
        <f>IFERROR(VLOOKUP($C10,구분표!$A$2:$C$313,3,FALSE),"")</f>
        <v/>
      </c>
      <c r="C10" s="26"/>
      <c r="D10" s="30"/>
      <c r="E10" s="31"/>
      <c r="F10" s="95"/>
      <c r="G10" s="38"/>
      <c r="H10" s="36"/>
      <c r="I10" s="46" t="str">
        <f t="shared" si="2"/>
        <v/>
      </c>
      <c r="J10" s="36"/>
      <c r="K10" s="39"/>
      <c r="L10" s="44">
        <f t="shared" si="3"/>
        <v>0</v>
      </c>
      <c r="M10" s="36"/>
      <c r="N10" s="39"/>
      <c r="O10" s="45">
        <f t="shared" si="4"/>
        <v>0</v>
      </c>
    </row>
    <row r="11" spans="1:15" ht="50.1" customHeight="1">
      <c r="A11" s="28" t="str">
        <f>IFERROR(VLOOKUP($C11,구분표!$A$2:$C$313,2,FALSE),"")</f>
        <v/>
      </c>
      <c r="B11" s="22" t="str">
        <f>IFERROR(VLOOKUP($C11,구분표!$A$2:$C$313,3,FALSE),"")</f>
        <v/>
      </c>
      <c r="C11" s="26"/>
      <c r="D11" s="30"/>
      <c r="E11" s="31"/>
      <c r="F11" s="95"/>
      <c r="G11" s="38"/>
      <c r="H11" s="36"/>
      <c r="I11" s="46" t="str">
        <f t="shared" si="2"/>
        <v/>
      </c>
      <c r="J11" s="36"/>
      <c r="K11" s="39"/>
      <c r="L11" s="44">
        <f t="shared" si="3"/>
        <v>0</v>
      </c>
      <c r="M11" s="36"/>
      <c r="N11" s="39"/>
      <c r="O11" s="45">
        <f t="shared" si="4"/>
        <v>0</v>
      </c>
    </row>
    <row r="12" spans="1:15" ht="50.1" customHeight="1">
      <c r="A12" s="28" t="str">
        <f>IFERROR(VLOOKUP($C12,구분표!$A$2:$C$313,2,FALSE),"")</f>
        <v/>
      </c>
      <c r="B12" s="22" t="str">
        <f>IFERROR(VLOOKUP($C12,구분표!$A$2:$C$313,3,FALSE),"")</f>
        <v/>
      </c>
      <c r="C12" s="26"/>
      <c r="D12" s="30"/>
      <c r="E12" s="31"/>
      <c r="F12" s="95"/>
      <c r="G12" s="38"/>
      <c r="H12" s="36"/>
      <c r="I12" s="46" t="str">
        <f t="shared" si="2"/>
        <v/>
      </c>
      <c r="J12" s="36"/>
      <c r="K12" s="39"/>
      <c r="L12" s="44">
        <f t="shared" si="3"/>
        <v>0</v>
      </c>
      <c r="M12" s="36"/>
      <c r="N12" s="39"/>
      <c r="O12" s="45">
        <f t="shared" si="4"/>
        <v>0</v>
      </c>
    </row>
    <row r="13" spans="1:15" ht="50.1" customHeight="1">
      <c r="A13" s="28" t="str">
        <f>IFERROR(VLOOKUP($C13,구분표!$A$2:$C$313,2,FALSE),"")</f>
        <v/>
      </c>
      <c r="B13" s="22" t="str">
        <f>IFERROR(VLOOKUP($C13,구분표!$A$2:$C$313,3,FALSE),"")</f>
        <v/>
      </c>
      <c r="C13" s="26"/>
      <c r="D13" s="30"/>
      <c r="E13" s="31"/>
      <c r="F13" s="95"/>
      <c r="G13" s="38"/>
      <c r="H13" s="36"/>
      <c r="I13" s="46" t="str">
        <f t="shared" si="2"/>
        <v/>
      </c>
      <c r="J13" s="36"/>
      <c r="K13" s="39"/>
      <c r="L13" s="44">
        <f t="shared" si="3"/>
        <v>0</v>
      </c>
      <c r="M13" s="36"/>
      <c r="N13" s="39"/>
      <c r="O13" s="45">
        <f t="shared" si="4"/>
        <v>0</v>
      </c>
    </row>
    <row r="14" spans="1:15" ht="50.1" customHeight="1">
      <c r="A14" s="28" t="str">
        <f>IFERROR(VLOOKUP($C14,구분표!$A$2:$C$313,2,FALSE),"")</f>
        <v/>
      </c>
      <c r="B14" s="22" t="str">
        <f>IFERROR(VLOOKUP($C14,구분표!$A$2:$C$313,3,FALSE),"")</f>
        <v/>
      </c>
      <c r="C14" s="26"/>
      <c r="D14" s="30"/>
      <c r="E14" s="31"/>
      <c r="F14" s="95"/>
      <c r="G14" s="38"/>
      <c r="H14" s="36"/>
      <c r="I14" s="46" t="str">
        <f t="shared" si="2"/>
        <v/>
      </c>
      <c r="J14" s="36"/>
      <c r="K14" s="39"/>
      <c r="L14" s="44">
        <f t="shared" si="3"/>
        <v>0</v>
      </c>
      <c r="M14" s="36"/>
      <c r="N14" s="39"/>
      <c r="O14" s="45">
        <f t="shared" si="4"/>
        <v>0</v>
      </c>
    </row>
    <row r="15" spans="1:15" ht="50.1" customHeight="1">
      <c r="A15" s="48" t="s">
        <v>779</v>
      </c>
      <c r="B15" s="49"/>
      <c r="C15" s="50"/>
      <c r="D15" s="49"/>
      <c r="E15" s="50"/>
      <c r="F15" s="49"/>
      <c r="G15" s="51">
        <f>SUM(G16:G22)</f>
        <v>0</v>
      </c>
      <c r="H15" s="51">
        <f t="shared" ref="H15:O15" si="5">SUM(H16:H22)</f>
        <v>0</v>
      </c>
      <c r="I15" s="51">
        <f t="shared" si="5"/>
        <v>0</v>
      </c>
      <c r="J15" s="51">
        <f t="shared" si="5"/>
        <v>0</v>
      </c>
      <c r="K15" s="51">
        <f t="shared" si="5"/>
        <v>0</v>
      </c>
      <c r="L15" s="51">
        <f t="shared" si="5"/>
        <v>0</v>
      </c>
      <c r="M15" s="51">
        <f t="shared" si="5"/>
        <v>0</v>
      </c>
      <c r="N15" s="51">
        <f t="shared" si="5"/>
        <v>0</v>
      </c>
      <c r="O15" s="51">
        <f t="shared" si="5"/>
        <v>0</v>
      </c>
    </row>
    <row r="16" spans="1:15" ht="50.1" customHeight="1">
      <c r="A16" s="28" t="str">
        <f>IFERROR(VLOOKUP($C16,구분표!$A$2:$C$313,2,FALSE),"")</f>
        <v/>
      </c>
      <c r="B16" s="22" t="str">
        <f>IFERROR(VLOOKUP($C16,구분표!$A$2:$C$313,3,FALSE),"")</f>
        <v/>
      </c>
      <c r="C16" s="26"/>
      <c r="D16" s="30"/>
      <c r="E16" s="31"/>
      <c r="F16" s="30"/>
      <c r="G16" s="38"/>
      <c r="H16" s="36"/>
      <c r="I16" s="46" t="str">
        <f t="shared" ref="I16:I22" si="6">IF(D16="","",G16-H16)</f>
        <v/>
      </c>
      <c r="J16" s="36"/>
      <c r="K16" s="39"/>
      <c r="L16" s="44">
        <f t="shared" si="3"/>
        <v>0</v>
      </c>
      <c r="M16" s="36"/>
      <c r="N16" s="39"/>
      <c r="O16" s="45">
        <f t="shared" si="4"/>
        <v>0</v>
      </c>
    </row>
    <row r="17" spans="1:15" ht="50.1" customHeight="1">
      <c r="A17" s="28" t="str">
        <f>IFERROR(VLOOKUP($C17,구분표!$A$2:$C$313,2,FALSE),"")</f>
        <v/>
      </c>
      <c r="B17" s="22" t="str">
        <f>IFERROR(VLOOKUP($C17,구분표!$A$2:$C$313,3,FALSE),"")</f>
        <v/>
      </c>
      <c r="C17" s="26"/>
      <c r="D17" s="30"/>
      <c r="E17" s="31"/>
      <c r="F17" s="30"/>
      <c r="G17" s="38"/>
      <c r="H17" s="36"/>
      <c r="I17" s="46" t="str">
        <f t="shared" si="6"/>
        <v/>
      </c>
      <c r="J17" s="36"/>
      <c r="K17" s="39"/>
      <c r="L17" s="44">
        <f t="shared" si="3"/>
        <v>0</v>
      </c>
      <c r="M17" s="36"/>
      <c r="N17" s="39"/>
      <c r="O17" s="45">
        <f t="shared" si="4"/>
        <v>0</v>
      </c>
    </row>
    <row r="18" spans="1:15" ht="50.1" customHeight="1">
      <c r="A18" s="28" t="str">
        <f>IFERROR(VLOOKUP($C18,구분표!$A$2:$C$313,2,FALSE),"")</f>
        <v/>
      </c>
      <c r="B18" s="22" t="str">
        <f>IFERROR(VLOOKUP($C18,구분표!$A$2:$C$313,3,FALSE),"")</f>
        <v/>
      </c>
      <c r="C18" s="26"/>
      <c r="D18" s="30"/>
      <c r="E18" s="31"/>
      <c r="F18" s="30"/>
      <c r="G18" s="38"/>
      <c r="H18" s="36"/>
      <c r="I18" s="46" t="str">
        <f t="shared" si="6"/>
        <v/>
      </c>
      <c r="J18" s="36"/>
      <c r="K18" s="39"/>
      <c r="L18" s="44">
        <f t="shared" si="3"/>
        <v>0</v>
      </c>
      <c r="M18" s="36"/>
      <c r="N18" s="39"/>
      <c r="O18" s="45">
        <f t="shared" si="4"/>
        <v>0</v>
      </c>
    </row>
    <row r="19" spans="1:15" ht="50.1" customHeight="1">
      <c r="A19" s="28" t="str">
        <f>IFERROR(VLOOKUP($C19,구분표!$A$2:$C$313,2,FALSE),"")</f>
        <v/>
      </c>
      <c r="B19" s="22" t="str">
        <f>IFERROR(VLOOKUP($C19,구분표!$A$2:$C$313,3,FALSE),"")</f>
        <v/>
      </c>
      <c r="C19" s="26"/>
      <c r="D19" s="30"/>
      <c r="E19" s="31"/>
      <c r="F19" s="30"/>
      <c r="G19" s="38"/>
      <c r="H19" s="36"/>
      <c r="I19" s="46" t="str">
        <f t="shared" si="6"/>
        <v/>
      </c>
      <c r="J19" s="36"/>
      <c r="K19" s="39"/>
      <c r="L19" s="44">
        <f t="shared" si="3"/>
        <v>0</v>
      </c>
      <c r="M19" s="36"/>
      <c r="N19" s="39"/>
      <c r="O19" s="45">
        <f t="shared" si="4"/>
        <v>0</v>
      </c>
    </row>
    <row r="20" spans="1:15" ht="50.1" customHeight="1">
      <c r="A20" s="28" t="str">
        <f>IFERROR(VLOOKUP($C20,구분표!$A$2:$C$313,2,FALSE),"")</f>
        <v/>
      </c>
      <c r="B20" s="22" t="str">
        <f>IFERROR(VLOOKUP($C20,구분표!$A$2:$C$313,3,FALSE),"")</f>
        <v/>
      </c>
      <c r="C20" s="26"/>
      <c r="D20" s="30"/>
      <c r="E20" s="31"/>
      <c r="F20" s="30"/>
      <c r="G20" s="38"/>
      <c r="H20" s="36"/>
      <c r="I20" s="46" t="str">
        <f t="shared" si="6"/>
        <v/>
      </c>
      <c r="J20" s="36"/>
      <c r="K20" s="39"/>
      <c r="L20" s="44">
        <f t="shared" si="3"/>
        <v>0</v>
      </c>
      <c r="M20" s="36"/>
      <c r="N20" s="39"/>
      <c r="O20" s="45">
        <f t="shared" si="4"/>
        <v>0</v>
      </c>
    </row>
    <row r="21" spans="1:15" ht="50.1" customHeight="1">
      <c r="A21" s="28" t="str">
        <f>IFERROR(VLOOKUP($C21,구분표!$A$2:$C$313,2,FALSE),"")</f>
        <v/>
      </c>
      <c r="B21" s="22" t="str">
        <f>IFERROR(VLOOKUP($C21,구분표!$A$2:$C$313,3,FALSE),"")</f>
        <v/>
      </c>
      <c r="C21" s="26"/>
      <c r="D21" s="30"/>
      <c r="E21" s="31"/>
      <c r="F21" s="30"/>
      <c r="G21" s="38"/>
      <c r="H21" s="36"/>
      <c r="I21" s="46" t="str">
        <f t="shared" si="6"/>
        <v/>
      </c>
      <c r="J21" s="36"/>
      <c r="K21" s="39"/>
      <c r="L21" s="44">
        <f t="shared" si="3"/>
        <v>0</v>
      </c>
      <c r="M21" s="36"/>
      <c r="N21" s="39"/>
      <c r="O21" s="45">
        <f t="shared" si="4"/>
        <v>0</v>
      </c>
    </row>
    <row r="22" spans="1:15" ht="50.1" customHeight="1">
      <c r="A22" s="28" t="str">
        <f>IFERROR(VLOOKUP($C22,구분표!$A$2:$C$313,2,FALSE),"")</f>
        <v/>
      </c>
      <c r="B22" s="22" t="str">
        <f>IFERROR(VLOOKUP($C22,구분표!$A$2:$C$313,3,FALSE),"")</f>
        <v/>
      </c>
      <c r="C22" s="26"/>
      <c r="D22" s="30"/>
      <c r="E22" s="31"/>
      <c r="F22" s="30"/>
      <c r="G22" s="38"/>
      <c r="H22" s="36"/>
      <c r="I22" s="46" t="str">
        <f t="shared" si="6"/>
        <v/>
      </c>
      <c r="J22" s="36"/>
      <c r="K22" s="39"/>
      <c r="L22" s="44">
        <f t="shared" si="3"/>
        <v>0</v>
      </c>
      <c r="M22" s="36"/>
      <c r="N22" s="39"/>
      <c r="O22" s="45">
        <f t="shared" si="4"/>
        <v>0</v>
      </c>
    </row>
    <row r="23" spans="1:15" ht="50.1" customHeight="1">
      <c r="A23" s="48" t="s">
        <v>779</v>
      </c>
      <c r="B23" s="49"/>
      <c r="C23" s="50"/>
      <c r="D23" s="49"/>
      <c r="E23" s="50"/>
      <c r="F23" s="49"/>
      <c r="G23" s="51">
        <f t="shared" ref="G23:O23" si="7">SUM(G24:G40)</f>
        <v>0</v>
      </c>
      <c r="H23" s="51">
        <f t="shared" si="7"/>
        <v>0</v>
      </c>
      <c r="I23" s="51">
        <f t="shared" si="7"/>
        <v>0</v>
      </c>
      <c r="J23" s="51">
        <f t="shared" si="7"/>
        <v>0</v>
      </c>
      <c r="K23" s="51">
        <f t="shared" si="7"/>
        <v>0</v>
      </c>
      <c r="L23" s="51">
        <f t="shared" si="7"/>
        <v>0</v>
      </c>
      <c r="M23" s="51">
        <f t="shared" si="7"/>
        <v>0</v>
      </c>
      <c r="N23" s="51">
        <f t="shared" si="7"/>
        <v>0</v>
      </c>
      <c r="O23" s="51">
        <f t="shared" si="7"/>
        <v>0</v>
      </c>
    </row>
    <row r="24" spans="1:15" ht="50.1" customHeight="1">
      <c r="A24" s="28" t="str">
        <f>IFERROR(VLOOKUP($C24,구분표!$A$2:$C$313,2,FALSE),"")</f>
        <v/>
      </c>
      <c r="B24" s="22" t="str">
        <f>IFERROR(VLOOKUP($C24,구분표!$A$2:$C$313,3,FALSE),"")</f>
        <v/>
      </c>
      <c r="C24" s="26"/>
      <c r="D24" s="30"/>
      <c r="E24" s="31"/>
      <c r="F24" s="30"/>
      <c r="G24" s="38"/>
      <c r="H24" s="36"/>
      <c r="I24" s="46" t="str">
        <f t="shared" ref="I24:I40" si="8">IF(D24="","",G24-H24)</f>
        <v/>
      </c>
      <c r="J24" s="36"/>
      <c r="K24" s="39"/>
      <c r="L24" s="44">
        <f t="shared" si="3"/>
        <v>0</v>
      </c>
      <c r="M24" s="36"/>
      <c r="N24" s="39"/>
      <c r="O24" s="45">
        <f t="shared" si="4"/>
        <v>0</v>
      </c>
    </row>
    <row r="25" spans="1:15" ht="50.1" customHeight="1">
      <c r="A25" s="28" t="str">
        <f>IFERROR(VLOOKUP($C25,구분표!$A$2:$C$313,2,FALSE),"")</f>
        <v/>
      </c>
      <c r="B25" s="22" t="str">
        <f>IFERROR(VLOOKUP($C25,구분표!$A$2:$C$313,3,FALSE),"")</f>
        <v/>
      </c>
      <c r="C25" s="26"/>
      <c r="D25" s="30"/>
      <c r="E25" s="31"/>
      <c r="F25" s="30"/>
      <c r="G25" s="38"/>
      <c r="H25" s="36"/>
      <c r="I25" s="46" t="str">
        <f t="shared" si="8"/>
        <v/>
      </c>
      <c r="J25" s="36"/>
      <c r="K25" s="39"/>
      <c r="L25" s="44">
        <f t="shared" si="3"/>
        <v>0</v>
      </c>
      <c r="M25" s="36"/>
      <c r="N25" s="39"/>
      <c r="O25" s="45">
        <f t="shared" si="4"/>
        <v>0</v>
      </c>
    </row>
    <row r="26" spans="1:15" ht="50.1" customHeight="1">
      <c r="A26" s="28" t="str">
        <f>IFERROR(VLOOKUP($C26,구분표!$A$2:$C$313,2,FALSE),"")</f>
        <v/>
      </c>
      <c r="B26" s="22" t="str">
        <f>IFERROR(VLOOKUP($C26,구분표!$A$2:$C$313,3,FALSE),"")</f>
        <v/>
      </c>
      <c r="C26" s="26"/>
      <c r="D26" s="30"/>
      <c r="E26" s="31"/>
      <c r="F26" s="30"/>
      <c r="G26" s="38"/>
      <c r="H26" s="36"/>
      <c r="I26" s="46" t="str">
        <f t="shared" si="8"/>
        <v/>
      </c>
      <c r="J26" s="36"/>
      <c r="K26" s="39"/>
      <c r="L26" s="44">
        <f t="shared" si="3"/>
        <v>0</v>
      </c>
      <c r="M26" s="36"/>
      <c r="N26" s="39"/>
      <c r="O26" s="45">
        <f t="shared" si="4"/>
        <v>0</v>
      </c>
    </row>
    <row r="27" spans="1:15" ht="50.1" customHeight="1">
      <c r="A27" s="28" t="str">
        <f>IFERROR(VLOOKUP($C27,구분표!$A$2:$C$313,2,FALSE),"")</f>
        <v/>
      </c>
      <c r="B27" s="22" t="str">
        <f>IFERROR(VLOOKUP($C27,구분표!$A$2:$C$313,3,FALSE),"")</f>
        <v/>
      </c>
      <c r="C27" s="26"/>
      <c r="D27" s="30"/>
      <c r="E27" s="31"/>
      <c r="F27" s="30"/>
      <c r="G27" s="38"/>
      <c r="H27" s="36"/>
      <c r="I27" s="46" t="str">
        <f t="shared" si="8"/>
        <v/>
      </c>
      <c r="J27" s="36"/>
      <c r="K27" s="39"/>
      <c r="L27" s="44">
        <f t="shared" si="3"/>
        <v>0</v>
      </c>
      <c r="M27" s="36"/>
      <c r="N27" s="39"/>
      <c r="O27" s="45">
        <f t="shared" si="4"/>
        <v>0</v>
      </c>
    </row>
    <row r="28" spans="1:15" ht="50.1" customHeight="1">
      <c r="A28" s="28" t="str">
        <f>IFERROR(VLOOKUP($C28,구분표!$A$2:$C$313,2,FALSE),"")</f>
        <v/>
      </c>
      <c r="B28" s="22" t="str">
        <f>IFERROR(VLOOKUP($C28,구분표!$A$2:$C$313,3,FALSE),"")</f>
        <v/>
      </c>
      <c r="C28" s="26"/>
      <c r="D28" s="30"/>
      <c r="E28" s="31"/>
      <c r="F28" s="30"/>
      <c r="G28" s="38"/>
      <c r="H28" s="36"/>
      <c r="I28" s="46" t="str">
        <f t="shared" si="8"/>
        <v/>
      </c>
      <c r="J28" s="36"/>
      <c r="K28" s="39"/>
      <c r="L28" s="44">
        <f t="shared" si="3"/>
        <v>0</v>
      </c>
      <c r="M28" s="36"/>
      <c r="N28" s="39"/>
      <c r="O28" s="45">
        <f t="shared" si="4"/>
        <v>0</v>
      </c>
    </row>
    <row r="29" spans="1:15" ht="50.1" customHeight="1">
      <c r="A29" s="28" t="str">
        <f>IFERROR(VLOOKUP($C29,구분표!$A$2:$C$313,2,FALSE),"")</f>
        <v/>
      </c>
      <c r="B29" s="22" t="str">
        <f>IFERROR(VLOOKUP($C29,구분표!$A$2:$C$313,3,FALSE),"")</f>
        <v/>
      </c>
      <c r="C29" s="26"/>
      <c r="D29" s="30"/>
      <c r="E29" s="31"/>
      <c r="F29" s="30"/>
      <c r="G29" s="38"/>
      <c r="H29" s="36"/>
      <c r="I29" s="46" t="str">
        <f t="shared" si="8"/>
        <v/>
      </c>
      <c r="J29" s="36"/>
      <c r="K29" s="39"/>
      <c r="L29" s="44">
        <f t="shared" si="3"/>
        <v>0</v>
      </c>
      <c r="M29" s="36"/>
      <c r="N29" s="39"/>
      <c r="O29" s="45">
        <f t="shared" si="4"/>
        <v>0</v>
      </c>
    </row>
    <row r="30" spans="1:15" ht="50.1" customHeight="1">
      <c r="A30" s="28" t="str">
        <f>IFERROR(VLOOKUP($C30,구분표!$A$2:$C$313,2,FALSE),"")</f>
        <v/>
      </c>
      <c r="B30" s="22" t="str">
        <f>IFERROR(VLOOKUP($C30,구분표!$A$2:$C$313,3,FALSE),"")</f>
        <v/>
      </c>
      <c r="C30" s="26"/>
      <c r="D30" s="30"/>
      <c r="E30" s="31"/>
      <c r="F30" s="30"/>
      <c r="G30" s="38"/>
      <c r="H30" s="36"/>
      <c r="I30" s="46" t="str">
        <f t="shared" si="8"/>
        <v/>
      </c>
      <c r="J30" s="36"/>
      <c r="K30" s="39"/>
      <c r="L30" s="44">
        <f t="shared" si="3"/>
        <v>0</v>
      </c>
      <c r="M30" s="36"/>
      <c r="N30" s="39"/>
      <c r="O30" s="45">
        <f t="shared" si="4"/>
        <v>0</v>
      </c>
    </row>
    <row r="31" spans="1:15" ht="50.1" customHeight="1">
      <c r="A31" s="28" t="str">
        <f>IFERROR(VLOOKUP($C31,구분표!$A$2:$C$313,2,FALSE),"")</f>
        <v/>
      </c>
      <c r="B31" s="22" t="str">
        <f>IFERROR(VLOOKUP($C31,구분표!$A$2:$C$313,3,FALSE),"")</f>
        <v/>
      </c>
      <c r="C31" s="26"/>
      <c r="D31" s="30"/>
      <c r="E31" s="31"/>
      <c r="F31" s="30"/>
      <c r="G31" s="38"/>
      <c r="H31" s="36"/>
      <c r="I31" s="46" t="str">
        <f t="shared" si="8"/>
        <v/>
      </c>
      <c r="J31" s="36"/>
      <c r="K31" s="39"/>
      <c r="L31" s="44">
        <f t="shared" si="3"/>
        <v>0</v>
      </c>
      <c r="M31" s="36"/>
      <c r="N31" s="39"/>
      <c r="O31" s="45">
        <f t="shared" si="4"/>
        <v>0</v>
      </c>
    </row>
    <row r="32" spans="1:15" ht="50.1" customHeight="1">
      <c r="A32" s="28" t="str">
        <f>IFERROR(VLOOKUP($C32,구분표!$A$2:$C$313,2,FALSE),"")</f>
        <v/>
      </c>
      <c r="B32" s="22" t="str">
        <f>IFERROR(VLOOKUP($C32,구분표!$A$2:$C$313,3,FALSE),"")</f>
        <v/>
      </c>
      <c r="C32" s="26"/>
      <c r="D32" s="30"/>
      <c r="E32" s="31"/>
      <c r="F32" s="30"/>
      <c r="G32" s="38"/>
      <c r="H32" s="36"/>
      <c r="I32" s="46" t="str">
        <f t="shared" si="8"/>
        <v/>
      </c>
      <c r="J32" s="36"/>
      <c r="K32" s="39"/>
      <c r="L32" s="44">
        <f t="shared" si="3"/>
        <v>0</v>
      </c>
      <c r="M32" s="36"/>
      <c r="N32" s="39"/>
      <c r="O32" s="45">
        <f t="shared" si="4"/>
        <v>0</v>
      </c>
    </row>
    <row r="33" spans="1:15" ht="50.1" customHeight="1">
      <c r="A33" s="28" t="str">
        <f>IFERROR(VLOOKUP($C33,구분표!$A$2:$C$313,2,FALSE),"")</f>
        <v/>
      </c>
      <c r="B33" s="22" t="str">
        <f>IFERROR(VLOOKUP($C33,구분표!$A$2:$C$313,3,FALSE),"")</f>
        <v/>
      </c>
      <c r="C33" s="26"/>
      <c r="D33" s="30"/>
      <c r="E33" s="31"/>
      <c r="F33" s="30"/>
      <c r="G33" s="38"/>
      <c r="H33" s="36"/>
      <c r="I33" s="46" t="str">
        <f t="shared" si="8"/>
        <v/>
      </c>
      <c r="J33" s="36"/>
      <c r="K33" s="39"/>
      <c r="L33" s="44">
        <f t="shared" si="3"/>
        <v>0</v>
      </c>
      <c r="M33" s="36"/>
      <c r="N33" s="39"/>
      <c r="O33" s="45">
        <f t="shared" si="4"/>
        <v>0</v>
      </c>
    </row>
    <row r="34" spans="1:15" ht="50.1" customHeight="1">
      <c r="A34" s="28" t="str">
        <f>IFERROR(VLOOKUP($C34,구분표!$A$2:$C$313,2,FALSE),"")</f>
        <v/>
      </c>
      <c r="B34" s="22" t="str">
        <f>IFERROR(VLOOKUP($C34,구분표!$A$2:$C$313,3,FALSE),"")</f>
        <v/>
      </c>
      <c r="C34" s="26"/>
      <c r="D34" s="30"/>
      <c r="E34" s="31"/>
      <c r="F34" s="30"/>
      <c r="G34" s="38"/>
      <c r="H34" s="36"/>
      <c r="I34" s="46" t="str">
        <f t="shared" si="8"/>
        <v/>
      </c>
      <c r="J34" s="36"/>
      <c r="K34" s="39"/>
      <c r="L34" s="44">
        <f t="shared" si="3"/>
        <v>0</v>
      </c>
      <c r="M34" s="36"/>
      <c r="N34" s="39"/>
      <c r="O34" s="45">
        <f t="shared" si="4"/>
        <v>0</v>
      </c>
    </row>
    <row r="35" spans="1:15" ht="50.1" customHeight="1">
      <c r="A35" s="28" t="str">
        <f>IFERROR(VLOOKUP($C35,구분표!$A$2:$C$313,2,FALSE),"")</f>
        <v/>
      </c>
      <c r="B35" s="22" t="str">
        <f>IFERROR(VLOOKUP($C35,구분표!$A$2:$C$313,3,FALSE),"")</f>
        <v/>
      </c>
      <c r="C35" s="26"/>
      <c r="D35" s="30"/>
      <c r="E35" s="31"/>
      <c r="F35" s="30"/>
      <c r="G35" s="38"/>
      <c r="H35" s="36"/>
      <c r="I35" s="46" t="str">
        <f t="shared" si="8"/>
        <v/>
      </c>
      <c r="J35" s="36"/>
      <c r="K35" s="39"/>
      <c r="L35" s="44">
        <f t="shared" si="3"/>
        <v>0</v>
      </c>
      <c r="M35" s="36"/>
      <c r="N35" s="39"/>
      <c r="O35" s="45">
        <f t="shared" si="4"/>
        <v>0</v>
      </c>
    </row>
    <row r="36" spans="1:15" ht="50.1" customHeight="1">
      <c r="A36" s="28" t="str">
        <f>IFERROR(VLOOKUP($C36,구분표!$A$2:$C$313,2,FALSE),"")</f>
        <v/>
      </c>
      <c r="B36" s="22" t="str">
        <f>IFERROR(VLOOKUP($C36,구분표!$A$2:$C$313,3,FALSE),"")</f>
        <v/>
      </c>
      <c r="C36" s="26"/>
      <c r="D36" s="30"/>
      <c r="E36" s="31"/>
      <c r="F36" s="30"/>
      <c r="G36" s="38"/>
      <c r="H36" s="36"/>
      <c r="I36" s="46" t="str">
        <f t="shared" si="8"/>
        <v/>
      </c>
      <c r="J36" s="36"/>
      <c r="K36" s="39"/>
      <c r="L36" s="44">
        <f t="shared" si="3"/>
        <v>0</v>
      </c>
      <c r="M36" s="36"/>
      <c r="N36" s="39"/>
      <c r="O36" s="45">
        <f t="shared" si="4"/>
        <v>0</v>
      </c>
    </row>
    <row r="37" spans="1:15" ht="50.1" customHeight="1">
      <c r="A37" s="28" t="str">
        <f>IFERROR(VLOOKUP($C37,구분표!$A$2:$C$313,2,FALSE),"")</f>
        <v/>
      </c>
      <c r="B37" s="22" t="str">
        <f>IFERROR(VLOOKUP($C37,구분표!$A$2:$C$313,3,FALSE),"")</f>
        <v/>
      </c>
      <c r="C37" s="26"/>
      <c r="D37" s="30"/>
      <c r="E37" s="31"/>
      <c r="F37" s="30"/>
      <c r="G37" s="38"/>
      <c r="H37" s="36"/>
      <c r="I37" s="46" t="str">
        <f t="shared" si="8"/>
        <v/>
      </c>
      <c r="J37" s="36"/>
      <c r="K37" s="39"/>
      <c r="L37" s="44">
        <f t="shared" si="3"/>
        <v>0</v>
      </c>
      <c r="M37" s="36"/>
      <c r="N37" s="39"/>
      <c r="O37" s="45">
        <f t="shared" si="4"/>
        <v>0</v>
      </c>
    </row>
    <row r="38" spans="1:15" ht="50.1" customHeight="1">
      <c r="A38" s="28" t="str">
        <f>IFERROR(VLOOKUP($C38,구분표!$A$2:$C$313,2,FALSE),"")</f>
        <v/>
      </c>
      <c r="B38" s="22" t="str">
        <f>IFERROR(VLOOKUP($C38,구분표!$A$2:$C$313,3,FALSE),"")</f>
        <v/>
      </c>
      <c r="C38" s="26"/>
      <c r="D38" s="30"/>
      <c r="E38" s="31"/>
      <c r="F38" s="30"/>
      <c r="G38" s="38"/>
      <c r="H38" s="36"/>
      <c r="I38" s="46" t="str">
        <f t="shared" si="8"/>
        <v/>
      </c>
      <c r="J38" s="36"/>
      <c r="K38" s="39"/>
      <c r="L38" s="44">
        <f t="shared" si="3"/>
        <v>0</v>
      </c>
      <c r="M38" s="36"/>
      <c r="N38" s="39"/>
      <c r="O38" s="45">
        <f t="shared" si="4"/>
        <v>0</v>
      </c>
    </row>
    <row r="39" spans="1:15" ht="50.1" customHeight="1">
      <c r="A39" s="28" t="str">
        <f>IFERROR(VLOOKUP($C39,구분표!$A$2:$C$313,2,FALSE),"")</f>
        <v/>
      </c>
      <c r="B39" s="22" t="str">
        <f>IFERROR(VLOOKUP($C39,구분표!$A$2:$C$313,3,FALSE),"")</f>
        <v/>
      </c>
      <c r="C39" s="26"/>
      <c r="D39" s="30"/>
      <c r="E39" s="31"/>
      <c r="F39" s="30"/>
      <c r="G39" s="38"/>
      <c r="H39" s="36"/>
      <c r="I39" s="46" t="str">
        <f t="shared" si="8"/>
        <v/>
      </c>
      <c r="J39" s="36"/>
      <c r="K39" s="39"/>
      <c r="L39" s="44">
        <f t="shared" si="3"/>
        <v>0</v>
      </c>
      <c r="M39" s="36"/>
      <c r="N39" s="39"/>
      <c r="O39" s="45">
        <f t="shared" si="4"/>
        <v>0</v>
      </c>
    </row>
    <row r="40" spans="1:15" ht="50.1" customHeight="1">
      <c r="A40" s="29" t="str">
        <f>IFERROR(VLOOKUP($C40,구분표!$A$2:$C$313,2,FALSE),"")</f>
        <v/>
      </c>
      <c r="B40" s="23" t="str">
        <f>IFERROR(VLOOKUP($C40,구분표!$A$2:$C$313,3,FALSE),"")</f>
        <v/>
      </c>
      <c r="C40" s="27"/>
      <c r="D40" s="32"/>
      <c r="E40" s="33"/>
      <c r="F40" s="32"/>
      <c r="G40" s="40"/>
      <c r="H40" s="37"/>
      <c r="I40" s="47" t="str">
        <f t="shared" si="8"/>
        <v/>
      </c>
      <c r="J40" s="37"/>
      <c r="K40" s="41"/>
      <c r="L40" s="44">
        <f t="shared" si="3"/>
        <v>0</v>
      </c>
      <c r="M40" s="37"/>
      <c r="N40" s="41"/>
      <c r="O40" s="45">
        <f t="shared" si="4"/>
        <v>0</v>
      </c>
    </row>
  </sheetData>
  <autoFilter ref="A6:O6"/>
  <mergeCells count="13">
    <mergeCell ref="M4:N4"/>
    <mergeCell ref="O4:O5"/>
    <mergeCell ref="G4:G5"/>
    <mergeCell ref="H4:H5"/>
    <mergeCell ref="I4:I5"/>
    <mergeCell ref="J4:K4"/>
    <mergeCell ref="L4:L5"/>
    <mergeCell ref="F4:F5"/>
    <mergeCell ref="A4:A5"/>
    <mergeCell ref="B4:B5"/>
    <mergeCell ref="C4:C5"/>
    <mergeCell ref="D4:D5"/>
    <mergeCell ref="E4:E5"/>
  </mergeCells>
  <phoneticPr fontId="1" type="noConversion"/>
  <dataValidations count="2">
    <dataValidation type="list" allowBlank="1" showInputMessage="1" showErrorMessage="1" sqref="D7">
      <formula1>"본예산,1회추경,신규"</formula1>
    </dataValidation>
    <dataValidation type="list" allowBlank="1" showInputMessage="1" showErrorMessage="1" sqref="D8:D40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50"/>
  <sheetViews>
    <sheetView showGridLines="0" view="pageBreakPreview" zoomScale="70" zoomScaleNormal="100" zoomScaleSheetLayoutView="70" workbookViewId="0">
      <selection activeCell="A2" sqref="A2:K2"/>
    </sheetView>
  </sheetViews>
  <sheetFormatPr defaultRowHeight="12"/>
  <cols>
    <col min="1" max="1" width="5.75" style="98" customWidth="1"/>
    <col min="2" max="2" width="14.75" style="98" customWidth="1"/>
    <col min="3" max="3" width="17.25" style="98" bestFit="1" customWidth="1"/>
    <col min="4" max="4" width="16" style="98" customWidth="1"/>
    <col min="5" max="5" width="28.25" style="98" customWidth="1"/>
    <col min="6" max="6" width="27.75" style="101" customWidth="1"/>
    <col min="7" max="8" width="22.875" style="98" customWidth="1"/>
    <col min="9" max="10" width="12" style="98" customWidth="1"/>
    <col min="11" max="11" width="44" style="100" customWidth="1"/>
    <col min="12" max="255" width="9" style="98"/>
    <col min="256" max="258" width="0" style="98" hidden="1" customWidth="1"/>
    <col min="259" max="259" width="27.375" style="98" customWidth="1"/>
    <col min="260" max="260" width="21.125" style="98" customWidth="1"/>
    <col min="261" max="261" width="33.375" style="98" customWidth="1"/>
    <col min="262" max="262" width="17.875" style="98" customWidth="1"/>
    <col min="263" max="263" width="20.5" style="98" customWidth="1"/>
    <col min="264" max="264" width="14.625" style="98" customWidth="1"/>
    <col min="265" max="265" width="14.125" style="98" customWidth="1"/>
    <col min="266" max="266" width="44" style="98" customWidth="1"/>
    <col min="267" max="511" width="9" style="98"/>
    <col min="512" max="514" width="0" style="98" hidden="1" customWidth="1"/>
    <col min="515" max="515" width="27.375" style="98" customWidth="1"/>
    <col min="516" max="516" width="21.125" style="98" customWidth="1"/>
    <col min="517" max="517" width="33.375" style="98" customWidth="1"/>
    <col min="518" max="518" width="17.875" style="98" customWidth="1"/>
    <col min="519" max="519" width="20.5" style="98" customWidth="1"/>
    <col min="520" max="520" width="14.625" style="98" customWidth="1"/>
    <col min="521" max="521" width="14.125" style="98" customWidth="1"/>
    <col min="522" max="522" width="44" style="98" customWidth="1"/>
    <col min="523" max="767" width="9" style="98"/>
    <col min="768" max="770" width="0" style="98" hidden="1" customWidth="1"/>
    <col min="771" max="771" width="27.375" style="98" customWidth="1"/>
    <col min="772" max="772" width="21.125" style="98" customWidth="1"/>
    <col min="773" max="773" width="33.375" style="98" customWidth="1"/>
    <col min="774" max="774" width="17.875" style="98" customWidth="1"/>
    <col min="775" max="775" width="20.5" style="98" customWidth="1"/>
    <col min="776" max="776" width="14.625" style="98" customWidth="1"/>
    <col min="777" max="777" width="14.125" style="98" customWidth="1"/>
    <col min="778" max="778" width="44" style="98" customWidth="1"/>
    <col min="779" max="1023" width="9" style="98"/>
    <col min="1024" max="1026" width="0" style="98" hidden="1" customWidth="1"/>
    <col min="1027" max="1027" width="27.375" style="98" customWidth="1"/>
    <col min="1028" max="1028" width="21.125" style="98" customWidth="1"/>
    <col min="1029" max="1029" width="33.375" style="98" customWidth="1"/>
    <col min="1030" max="1030" width="17.875" style="98" customWidth="1"/>
    <col min="1031" max="1031" width="20.5" style="98" customWidth="1"/>
    <col min="1032" max="1032" width="14.625" style="98" customWidth="1"/>
    <col min="1033" max="1033" width="14.125" style="98" customWidth="1"/>
    <col min="1034" max="1034" width="44" style="98" customWidth="1"/>
    <col min="1035" max="1279" width="9" style="98"/>
    <col min="1280" max="1282" width="0" style="98" hidden="1" customWidth="1"/>
    <col min="1283" max="1283" width="27.375" style="98" customWidth="1"/>
    <col min="1284" max="1284" width="21.125" style="98" customWidth="1"/>
    <col min="1285" max="1285" width="33.375" style="98" customWidth="1"/>
    <col min="1286" max="1286" width="17.875" style="98" customWidth="1"/>
    <col min="1287" max="1287" width="20.5" style="98" customWidth="1"/>
    <col min="1288" max="1288" width="14.625" style="98" customWidth="1"/>
    <col min="1289" max="1289" width="14.125" style="98" customWidth="1"/>
    <col min="1290" max="1290" width="44" style="98" customWidth="1"/>
    <col min="1291" max="1535" width="9" style="98"/>
    <col min="1536" max="1538" width="0" style="98" hidden="1" customWidth="1"/>
    <col min="1539" max="1539" width="27.375" style="98" customWidth="1"/>
    <col min="1540" max="1540" width="21.125" style="98" customWidth="1"/>
    <col min="1541" max="1541" width="33.375" style="98" customWidth="1"/>
    <col min="1542" max="1542" width="17.875" style="98" customWidth="1"/>
    <col min="1543" max="1543" width="20.5" style="98" customWidth="1"/>
    <col min="1544" max="1544" width="14.625" style="98" customWidth="1"/>
    <col min="1545" max="1545" width="14.125" style="98" customWidth="1"/>
    <col min="1546" max="1546" width="44" style="98" customWidth="1"/>
    <col min="1547" max="1791" width="9" style="98"/>
    <col min="1792" max="1794" width="0" style="98" hidden="1" customWidth="1"/>
    <col min="1795" max="1795" width="27.375" style="98" customWidth="1"/>
    <col min="1796" max="1796" width="21.125" style="98" customWidth="1"/>
    <col min="1797" max="1797" width="33.375" style="98" customWidth="1"/>
    <col min="1798" max="1798" width="17.875" style="98" customWidth="1"/>
    <col min="1799" max="1799" width="20.5" style="98" customWidth="1"/>
    <col min="1800" max="1800" width="14.625" style="98" customWidth="1"/>
    <col min="1801" max="1801" width="14.125" style="98" customWidth="1"/>
    <col min="1802" max="1802" width="44" style="98" customWidth="1"/>
    <col min="1803" max="2047" width="9" style="98"/>
    <col min="2048" max="2050" width="0" style="98" hidden="1" customWidth="1"/>
    <col min="2051" max="2051" width="27.375" style="98" customWidth="1"/>
    <col min="2052" max="2052" width="21.125" style="98" customWidth="1"/>
    <col min="2053" max="2053" width="33.375" style="98" customWidth="1"/>
    <col min="2054" max="2054" width="17.875" style="98" customWidth="1"/>
    <col min="2055" max="2055" width="20.5" style="98" customWidth="1"/>
    <col min="2056" max="2056" width="14.625" style="98" customWidth="1"/>
    <col min="2057" max="2057" width="14.125" style="98" customWidth="1"/>
    <col min="2058" max="2058" width="44" style="98" customWidth="1"/>
    <col min="2059" max="2303" width="9" style="98"/>
    <col min="2304" max="2306" width="0" style="98" hidden="1" customWidth="1"/>
    <col min="2307" max="2307" width="27.375" style="98" customWidth="1"/>
    <col min="2308" max="2308" width="21.125" style="98" customWidth="1"/>
    <col min="2309" max="2309" width="33.375" style="98" customWidth="1"/>
    <col min="2310" max="2310" width="17.875" style="98" customWidth="1"/>
    <col min="2311" max="2311" width="20.5" style="98" customWidth="1"/>
    <col min="2312" max="2312" width="14.625" style="98" customWidth="1"/>
    <col min="2313" max="2313" width="14.125" style="98" customWidth="1"/>
    <col min="2314" max="2314" width="44" style="98" customWidth="1"/>
    <col min="2315" max="2559" width="9" style="98"/>
    <col min="2560" max="2562" width="0" style="98" hidden="1" customWidth="1"/>
    <col min="2563" max="2563" width="27.375" style="98" customWidth="1"/>
    <col min="2564" max="2564" width="21.125" style="98" customWidth="1"/>
    <col min="2565" max="2565" width="33.375" style="98" customWidth="1"/>
    <col min="2566" max="2566" width="17.875" style="98" customWidth="1"/>
    <col min="2567" max="2567" width="20.5" style="98" customWidth="1"/>
    <col min="2568" max="2568" width="14.625" style="98" customWidth="1"/>
    <col min="2569" max="2569" width="14.125" style="98" customWidth="1"/>
    <col min="2570" max="2570" width="44" style="98" customWidth="1"/>
    <col min="2571" max="2815" width="9" style="98"/>
    <col min="2816" max="2818" width="0" style="98" hidden="1" customWidth="1"/>
    <col min="2819" max="2819" width="27.375" style="98" customWidth="1"/>
    <col min="2820" max="2820" width="21.125" style="98" customWidth="1"/>
    <col min="2821" max="2821" width="33.375" style="98" customWidth="1"/>
    <col min="2822" max="2822" width="17.875" style="98" customWidth="1"/>
    <col min="2823" max="2823" width="20.5" style="98" customWidth="1"/>
    <col min="2824" max="2824" width="14.625" style="98" customWidth="1"/>
    <col min="2825" max="2825" width="14.125" style="98" customWidth="1"/>
    <col min="2826" max="2826" width="44" style="98" customWidth="1"/>
    <col min="2827" max="3071" width="9" style="98"/>
    <col min="3072" max="3074" width="0" style="98" hidden="1" customWidth="1"/>
    <col min="3075" max="3075" width="27.375" style="98" customWidth="1"/>
    <col min="3076" max="3076" width="21.125" style="98" customWidth="1"/>
    <col min="3077" max="3077" width="33.375" style="98" customWidth="1"/>
    <col min="3078" max="3078" width="17.875" style="98" customWidth="1"/>
    <col min="3079" max="3079" width="20.5" style="98" customWidth="1"/>
    <col min="3080" max="3080" width="14.625" style="98" customWidth="1"/>
    <col min="3081" max="3081" width="14.125" style="98" customWidth="1"/>
    <col min="3082" max="3082" width="44" style="98" customWidth="1"/>
    <col min="3083" max="3327" width="9" style="98"/>
    <col min="3328" max="3330" width="0" style="98" hidden="1" customWidth="1"/>
    <col min="3331" max="3331" width="27.375" style="98" customWidth="1"/>
    <col min="3332" max="3332" width="21.125" style="98" customWidth="1"/>
    <col min="3333" max="3333" width="33.375" style="98" customWidth="1"/>
    <col min="3334" max="3334" width="17.875" style="98" customWidth="1"/>
    <col min="3335" max="3335" width="20.5" style="98" customWidth="1"/>
    <col min="3336" max="3336" width="14.625" style="98" customWidth="1"/>
    <col min="3337" max="3337" width="14.125" style="98" customWidth="1"/>
    <col min="3338" max="3338" width="44" style="98" customWidth="1"/>
    <col min="3339" max="3583" width="9" style="98"/>
    <col min="3584" max="3586" width="0" style="98" hidden="1" customWidth="1"/>
    <col min="3587" max="3587" width="27.375" style="98" customWidth="1"/>
    <col min="3588" max="3588" width="21.125" style="98" customWidth="1"/>
    <col min="3589" max="3589" width="33.375" style="98" customWidth="1"/>
    <col min="3590" max="3590" width="17.875" style="98" customWidth="1"/>
    <col min="3591" max="3591" width="20.5" style="98" customWidth="1"/>
    <col min="3592" max="3592" width="14.625" style="98" customWidth="1"/>
    <col min="3593" max="3593" width="14.125" style="98" customWidth="1"/>
    <col min="3594" max="3594" width="44" style="98" customWidth="1"/>
    <col min="3595" max="3839" width="9" style="98"/>
    <col min="3840" max="3842" width="0" style="98" hidden="1" customWidth="1"/>
    <col min="3843" max="3843" width="27.375" style="98" customWidth="1"/>
    <col min="3844" max="3844" width="21.125" style="98" customWidth="1"/>
    <col min="3845" max="3845" width="33.375" style="98" customWidth="1"/>
    <col min="3846" max="3846" width="17.875" style="98" customWidth="1"/>
    <col min="3847" max="3847" width="20.5" style="98" customWidth="1"/>
    <col min="3848" max="3848" width="14.625" style="98" customWidth="1"/>
    <col min="3849" max="3849" width="14.125" style="98" customWidth="1"/>
    <col min="3850" max="3850" width="44" style="98" customWidth="1"/>
    <col min="3851" max="4095" width="9" style="98"/>
    <col min="4096" max="4098" width="0" style="98" hidden="1" customWidth="1"/>
    <col min="4099" max="4099" width="27.375" style="98" customWidth="1"/>
    <col min="4100" max="4100" width="21.125" style="98" customWidth="1"/>
    <col min="4101" max="4101" width="33.375" style="98" customWidth="1"/>
    <col min="4102" max="4102" width="17.875" style="98" customWidth="1"/>
    <col min="4103" max="4103" width="20.5" style="98" customWidth="1"/>
    <col min="4104" max="4104" width="14.625" style="98" customWidth="1"/>
    <col min="4105" max="4105" width="14.125" style="98" customWidth="1"/>
    <col min="4106" max="4106" width="44" style="98" customWidth="1"/>
    <col min="4107" max="4351" width="9" style="98"/>
    <col min="4352" max="4354" width="0" style="98" hidden="1" customWidth="1"/>
    <col min="4355" max="4355" width="27.375" style="98" customWidth="1"/>
    <col min="4356" max="4356" width="21.125" style="98" customWidth="1"/>
    <col min="4357" max="4357" width="33.375" style="98" customWidth="1"/>
    <col min="4358" max="4358" width="17.875" style="98" customWidth="1"/>
    <col min="4359" max="4359" width="20.5" style="98" customWidth="1"/>
    <col min="4360" max="4360" width="14.625" style="98" customWidth="1"/>
    <col min="4361" max="4361" width="14.125" style="98" customWidth="1"/>
    <col min="4362" max="4362" width="44" style="98" customWidth="1"/>
    <col min="4363" max="4607" width="9" style="98"/>
    <col min="4608" max="4610" width="0" style="98" hidden="1" customWidth="1"/>
    <col min="4611" max="4611" width="27.375" style="98" customWidth="1"/>
    <col min="4612" max="4612" width="21.125" style="98" customWidth="1"/>
    <col min="4613" max="4613" width="33.375" style="98" customWidth="1"/>
    <col min="4614" max="4614" width="17.875" style="98" customWidth="1"/>
    <col min="4615" max="4615" width="20.5" style="98" customWidth="1"/>
    <col min="4616" max="4616" width="14.625" style="98" customWidth="1"/>
    <col min="4617" max="4617" width="14.125" style="98" customWidth="1"/>
    <col min="4618" max="4618" width="44" style="98" customWidth="1"/>
    <col min="4619" max="4863" width="9" style="98"/>
    <col min="4864" max="4866" width="0" style="98" hidden="1" customWidth="1"/>
    <col min="4867" max="4867" width="27.375" style="98" customWidth="1"/>
    <col min="4868" max="4868" width="21.125" style="98" customWidth="1"/>
    <col min="4869" max="4869" width="33.375" style="98" customWidth="1"/>
    <col min="4870" max="4870" width="17.875" style="98" customWidth="1"/>
    <col min="4871" max="4871" width="20.5" style="98" customWidth="1"/>
    <col min="4872" max="4872" width="14.625" style="98" customWidth="1"/>
    <col min="4873" max="4873" width="14.125" style="98" customWidth="1"/>
    <col min="4874" max="4874" width="44" style="98" customWidth="1"/>
    <col min="4875" max="5119" width="9" style="98"/>
    <col min="5120" max="5122" width="0" style="98" hidden="1" customWidth="1"/>
    <col min="5123" max="5123" width="27.375" style="98" customWidth="1"/>
    <col min="5124" max="5124" width="21.125" style="98" customWidth="1"/>
    <col min="5125" max="5125" width="33.375" style="98" customWidth="1"/>
    <col min="5126" max="5126" width="17.875" style="98" customWidth="1"/>
    <col min="5127" max="5127" width="20.5" style="98" customWidth="1"/>
    <col min="5128" max="5128" width="14.625" style="98" customWidth="1"/>
    <col min="5129" max="5129" width="14.125" style="98" customWidth="1"/>
    <col min="5130" max="5130" width="44" style="98" customWidth="1"/>
    <col min="5131" max="5375" width="9" style="98"/>
    <col min="5376" max="5378" width="0" style="98" hidden="1" customWidth="1"/>
    <col min="5379" max="5379" width="27.375" style="98" customWidth="1"/>
    <col min="5380" max="5380" width="21.125" style="98" customWidth="1"/>
    <col min="5381" max="5381" width="33.375" style="98" customWidth="1"/>
    <col min="5382" max="5382" width="17.875" style="98" customWidth="1"/>
    <col min="5383" max="5383" width="20.5" style="98" customWidth="1"/>
    <col min="5384" max="5384" width="14.625" style="98" customWidth="1"/>
    <col min="5385" max="5385" width="14.125" style="98" customWidth="1"/>
    <col min="5386" max="5386" width="44" style="98" customWidth="1"/>
    <col min="5387" max="5631" width="9" style="98"/>
    <col min="5632" max="5634" width="0" style="98" hidden="1" customWidth="1"/>
    <col min="5635" max="5635" width="27.375" style="98" customWidth="1"/>
    <col min="5636" max="5636" width="21.125" style="98" customWidth="1"/>
    <col min="5637" max="5637" width="33.375" style="98" customWidth="1"/>
    <col min="5638" max="5638" width="17.875" style="98" customWidth="1"/>
    <col min="5639" max="5639" width="20.5" style="98" customWidth="1"/>
    <col min="5640" max="5640" width="14.625" style="98" customWidth="1"/>
    <col min="5641" max="5641" width="14.125" style="98" customWidth="1"/>
    <col min="5642" max="5642" width="44" style="98" customWidth="1"/>
    <col min="5643" max="5887" width="9" style="98"/>
    <col min="5888" max="5890" width="0" style="98" hidden="1" customWidth="1"/>
    <col min="5891" max="5891" width="27.375" style="98" customWidth="1"/>
    <col min="5892" max="5892" width="21.125" style="98" customWidth="1"/>
    <col min="5893" max="5893" width="33.375" style="98" customWidth="1"/>
    <col min="5894" max="5894" width="17.875" style="98" customWidth="1"/>
    <col min="5895" max="5895" width="20.5" style="98" customWidth="1"/>
    <col min="5896" max="5896" width="14.625" style="98" customWidth="1"/>
    <col min="5897" max="5897" width="14.125" style="98" customWidth="1"/>
    <col min="5898" max="5898" width="44" style="98" customWidth="1"/>
    <col min="5899" max="6143" width="9" style="98"/>
    <col min="6144" max="6146" width="0" style="98" hidden="1" customWidth="1"/>
    <col min="6147" max="6147" width="27.375" style="98" customWidth="1"/>
    <col min="6148" max="6148" width="21.125" style="98" customWidth="1"/>
    <col min="6149" max="6149" width="33.375" style="98" customWidth="1"/>
    <col min="6150" max="6150" width="17.875" style="98" customWidth="1"/>
    <col min="6151" max="6151" width="20.5" style="98" customWidth="1"/>
    <col min="6152" max="6152" width="14.625" style="98" customWidth="1"/>
    <col min="6153" max="6153" width="14.125" style="98" customWidth="1"/>
    <col min="6154" max="6154" width="44" style="98" customWidth="1"/>
    <col min="6155" max="6399" width="9" style="98"/>
    <col min="6400" max="6402" width="0" style="98" hidden="1" customWidth="1"/>
    <col min="6403" max="6403" width="27.375" style="98" customWidth="1"/>
    <col min="6404" max="6404" width="21.125" style="98" customWidth="1"/>
    <col min="6405" max="6405" width="33.375" style="98" customWidth="1"/>
    <col min="6406" max="6406" width="17.875" style="98" customWidth="1"/>
    <col min="6407" max="6407" width="20.5" style="98" customWidth="1"/>
    <col min="6408" max="6408" width="14.625" style="98" customWidth="1"/>
    <col min="6409" max="6409" width="14.125" style="98" customWidth="1"/>
    <col min="6410" max="6410" width="44" style="98" customWidth="1"/>
    <col min="6411" max="6655" width="9" style="98"/>
    <col min="6656" max="6658" width="0" style="98" hidden="1" customWidth="1"/>
    <col min="6659" max="6659" width="27.375" style="98" customWidth="1"/>
    <col min="6660" max="6660" width="21.125" style="98" customWidth="1"/>
    <col min="6661" max="6661" width="33.375" style="98" customWidth="1"/>
    <col min="6662" max="6662" width="17.875" style="98" customWidth="1"/>
    <col min="6663" max="6663" width="20.5" style="98" customWidth="1"/>
    <col min="6664" max="6664" width="14.625" style="98" customWidth="1"/>
    <col min="6665" max="6665" width="14.125" style="98" customWidth="1"/>
    <col min="6666" max="6666" width="44" style="98" customWidth="1"/>
    <col min="6667" max="6911" width="9" style="98"/>
    <col min="6912" max="6914" width="0" style="98" hidden="1" customWidth="1"/>
    <col min="6915" max="6915" width="27.375" style="98" customWidth="1"/>
    <col min="6916" max="6916" width="21.125" style="98" customWidth="1"/>
    <col min="6917" max="6917" width="33.375" style="98" customWidth="1"/>
    <col min="6918" max="6918" width="17.875" style="98" customWidth="1"/>
    <col min="6919" max="6919" width="20.5" style="98" customWidth="1"/>
    <col min="6920" max="6920" width="14.625" style="98" customWidth="1"/>
    <col min="6921" max="6921" width="14.125" style="98" customWidth="1"/>
    <col min="6922" max="6922" width="44" style="98" customWidth="1"/>
    <col min="6923" max="7167" width="9" style="98"/>
    <col min="7168" max="7170" width="0" style="98" hidden="1" customWidth="1"/>
    <col min="7171" max="7171" width="27.375" style="98" customWidth="1"/>
    <col min="7172" max="7172" width="21.125" style="98" customWidth="1"/>
    <col min="7173" max="7173" width="33.375" style="98" customWidth="1"/>
    <col min="7174" max="7174" width="17.875" style="98" customWidth="1"/>
    <col min="7175" max="7175" width="20.5" style="98" customWidth="1"/>
    <col min="7176" max="7176" width="14.625" style="98" customWidth="1"/>
    <col min="7177" max="7177" width="14.125" style="98" customWidth="1"/>
    <col min="7178" max="7178" width="44" style="98" customWidth="1"/>
    <col min="7179" max="7423" width="9" style="98"/>
    <col min="7424" max="7426" width="0" style="98" hidden="1" customWidth="1"/>
    <col min="7427" max="7427" width="27.375" style="98" customWidth="1"/>
    <col min="7428" max="7428" width="21.125" style="98" customWidth="1"/>
    <col min="7429" max="7429" width="33.375" style="98" customWidth="1"/>
    <col min="7430" max="7430" width="17.875" style="98" customWidth="1"/>
    <col min="7431" max="7431" width="20.5" style="98" customWidth="1"/>
    <col min="7432" max="7432" width="14.625" style="98" customWidth="1"/>
    <col min="7433" max="7433" width="14.125" style="98" customWidth="1"/>
    <col min="7434" max="7434" width="44" style="98" customWidth="1"/>
    <col min="7435" max="7679" width="9" style="98"/>
    <col min="7680" max="7682" width="0" style="98" hidden="1" customWidth="1"/>
    <col min="7683" max="7683" width="27.375" style="98" customWidth="1"/>
    <col min="7684" max="7684" width="21.125" style="98" customWidth="1"/>
    <col min="7685" max="7685" width="33.375" style="98" customWidth="1"/>
    <col min="7686" max="7686" width="17.875" style="98" customWidth="1"/>
    <col min="7687" max="7687" width="20.5" style="98" customWidth="1"/>
    <col min="7688" max="7688" width="14.625" style="98" customWidth="1"/>
    <col min="7689" max="7689" width="14.125" style="98" customWidth="1"/>
    <col min="7690" max="7690" width="44" style="98" customWidth="1"/>
    <col min="7691" max="7935" width="9" style="98"/>
    <col min="7936" max="7938" width="0" style="98" hidden="1" customWidth="1"/>
    <col min="7939" max="7939" width="27.375" style="98" customWidth="1"/>
    <col min="7940" max="7940" width="21.125" style="98" customWidth="1"/>
    <col min="7941" max="7941" width="33.375" style="98" customWidth="1"/>
    <col min="7942" max="7942" width="17.875" style="98" customWidth="1"/>
    <col min="7943" max="7943" width="20.5" style="98" customWidth="1"/>
    <col min="7944" max="7944" width="14.625" style="98" customWidth="1"/>
    <col min="7945" max="7945" width="14.125" style="98" customWidth="1"/>
    <col min="7946" max="7946" width="44" style="98" customWidth="1"/>
    <col min="7947" max="8191" width="9" style="98"/>
    <col min="8192" max="8194" width="0" style="98" hidden="1" customWidth="1"/>
    <col min="8195" max="8195" width="27.375" style="98" customWidth="1"/>
    <col min="8196" max="8196" width="21.125" style="98" customWidth="1"/>
    <col min="8197" max="8197" width="33.375" style="98" customWidth="1"/>
    <col min="8198" max="8198" width="17.875" style="98" customWidth="1"/>
    <col min="8199" max="8199" width="20.5" style="98" customWidth="1"/>
    <col min="8200" max="8200" width="14.625" style="98" customWidth="1"/>
    <col min="8201" max="8201" width="14.125" style="98" customWidth="1"/>
    <col min="8202" max="8202" width="44" style="98" customWidth="1"/>
    <col min="8203" max="8447" width="9" style="98"/>
    <col min="8448" max="8450" width="0" style="98" hidden="1" customWidth="1"/>
    <col min="8451" max="8451" width="27.375" style="98" customWidth="1"/>
    <col min="8452" max="8452" width="21.125" style="98" customWidth="1"/>
    <col min="8453" max="8453" width="33.375" style="98" customWidth="1"/>
    <col min="8454" max="8454" width="17.875" style="98" customWidth="1"/>
    <col min="8455" max="8455" width="20.5" style="98" customWidth="1"/>
    <col min="8456" max="8456" width="14.625" style="98" customWidth="1"/>
    <col min="8457" max="8457" width="14.125" style="98" customWidth="1"/>
    <col min="8458" max="8458" width="44" style="98" customWidth="1"/>
    <col min="8459" max="8703" width="9" style="98"/>
    <col min="8704" max="8706" width="0" style="98" hidden="1" customWidth="1"/>
    <col min="8707" max="8707" width="27.375" style="98" customWidth="1"/>
    <col min="8708" max="8708" width="21.125" style="98" customWidth="1"/>
    <col min="8709" max="8709" width="33.375" style="98" customWidth="1"/>
    <col min="8710" max="8710" width="17.875" style="98" customWidth="1"/>
    <col min="8711" max="8711" width="20.5" style="98" customWidth="1"/>
    <col min="8712" max="8712" width="14.625" style="98" customWidth="1"/>
    <col min="8713" max="8713" width="14.125" style="98" customWidth="1"/>
    <col min="8714" max="8714" width="44" style="98" customWidth="1"/>
    <col min="8715" max="8959" width="9" style="98"/>
    <col min="8960" max="8962" width="0" style="98" hidden="1" customWidth="1"/>
    <col min="8963" max="8963" width="27.375" style="98" customWidth="1"/>
    <col min="8964" max="8964" width="21.125" style="98" customWidth="1"/>
    <col min="8965" max="8965" width="33.375" style="98" customWidth="1"/>
    <col min="8966" max="8966" width="17.875" style="98" customWidth="1"/>
    <col min="8967" max="8967" width="20.5" style="98" customWidth="1"/>
    <col min="8968" max="8968" width="14.625" style="98" customWidth="1"/>
    <col min="8969" max="8969" width="14.125" style="98" customWidth="1"/>
    <col min="8970" max="8970" width="44" style="98" customWidth="1"/>
    <col min="8971" max="9215" width="9" style="98"/>
    <col min="9216" max="9218" width="0" style="98" hidden="1" customWidth="1"/>
    <col min="9219" max="9219" width="27.375" style="98" customWidth="1"/>
    <col min="9220" max="9220" width="21.125" style="98" customWidth="1"/>
    <col min="9221" max="9221" width="33.375" style="98" customWidth="1"/>
    <col min="9222" max="9222" width="17.875" style="98" customWidth="1"/>
    <col min="9223" max="9223" width="20.5" style="98" customWidth="1"/>
    <col min="9224" max="9224" width="14.625" style="98" customWidth="1"/>
    <col min="9225" max="9225" width="14.125" style="98" customWidth="1"/>
    <col min="9226" max="9226" width="44" style="98" customWidth="1"/>
    <col min="9227" max="9471" width="9" style="98"/>
    <col min="9472" max="9474" width="0" style="98" hidden="1" customWidth="1"/>
    <col min="9475" max="9475" width="27.375" style="98" customWidth="1"/>
    <col min="9476" max="9476" width="21.125" style="98" customWidth="1"/>
    <col min="9477" max="9477" width="33.375" style="98" customWidth="1"/>
    <col min="9478" max="9478" width="17.875" style="98" customWidth="1"/>
    <col min="9479" max="9479" width="20.5" style="98" customWidth="1"/>
    <col min="9480" max="9480" width="14.625" style="98" customWidth="1"/>
    <col min="9481" max="9481" width="14.125" style="98" customWidth="1"/>
    <col min="9482" max="9482" width="44" style="98" customWidth="1"/>
    <col min="9483" max="9727" width="9" style="98"/>
    <col min="9728" max="9730" width="0" style="98" hidden="1" customWidth="1"/>
    <col min="9731" max="9731" width="27.375" style="98" customWidth="1"/>
    <col min="9732" max="9732" width="21.125" style="98" customWidth="1"/>
    <col min="9733" max="9733" width="33.375" style="98" customWidth="1"/>
    <col min="9734" max="9734" width="17.875" style="98" customWidth="1"/>
    <col min="9735" max="9735" width="20.5" style="98" customWidth="1"/>
    <col min="9736" max="9736" width="14.625" style="98" customWidth="1"/>
    <col min="9737" max="9737" width="14.125" style="98" customWidth="1"/>
    <col min="9738" max="9738" width="44" style="98" customWidth="1"/>
    <col min="9739" max="9983" width="9" style="98"/>
    <col min="9984" max="9986" width="0" style="98" hidden="1" customWidth="1"/>
    <col min="9987" max="9987" width="27.375" style="98" customWidth="1"/>
    <col min="9988" max="9988" width="21.125" style="98" customWidth="1"/>
    <col min="9989" max="9989" width="33.375" style="98" customWidth="1"/>
    <col min="9990" max="9990" width="17.875" style="98" customWidth="1"/>
    <col min="9991" max="9991" width="20.5" style="98" customWidth="1"/>
    <col min="9992" max="9992" width="14.625" style="98" customWidth="1"/>
    <col min="9993" max="9993" width="14.125" style="98" customWidth="1"/>
    <col min="9994" max="9994" width="44" style="98" customWidth="1"/>
    <col min="9995" max="10239" width="9" style="98"/>
    <col min="10240" max="10242" width="0" style="98" hidden="1" customWidth="1"/>
    <col min="10243" max="10243" width="27.375" style="98" customWidth="1"/>
    <col min="10244" max="10244" width="21.125" style="98" customWidth="1"/>
    <col min="10245" max="10245" width="33.375" style="98" customWidth="1"/>
    <col min="10246" max="10246" width="17.875" style="98" customWidth="1"/>
    <col min="10247" max="10247" width="20.5" style="98" customWidth="1"/>
    <col min="10248" max="10248" width="14.625" style="98" customWidth="1"/>
    <col min="10249" max="10249" width="14.125" style="98" customWidth="1"/>
    <col min="10250" max="10250" width="44" style="98" customWidth="1"/>
    <col min="10251" max="10495" width="9" style="98"/>
    <col min="10496" max="10498" width="0" style="98" hidden="1" customWidth="1"/>
    <col min="10499" max="10499" width="27.375" style="98" customWidth="1"/>
    <col min="10500" max="10500" width="21.125" style="98" customWidth="1"/>
    <col min="10501" max="10501" width="33.375" style="98" customWidth="1"/>
    <col min="10502" max="10502" width="17.875" style="98" customWidth="1"/>
    <col min="10503" max="10503" width="20.5" style="98" customWidth="1"/>
    <col min="10504" max="10504" width="14.625" style="98" customWidth="1"/>
    <col min="10505" max="10505" width="14.125" style="98" customWidth="1"/>
    <col min="10506" max="10506" width="44" style="98" customWidth="1"/>
    <col min="10507" max="10751" width="9" style="98"/>
    <col min="10752" max="10754" width="0" style="98" hidden="1" customWidth="1"/>
    <col min="10755" max="10755" width="27.375" style="98" customWidth="1"/>
    <col min="10756" max="10756" width="21.125" style="98" customWidth="1"/>
    <col min="10757" max="10757" width="33.375" style="98" customWidth="1"/>
    <col min="10758" max="10758" width="17.875" style="98" customWidth="1"/>
    <col min="10759" max="10759" width="20.5" style="98" customWidth="1"/>
    <col min="10760" max="10760" width="14.625" style="98" customWidth="1"/>
    <col min="10761" max="10761" width="14.125" style="98" customWidth="1"/>
    <col min="10762" max="10762" width="44" style="98" customWidth="1"/>
    <col min="10763" max="11007" width="9" style="98"/>
    <col min="11008" max="11010" width="0" style="98" hidden="1" customWidth="1"/>
    <col min="11011" max="11011" width="27.375" style="98" customWidth="1"/>
    <col min="11012" max="11012" width="21.125" style="98" customWidth="1"/>
    <col min="11013" max="11013" width="33.375" style="98" customWidth="1"/>
    <col min="11014" max="11014" width="17.875" style="98" customWidth="1"/>
    <col min="11015" max="11015" width="20.5" style="98" customWidth="1"/>
    <col min="11016" max="11016" width="14.625" style="98" customWidth="1"/>
    <col min="11017" max="11017" width="14.125" style="98" customWidth="1"/>
    <col min="11018" max="11018" width="44" style="98" customWidth="1"/>
    <col min="11019" max="11263" width="9" style="98"/>
    <col min="11264" max="11266" width="0" style="98" hidden="1" customWidth="1"/>
    <col min="11267" max="11267" width="27.375" style="98" customWidth="1"/>
    <col min="11268" max="11268" width="21.125" style="98" customWidth="1"/>
    <col min="11269" max="11269" width="33.375" style="98" customWidth="1"/>
    <col min="11270" max="11270" width="17.875" style="98" customWidth="1"/>
    <col min="11271" max="11271" width="20.5" style="98" customWidth="1"/>
    <col min="11272" max="11272" width="14.625" style="98" customWidth="1"/>
    <col min="11273" max="11273" width="14.125" style="98" customWidth="1"/>
    <col min="11274" max="11274" width="44" style="98" customWidth="1"/>
    <col min="11275" max="11519" width="9" style="98"/>
    <col min="11520" max="11522" width="0" style="98" hidden="1" customWidth="1"/>
    <col min="11523" max="11523" width="27.375" style="98" customWidth="1"/>
    <col min="11524" max="11524" width="21.125" style="98" customWidth="1"/>
    <col min="11525" max="11525" width="33.375" style="98" customWidth="1"/>
    <col min="11526" max="11526" width="17.875" style="98" customWidth="1"/>
    <col min="11527" max="11527" width="20.5" style="98" customWidth="1"/>
    <col min="11528" max="11528" width="14.625" style="98" customWidth="1"/>
    <col min="11529" max="11529" width="14.125" style="98" customWidth="1"/>
    <col min="11530" max="11530" width="44" style="98" customWidth="1"/>
    <col min="11531" max="11775" width="9" style="98"/>
    <col min="11776" max="11778" width="0" style="98" hidden="1" customWidth="1"/>
    <col min="11779" max="11779" width="27.375" style="98" customWidth="1"/>
    <col min="11780" max="11780" width="21.125" style="98" customWidth="1"/>
    <col min="11781" max="11781" width="33.375" style="98" customWidth="1"/>
    <col min="11782" max="11782" width="17.875" style="98" customWidth="1"/>
    <col min="11783" max="11783" width="20.5" style="98" customWidth="1"/>
    <col min="11784" max="11784" width="14.625" style="98" customWidth="1"/>
    <col min="11785" max="11785" width="14.125" style="98" customWidth="1"/>
    <col min="11786" max="11786" width="44" style="98" customWidth="1"/>
    <col min="11787" max="12031" width="9" style="98"/>
    <col min="12032" max="12034" width="0" style="98" hidden="1" customWidth="1"/>
    <col min="12035" max="12035" width="27.375" style="98" customWidth="1"/>
    <col min="12036" max="12036" width="21.125" style="98" customWidth="1"/>
    <col min="12037" max="12037" width="33.375" style="98" customWidth="1"/>
    <col min="12038" max="12038" width="17.875" style="98" customWidth="1"/>
    <col min="12039" max="12039" width="20.5" style="98" customWidth="1"/>
    <col min="12040" max="12040" width="14.625" style="98" customWidth="1"/>
    <col min="12041" max="12041" width="14.125" style="98" customWidth="1"/>
    <col min="12042" max="12042" width="44" style="98" customWidth="1"/>
    <col min="12043" max="12287" width="9" style="98"/>
    <col min="12288" max="12290" width="0" style="98" hidden="1" customWidth="1"/>
    <col min="12291" max="12291" width="27.375" style="98" customWidth="1"/>
    <col min="12292" max="12292" width="21.125" style="98" customWidth="1"/>
    <col min="12293" max="12293" width="33.375" style="98" customWidth="1"/>
    <col min="12294" max="12294" width="17.875" style="98" customWidth="1"/>
    <col min="12295" max="12295" width="20.5" style="98" customWidth="1"/>
    <col min="12296" max="12296" width="14.625" style="98" customWidth="1"/>
    <col min="12297" max="12297" width="14.125" style="98" customWidth="1"/>
    <col min="12298" max="12298" width="44" style="98" customWidth="1"/>
    <col min="12299" max="12543" width="9" style="98"/>
    <col min="12544" max="12546" width="0" style="98" hidden="1" customWidth="1"/>
    <col min="12547" max="12547" width="27.375" style="98" customWidth="1"/>
    <col min="12548" max="12548" width="21.125" style="98" customWidth="1"/>
    <col min="12549" max="12549" width="33.375" style="98" customWidth="1"/>
    <col min="12550" max="12550" width="17.875" style="98" customWidth="1"/>
    <col min="12551" max="12551" width="20.5" style="98" customWidth="1"/>
    <col min="12552" max="12552" width="14.625" style="98" customWidth="1"/>
    <col min="12553" max="12553" width="14.125" style="98" customWidth="1"/>
    <col min="12554" max="12554" width="44" style="98" customWidth="1"/>
    <col min="12555" max="12799" width="9" style="98"/>
    <col min="12800" max="12802" width="0" style="98" hidden="1" customWidth="1"/>
    <col min="12803" max="12803" width="27.375" style="98" customWidth="1"/>
    <col min="12804" max="12804" width="21.125" style="98" customWidth="1"/>
    <col min="12805" max="12805" width="33.375" style="98" customWidth="1"/>
    <col min="12806" max="12806" width="17.875" style="98" customWidth="1"/>
    <col min="12807" max="12807" width="20.5" style="98" customWidth="1"/>
    <col min="12808" max="12808" width="14.625" style="98" customWidth="1"/>
    <col min="12809" max="12809" width="14.125" style="98" customWidth="1"/>
    <col min="12810" max="12810" width="44" style="98" customWidth="1"/>
    <col min="12811" max="13055" width="9" style="98"/>
    <col min="13056" max="13058" width="0" style="98" hidden="1" customWidth="1"/>
    <col min="13059" max="13059" width="27.375" style="98" customWidth="1"/>
    <col min="13060" max="13060" width="21.125" style="98" customWidth="1"/>
    <col min="13061" max="13061" width="33.375" style="98" customWidth="1"/>
    <col min="13062" max="13062" width="17.875" style="98" customWidth="1"/>
    <col min="13063" max="13063" width="20.5" style="98" customWidth="1"/>
    <col min="13064" max="13064" width="14.625" style="98" customWidth="1"/>
    <col min="13065" max="13065" width="14.125" style="98" customWidth="1"/>
    <col min="13066" max="13066" width="44" style="98" customWidth="1"/>
    <col min="13067" max="13311" width="9" style="98"/>
    <col min="13312" max="13314" width="0" style="98" hidden="1" customWidth="1"/>
    <col min="13315" max="13315" width="27.375" style="98" customWidth="1"/>
    <col min="13316" max="13316" width="21.125" style="98" customWidth="1"/>
    <col min="13317" max="13317" width="33.375" style="98" customWidth="1"/>
    <col min="13318" max="13318" width="17.875" style="98" customWidth="1"/>
    <col min="13319" max="13319" width="20.5" style="98" customWidth="1"/>
    <col min="13320" max="13320" width="14.625" style="98" customWidth="1"/>
    <col min="13321" max="13321" width="14.125" style="98" customWidth="1"/>
    <col min="13322" max="13322" width="44" style="98" customWidth="1"/>
    <col min="13323" max="13567" width="9" style="98"/>
    <col min="13568" max="13570" width="0" style="98" hidden="1" customWidth="1"/>
    <col min="13571" max="13571" width="27.375" style="98" customWidth="1"/>
    <col min="13572" max="13572" width="21.125" style="98" customWidth="1"/>
    <col min="13573" max="13573" width="33.375" style="98" customWidth="1"/>
    <col min="13574" max="13574" width="17.875" style="98" customWidth="1"/>
    <col min="13575" max="13575" width="20.5" style="98" customWidth="1"/>
    <col min="13576" max="13576" width="14.625" style="98" customWidth="1"/>
    <col min="13577" max="13577" width="14.125" style="98" customWidth="1"/>
    <col min="13578" max="13578" width="44" style="98" customWidth="1"/>
    <col min="13579" max="13823" width="9" style="98"/>
    <col min="13824" max="13826" width="0" style="98" hidden="1" customWidth="1"/>
    <col min="13827" max="13827" width="27.375" style="98" customWidth="1"/>
    <col min="13828" max="13828" width="21.125" style="98" customWidth="1"/>
    <col min="13829" max="13829" width="33.375" style="98" customWidth="1"/>
    <col min="13830" max="13830" width="17.875" style="98" customWidth="1"/>
    <col min="13831" max="13831" width="20.5" style="98" customWidth="1"/>
    <col min="13832" max="13832" width="14.625" style="98" customWidth="1"/>
    <col min="13833" max="13833" width="14.125" style="98" customWidth="1"/>
    <col min="13834" max="13834" width="44" style="98" customWidth="1"/>
    <col min="13835" max="14079" width="9" style="98"/>
    <col min="14080" max="14082" width="0" style="98" hidden="1" customWidth="1"/>
    <col min="14083" max="14083" width="27.375" style="98" customWidth="1"/>
    <col min="14084" max="14084" width="21.125" style="98" customWidth="1"/>
    <col min="14085" max="14085" width="33.375" style="98" customWidth="1"/>
    <col min="14086" max="14086" width="17.875" style="98" customWidth="1"/>
    <col min="14087" max="14087" width="20.5" style="98" customWidth="1"/>
    <col min="14088" max="14088" width="14.625" style="98" customWidth="1"/>
    <col min="14089" max="14089" width="14.125" style="98" customWidth="1"/>
    <col min="14090" max="14090" width="44" style="98" customWidth="1"/>
    <col min="14091" max="14335" width="9" style="98"/>
    <col min="14336" max="14338" width="0" style="98" hidden="1" customWidth="1"/>
    <col min="14339" max="14339" width="27.375" style="98" customWidth="1"/>
    <col min="14340" max="14340" width="21.125" style="98" customWidth="1"/>
    <col min="14341" max="14341" width="33.375" style="98" customWidth="1"/>
    <col min="14342" max="14342" width="17.875" style="98" customWidth="1"/>
    <col min="14343" max="14343" width="20.5" style="98" customWidth="1"/>
    <col min="14344" max="14344" width="14.625" style="98" customWidth="1"/>
    <col min="14345" max="14345" width="14.125" style="98" customWidth="1"/>
    <col min="14346" max="14346" width="44" style="98" customWidth="1"/>
    <col min="14347" max="14591" width="9" style="98"/>
    <col min="14592" max="14594" width="0" style="98" hidden="1" customWidth="1"/>
    <col min="14595" max="14595" width="27.375" style="98" customWidth="1"/>
    <col min="14596" max="14596" width="21.125" style="98" customWidth="1"/>
    <col min="14597" max="14597" width="33.375" style="98" customWidth="1"/>
    <col min="14598" max="14598" width="17.875" style="98" customWidth="1"/>
    <col min="14599" max="14599" width="20.5" style="98" customWidth="1"/>
    <col min="14600" max="14600" width="14.625" style="98" customWidth="1"/>
    <col min="14601" max="14601" width="14.125" style="98" customWidth="1"/>
    <col min="14602" max="14602" width="44" style="98" customWidth="1"/>
    <col min="14603" max="14847" width="9" style="98"/>
    <col min="14848" max="14850" width="0" style="98" hidden="1" customWidth="1"/>
    <col min="14851" max="14851" width="27.375" style="98" customWidth="1"/>
    <col min="14852" max="14852" width="21.125" style="98" customWidth="1"/>
    <col min="14853" max="14853" width="33.375" style="98" customWidth="1"/>
    <col min="14854" max="14854" width="17.875" style="98" customWidth="1"/>
    <col min="14855" max="14855" width="20.5" style="98" customWidth="1"/>
    <col min="14856" max="14856" width="14.625" style="98" customWidth="1"/>
    <col min="14857" max="14857" width="14.125" style="98" customWidth="1"/>
    <col min="14858" max="14858" width="44" style="98" customWidth="1"/>
    <col min="14859" max="15103" width="9" style="98"/>
    <col min="15104" max="15106" width="0" style="98" hidden="1" customWidth="1"/>
    <col min="15107" max="15107" width="27.375" style="98" customWidth="1"/>
    <col min="15108" max="15108" width="21.125" style="98" customWidth="1"/>
    <col min="15109" max="15109" width="33.375" style="98" customWidth="1"/>
    <col min="15110" max="15110" width="17.875" style="98" customWidth="1"/>
    <col min="15111" max="15111" width="20.5" style="98" customWidth="1"/>
    <col min="15112" max="15112" width="14.625" style="98" customWidth="1"/>
    <col min="15113" max="15113" width="14.125" style="98" customWidth="1"/>
    <col min="15114" max="15114" width="44" style="98" customWidth="1"/>
    <col min="15115" max="15359" width="9" style="98"/>
    <col min="15360" max="15362" width="0" style="98" hidden="1" customWidth="1"/>
    <col min="15363" max="15363" width="27.375" style="98" customWidth="1"/>
    <col min="15364" max="15364" width="21.125" style="98" customWidth="1"/>
    <col min="15365" max="15365" width="33.375" style="98" customWidth="1"/>
    <col min="15366" max="15366" width="17.875" style="98" customWidth="1"/>
    <col min="15367" max="15367" width="20.5" style="98" customWidth="1"/>
    <col min="15368" max="15368" width="14.625" style="98" customWidth="1"/>
    <col min="15369" max="15369" width="14.125" style="98" customWidth="1"/>
    <col min="15370" max="15370" width="44" style="98" customWidth="1"/>
    <col min="15371" max="15615" width="9" style="98"/>
    <col min="15616" max="15618" width="0" style="98" hidden="1" customWidth="1"/>
    <col min="15619" max="15619" width="27.375" style="98" customWidth="1"/>
    <col min="15620" max="15620" width="21.125" style="98" customWidth="1"/>
    <col min="15621" max="15621" width="33.375" style="98" customWidth="1"/>
    <col min="15622" max="15622" width="17.875" style="98" customWidth="1"/>
    <col min="15623" max="15623" width="20.5" style="98" customWidth="1"/>
    <col min="15624" max="15624" width="14.625" style="98" customWidth="1"/>
    <col min="15625" max="15625" width="14.125" style="98" customWidth="1"/>
    <col min="15626" max="15626" width="44" style="98" customWidth="1"/>
    <col min="15627" max="15871" width="9" style="98"/>
    <col min="15872" max="15874" width="0" style="98" hidden="1" customWidth="1"/>
    <col min="15875" max="15875" width="27.375" style="98" customWidth="1"/>
    <col min="15876" max="15876" width="21.125" style="98" customWidth="1"/>
    <col min="15877" max="15877" width="33.375" style="98" customWidth="1"/>
    <col min="15878" max="15878" width="17.875" style="98" customWidth="1"/>
    <col min="15879" max="15879" width="20.5" style="98" customWidth="1"/>
    <col min="15880" max="15880" width="14.625" style="98" customWidth="1"/>
    <col min="15881" max="15881" width="14.125" style="98" customWidth="1"/>
    <col min="15882" max="15882" width="44" style="98" customWidth="1"/>
    <col min="15883" max="16127" width="9" style="98"/>
    <col min="16128" max="16130" width="0" style="98" hidden="1" customWidth="1"/>
    <col min="16131" max="16131" width="27.375" style="98" customWidth="1"/>
    <col min="16132" max="16132" width="21.125" style="98" customWidth="1"/>
    <col min="16133" max="16133" width="33.375" style="98" customWidth="1"/>
    <col min="16134" max="16134" width="17.875" style="98" customWidth="1"/>
    <col min="16135" max="16135" width="20.5" style="98" customWidth="1"/>
    <col min="16136" max="16136" width="14.625" style="98" customWidth="1"/>
    <col min="16137" max="16137" width="14.125" style="98" customWidth="1"/>
    <col min="16138" max="16138" width="44" style="98" customWidth="1"/>
    <col min="16139" max="16384" width="9" style="98"/>
  </cols>
  <sheetData>
    <row r="1" spans="1:11" ht="18.75">
      <c r="A1" s="97"/>
      <c r="B1" s="97"/>
      <c r="C1" s="97"/>
      <c r="D1" s="97"/>
      <c r="F1" s="99"/>
    </row>
    <row r="2" spans="1:11" ht="27">
      <c r="A2" s="336" t="s">
        <v>780</v>
      </c>
      <c r="B2" s="336"/>
      <c r="C2" s="336"/>
      <c r="D2" s="336"/>
      <c r="E2" s="336"/>
      <c r="F2" s="336"/>
      <c r="G2" s="336"/>
      <c r="H2" s="336"/>
      <c r="I2" s="336"/>
      <c r="J2" s="336"/>
      <c r="K2" s="336"/>
    </row>
    <row r="4" spans="1:11">
      <c r="K4" s="102" t="s">
        <v>781</v>
      </c>
    </row>
    <row r="5" spans="1:11" ht="20.100000000000001" customHeight="1">
      <c r="A5" s="337" t="s">
        <v>782</v>
      </c>
      <c r="B5" s="337"/>
      <c r="C5" s="338"/>
      <c r="D5" s="337" t="s">
        <v>783</v>
      </c>
      <c r="E5" s="338"/>
      <c r="F5" s="338"/>
      <c r="G5" s="338"/>
      <c r="H5" s="337" t="s">
        <v>784</v>
      </c>
      <c r="I5" s="337" t="s">
        <v>785</v>
      </c>
      <c r="J5" s="337" t="s">
        <v>786</v>
      </c>
      <c r="K5" s="339" t="s">
        <v>787</v>
      </c>
    </row>
    <row r="6" spans="1:11" ht="27" customHeight="1">
      <c r="A6" s="103" t="s">
        <v>788</v>
      </c>
      <c r="B6" s="103" t="s">
        <v>789</v>
      </c>
      <c r="C6" s="103" t="s">
        <v>790</v>
      </c>
      <c r="D6" s="104" t="s">
        <v>791</v>
      </c>
      <c r="E6" s="103" t="s">
        <v>792</v>
      </c>
      <c r="F6" s="103" t="s">
        <v>793</v>
      </c>
      <c r="G6" s="104" t="s">
        <v>794</v>
      </c>
      <c r="H6" s="337"/>
      <c r="I6" s="337"/>
      <c r="J6" s="337"/>
      <c r="K6" s="339"/>
    </row>
    <row r="7" spans="1:11" s="249" customFormat="1" ht="52.5" customHeight="1">
      <c r="A7" s="131">
        <v>1</v>
      </c>
      <c r="B7" s="131" t="s">
        <v>857</v>
      </c>
      <c r="C7" s="131" t="s">
        <v>1026</v>
      </c>
      <c r="D7" s="130" t="s">
        <v>802</v>
      </c>
      <c r="E7" s="131" t="s">
        <v>803</v>
      </c>
      <c r="F7" s="133" t="s">
        <v>1091</v>
      </c>
      <c r="G7" s="130" t="s">
        <v>804</v>
      </c>
      <c r="H7" s="133" t="s">
        <v>1092</v>
      </c>
      <c r="I7" s="133">
        <v>28498000</v>
      </c>
      <c r="J7" s="133">
        <v>2054000</v>
      </c>
      <c r="K7" s="248" t="s">
        <v>920</v>
      </c>
    </row>
    <row r="8" spans="1:11" s="249" customFormat="1" ht="52.5" customHeight="1">
      <c r="A8" s="131">
        <v>2</v>
      </c>
      <c r="B8" s="131" t="s">
        <v>857</v>
      </c>
      <c r="C8" s="131" t="s">
        <v>1026</v>
      </c>
      <c r="D8" s="130" t="s">
        <v>905</v>
      </c>
      <c r="E8" s="131" t="s">
        <v>805</v>
      </c>
      <c r="F8" s="133" t="s">
        <v>923</v>
      </c>
      <c r="G8" s="130" t="s">
        <v>804</v>
      </c>
      <c r="H8" s="133" t="s">
        <v>806</v>
      </c>
      <c r="I8" s="133">
        <v>1000000</v>
      </c>
      <c r="J8" s="133">
        <v>0</v>
      </c>
      <c r="K8" s="248" t="s">
        <v>855</v>
      </c>
    </row>
    <row r="9" spans="1:11" s="249" customFormat="1" ht="52.5" customHeight="1">
      <c r="A9" s="131">
        <v>3</v>
      </c>
      <c r="B9" s="131" t="s">
        <v>176</v>
      </c>
      <c r="C9" s="131" t="s">
        <v>158</v>
      </c>
      <c r="D9" s="130" t="s">
        <v>831</v>
      </c>
      <c r="E9" s="131" t="s">
        <v>832</v>
      </c>
      <c r="F9" s="133" t="s">
        <v>922</v>
      </c>
      <c r="G9" s="130" t="s">
        <v>833</v>
      </c>
      <c r="H9" s="133" t="s">
        <v>834</v>
      </c>
      <c r="I9" s="133">
        <v>500000</v>
      </c>
      <c r="J9" s="133">
        <v>500000</v>
      </c>
      <c r="K9" s="248" t="s">
        <v>921</v>
      </c>
    </row>
    <row r="10" spans="1:11" s="249" customFormat="1" ht="52.5" customHeight="1">
      <c r="A10" s="131">
        <v>4</v>
      </c>
      <c r="B10" s="131" t="s">
        <v>176</v>
      </c>
      <c r="C10" s="131" t="s">
        <v>158</v>
      </c>
      <c r="D10" s="130" t="s">
        <v>831</v>
      </c>
      <c r="E10" s="131" t="s">
        <v>832</v>
      </c>
      <c r="F10" s="133" t="s">
        <v>835</v>
      </c>
      <c r="G10" s="130" t="s">
        <v>836</v>
      </c>
      <c r="H10" s="133" t="s">
        <v>837</v>
      </c>
      <c r="I10" s="133">
        <v>288000</v>
      </c>
      <c r="J10" s="133">
        <v>140000</v>
      </c>
      <c r="K10" s="248" t="s">
        <v>920</v>
      </c>
    </row>
    <row r="11" spans="1:11" s="249" customFormat="1" ht="52.5" customHeight="1">
      <c r="A11" s="131">
        <v>5</v>
      </c>
      <c r="B11" s="131" t="s">
        <v>176</v>
      </c>
      <c r="C11" s="131" t="s">
        <v>158</v>
      </c>
      <c r="D11" s="130" t="s">
        <v>838</v>
      </c>
      <c r="E11" s="131" t="s">
        <v>839</v>
      </c>
      <c r="F11" s="133" t="s">
        <v>840</v>
      </c>
      <c r="G11" s="130" t="s">
        <v>833</v>
      </c>
      <c r="H11" s="133" t="s">
        <v>841</v>
      </c>
      <c r="I11" s="133">
        <v>124000</v>
      </c>
      <c r="J11" s="133">
        <v>124000</v>
      </c>
      <c r="K11" s="248" t="s">
        <v>921</v>
      </c>
    </row>
    <row r="12" spans="1:11" s="249" customFormat="1" ht="52.5" customHeight="1">
      <c r="A12" s="131">
        <v>6</v>
      </c>
      <c r="B12" s="131" t="s">
        <v>176</v>
      </c>
      <c r="C12" s="131" t="s">
        <v>158</v>
      </c>
      <c r="D12" s="130" t="s">
        <v>842</v>
      </c>
      <c r="E12" s="131" t="s">
        <v>843</v>
      </c>
      <c r="F12" s="133" t="s">
        <v>844</v>
      </c>
      <c r="G12" s="130" t="s">
        <v>845</v>
      </c>
      <c r="H12" s="133" t="s">
        <v>846</v>
      </c>
      <c r="I12" s="133">
        <v>300000</v>
      </c>
      <c r="J12" s="133">
        <v>300000</v>
      </c>
      <c r="K12" s="248" t="s">
        <v>921</v>
      </c>
    </row>
    <row r="13" spans="1:11" s="249" customFormat="1" ht="52.5" customHeight="1">
      <c r="A13" s="131">
        <v>7</v>
      </c>
      <c r="B13" s="131" t="s">
        <v>90</v>
      </c>
      <c r="C13" s="131" t="s">
        <v>158</v>
      </c>
      <c r="D13" s="130" t="s">
        <v>847</v>
      </c>
      <c r="E13" s="131" t="s">
        <v>848</v>
      </c>
      <c r="F13" s="133" t="s">
        <v>924</v>
      </c>
      <c r="G13" s="130" t="s">
        <v>849</v>
      </c>
      <c r="H13" s="133" t="s">
        <v>850</v>
      </c>
      <c r="I13" s="133">
        <v>2000000</v>
      </c>
      <c r="J13" s="133">
        <v>2000000</v>
      </c>
      <c r="K13" s="248" t="s">
        <v>921</v>
      </c>
    </row>
    <row r="14" spans="1:11" s="249" customFormat="1" ht="52.5" customHeight="1">
      <c r="A14" s="131">
        <v>8</v>
      </c>
      <c r="B14" s="131" t="s">
        <v>851</v>
      </c>
      <c r="C14" s="131" t="s">
        <v>158</v>
      </c>
      <c r="D14" s="130" t="s">
        <v>1024</v>
      </c>
      <c r="E14" s="131" t="s">
        <v>852</v>
      </c>
      <c r="F14" s="133" t="s">
        <v>853</v>
      </c>
      <c r="G14" s="130" t="s">
        <v>849</v>
      </c>
      <c r="H14" s="133" t="s">
        <v>854</v>
      </c>
      <c r="I14" s="133">
        <v>250000</v>
      </c>
      <c r="J14" s="133">
        <v>250000</v>
      </c>
      <c r="K14" s="248" t="s">
        <v>855</v>
      </c>
    </row>
    <row r="15" spans="1:11" s="249" customFormat="1" ht="52.5" customHeight="1">
      <c r="A15" s="131">
        <v>9</v>
      </c>
      <c r="B15" s="131" t="s">
        <v>851</v>
      </c>
      <c r="C15" s="131" t="s">
        <v>158</v>
      </c>
      <c r="D15" s="130" t="s">
        <v>1024</v>
      </c>
      <c r="E15" s="131" t="s">
        <v>852</v>
      </c>
      <c r="F15" s="133" t="s">
        <v>853</v>
      </c>
      <c r="G15" s="130" t="s">
        <v>856</v>
      </c>
      <c r="H15" s="133" t="s">
        <v>854</v>
      </c>
      <c r="I15" s="133">
        <v>50000</v>
      </c>
      <c r="J15" s="133">
        <v>50000</v>
      </c>
      <c r="K15" s="248" t="s">
        <v>855</v>
      </c>
    </row>
    <row r="16" spans="1:11" s="249" customFormat="1" ht="52.5" customHeight="1">
      <c r="A16" s="131">
        <v>10</v>
      </c>
      <c r="B16" s="131" t="s">
        <v>1018</v>
      </c>
      <c r="C16" s="131" t="s">
        <v>513</v>
      </c>
      <c r="D16" s="276" t="s">
        <v>957</v>
      </c>
      <c r="E16" s="277" t="s">
        <v>958</v>
      </c>
      <c r="F16" s="133" t="s">
        <v>1017</v>
      </c>
      <c r="G16" s="271" t="s">
        <v>804</v>
      </c>
      <c r="H16" s="133" t="s">
        <v>959</v>
      </c>
      <c r="I16" s="278">
        <v>1000000</v>
      </c>
      <c r="J16" s="278">
        <v>1000000</v>
      </c>
      <c r="K16" s="263" t="s">
        <v>1016</v>
      </c>
    </row>
    <row r="17" spans="1:11" s="249" customFormat="1" ht="52.5" customHeight="1">
      <c r="A17" s="250">
        <v>11</v>
      </c>
      <c r="B17" s="131" t="s">
        <v>308</v>
      </c>
      <c r="C17" s="131" t="s">
        <v>292</v>
      </c>
      <c r="D17" s="130" t="s">
        <v>1027</v>
      </c>
      <c r="E17" s="131" t="s">
        <v>860</v>
      </c>
      <c r="F17" s="133" t="s">
        <v>861</v>
      </c>
      <c r="G17" s="130" t="s">
        <v>862</v>
      </c>
      <c r="H17" s="133" t="s">
        <v>863</v>
      </c>
      <c r="I17" s="133">
        <v>127000</v>
      </c>
      <c r="J17" s="133">
        <v>127000</v>
      </c>
      <c r="K17" s="248" t="s">
        <v>921</v>
      </c>
    </row>
    <row r="18" spans="1:11" s="249" customFormat="1" ht="52.5" customHeight="1">
      <c r="A18" s="250">
        <v>12</v>
      </c>
      <c r="B18" s="131" t="s">
        <v>308</v>
      </c>
      <c r="C18" s="131" t="s">
        <v>292</v>
      </c>
      <c r="D18" s="130" t="s">
        <v>1028</v>
      </c>
      <c r="E18" s="131" t="s">
        <v>864</v>
      </c>
      <c r="F18" s="133" t="s">
        <v>865</v>
      </c>
      <c r="G18" s="130" t="s">
        <v>845</v>
      </c>
      <c r="H18" s="133" t="s">
        <v>1029</v>
      </c>
      <c r="I18" s="133">
        <v>203000</v>
      </c>
      <c r="J18" s="133">
        <v>186118</v>
      </c>
      <c r="K18" s="248" t="s">
        <v>1083</v>
      </c>
    </row>
    <row r="19" spans="1:11" s="249" customFormat="1" ht="52.5" customHeight="1">
      <c r="A19" s="250">
        <v>13</v>
      </c>
      <c r="B19" s="131" t="s">
        <v>308</v>
      </c>
      <c r="C19" s="131" t="s">
        <v>292</v>
      </c>
      <c r="D19" s="130" t="s">
        <v>1028</v>
      </c>
      <c r="E19" s="131" t="s">
        <v>864</v>
      </c>
      <c r="F19" s="133" t="s">
        <v>865</v>
      </c>
      <c r="G19" s="130" t="s">
        <v>867</v>
      </c>
      <c r="H19" s="133" t="s">
        <v>866</v>
      </c>
      <c r="I19" s="133">
        <v>7000</v>
      </c>
      <c r="J19" s="133">
        <v>7000</v>
      </c>
      <c r="K19" s="248" t="s">
        <v>921</v>
      </c>
    </row>
    <row r="20" spans="1:11" s="249" customFormat="1" ht="52.5" customHeight="1">
      <c r="A20" s="250">
        <v>14</v>
      </c>
      <c r="B20" s="131" t="s">
        <v>308</v>
      </c>
      <c r="C20" s="131" t="s">
        <v>292</v>
      </c>
      <c r="D20" s="130" t="s">
        <v>1028</v>
      </c>
      <c r="E20" s="131" t="s">
        <v>864</v>
      </c>
      <c r="F20" s="133" t="s">
        <v>868</v>
      </c>
      <c r="G20" s="130" t="s">
        <v>845</v>
      </c>
      <c r="H20" s="133" t="s">
        <v>869</v>
      </c>
      <c r="I20" s="133">
        <v>275000</v>
      </c>
      <c r="J20" s="133">
        <v>168007</v>
      </c>
      <c r="K20" s="248" t="s">
        <v>921</v>
      </c>
    </row>
    <row r="21" spans="1:11" s="249" customFormat="1" ht="52.5" customHeight="1">
      <c r="A21" s="250">
        <v>15</v>
      </c>
      <c r="B21" s="131" t="s">
        <v>308</v>
      </c>
      <c r="C21" s="131" t="s">
        <v>292</v>
      </c>
      <c r="D21" s="130" t="s">
        <v>1028</v>
      </c>
      <c r="E21" s="131" t="s">
        <v>864</v>
      </c>
      <c r="F21" s="133" t="s">
        <v>868</v>
      </c>
      <c r="G21" s="130" t="s">
        <v>867</v>
      </c>
      <c r="H21" s="133" t="s">
        <v>869</v>
      </c>
      <c r="I21" s="133">
        <v>7000</v>
      </c>
      <c r="J21" s="133">
        <v>7000</v>
      </c>
      <c r="K21" s="248" t="s">
        <v>921</v>
      </c>
    </row>
    <row r="22" spans="1:11" s="249" customFormat="1" ht="52.5" customHeight="1">
      <c r="A22" s="250">
        <v>16</v>
      </c>
      <c r="B22" s="131" t="s">
        <v>308</v>
      </c>
      <c r="C22" s="131" t="s">
        <v>292</v>
      </c>
      <c r="D22" s="130" t="s">
        <v>1028</v>
      </c>
      <c r="E22" s="131" t="s">
        <v>864</v>
      </c>
      <c r="F22" s="133" t="s">
        <v>868</v>
      </c>
      <c r="G22" s="130" t="s">
        <v>833</v>
      </c>
      <c r="H22" s="133" t="s">
        <v>870</v>
      </c>
      <c r="I22" s="133">
        <v>700000</v>
      </c>
      <c r="J22" s="133">
        <v>294797</v>
      </c>
      <c r="K22" s="248" t="s">
        <v>921</v>
      </c>
    </row>
    <row r="23" spans="1:11" s="249" customFormat="1" ht="52.5" customHeight="1">
      <c r="A23" s="250">
        <v>17</v>
      </c>
      <c r="B23" s="131" t="s">
        <v>1022</v>
      </c>
      <c r="C23" s="131" t="s">
        <v>961</v>
      </c>
      <c r="D23" s="130" t="s">
        <v>1021</v>
      </c>
      <c r="E23" s="131" t="s">
        <v>962</v>
      </c>
      <c r="F23" s="133" t="s">
        <v>963</v>
      </c>
      <c r="G23" s="130" t="s">
        <v>1249</v>
      </c>
      <c r="H23" s="133" t="s">
        <v>964</v>
      </c>
      <c r="I23" s="133">
        <v>5048996</v>
      </c>
      <c r="J23" s="133">
        <v>163659</v>
      </c>
      <c r="K23" s="263" t="s">
        <v>965</v>
      </c>
    </row>
    <row r="24" spans="1:11" s="249" customFormat="1" ht="52.5" customHeight="1">
      <c r="A24" s="250">
        <v>18</v>
      </c>
      <c r="B24" s="131" t="s">
        <v>1022</v>
      </c>
      <c r="C24" s="131" t="s">
        <v>514</v>
      </c>
      <c r="D24" s="130" t="s">
        <v>1020</v>
      </c>
      <c r="E24" s="131" t="s">
        <v>966</v>
      </c>
      <c r="F24" s="133" t="s">
        <v>967</v>
      </c>
      <c r="G24" s="130" t="s">
        <v>845</v>
      </c>
      <c r="H24" s="133" t="s">
        <v>968</v>
      </c>
      <c r="I24" s="133">
        <v>1386000</v>
      </c>
      <c r="J24" s="133">
        <v>43916</v>
      </c>
      <c r="K24" s="263" t="s">
        <v>960</v>
      </c>
    </row>
    <row r="25" spans="1:11" s="249" customFormat="1" ht="52.5" customHeight="1">
      <c r="A25" s="250">
        <v>19</v>
      </c>
      <c r="B25" s="131" t="s">
        <v>1022</v>
      </c>
      <c r="C25" s="131" t="s">
        <v>514</v>
      </c>
      <c r="D25" s="130" t="s">
        <v>1021</v>
      </c>
      <c r="E25" s="131" t="s">
        <v>969</v>
      </c>
      <c r="F25" s="133" t="s">
        <v>970</v>
      </c>
      <c r="G25" s="130" t="s">
        <v>1082</v>
      </c>
      <c r="H25" s="133" t="s">
        <v>971</v>
      </c>
      <c r="I25" s="133">
        <v>963000</v>
      </c>
      <c r="J25" s="133">
        <v>116408</v>
      </c>
      <c r="K25" s="263" t="s">
        <v>960</v>
      </c>
    </row>
    <row r="26" spans="1:11" s="249" customFormat="1" ht="52.5" customHeight="1">
      <c r="A26" s="250">
        <v>20</v>
      </c>
      <c r="B26" s="131" t="s">
        <v>1022</v>
      </c>
      <c r="C26" s="131" t="s">
        <v>514</v>
      </c>
      <c r="D26" s="130" t="s">
        <v>1021</v>
      </c>
      <c r="E26" s="131" t="s">
        <v>969</v>
      </c>
      <c r="F26" s="133" t="s">
        <v>972</v>
      </c>
      <c r="G26" s="130" t="s">
        <v>1082</v>
      </c>
      <c r="H26" s="133" t="s">
        <v>973</v>
      </c>
      <c r="I26" s="133">
        <v>370000</v>
      </c>
      <c r="J26" s="133">
        <v>38443</v>
      </c>
      <c r="K26" s="263" t="s">
        <v>960</v>
      </c>
    </row>
    <row r="27" spans="1:11" s="249" customFormat="1" ht="52.5" customHeight="1">
      <c r="A27" s="250">
        <v>21</v>
      </c>
      <c r="B27" s="131" t="s">
        <v>1022</v>
      </c>
      <c r="C27" s="131" t="s">
        <v>514</v>
      </c>
      <c r="D27" s="130" t="s">
        <v>1021</v>
      </c>
      <c r="E27" s="131" t="s">
        <v>969</v>
      </c>
      <c r="F27" s="133" t="s">
        <v>974</v>
      </c>
      <c r="G27" s="130" t="s">
        <v>1082</v>
      </c>
      <c r="H27" s="133" t="s">
        <v>975</v>
      </c>
      <c r="I27" s="133">
        <v>769000</v>
      </c>
      <c r="J27" s="133">
        <v>137620</v>
      </c>
      <c r="K27" s="263" t="s">
        <v>960</v>
      </c>
    </row>
    <row r="28" spans="1:11" s="249" customFormat="1" ht="52.5" customHeight="1">
      <c r="A28" s="250">
        <v>22</v>
      </c>
      <c r="B28" s="131" t="s">
        <v>1022</v>
      </c>
      <c r="C28" s="131" t="s">
        <v>514</v>
      </c>
      <c r="D28" s="130" t="s">
        <v>1021</v>
      </c>
      <c r="E28" s="131" t="s">
        <v>969</v>
      </c>
      <c r="F28" s="133" t="s">
        <v>976</v>
      </c>
      <c r="G28" s="130" t="s">
        <v>1082</v>
      </c>
      <c r="H28" s="133" t="s">
        <v>977</v>
      </c>
      <c r="I28" s="133">
        <v>435000</v>
      </c>
      <c r="J28" s="133">
        <v>43784</v>
      </c>
      <c r="K28" s="263" t="s">
        <v>960</v>
      </c>
    </row>
    <row r="29" spans="1:11" s="249" customFormat="1" ht="52.5" customHeight="1">
      <c r="A29" s="250">
        <v>23</v>
      </c>
      <c r="B29" s="131" t="s">
        <v>1022</v>
      </c>
      <c r="C29" s="131" t="s">
        <v>514</v>
      </c>
      <c r="D29" s="130" t="s">
        <v>1021</v>
      </c>
      <c r="E29" s="131" t="s">
        <v>969</v>
      </c>
      <c r="F29" s="133" t="s">
        <v>978</v>
      </c>
      <c r="G29" s="130" t="s">
        <v>1082</v>
      </c>
      <c r="H29" s="133" t="s">
        <v>979</v>
      </c>
      <c r="I29" s="133">
        <v>463000</v>
      </c>
      <c r="J29" s="133">
        <v>53106</v>
      </c>
      <c r="K29" s="263" t="s">
        <v>960</v>
      </c>
    </row>
    <row r="30" spans="1:11" s="249" customFormat="1" ht="52.5" customHeight="1">
      <c r="A30" s="250">
        <v>24</v>
      </c>
      <c r="B30" s="131" t="s">
        <v>1022</v>
      </c>
      <c r="C30" s="131" t="s">
        <v>514</v>
      </c>
      <c r="D30" s="130" t="s">
        <v>1021</v>
      </c>
      <c r="E30" s="131" t="s">
        <v>969</v>
      </c>
      <c r="F30" s="133" t="s">
        <v>980</v>
      </c>
      <c r="G30" s="130" t="s">
        <v>1082</v>
      </c>
      <c r="H30" s="133" t="s">
        <v>981</v>
      </c>
      <c r="I30" s="133">
        <v>925000</v>
      </c>
      <c r="J30" s="133">
        <v>82163</v>
      </c>
      <c r="K30" s="263" t="s">
        <v>960</v>
      </c>
    </row>
    <row r="31" spans="1:11" s="249" customFormat="1" ht="52.5" customHeight="1">
      <c r="A31" s="131">
        <v>25</v>
      </c>
      <c r="B31" s="131" t="s">
        <v>386</v>
      </c>
      <c r="C31" s="131" t="s">
        <v>367</v>
      </c>
      <c r="D31" s="130" t="s">
        <v>871</v>
      </c>
      <c r="E31" s="131" t="s">
        <v>872</v>
      </c>
      <c r="F31" s="133" t="s">
        <v>916</v>
      </c>
      <c r="G31" s="130" t="s">
        <v>804</v>
      </c>
      <c r="H31" s="133" t="s">
        <v>873</v>
      </c>
      <c r="I31" s="133">
        <v>1000000</v>
      </c>
      <c r="J31" s="133">
        <v>1000000</v>
      </c>
      <c r="K31" s="248" t="s">
        <v>921</v>
      </c>
    </row>
    <row r="32" spans="1:11" s="249" customFormat="1" ht="52.5" customHeight="1">
      <c r="A32" s="131">
        <v>26</v>
      </c>
      <c r="B32" s="131" t="s">
        <v>386</v>
      </c>
      <c r="C32" s="131" t="s">
        <v>367</v>
      </c>
      <c r="D32" s="130" t="s">
        <v>871</v>
      </c>
      <c r="E32" s="131" t="s">
        <v>872</v>
      </c>
      <c r="F32" s="133" t="s">
        <v>1025</v>
      </c>
      <c r="G32" s="130" t="s">
        <v>845</v>
      </c>
      <c r="H32" s="133" t="s">
        <v>874</v>
      </c>
      <c r="I32" s="133">
        <v>1000000</v>
      </c>
      <c r="J32" s="133">
        <v>1000000</v>
      </c>
      <c r="K32" s="248" t="s">
        <v>921</v>
      </c>
    </row>
    <row r="33" spans="1:11" s="249" customFormat="1" ht="52.5" customHeight="1">
      <c r="A33" s="131">
        <v>27</v>
      </c>
      <c r="B33" s="131" t="s">
        <v>879</v>
      </c>
      <c r="C33" s="131" t="s">
        <v>878</v>
      </c>
      <c r="D33" s="130" t="s">
        <v>875</v>
      </c>
      <c r="E33" s="131" t="s">
        <v>876</v>
      </c>
      <c r="F33" s="133" t="s">
        <v>1163</v>
      </c>
      <c r="G33" s="130" t="s">
        <v>804</v>
      </c>
      <c r="H33" s="133" t="s">
        <v>877</v>
      </c>
      <c r="I33" s="133">
        <v>7134000</v>
      </c>
      <c r="J33" s="133">
        <v>928000</v>
      </c>
      <c r="K33" s="248" t="s">
        <v>920</v>
      </c>
    </row>
    <row r="34" spans="1:11" s="249" customFormat="1" ht="52.5" customHeight="1">
      <c r="A34" s="131">
        <v>28</v>
      </c>
      <c r="B34" s="131" t="s">
        <v>906</v>
      </c>
      <c r="C34" s="131" t="s">
        <v>907</v>
      </c>
      <c r="D34" s="130" t="s">
        <v>908</v>
      </c>
      <c r="E34" s="131" t="s">
        <v>909</v>
      </c>
      <c r="F34" s="133" t="s">
        <v>910</v>
      </c>
      <c r="G34" s="130" t="s">
        <v>1248</v>
      </c>
      <c r="H34" s="132" t="s">
        <v>911</v>
      </c>
      <c r="I34" s="133">
        <v>3820000</v>
      </c>
      <c r="J34" s="133">
        <v>81930</v>
      </c>
      <c r="K34" s="248" t="s">
        <v>855</v>
      </c>
    </row>
    <row r="35" spans="1:11" s="249" customFormat="1" ht="52.5" customHeight="1">
      <c r="A35" s="131">
        <v>29</v>
      </c>
      <c r="B35" s="131" t="s">
        <v>1023</v>
      </c>
      <c r="C35" s="131" t="s">
        <v>552</v>
      </c>
      <c r="D35" s="130" t="s">
        <v>1019</v>
      </c>
      <c r="E35" s="131" t="s">
        <v>982</v>
      </c>
      <c r="F35" s="133" t="s">
        <v>983</v>
      </c>
      <c r="G35" s="130" t="s">
        <v>984</v>
      </c>
      <c r="H35" s="133" t="s">
        <v>985</v>
      </c>
      <c r="I35" s="133">
        <v>1016000</v>
      </c>
      <c r="J35" s="133">
        <v>575000</v>
      </c>
      <c r="K35" s="263" t="s">
        <v>960</v>
      </c>
    </row>
    <row r="36" spans="1:11" s="249" customFormat="1" ht="52.5" customHeight="1">
      <c r="A36" s="131">
        <v>30</v>
      </c>
      <c r="B36" s="251" t="s">
        <v>110</v>
      </c>
      <c r="C36" s="131" t="s">
        <v>109</v>
      </c>
      <c r="D36" s="252" t="s">
        <v>986</v>
      </c>
      <c r="E36" s="252" t="s">
        <v>987</v>
      </c>
      <c r="F36" s="133" t="s">
        <v>988</v>
      </c>
      <c r="G36" s="130" t="s">
        <v>804</v>
      </c>
      <c r="H36" s="253" t="s">
        <v>989</v>
      </c>
      <c r="I36" s="254">
        <v>5029000</v>
      </c>
      <c r="J36" s="254">
        <v>2309275</v>
      </c>
      <c r="K36" s="263" t="s">
        <v>990</v>
      </c>
    </row>
    <row r="37" spans="1:11" s="257" customFormat="1" ht="48" customHeight="1">
      <c r="A37" s="255" t="s">
        <v>1036</v>
      </c>
      <c r="B37" s="251" t="s">
        <v>857</v>
      </c>
      <c r="C37" s="131" t="s">
        <v>1026</v>
      </c>
      <c r="D37" s="133" t="s">
        <v>1030</v>
      </c>
      <c r="E37" s="133" t="s">
        <v>1031</v>
      </c>
      <c r="F37" s="133" t="s">
        <v>1032</v>
      </c>
      <c r="G37" s="133" t="s">
        <v>1033</v>
      </c>
      <c r="H37" s="133" t="s">
        <v>1034</v>
      </c>
      <c r="I37" s="256">
        <v>44156</v>
      </c>
      <c r="J37" s="256">
        <v>3266</v>
      </c>
      <c r="K37" s="279" t="s">
        <v>1035</v>
      </c>
    </row>
    <row r="38" spans="1:11" s="257" customFormat="1" ht="51" customHeight="1">
      <c r="A38" s="255" t="s">
        <v>1036</v>
      </c>
      <c r="B38" s="258" t="s">
        <v>1037</v>
      </c>
      <c r="C38" s="255" t="s">
        <v>1038</v>
      </c>
      <c r="D38" s="133" t="s">
        <v>1041</v>
      </c>
      <c r="E38" s="133" t="s">
        <v>1042</v>
      </c>
      <c r="F38" s="133" t="s">
        <v>1039</v>
      </c>
      <c r="G38" s="130" t="s">
        <v>804</v>
      </c>
      <c r="H38" s="133" t="s">
        <v>1081</v>
      </c>
      <c r="I38" s="256">
        <v>6540250</v>
      </c>
      <c r="J38" s="256">
        <v>4455000</v>
      </c>
      <c r="K38" s="248" t="s">
        <v>1040</v>
      </c>
    </row>
    <row r="39" spans="1:11" s="257" customFormat="1" ht="111" customHeight="1">
      <c r="A39" s="255" t="s">
        <v>1036</v>
      </c>
      <c r="B39" s="259" t="s">
        <v>1044</v>
      </c>
      <c r="C39" s="259" t="s">
        <v>1045</v>
      </c>
      <c r="D39" s="260" t="s">
        <v>1046</v>
      </c>
      <c r="E39" s="259" t="s">
        <v>1047</v>
      </c>
      <c r="F39" s="259" t="s">
        <v>1048</v>
      </c>
      <c r="G39" s="260" t="s">
        <v>1098</v>
      </c>
      <c r="H39" s="261" t="s">
        <v>1049</v>
      </c>
      <c r="I39" s="262">
        <v>45000</v>
      </c>
      <c r="J39" s="262">
        <v>45000</v>
      </c>
      <c r="K39" s="263" t="s">
        <v>1050</v>
      </c>
    </row>
    <row r="40" spans="1:11" s="257" customFormat="1" ht="82.5" customHeight="1">
      <c r="A40" s="264" t="s">
        <v>1043</v>
      </c>
      <c r="B40" s="259" t="s">
        <v>1044</v>
      </c>
      <c r="C40" s="259" t="s">
        <v>1045</v>
      </c>
      <c r="D40" s="130" t="s">
        <v>1055</v>
      </c>
      <c r="E40" s="131" t="s">
        <v>1056</v>
      </c>
      <c r="F40" s="131" t="s">
        <v>1057</v>
      </c>
      <c r="G40" s="130" t="s">
        <v>1058</v>
      </c>
      <c r="H40" s="133" t="s">
        <v>1059</v>
      </c>
      <c r="I40" s="133">
        <v>380000</v>
      </c>
      <c r="J40" s="133">
        <v>89300</v>
      </c>
      <c r="K40" s="248" t="s">
        <v>1060</v>
      </c>
    </row>
    <row r="41" spans="1:11" s="249" customFormat="1" ht="33" customHeight="1">
      <c r="A41" s="255" t="s">
        <v>1036</v>
      </c>
      <c r="B41" s="131" t="s">
        <v>308</v>
      </c>
      <c r="C41" s="131" t="s">
        <v>292</v>
      </c>
      <c r="D41" s="130" t="s">
        <v>1080</v>
      </c>
      <c r="E41" s="131" t="s">
        <v>864</v>
      </c>
      <c r="F41" s="133" t="s">
        <v>868</v>
      </c>
      <c r="G41" s="130" t="s">
        <v>862</v>
      </c>
      <c r="H41" s="133" t="s">
        <v>1075</v>
      </c>
      <c r="I41" s="133">
        <v>925000</v>
      </c>
      <c r="J41" s="133">
        <v>100000</v>
      </c>
      <c r="K41" s="248" t="s">
        <v>1076</v>
      </c>
    </row>
    <row r="42" spans="1:11" s="249" customFormat="1" ht="33" customHeight="1">
      <c r="A42" s="255" t="s">
        <v>1036</v>
      </c>
      <c r="B42" s="131" t="s">
        <v>308</v>
      </c>
      <c r="C42" s="131" t="s">
        <v>292</v>
      </c>
      <c r="D42" s="130" t="s">
        <v>1080</v>
      </c>
      <c r="E42" s="131" t="s">
        <v>864</v>
      </c>
      <c r="F42" s="133" t="s">
        <v>868</v>
      </c>
      <c r="G42" s="130" t="s">
        <v>1077</v>
      </c>
      <c r="H42" s="133" t="s">
        <v>1078</v>
      </c>
      <c r="I42" s="133">
        <v>130907</v>
      </c>
      <c r="J42" s="133">
        <v>100000</v>
      </c>
      <c r="K42" s="248" t="s">
        <v>1076</v>
      </c>
    </row>
    <row r="43" spans="1:11" s="257" customFormat="1" ht="42" customHeight="1">
      <c r="A43" s="255" t="s">
        <v>1036</v>
      </c>
      <c r="B43" s="255" t="s">
        <v>1084</v>
      </c>
      <c r="C43" s="255" t="s">
        <v>1085</v>
      </c>
      <c r="D43" s="133" t="s">
        <v>1086</v>
      </c>
      <c r="E43" s="133" t="s">
        <v>1087</v>
      </c>
      <c r="F43" s="133" t="s">
        <v>1088</v>
      </c>
      <c r="G43" s="133" t="s">
        <v>1089</v>
      </c>
      <c r="H43" s="133" t="s">
        <v>1090</v>
      </c>
      <c r="I43" s="256">
        <v>275200</v>
      </c>
      <c r="J43" s="256">
        <v>137600</v>
      </c>
      <c r="K43" s="248" t="s">
        <v>921</v>
      </c>
    </row>
    <row r="44" spans="1:11" s="257" customFormat="1" ht="45" customHeight="1">
      <c r="A44" s="250" t="s">
        <v>1093</v>
      </c>
      <c r="B44" s="250" t="s">
        <v>90</v>
      </c>
      <c r="C44" s="131" t="s">
        <v>45</v>
      </c>
      <c r="D44" s="130" t="s">
        <v>1094</v>
      </c>
      <c r="E44" s="131" t="s">
        <v>805</v>
      </c>
      <c r="F44" s="133" t="s">
        <v>1095</v>
      </c>
      <c r="G44" s="271" t="s">
        <v>845</v>
      </c>
      <c r="H44" s="280" t="s">
        <v>1096</v>
      </c>
      <c r="I44" s="281">
        <v>1432200</v>
      </c>
      <c r="J44" s="282">
        <v>734966</v>
      </c>
      <c r="K44" s="248" t="s">
        <v>1079</v>
      </c>
    </row>
    <row r="45" spans="1:11" s="257" customFormat="1" ht="45.75" customHeight="1">
      <c r="A45" s="265" t="s">
        <v>1102</v>
      </c>
      <c r="B45" s="131" t="s">
        <v>1101</v>
      </c>
      <c r="C45" s="131" t="s">
        <v>552</v>
      </c>
      <c r="D45" s="266" t="s">
        <v>1103</v>
      </c>
      <c r="E45" s="266" t="s">
        <v>1104</v>
      </c>
      <c r="F45" s="266" t="s">
        <v>1097</v>
      </c>
      <c r="G45" s="266" t="s">
        <v>1098</v>
      </c>
      <c r="H45" s="267" t="s">
        <v>1099</v>
      </c>
      <c r="I45" s="268">
        <v>20000</v>
      </c>
      <c r="J45" s="268">
        <v>20000</v>
      </c>
      <c r="K45" s="269" t="s">
        <v>1100</v>
      </c>
    </row>
    <row r="46" spans="1:11" s="257" customFormat="1" ht="41.25" customHeight="1">
      <c r="A46" s="265" t="s">
        <v>1102</v>
      </c>
      <c r="B46" s="270" t="s">
        <v>1117</v>
      </c>
      <c r="C46" s="271" t="s">
        <v>1118</v>
      </c>
      <c r="D46" s="271" t="s">
        <v>1119</v>
      </c>
      <c r="E46" s="270" t="s">
        <v>1120</v>
      </c>
      <c r="F46" s="271" t="s">
        <v>1121</v>
      </c>
      <c r="G46" s="271" t="s">
        <v>804</v>
      </c>
      <c r="H46" s="280" t="s">
        <v>1122</v>
      </c>
      <c r="I46" s="283">
        <v>1051000</v>
      </c>
      <c r="J46" s="283">
        <v>222000</v>
      </c>
      <c r="K46" s="263" t="s">
        <v>1123</v>
      </c>
    </row>
    <row r="47" spans="1:11" s="257" customFormat="1" ht="41.25" customHeight="1">
      <c r="A47" s="265" t="s">
        <v>1102</v>
      </c>
      <c r="B47" s="270" t="s">
        <v>1132</v>
      </c>
      <c r="C47" s="271" t="s">
        <v>514</v>
      </c>
      <c r="D47" s="271" t="s">
        <v>1124</v>
      </c>
      <c r="E47" s="270" t="s">
        <v>1125</v>
      </c>
      <c r="F47" s="271" t="s">
        <v>1151</v>
      </c>
      <c r="G47" s="271" t="s">
        <v>1164</v>
      </c>
      <c r="H47" s="280" t="s">
        <v>1152</v>
      </c>
      <c r="I47" s="283">
        <v>300000</v>
      </c>
      <c r="J47" s="283">
        <v>300000</v>
      </c>
      <c r="K47" s="263" t="s">
        <v>1126</v>
      </c>
    </row>
    <row r="48" spans="1:11" s="257" customFormat="1" ht="41.25" customHeight="1">
      <c r="A48" s="265" t="s">
        <v>1102</v>
      </c>
      <c r="B48" s="259" t="s">
        <v>1044</v>
      </c>
      <c r="C48" s="259" t="s">
        <v>1045</v>
      </c>
      <c r="D48" s="130" t="s">
        <v>1127</v>
      </c>
      <c r="E48" s="251" t="s">
        <v>1128</v>
      </c>
      <c r="F48" s="252" t="s">
        <v>1129</v>
      </c>
      <c r="G48" s="252" t="s">
        <v>833</v>
      </c>
      <c r="H48" s="280" t="s">
        <v>1130</v>
      </c>
      <c r="I48" s="283">
        <v>20000</v>
      </c>
      <c r="J48" s="283">
        <v>20000</v>
      </c>
      <c r="K48" s="272" t="s">
        <v>1131</v>
      </c>
    </row>
    <row r="49" spans="1:11" s="257" customFormat="1" ht="41.25" customHeight="1">
      <c r="A49" s="297" t="s">
        <v>1154</v>
      </c>
      <c r="B49" s="298" t="s">
        <v>426</v>
      </c>
      <c r="C49" s="298" t="s">
        <v>405</v>
      </c>
      <c r="D49" s="296" t="s">
        <v>1162</v>
      </c>
      <c r="E49" s="298" t="s">
        <v>1155</v>
      </c>
      <c r="F49" s="296" t="s">
        <v>1156</v>
      </c>
      <c r="G49" s="296" t="s">
        <v>804</v>
      </c>
      <c r="H49" s="299" t="s">
        <v>1157</v>
      </c>
      <c r="I49" s="300">
        <v>450000</v>
      </c>
      <c r="J49" s="300">
        <v>450000</v>
      </c>
      <c r="K49" s="301" t="s">
        <v>1158</v>
      </c>
    </row>
    <row r="50" spans="1:11" s="257" customFormat="1" ht="36" customHeight="1">
      <c r="A50" s="297" t="s">
        <v>1154</v>
      </c>
      <c r="B50" s="298" t="s">
        <v>426</v>
      </c>
      <c r="C50" s="298" t="s">
        <v>405</v>
      </c>
      <c r="D50" s="296" t="s">
        <v>1162</v>
      </c>
      <c r="E50" s="298" t="s">
        <v>1155</v>
      </c>
      <c r="F50" s="296" t="s">
        <v>1159</v>
      </c>
      <c r="G50" s="296" t="s">
        <v>1160</v>
      </c>
      <c r="H50" s="299" t="s">
        <v>1161</v>
      </c>
      <c r="I50" s="300">
        <v>50000</v>
      </c>
      <c r="J50" s="300">
        <v>50000</v>
      </c>
      <c r="K50" s="301" t="s">
        <v>1158</v>
      </c>
    </row>
  </sheetData>
  <sheetProtection password="CC55" sheet="1" objects="1" scenarios="1"/>
  <autoFilter ref="A6:K50"/>
  <mergeCells count="7">
    <mergeCell ref="A2:K2"/>
    <mergeCell ref="A5:C5"/>
    <mergeCell ref="D5:G5"/>
    <mergeCell ref="H5:H6"/>
    <mergeCell ref="I5:I6"/>
    <mergeCell ref="J5:J6"/>
    <mergeCell ref="K5:K6"/>
  </mergeCells>
  <phoneticPr fontId="1" type="noConversion"/>
  <pageMargins left="0.23622047244094491" right="0.15748031496062992" top="0.62992125984251968" bottom="0.55118110236220474" header="0.39370078740157483" footer="0.27559055118110237"/>
  <pageSetup paperSize="8" scale="84" fitToHeight="0" orientation="landscape" r:id="rId1"/>
  <headerFooter alignWithMargins="0">
    <oddFooter>페이지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"/>
  <sheetViews>
    <sheetView showGridLines="0" view="pageBreakPreview" topLeftCell="D1" zoomScale="80" zoomScaleNormal="100" zoomScaleSheetLayoutView="80" workbookViewId="0">
      <selection activeCell="D1" sqref="D1"/>
    </sheetView>
  </sheetViews>
  <sheetFormatPr defaultRowHeight="12"/>
  <cols>
    <col min="1" max="1" width="10.125" style="98" hidden="1" customWidth="1"/>
    <col min="2" max="2" width="15.25" style="98" hidden="1" customWidth="1"/>
    <col min="3" max="3" width="16" style="98" hidden="1" customWidth="1"/>
    <col min="4" max="4" width="27.375" style="98" customWidth="1"/>
    <col min="5" max="5" width="21.125" style="98" customWidth="1"/>
    <col min="6" max="6" width="33.375" style="101" customWidth="1"/>
    <col min="7" max="7" width="17.875" style="98" customWidth="1"/>
    <col min="8" max="8" width="20.5" style="98" customWidth="1"/>
    <col min="9" max="9" width="14.625" style="98" customWidth="1"/>
    <col min="10" max="10" width="14.125" style="98" customWidth="1"/>
    <col min="11" max="11" width="44" style="100" customWidth="1"/>
    <col min="12" max="255" width="9" style="98"/>
    <col min="256" max="258" width="0" style="98" hidden="1" customWidth="1"/>
    <col min="259" max="259" width="27.375" style="98" customWidth="1"/>
    <col min="260" max="260" width="21.125" style="98" customWidth="1"/>
    <col min="261" max="261" width="33.375" style="98" customWidth="1"/>
    <col min="262" max="262" width="17.875" style="98" customWidth="1"/>
    <col min="263" max="263" width="20.5" style="98" customWidth="1"/>
    <col min="264" max="264" width="14.625" style="98" customWidth="1"/>
    <col min="265" max="265" width="14.125" style="98" customWidth="1"/>
    <col min="266" max="266" width="44" style="98" customWidth="1"/>
    <col min="267" max="511" width="9" style="98"/>
    <col min="512" max="514" width="0" style="98" hidden="1" customWidth="1"/>
    <col min="515" max="515" width="27.375" style="98" customWidth="1"/>
    <col min="516" max="516" width="21.125" style="98" customWidth="1"/>
    <col min="517" max="517" width="33.375" style="98" customWidth="1"/>
    <col min="518" max="518" width="17.875" style="98" customWidth="1"/>
    <col min="519" max="519" width="20.5" style="98" customWidth="1"/>
    <col min="520" max="520" width="14.625" style="98" customWidth="1"/>
    <col min="521" max="521" width="14.125" style="98" customWidth="1"/>
    <col min="522" max="522" width="44" style="98" customWidth="1"/>
    <col min="523" max="767" width="9" style="98"/>
    <col min="768" max="770" width="0" style="98" hidden="1" customWidth="1"/>
    <col min="771" max="771" width="27.375" style="98" customWidth="1"/>
    <col min="772" max="772" width="21.125" style="98" customWidth="1"/>
    <col min="773" max="773" width="33.375" style="98" customWidth="1"/>
    <col min="774" max="774" width="17.875" style="98" customWidth="1"/>
    <col min="775" max="775" width="20.5" style="98" customWidth="1"/>
    <col min="776" max="776" width="14.625" style="98" customWidth="1"/>
    <col min="777" max="777" width="14.125" style="98" customWidth="1"/>
    <col min="778" max="778" width="44" style="98" customWidth="1"/>
    <col min="779" max="1023" width="9" style="98"/>
    <col min="1024" max="1026" width="0" style="98" hidden="1" customWidth="1"/>
    <col min="1027" max="1027" width="27.375" style="98" customWidth="1"/>
    <col min="1028" max="1028" width="21.125" style="98" customWidth="1"/>
    <col min="1029" max="1029" width="33.375" style="98" customWidth="1"/>
    <col min="1030" max="1030" width="17.875" style="98" customWidth="1"/>
    <col min="1031" max="1031" width="20.5" style="98" customWidth="1"/>
    <col min="1032" max="1032" width="14.625" style="98" customWidth="1"/>
    <col min="1033" max="1033" width="14.125" style="98" customWidth="1"/>
    <col min="1034" max="1034" width="44" style="98" customWidth="1"/>
    <col min="1035" max="1279" width="9" style="98"/>
    <col min="1280" max="1282" width="0" style="98" hidden="1" customWidth="1"/>
    <col min="1283" max="1283" width="27.375" style="98" customWidth="1"/>
    <col min="1284" max="1284" width="21.125" style="98" customWidth="1"/>
    <col min="1285" max="1285" width="33.375" style="98" customWidth="1"/>
    <col min="1286" max="1286" width="17.875" style="98" customWidth="1"/>
    <col min="1287" max="1287" width="20.5" style="98" customWidth="1"/>
    <col min="1288" max="1288" width="14.625" style="98" customWidth="1"/>
    <col min="1289" max="1289" width="14.125" style="98" customWidth="1"/>
    <col min="1290" max="1290" width="44" style="98" customWidth="1"/>
    <col min="1291" max="1535" width="9" style="98"/>
    <col min="1536" max="1538" width="0" style="98" hidden="1" customWidth="1"/>
    <col min="1539" max="1539" width="27.375" style="98" customWidth="1"/>
    <col min="1540" max="1540" width="21.125" style="98" customWidth="1"/>
    <col min="1541" max="1541" width="33.375" style="98" customWidth="1"/>
    <col min="1542" max="1542" width="17.875" style="98" customWidth="1"/>
    <col min="1543" max="1543" width="20.5" style="98" customWidth="1"/>
    <col min="1544" max="1544" width="14.625" style="98" customWidth="1"/>
    <col min="1545" max="1545" width="14.125" style="98" customWidth="1"/>
    <col min="1546" max="1546" width="44" style="98" customWidth="1"/>
    <col min="1547" max="1791" width="9" style="98"/>
    <col min="1792" max="1794" width="0" style="98" hidden="1" customWidth="1"/>
    <col min="1795" max="1795" width="27.375" style="98" customWidth="1"/>
    <col min="1796" max="1796" width="21.125" style="98" customWidth="1"/>
    <col min="1797" max="1797" width="33.375" style="98" customWidth="1"/>
    <col min="1798" max="1798" width="17.875" style="98" customWidth="1"/>
    <col min="1799" max="1799" width="20.5" style="98" customWidth="1"/>
    <col min="1800" max="1800" width="14.625" style="98" customWidth="1"/>
    <col min="1801" max="1801" width="14.125" style="98" customWidth="1"/>
    <col min="1802" max="1802" width="44" style="98" customWidth="1"/>
    <col min="1803" max="2047" width="9" style="98"/>
    <col min="2048" max="2050" width="0" style="98" hidden="1" customWidth="1"/>
    <col min="2051" max="2051" width="27.375" style="98" customWidth="1"/>
    <col min="2052" max="2052" width="21.125" style="98" customWidth="1"/>
    <col min="2053" max="2053" width="33.375" style="98" customWidth="1"/>
    <col min="2054" max="2054" width="17.875" style="98" customWidth="1"/>
    <col min="2055" max="2055" width="20.5" style="98" customWidth="1"/>
    <col min="2056" max="2056" width="14.625" style="98" customWidth="1"/>
    <col min="2057" max="2057" width="14.125" style="98" customWidth="1"/>
    <col min="2058" max="2058" width="44" style="98" customWidth="1"/>
    <col min="2059" max="2303" width="9" style="98"/>
    <col min="2304" max="2306" width="0" style="98" hidden="1" customWidth="1"/>
    <col min="2307" max="2307" width="27.375" style="98" customWidth="1"/>
    <col min="2308" max="2308" width="21.125" style="98" customWidth="1"/>
    <col min="2309" max="2309" width="33.375" style="98" customWidth="1"/>
    <col min="2310" max="2310" width="17.875" style="98" customWidth="1"/>
    <col min="2311" max="2311" width="20.5" style="98" customWidth="1"/>
    <col min="2312" max="2312" width="14.625" style="98" customWidth="1"/>
    <col min="2313" max="2313" width="14.125" style="98" customWidth="1"/>
    <col min="2314" max="2314" width="44" style="98" customWidth="1"/>
    <col min="2315" max="2559" width="9" style="98"/>
    <col min="2560" max="2562" width="0" style="98" hidden="1" customWidth="1"/>
    <col min="2563" max="2563" width="27.375" style="98" customWidth="1"/>
    <col min="2564" max="2564" width="21.125" style="98" customWidth="1"/>
    <col min="2565" max="2565" width="33.375" style="98" customWidth="1"/>
    <col min="2566" max="2566" width="17.875" style="98" customWidth="1"/>
    <col min="2567" max="2567" width="20.5" style="98" customWidth="1"/>
    <col min="2568" max="2568" width="14.625" style="98" customWidth="1"/>
    <col min="2569" max="2569" width="14.125" style="98" customWidth="1"/>
    <col min="2570" max="2570" width="44" style="98" customWidth="1"/>
    <col min="2571" max="2815" width="9" style="98"/>
    <col min="2816" max="2818" width="0" style="98" hidden="1" customWidth="1"/>
    <col min="2819" max="2819" width="27.375" style="98" customWidth="1"/>
    <col min="2820" max="2820" width="21.125" style="98" customWidth="1"/>
    <col min="2821" max="2821" width="33.375" style="98" customWidth="1"/>
    <col min="2822" max="2822" width="17.875" style="98" customWidth="1"/>
    <col min="2823" max="2823" width="20.5" style="98" customWidth="1"/>
    <col min="2824" max="2824" width="14.625" style="98" customWidth="1"/>
    <col min="2825" max="2825" width="14.125" style="98" customWidth="1"/>
    <col min="2826" max="2826" width="44" style="98" customWidth="1"/>
    <col min="2827" max="3071" width="9" style="98"/>
    <col min="3072" max="3074" width="0" style="98" hidden="1" customWidth="1"/>
    <col min="3075" max="3075" width="27.375" style="98" customWidth="1"/>
    <col min="3076" max="3076" width="21.125" style="98" customWidth="1"/>
    <col min="3077" max="3077" width="33.375" style="98" customWidth="1"/>
    <col min="3078" max="3078" width="17.875" style="98" customWidth="1"/>
    <col min="3079" max="3079" width="20.5" style="98" customWidth="1"/>
    <col min="3080" max="3080" width="14.625" style="98" customWidth="1"/>
    <col min="3081" max="3081" width="14.125" style="98" customWidth="1"/>
    <col min="3082" max="3082" width="44" style="98" customWidth="1"/>
    <col min="3083" max="3327" width="9" style="98"/>
    <col min="3328" max="3330" width="0" style="98" hidden="1" customWidth="1"/>
    <col min="3331" max="3331" width="27.375" style="98" customWidth="1"/>
    <col min="3332" max="3332" width="21.125" style="98" customWidth="1"/>
    <col min="3333" max="3333" width="33.375" style="98" customWidth="1"/>
    <col min="3334" max="3334" width="17.875" style="98" customWidth="1"/>
    <col min="3335" max="3335" width="20.5" style="98" customWidth="1"/>
    <col min="3336" max="3336" width="14.625" style="98" customWidth="1"/>
    <col min="3337" max="3337" width="14.125" style="98" customWidth="1"/>
    <col min="3338" max="3338" width="44" style="98" customWidth="1"/>
    <col min="3339" max="3583" width="9" style="98"/>
    <col min="3584" max="3586" width="0" style="98" hidden="1" customWidth="1"/>
    <col min="3587" max="3587" width="27.375" style="98" customWidth="1"/>
    <col min="3588" max="3588" width="21.125" style="98" customWidth="1"/>
    <col min="3589" max="3589" width="33.375" style="98" customWidth="1"/>
    <col min="3590" max="3590" width="17.875" style="98" customWidth="1"/>
    <col min="3591" max="3591" width="20.5" style="98" customWidth="1"/>
    <col min="3592" max="3592" width="14.625" style="98" customWidth="1"/>
    <col min="3593" max="3593" width="14.125" style="98" customWidth="1"/>
    <col min="3594" max="3594" width="44" style="98" customWidth="1"/>
    <col min="3595" max="3839" width="9" style="98"/>
    <col min="3840" max="3842" width="0" style="98" hidden="1" customWidth="1"/>
    <col min="3843" max="3843" width="27.375" style="98" customWidth="1"/>
    <col min="3844" max="3844" width="21.125" style="98" customWidth="1"/>
    <col min="3845" max="3845" width="33.375" style="98" customWidth="1"/>
    <col min="3846" max="3846" width="17.875" style="98" customWidth="1"/>
    <col min="3847" max="3847" width="20.5" style="98" customWidth="1"/>
    <col min="3848" max="3848" width="14.625" style="98" customWidth="1"/>
    <col min="3849" max="3849" width="14.125" style="98" customWidth="1"/>
    <col min="3850" max="3850" width="44" style="98" customWidth="1"/>
    <col min="3851" max="4095" width="9" style="98"/>
    <col min="4096" max="4098" width="0" style="98" hidden="1" customWidth="1"/>
    <col min="4099" max="4099" width="27.375" style="98" customWidth="1"/>
    <col min="4100" max="4100" width="21.125" style="98" customWidth="1"/>
    <col min="4101" max="4101" width="33.375" style="98" customWidth="1"/>
    <col min="4102" max="4102" width="17.875" style="98" customWidth="1"/>
    <col min="4103" max="4103" width="20.5" style="98" customWidth="1"/>
    <col min="4104" max="4104" width="14.625" style="98" customWidth="1"/>
    <col min="4105" max="4105" width="14.125" style="98" customWidth="1"/>
    <col min="4106" max="4106" width="44" style="98" customWidth="1"/>
    <col min="4107" max="4351" width="9" style="98"/>
    <col min="4352" max="4354" width="0" style="98" hidden="1" customWidth="1"/>
    <col min="4355" max="4355" width="27.375" style="98" customWidth="1"/>
    <col min="4356" max="4356" width="21.125" style="98" customWidth="1"/>
    <col min="4357" max="4357" width="33.375" style="98" customWidth="1"/>
    <col min="4358" max="4358" width="17.875" style="98" customWidth="1"/>
    <col min="4359" max="4359" width="20.5" style="98" customWidth="1"/>
    <col min="4360" max="4360" width="14.625" style="98" customWidth="1"/>
    <col min="4361" max="4361" width="14.125" style="98" customWidth="1"/>
    <col min="4362" max="4362" width="44" style="98" customWidth="1"/>
    <col min="4363" max="4607" width="9" style="98"/>
    <col min="4608" max="4610" width="0" style="98" hidden="1" customWidth="1"/>
    <col min="4611" max="4611" width="27.375" style="98" customWidth="1"/>
    <col min="4612" max="4612" width="21.125" style="98" customWidth="1"/>
    <col min="4613" max="4613" width="33.375" style="98" customWidth="1"/>
    <col min="4614" max="4614" width="17.875" style="98" customWidth="1"/>
    <col min="4615" max="4615" width="20.5" style="98" customWidth="1"/>
    <col min="4616" max="4616" width="14.625" style="98" customWidth="1"/>
    <col min="4617" max="4617" width="14.125" style="98" customWidth="1"/>
    <col min="4618" max="4618" width="44" style="98" customWidth="1"/>
    <col min="4619" max="4863" width="9" style="98"/>
    <col min="4864" max="4866" width="0" style="98" hidden="1" customWidth="1"/>
    <col min="4867" max="4867" width="27.375" style="98" customWidth="1"/>
    <col min="4868" max="4868" width="21.125" style="98" customWidth="1"/>
    <col min="4869" max="4869" width="33.375" style="98" customWidth="1"/>
    <col min="4870" max="4870" width="17.875" style="98" customWidth="1"/>
    <col min="4871" max="4871" width="20.5" style="98" customWidth="1"/>
    <col min="4872" max="4872" width="14.625" style="98" customWidth="1"/>
    <col min="4873" max="4873" width="14.125" style="98" customWidth="1"/>
    <col min="4874" max="4874" width="44" style="98" customWidth="1"/>
    <col min="4875" max="5119" width="9" style="98"/>
    <col min="5120" max="5122" width="0" style="98" hidden="1" customWidth="1"/>
    <col min="5123" max="5123" width="27.375" style="98" customWidth="1"/>
    <col min="5124" max="5124" width="21.125" style="98" customWidth="1"/>
    <col min="5125" max="5125" width="33.375" style="98" customWidth="1"/>
    <col min="5126" max="5126" width="17.875" style="98" customWidth="1"/>
    <col min="5127" max="5127" width="20.5" style="98" customWidth="1"/>
    <col min="5128" max="5128" width="14.625" style="98" customWidth="1"/>
    <col min="5129" max="5129" width="14.125" style="98" customWidth="1"/>
    <col min="5130" max="5130" width="44" style="98" customWidth="1"/>
    <col min="5131" max="5375" width="9" style="98"/>
    <col min="5376" max="5378" width="0" style="98" hidden="1" customWidth="1"/>
    <col min="5379" max="5379" width="27.375" style="98" customWidth="1"/>
    <col min="5380" max="5380" width="21.125" style="98" customWidth="1"/>
    <col min="5381" max="5381" width="33.375" style="98" customWidth="1"/>
    <col min="5382" max="5382" width="17.875" style="98" customWidth="1"/>
    <col min="5383" max="5383" width="20.5" style="98" customWidth="1"/>
    <col min="5384" max="5384" width="14.625" style="98" customWidth="1"/>
    <col min="5385" max="5385" width="14.125" style="98" customWidth="1"/>
    <col min="5386" max="5386" width="44" style="98" customWidth="1"/>
    <col min="5387" max="5631" width="9" style="98"/>
    <col min="5632" max="5634" width="0" style="98" hidden="1" customWidth="1"/>
    <col min="5635" max="5635" width="27.375" style="98" customWidth="1"/>
    <col min="5636" max="5636" width="21.125" style="98" customWidth="1"/>
    <col min="5637" max="5637" width="33.375" style="98" customWidth="1"/>
    <col min="5638" max="5638" width="17.875" style="98" customWidth="1"/>
    <col min="5639" max="5639" width="20.5" style="98" customWidth="1"/>
    <col min="5640" max="5640" width="14.625" style="98" customWidth="1"/>
    <col min="5641" max="5641" width="14.125" style="98" customWidth="1"/>
    <col min="5642" max="5642" width="44" style="98" customWidth="1"/>
    <col min="5643" max="5887" width="9" style="98"/>
    <col min="5888" max="5890" width="0" style="98" hidden="1" customWidth="1"/>
    <col min="5891" max="5891" width="27.375" style="98" customWidth="1"/>
    <col min="5892" max="5892" width="21.125" style="98" customWidth="1"/>
    <col min="5893" max="5893" width="33.375" style="98" customWidth="1"/>
    <col min="5894" max="5894" width="17.875" style="98" customWidth="1"/>
    <col min="5895" max="5895" width="20.5" style="98" customWidth="1"/>
    <col min="5896" max="5896" width="14.625" style="98" customWidth="1"/>
    <col min="5897" max="5897" width="14.125" style="98" customWidth="1"/>
    <col min="5898" max="5898" width="44" style="98" customWidth="1"/>
    <col min="5899" max="6143" width="9" style="98"/>
    <col min="6144" max="6146" width="0" style="98" hidden="1" customWidth="1"/>
    <col min="6147" max="6147" width="27.375" style="98" customWidth="1"/>
    <col min="6148" max="6148" width="21.125" style="98" customWidth="1"/>
    <col min="6149" max="6149" width="33.375" style="98" customWidth="1"/>
    <col min="6150" max="6150" width="17.875" style="98" customWidth="1"/>
    <col min="6151" max="6151" width="20.5" style="98" customWidth="1"/>
    <col min="6152" max="6152" width="14.625" style="98" customWidth="1"/>
    <col min="6153" max="6153" width="14.125" style="98" customWidth="1"/>
    <col min="6154" max="6154" width="44" style="98" customWidth="1"/>
    <col min="6155" max="6399" width="9" style="98"/>
    <col min="6400" max="6402" width="0" style="98" hidden="1" customWidth="1"/>
    <col min="6403" max="6403" width="27.375" style="98" customWidth="1"/>
    <col min="6404" max="6404" width="21.125" style="98" customWidth="1"/>
    <col min="6405" max="6405" width="33.375" style="98" customWidth="1"/>
    <col min="6406" max="6406" width="17.875" style="98" customWidth="1"/>
    <col min="6407" max="6407" width="20.5" style="98" customWidth="1"/>
    <col min="6408" max="6408" width="14.625" style="98" customWidth="1"/>
    <col min="6409" max="6409" width="14.125" style="98" customWidth="1"/>
    <col min="6410" max="6410" width="44" style="98" customWidth="1"/>
    <col min="6411" max="6655" width="9" style="98"/>
    <col min="6656" max="6658" width="0" style="98" hidden="1" customWidth="1"/>
    <col min="6659" max="6659" width="27.375" style="98" customWidth="1"/>
    <col min="6660" max="6660" width="21.125" style="98" customWidth="1"/>
    <col min="6661" max="6661" width="33.375" style="98" customWidth="1"/>
    <col min="6662" max="6662" width="17.875" style="98" customWidth="1"/>
    <col min="6663" max="6663" width="20.5" style="98" customWidth="1"/>
    <col min="6664" max="6664" width="14.625" style="98" customWidth="1"/>
    <col min="6665" max="6665" width="14.125" style="98" customWidth="1"/>
    <col min="6666" max="6666" width="44" style="98" customWidth="1"/>
    <col min="6667" max="6911" width="9" style="98"/>
    <col min="6912" max="6914" width="0" style="98" hidden="1" customWidth="1"/>
    <col min="6915" max="6915" width="27.375" style="98" customWidth="1"/>
    <col min="6916" max="6916" width="21.125" style="98" customWidth="1"/>
    <col min="6917" max="6917" width="33.375" style="98" customWidth="1"/>
    <col min="6918" max="6918" width="17.875" style="98" customWidth="1"/>
    <col min="6919" max="6919" width="20.5" style="98" customWidth="1"/>
    <col min="6920" max="6920" width="14.625" style="98" customWidth="1"/>
    <col min="6921" max="6921" width="14.125" style="98" customWidth="1"/>
    <col min="6922" max="6922" width="44" style="98" customWidth="1"/>
    <col min="6923" max="7167" width="9" style="98"/>
    <col min="7168" max="7170" width="0" style="98" hidden="1" customWidth="1"/>
    <col min="7171" max="7171" width="27.375" style="98" customWidth="1"/>
    <col min="7172" max="7172" width="21.125" style="98" customWidth="1"/>
    <col min="7173" max="7173" width="33.375" style="98" customWidth="1"/>
    <col min="7174" max="7174" width="17.875" style="98" customWidth="1"/>
    <col min="7175" max="7175" width="20.5" style="98" customWidth="1"/>
    <col min="7176" max="7176" width="14.625" style="98" customWidth="1"/>
    <col min="7177" max="7177" width="14.125" style="98" customWidth="1"/>
    <col min="7178" max="7178" width="44" style="98" customWidth="1"/>
    <col min="7179" max="7423" width="9" style="98"/>
    <col min="7424" max="7426" width="0" style="98" hidden="1" customWidth="1"/>
    <col min="7427" max="7427" width="27.375" style="98" customWidth="1"/>
    <col min="7428" max="7428" width="21.125" style="98" customWidth="1"/>
    <col min="7429" max="7429" width="33.375" style="98" customWidth="1"/>
    <col min="7430" max="7430" width="17.875" style="98" customWidth="1"/>
    <col min="7431" max="7431" width="20.5" style="98" customWidth="1"/>
    <col min="7432" max="7432" width="14.625" style="98" customWidth="1"/>
    <col min="7433" max="7433" width="14.125" style="98" customWidth="1"/>
    <col min="7434" max="7434" width="44" style="98" customWidth="1"/>
    <col min="7435" max="7679" width="9" style="98"/>
    <col min="7680" max="7682" width="0" style="98" hidden="1" customWidth="1"/>
    <col min="7683" max="7683" width="27.375" style="98" customWidth="1"/>
    <col min="7684" max="7684" width="21.125" style="98" customWidth="1"/>
    <col min="7685" max="7685" width="33.375" style="98" customWidth="1"/>
    <col min="7686" max="7686" width="17.875" style="98" customWidth="1"/>
    <col min="7687" max="7687" width="20.5" style="98" customWidth="1"/>
    <col min="7688" max="7688" width="14.625" style="98" customWidth="1"/>
    <col min="7689" max="7689" width="14.125" style="98" customWidth="1"/>
    <col min="7690" max="7690" width="44" style="98" customWidth="1"/>
    <col min="7691" max="7935" width="9" style="98"/>
    <col min="7936" max="7938" width="0" style="98" hidden="1" customWidth="1"/>
    <col min="7939" max="7939" width="27.375" style="98" customWidth="1"/>
    <col min="7940" max="7940" width="21.125" style="98" customWidth="1"/>
    <col min="7941" max="7941" width="33.375" style="98" customWidth="1"/>
    <col min="7942" max="7942" width="17.875" style="98" customWidth="1"/>
    <col min="7943" max="7943" width="20.5" style="98" customWidth="1"/>
    <col min="7944" max="7944" width="14.625" style="98" customWidth="1"/>
    <col min="7945" max="7945" width="14.125" style="98" customWidth="1"/>
    <col min="7946" max="7946" width="44" style="98" customWidth="1"/>
    <col min="7947" max="8191" width="9" style="98"/>
    <col min="8192" max="8194" width="0" style="98" hidden="1" customWidth="1"/>
    <col min="8195" max="8195" width="27.375" style="98" customWidth="1"/>
    <col min="8196" max="8196" width="21.125" style="98" customWidth="1"/>
    <col min="8197" max="8197" width="33.375" style="98" customWidth="1"/>
    <col min="8198" max="8198" width="17.875" style="98" customWidth="1"/>
    <col min="8199" max="8199" width="20.5" style="98" customWidth="1"/>
    <col min="8200" max="8200" width="14.625" style="98" customWidth="1"/>
    <col min="8201" max="8201" width="14.125" style="98" customWidth="1"/>
    <col min="8202" max="8202" width="44" style="98" customWidth="1"/>
    <col min="8203" max="8447" width="9" style="98"/>
    <col min="8448" max="8450" width="0" style="98" hidden="1" customWidth="1"/>
    <col min="8451" max="8451" width="27.375" style="98" customWidth="1"/>
    <col min="8452" max="8452" width="21.125" style="98" customWidth="1"/>
    <col min="8453" max="8453" width="33.375" style="98" customWidth="1"/>
    <col min="8454" max="8454" width="17.875" style="98" customWidth="1"/>
    <col min="8455" max="8455" width="20.5" style="98" customWidth="1"/>
    <col min="8456" max="8456" width="14.625" style="98" customWidth="1"/>
    <col min="8457" max="8457" width="14.125" style="98" customWidth="1"/>
    <col min="8458" max="8458" width="44" style="98" customWidth="1"/>
    <col min="8459" max="8703" width="9" style="98"/>
    <col min="8704" max="8706" width="0" style="98" hidden="1" customWidth="1"/>
    <col min="8707" max="8707" width="27.375" style="98" customWidth="1"/>
    <col min="8708" max="8708" width="21.125" style="98" customWidth="1"/>
    <col min="8709" max="8709" width="33.375" style="98" customWidth="1"/>
    <col min="8710" max="8710" width="17.875" style="98" customWidth="1"/>
    <col min="8711" max="8711" width="20.5" style="98" customWidth="1"/>
    <col min="8712" max="8712" width="14.625" style="98" customWidth="1"/>
    <col min="8713" max="8713" width="14.125" style="98" customWidth="1"/>
    <col min="8714" max="8714" width="44" style="98" customWidth="1"/>
    <col min="8715" max="8959" width="9" style="98"/>
    <col min="8960" max="8962" width="0" style="98" hidden="1" customWidth="1"/>
    <col min="8963" max="8963" width="27.375" style="98" customWidth="1"/>
    <col min="8964" max="8964" width="21.125" style="98" customWidth="1"/>
    <col min="8965" max="8965" width="33.375" style="98" customWidth="1"/>
    <col min="8966" max="8966" width="17.875" style="98" customWidth="1"/>
    <col min="8967" max="8967" width="20.5" style="98" customWidth="1"/>
    <col min="8968" max="8968" width="14.625" style="98" customWidth="1"/>
    <col min="8969" max="8969" width="14.125" style="98" customWidth="1"/>
    <col min="8970" max="8970" width="44" style="98" customWidth="1"/>
    <col min="8971" max="9215" width="9" style="98"/>
    <col min="9216" max="9218" width="0" style="98" hidden="1" customWidth="1"/>
    <col min="9219" max="9219" width="27.375" style="98" customWidth="1"/>
    <col min="9220" max="9220" width="21.125" style="98" customWidth="1"/>
    <col min="9221" max="9221" width="33.375" style="98" customWidth="1"/>
    <col min="9222" max="9222" width="17.875" style="98" customWidth="1"/>
    <col min="9223" max="9223" width="20.5" style="98" customWidth="1"/>
    <col min="9224" max="9224" width="14.625" style="98" customWidth="1"/>
    <col min="9225" max="9225" width="14.125" style="98" customWidth="1"/>
    <col min="9226" max="9226" width="44" style="98" customWidth="1"/>
    <col min="9227" max="9471" width="9" style="98"/>
    <col min="9472" max="9474" width="0" style="98" hidden="1" customWidth="1"/>
    <col min="9475" max="9475" width="27.375" style="98" customWidth="1"/>
    <col min="9476" max="9476" width="21.125" style="98" customWidth="1"/>
    <col min="9477" max="9477" width="33.375" style="98" customWidth="1"/>
    <col min="9478" max="9478" width="17.875" style="98" customWidth="1"/>
    <col min="9479" max="9479" width="20.5" style="98" customWidth="1"/>
    <col min="9480" max="9480" width="14.625" style="98" customWidth="1"/>
    <col min="9481" max="9481" width="14.125" style="98" customWidth="1"/>
    <col min="9482" max="9482" width="44" style="98" customWidth="1"/>
    <col min="9483" max="9727" width="9" style="98"/>
    <col min="9728" max="9730" width="0" style="98" hidden="1" customWidth="1"/>
    <col min="9731" max="9731" width="27.375" style="98" customWidth="1"/>
    <col min="9732" max="9732" width="21.125" style="98" customWidth="1"/>
    <col min="9733" max="9733" width="33.375" style="98" customWidth="1"/>
    <col min="9734" max="9734" width="17.875" style="98" customWidth="1"/>
    <col min="9735" max="9735" width="20.5" style="98" customWidth="1"/>
    <col min="9736" max="9736" width="14.625" style="98" customWidth="1"/>
    <col min="9737" max="9737" width="14.125" style="98" customWidth="1"/>
    <col min="9738" max="9738" width="44" style="98" customWidth="1"/>
    <col min="9739" max="9983" width="9" style="98"/>
    <col min="9984" max="9986" width="0" style="98" hidden="1" customWidth="1"/>
    <col min="9987" max="9987" width="27.375" style="98" customWidth="1"/>
    <col min="9988" max="9988" width="21.125" style="98" customWidth="1"/>
    <col min="9989" max="9989" width="33.375" style="98" customWidth="1"/>
    <col min="9990" max="9990" width="17.875" style="98" customWidth="1"/>
    <col min="9991" max="9991" width="20.5" style="98" customWidth="1"/>
    <col min="9992" max="9992" width="14.625" style="98" customWidth="1"/>
    <col min="9993" max="9993" width="14.125" style="98" customWidth="1"/>
    <col min="9994" max="9994" width="44" style="98" customWidth="1"/>
    <col min="9995" max="10239" width="9" style="98"/>
    <col min="10240" max="10242" width="0" style="98" hidden="1" customWidth="1"/>
    <col min="10243" max="10243" width="27.375" style="98" customWidth="1"/>
    <col min="10244" max="10244" width="21.125" style="98" customWidth="1"/>
    <col min="10245" max="10245" width="33.375" style="98" customWidth="1"/>
    <col min="10246" max="10246" width="17.875" style="98" customWidth="1"/>
    <col min="10247" max="10247" width="20.5" style="98" customWidth="1"/>
    <col min="10248" max="10248" width="14.625" style="98" customWidth="1"/>
    <col min="10249" max="10249" width="14.125" style="98" customWidth="1"/>
    <col min="10250" max="10250" width="44" style="98" customWidth="1"/>
    <col min="10251" max="10495" width="9" style="98"/>
    <col min="10496" max="10498" width="0" style="98" hidden="1" customWidth="1"/>
    <col min="10499" max="10499" width="27.375" style="98" customWidth="1"/>
    <col min="10500" max="10500" width="21.125" style="98" customWidth="1"/>
    <col min="10501" max="10501" width="33.375" style="98" customWidth="1"/>
    <col min="10502" max="10502" width="17.875" style="98" customWidth="1"/>
    <col min="10503" max="10503" width="20.5" style="98" customWidth="1"/>
    <col min="10504" max="10504" width="14.625" style="98" customWidth="1"/>
    <col min="10505" max="10505" width="14.125" style="98" customWidth="1"/>
    <col min="10506" max="10506" width="44" style="98" customWidth="1"/>
    <col min="10507" max="10751" width="9" style="98"/>
    <col min="10752" max="10754" width="0" style="98" hidden="1" customWidth="1"/>
    <col min="10755" max="10755" width="27.375" style="98" customWidth="1"/>
    <col min="10756" max="10756" width="21.125" style="98" customWidth="1"/>
    <col min="10757" max="10757" width="33.375" style="98" customWidth="1"/>
    <col min="10758" max="10758" width="17.875" style="98" customWidth="1"/>
    <col min="10759" max="10759" width="20.5" style="98" customWidth="1"/>
    <col min="10760" max="10760" width="14.625" style="98" customWidth="1"/>
    <col min="10761" max="10761" width="14.125" style="98" customWidth="1"/>
    <col min="10762" max="10762" width="44" style="98" customWidth="1"/>
    <col min="10763" max="11007" width="9" style="98"/>
    <col min="11008" max="11010" width="0" style="98" hidden="1" customWidth="1"/>
    <col min="11011" max="11011" width="27.375" style="98" customWidth="1"/>
    <col min="11012" max="11012" width="21.125" style="98" customWidth="1"/>
    <col min="11013" max="11013" width="33.375" style="98" customWidth="1"/>
    <col min="11014" max="11014" width="17.875" style="98" customWidth="1"/>
    <col min="11015" max="11015" width="20.5" style="98" customWidth="1"/>
    <col min="11016" max="11016" width="14.625" style="98" customWidth="1"/>
    <col min="11017" max="11017" width="14.125" style="98" customWidth="1"/>
    <col min="11018" max="11018" width="44" style="98" customWidth="1"/>
    <col min="11019" max="11263" width="9" style="98"/>
    <col min="11264" max="11266" width="0" style="98" hidden="1" customWidth="1"/>
    <col min="11267" max="11267" width="27.375" style="98" customWidth="1"/>
    <col min="11268" max="11268" width="21.125" style="98" customWidth="1"/>
    <col min="11269" max="11269" width="33.375" style="98" customWidth="1"/>
    <col min="11270" max="11270" width="17.875" style="98" customWidth="1"/>
    <col min="11271" max="11271" width="20.5" style="98" customWidth="1"/>
    <col min="11272" max="11272" width="14.625" style="98" customWidth="1"/>
    <col min="11273" max="11273" width="14.125" style="98" customWidth="1"/>
    <col min="11274" max="11274" width="44" style="98" customWidth="1"/>
    <col min="11275" max="11519" width="9" style="98"/>
    <col min="11520" max="11522" width="0" style="98" hidden="1" customWidth="1"/>
    <col min="11523" max="11523" width="27.375" style="98" customWidth="1"/>
    <col min="11524" max="11524" width="21.125" style="98" customWidth="1"/>
    <col min="11525" max="11525" width="33.375" style="98" customWidth="1"/>
    <col min="11526" max="11526" width="17.875" style="98" customWidth="1"/>
    <col min="11527" max="11527" width="20.5" style="98" customWidth="1"/>
    <col min="11528" max="11528" width="14.625" style="98" customWidth="1"/>
    <col min="11529" max="11529" width="14.125" style="98" customWidth="1"/>
    <col min="11530" max="11530" width="44" style="98" customWidth="1"/>
    <col min="11531" max="11775" width="9" style="98"/>
    <col min="11776" max="11778" width="0" style="98" hidden="1" customWidth="1"/>
    <col min="11779" max="11779" width="27.375" style="98" customWidth="1"/>
    <col min="11780" max="11780" width="21.125" style="98" customWidth="1"/>
    <col min="11781" max="11781" width="33.375" style="98" customWidth="1"/>
    <col min="11782" max="11782" width="17.875" style="98" customWidth="1"/>
    <col min="11783" max="11783" width="20.5" style="98" customWidth="1"/>
    <col min="11784" max="11784" width="14.625" style="98" customWidth="1"/>
    <col min="11785" max="11785" width="14.125" style="98" customWidth="1"/>
    <col min="11786" max="11786" width="44" style="98" customWidth="1"/>
    <col min="11787" max="12031" width="9" style="98"/>
    <col min="12032" max="12034" width="0" style="98" hidden="1" customWidth="1"/>
    <col min="12035" max="12035" width="27.375" style="98" customWidth="1"/>
    <col min="12036" max="12036" width="21.125" style="98" customWidth="1"/>
    <col min="12037" max="12037" width="33.375" style="98" customWidth="1"/>
    <col min="12038" max="12038" width="17.875" style="98" customWidth="1"/>
    <col min="12039" max="12039" width="20.5" style="98" customWidth="1"/>
    <col min="12040" max="12040" width="14.625" style="98" customWidth="1"/>
    <col min="12041" max="12041" width="14.125" style="98" customWidth="1"/>
    <col min="12042" max="12042" width="44" style="98" customWidth="1"/>
    <col min="12043" max="12287" width="9" style="98"/>
    <col min="12288" max="12290" width="0" style="98" hidden="1" customWidth="1"/>
    <col min="12291" max="12291" width="27.375" style="98" customWidth="1"/>
    <col min="12292" max="12292" width="21.125" style="98" customWidth="1"/>
    <col min="12293" max="12293" width="33.375" style="98" customWidth="1"/>
    <col min="12294" max="12294" width="17.875" style="98" customWidth="1"/>
    <col min="12295" max="12295" width="20.5" style="98" customWidth="1"/>
    <col min="12296" max="12296" width="14.625" style="98" customWidth="1"/>
    <col min="12297" max="12297" width="14.125" style="98" customWidth="1"/>
    <col min="12298" max="12298" width="44" style="98" customWidth="1"/>
    <col min="12299" max="12543" width="9" style="98"/>
    <col min="12544" max="12546" width="0" style="98" hidden="1" customWidth="1"/>
    <col min="12547" max="12547" width="27.375" style="98" customWidth="1"/>
    <col min="12548" max="12548" width="21.125" style="98" customWidth="1"/>
    <col min="12549" max="12549" width="33.375" style="98" customWidth="1"/>
    <col min="12550" max="12550" width="17.875" style="98" customWidth="1"/>
    <col min="12551" max="12551" width="20.5" style="98" customWidth="1"/>
    <col min="12552" max="12552" width="14.625" style="98" customWidth="1"/>
    <col min="12553" max="12553" width="14.125" style="98" customWidth="1"/>
    <col min="12554" max="12554" width="44" style="98" customWidth="1"/>
    <col min="12555" max="12799" width="9" style="98"/>
    <col min="12800" max="12802" width="0" style="98" hidden="1" customWidth="1"/>
    <col min="12803" max="12803" width="27.375" style="98" customWidth="1"/>
    <col min="12804" max="12804" width="21.125" style="98" customWidth="1"/>
    <col min="12805" max="12805" width="33.375" style="98" customWidth="1"/>
    <col min="12806" max="12806" width="17.875" style="98" customWidth="1"/>
    <col min="12807" max="12807" width="20.5" style="98" customWidth="1"/>
    <col min="12808" max="12808" width="14.625" style="98" customWidth="1"/>
    <col min="12809" max="12809" width="14.125" style="98" customWidth="1"/>
    <col min="12810" max="12810" width="44" style="98" customWidth="1"/>
    <col min="12811" max="13055" width="9" style="98"/>
    <col min="13056" max="13058" width="0" style="98" hidden="1" customWidth="1"/>
    <col min="13059" max="13059" width="27.375" style="98" customWidth="1"/>
    <col min="13060" max="13060" width="21.125" style="98" customWidth="1"/>
    <col min="13061" max="13061" width="33.375" style="98" customWidth="1"/>
    <col min="13062" max="13062" width="17.875" style="98" customWidth="1"/>
    <col min="13063" max="13063" width="20.5" style="98" customWidth="1"/>
    <col min="13064" max="13064" width="14.625" style="98" customWidth="1"/>
    <col min="13065" max="13065" width="14.125" style="98" customWidth="1"/>
    <col min="13066" max="13066" width="44" style="98" customWidth="1"/>
    <col min="13067" max="13311" width="9" style="98"/>
    <col min="13312" max="13314" width="0" style="98" hidden="1" customWidth="1"/>
    <col min="13315" max="13315" width="27.375" style="98" customWidth="1"/>
    <col min="13316" max="13316" width="21.125" style="98" customWidth="1"/>
    <col min="13317" max="13317" width="33.375" style="98" customWidth="1"/>
    <col min="13318" max="13318" width="17.875" style="98" customWidth="1"/>
    <col min="13319" max="13319" width="20.5" style="98" customWidth="1"/>
    <col min="13320" max="13320" width="14.625" style="98" customWidth="1"/>
    <col min="13321" max="13321" width="14.125" style="98" customWidth="1"/>
    <col min="13322" max="13322" width="44" style="98" customWidth="1"/>
    <col min="13323" max="13567" width="9" style="98"/>
    <col min="13568" max="13570" width="0" style="98" hidden="1" customWidth="1"/>
    <col min="13571" max="13571" width="27.375" style="98" customWidth="1"/>
    <col min="13572" max="13572" width="21.125" style="98" customWidth="1"/>
    <col min="13573" max="13573" width="33.375" style="98" customWidth="1"/>
    <col min="13574" max="13574" width="17.875" style="98" customWidth="1"/>
    <col min="13575" max="13575" width="20.5" style="98" customWidth="1"/>
    <col min="13576" max="13576" width="14.625" style="98" customWidth="1"/>
    <col min="13577" max="13577" width="14.125" style="98" customWidth="1"/>
    <col min="13578" max="13578" width="44" style="98" customWidth="1"/>
    <col min="13579" max="13823" width="9" style="98"/>
    <col min="13824" max="13826" width="0" style="98" hidden="1" customWidth="1"/>
    <col min="13827" max="13827" width="27.375" style="98" customWidth="1"/>
    <col min="13828" max="13828" width="21.125" style="98" customWidth="1"/>
    <col min="13829" max="13829" width="33.375" style="98" customWidth="1"/>
    <col min="13830" max="13830" width="17.875" style="98" customWidth="1"/>
    <col min="13831" max="13831" width="20.5" style="98" customWidth="1"/>
    <col min="13832" max="13832" width="14.625" style="98" customWidth="1"/>
    <col min="13833" max="13833" width="14.125" style="98" customWidth="1"/>
    <col min="13834" max="13834" width="44" style="98" customWidth="1"/>
    <col min="13835" max="14079" width="9" style="98"/>
    <col min="14080" max="14082" width="0" style="98" hidden="1" customWidth="1"/>
    <col min="14083" max="14083" width="27.375" style="98" customWidth="1"/>
    <col min="14084" max="14084" width="21.125" style="98" customWidth="1"/>
    <col min="14085" max="14085" width="33.375" style="98" customWidth="1"/>
    <col min="14086" max="14086" width="17.875" style="98" customWidth="1"/>
    <col min="14087" max="14087" width="20.5" style="98" customWidth="1"/>
    <col min="14088" max="14088" width="14.625" style="98" customWidth="1"/>
    <col min="14089" max="14089" width="14.125" style="98" customWidth="1"/>
    <col min="14090" max="14090" width="44" style="98" customWidth="1"/>
    <col min="14091" max="14335" width="9" style="98"/>
    <col min="14336" max="14338" width="0" style="98" hidden="1" customWidth="1"/>
    <col min="14339" max="14339" width="27.375" style="98" customWidth="1"/>
    <col min="14340" max="14340" width="21.125" style="98" customWidth="1"/>
    <col min="14341" max="14341" width="33.375" style="98" customWidth="1"/>
    <col min="14342" max="14342" width="17.875" style="98" customWidth="1"/>
    <col min="14343" max="14343" width="20.5" style="98" customWidth="1"/>
    <col min="14344" max="14344" width="14.625" style="98" customWidth="1"/>
    <col min="14345" max="14345" width="14.125" style="98" customWidth="1"/>
    <col min="14346" max="14346" width="44" style="98" customWidth="1"/>
    <col min="14347" max="14591" width="9" style="98"/>
    <col min="14592" max="14594" width="0" style="98" hidden="1" customWidth="1"/>
    <col min="14595" max="14595" width="27.375" style="98" customWidth="1"/>
    <col min="14596" max="14596" width="21.125" style="98" customWidth="1"/>
    <col min="14597" max="14597" width="33.375" style="98" customWidth="1"/>
    <col min="14598" max="14598" width="17.875" style="98" customWidth="1"/>
    <col min="14599" max="14599" width="20.5" style="98" customWidth="1"/>
    <col min="14600" max="14600" width="14.625" style="98" customWidth="1"/>
    <col min="14601" max="14601" width="14.125" style="98" customWidth="1"/>
    <col min="14602" max="14602" width="44" style="98" customWidth="1"/>
    <col min="14603" max="14847" width="9" style="98"/>
    <col min="14848" max="14850" width="0" style="98" hidden="1" customWidth="1"/>
    <col min="14851" max="14851" width="27.375" style="98" customWidth="1"/>
    <col min="14852" max="14852" width="21.125" style="98" customWidth="1"/>
    <col min="14853" max="14853" width="33.375" style="98" customWidth="1"/>
    <col min="14854" max="14854" width="17.875" style="98" customWidth="1"/>
    <col min="14855" max="14855" width="20.5" style="98" customWidth="1"/>
    <col min="14856" max="14856" width="14.625" style="98" customWidth="1"/>
    <col min="14857" max="14857" width="14.125" style="98" customWidth="1"/>
    <col min="14858" max="14858" width="44" style="98" customWidth="1"/>
    <col min="14859" max="15103" width="9" style="98"/>
    <col min="15104" max="15106" width="0" style="98" hidden="1" customWidth="1"/>
    <col min="15107" max="15107" width="27.375" style="98" customWidth="1"/>
    <col min="15108" max="15108" width="21.125" style="98" customWidth="1"/>
    <col min="15109" max="15109" width="33.375" style="98" customWidth="1"/>
    <col min="15110" max="15110" width="17.875" style="98" customWidth="1"/>
    <col min="15111" max="15111" width="20.5" style="98" customWidth="1"/>
    <col min="15112" max="15112" width="14.625" style="98" customWidth="1"/>
    <col min="15113" max="15113" width="14.125" style="98" customWidth="1"/>
    <col min="15114" max="15114" width="44" style="98" customWidth="1"/>
    <col min="15115" max="15359" width="9" style="98"/>
    <col min="15360" max="15362" width="0" style="98" hidden="1" customWidth="1"/>
    <col min="15363" max="15363" width="27.375" style="98" customWidth="1"/>
    <col min="15364" max="15364" width="21.125" style="98" customWidth="1"/>
    <col min="15365" max="15365" width="33.375" style="98" customWidth="1"/>
    <col min="15366" max="15366" width="17.875" style="98" customWidth="1"/>
    <col min="15367" max="15367" width="20.5" style="98" customWidth="1"/>
    <col min="15368" max="15368" width="14.625" style="98" customWidth="1"/>
    <col min="15369" max="15369" width="14.125" style="98" customWidth="1"/>
    <col min="15370" max="15370" width="44" style="98" customWidth="1"/>
    <col min="15371" max="15615" width="9" style="98"/>
    <col min="15616" max="15618" width="0" style="98" hidden="1" customWidth="1"/>
    <col min="15619" max="15619" width="27.375" style="98" customWidth="1"/>
    <col min="15620" max="15620" width="21.125" style="98" customWidth="1"/>
    <col min="15621" max="15621" width="33.375" style="98" customWidth="1"/>
    <col min="15622" max="15622" width="17.875" style="98" customWidth="1"/>
    <col min="15623" max="15623" width="20.5" style="98" customWidth="1"/>
    <col min="15624" max="15624" width="14.625" style="98" customWidth="1"/>
    <col min="15625" max="15625" width="14.125" style="98" customWidth="1"/>
    <col min="15626" max="15626" width="44" style="98" customWidth="1"/>
    <col min="15627" max="15871" width="9" style="98"/>
    <col min="15872" max="15874" width="0" style="98" hidden="1" customWidth="1"/>
    <col min="15875" max="15875" width="27.375" style="98" customWidth="1"/>
    <col min="15876" max="15876" width="21.125" style="98" customWidth="1"/>
    <col min="15877" max="15877" width="33.375" style="98" customWidth="1"/>
    <col min="15878" max="15878" width="17.875" style="98" customWidth="1"/>
    <col min="15879" max="15879" width="20.5" style="98" customWidth="1"/>
    <col min="15880" max="15880" width="14.625" style="98" customWidth="1"/>
    <col min="15881" max="15881" width="14.125" style="98" customWidth="1"/>
    <col min="15882" max="15882" width="44" style="98" customWidth="1"/>
    <col min="15883" max="16127" width="9" style="98"/>
    <col min="16128" max="16130" width="0" style="98" hidden="1" customWidth="1"/>
    <col min="16131" max="16131" width="27.375" style="98" customWidth="1"/>
    <col min="16132" max="16132" width="21.125" style="98" customWidth="1"/>
    <col min="16133" max="16133" width="33.375" style="98" customWidth="1"/>
    <col min="16134" max="16134" width="17.875" style="98" customWidth="1"/>
    <col min="16135" max="16135" width="20.5" style="98" customWidth="1"/>
    <col min="16136" max="16136" width="14.625" style="98" customWidth="1"/>
    <col min="16137" max="16137" width="14.125" style="98" customWidth="1"/>
    <col min="16138" max="16138" width="44" style="98" customWidth="1"/>
    <col min="16139" max="16384" width="9" style="98"/>
  </cols>
  <sheetData>
    <row r="1" spans="1:11" ht="18.75">
      <c r="A1" s="97"/>
      <c r="B1" s="97"/>
      <c r="C1" s="97"/>
      <c r="D1" s="97"/>
      <c r="F1" s="99"/>
    </row>
    <row r="2" spans="1:11" ht="27">
      <c r="A2" s="336" t="s">
        <v>807</v>
      </c>
      <c r="B2" s="336"/>
      <c r="C2" s="336"/>
      <c r="D2" s="336"/>
      <c r="E2" s="336"/>
      <c r="F2" s="336"/>
      <c r="G2" s="336"/>
      <c r="H2" s="336"/>
      <c r="I2" s="336"/>
      <c r="J2" s="336"/>
      <c r="K2" s="336"/>
    </row>
    <row r="4" spans="1:11">
      <c r="K4" s="102" t="s">
        <v>808</v>
      </c>
    </row>
    <row r="5" spans="1:11" ht="20.100000000000001" customHeight="1">
      <c r="A5" s="337" t="s">
        <v>809</v>
      </c>
      <c r="B5" s="337"/>
      <c r="C5" s="338"/>
      <c r="D5" s="337" t="s">
        <v>783</v>
      </c>
      <c r="E5" s="338"/>
      <c r="F5" s="338"/>
      <c r="G5" s="338"/>
      <c r="H5" s="337" t="s">
        <v>810</v>
      </c>
      <c r="I5" s="337" t="s">
        <v>811</v>
      </c>
      <c r="J5" s="337" t="s">
        <v>812</v>
      </c>
      <c r="K5" s="339" t="s">
        <v>813</v>
      </c>
    </row>
    <row r="6" spans="1:11" ht="27" customHeight="1">
      <c r="A6" s="110" t="s">
        <v>814</v>
      </c>
      <c r="B6" s="110" t="s">
        <v>815</v>
      </c>
      <c r="C6" s="110" t="s">
        <v>816</v>
      </c>
      <c r="D6" s="104" t="s">
        <v>817</v>
      </c>
      <c r="E6" s="110" t="s">
        <v>818</v>
      </c>
      <c r="F6" s="110" t="s">
        <v>819</v>
      </c>
      <c r="G6" s="104" t="s">
        <v>820</v>
      </c>
      <c r="H6" s="337"/>
      <c r="I6" s="337"/>
      <c r="J6" s="337"/>
      <c r="K6" s="339"/>
    </row>
    <row r="7" spans="1:11" s="107" customFormat="1" ht="83.25" customHeight="1">
      <c r="A7" s="105">
        <v>1</v>
      </c>
      <c r="B7" s="105" t="s">
        <v>821</v>
      </c>
      <c r="C7" s="105" t="s">
        <v>822</v>
      </c>
      <c r="D7" s="117" t="s">
        <v>823</v>
      </c>
      <c r="E7" s="117" t="s">
        <v>824</v>
      </c>
      <c r="F7" s="117" t="s">
        <v>825</v>
      </c>
      <c r="G7" s="117" t="s">
        <v>804</v>
      </c>
      <c r="H7" s="118" t="s">
        <v>826</v>
      </c>
      <c r="I7" s="119">
        <v>45322987</v>
      </c>
      <c r="J7" s="119">
        <v>15677252</v>
      </c>
      <c r="K7" s="106" t="s">
        <v>920</v>
      </c>
    </row>
  </sheetData>
  <sheetProtection password="CC55" sheet="1" objects="1" scenarios="1"/>
  <mergeCells count="7">
    <mergeCell ref="A2:K2"/>
    <mergeCell ref="A5:C5"/>
    <mergeCell ref="D5:G5"/>
    <mergeCell ref="H5:H6"/>
    <mergeCell ref="I5:I6"/>
    <mergeCell ref="J5:J6"/>
    <mergeCell ref="K5:K6"/>
  </mergeCells>
  <phoneticPr fontId="1" type="noConversion"/>
  <pageMargins left="0.23622047244094491" right="0.15748031496062992" top="0.62992125984251968" bottom="0.55118110236220474" header="0.39370078740157483" footer="0.27559055118110237"/>
  <pageSetup paperSize="8" scale="98" fitToHeight="0" orientation="landscape" r:id="rId1"/>
  <headerFooter alignWithMargins="0">
    <oddFooter>페이지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P308"/>
  <sheetViews>
    <sheetView showGridLines="0" showZeros="0" view="pageBreakPreview" zoomScale="90" zoomScaleNormal="100" zoomScaleSheetLayoutView="90" workbookViewId="0">
      <selection sqref="A1:M1"/>
    </sheetView>
  </sheetViews>
  <sheetFormatPr defaultRowHeight="13.5"/>
  <cols>
    <col min="1" max="1" width="21.125" style="98" customWidth="1"/>
    <col min="2" max="2" width="16.25" style="98" customWidth="1"/>
    <col min="3" max="3" width="12.75" style="98" customWidth="1"/>
    <col min="4" max="4" width="11" style="98" customWidth="1"/>
    <col min="5" max="5" width="9.75" style="150" customWidth="1"/>
    <col min="6" max="6" width="8.875" style="150" customWidth="1"/>
    <col min="7" max="7" width="10.125" style="150" customWidth="1"/>
    <col min="8" max="8" width="10.5" style="150" customWidth="1"/>
    <col min="9" max="9" width="8.875" style="150" customWidth="1"/>
    <col min="10" max="10" width="10.5" style="150" customWidth="1"/>
    <col min="11" max="11" width="11.25" style="150" customWidth="1"/>
    <col min="12" max="12" width="10.5" style="150" customWidth="1"/>
    <col min="13" max="15" width="8.875" style="150" customWidth="1"/>
    <col min="16" max="16" width="9" style="150" customWidth="1"/>
    <col min="17" max="16384" width="9" style="150"/>
  </cols>
  <sheetData>
    <row r="1" spans="1:16" ht="35.25" customHeight="1">
      <c r="A1" s="343" t="s">
        <v>991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16" ht="19.5" hidden="1" customHeight="1">
      <c r="A2" s="344" t="s">
        <v>992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6"/>
    </row>
    <row r="3" spans="1:16" ht="24.75" hidden="1" customHeight="1">
      <c r="A3" s="98" t="s">
        <v>993</v>
      </c>
      <c r="F3" s="151"/>
      <c r="G3" s="151"/>
      <c r="H3" s="151"/>
      <c r="I3" s="151"/>
      <c r="M3" s="152"/>
      <c r="N3" s="152"/>
      <c r="O3" s="152"/>
      <c r="P3" s="152"/>
    </row>
    <row r="4" spans="1:16" ht="24.75" hidden="1" customHeight="1">
      <c r="A4" s="98" t="s">
        <v>994</v>
      </c>
      <c r="F4" s="151"/>
      <c r="G4" s="151"/>
      <c r="H4" s="151"/>
      <c r="I4" s="151"/>
      <c r="M4" s="152"/>
      <c r="N4" s="152"/>
      <c r="O4" s="152"/>
      <c r="P4" s="152"/>
    </row>
    <row r="5" spans="1:16" s="154" customFormat="1" ht="16.5" customHeight="1" thickBot="1">
      <c r="A5" s="153"/>
      <c r="B5" s="153"/>
      <c r="C5" s="153"/>
      <c r="D5" s="153"/>
      <c r="F5" s="155"/>
      <c r="G5" s="155"/>
      <c r="H5" s="155"/>
      <c r="I5" s="155"/>
      <c r="M5" s="156" t="s">
        <v>995</v>
      </c>
      <c r="N5" s="156"/>
      <c r="O5" s="156"/>
      <c r="P5" s="156"/>
    </row>
    <row r="6" spans="1:16" s="160" customFormat="1" ht="22.5" customHeight="1">
      <c r="A6" s="347" t="s">
        <v>996</v>
      </c>
      <c r="B6" s="349" t="s">
        <v>997</v>
      </c>
      <c r="C6" s="351" t="s">
        <v>998</v>
      </c>
      <c r="D6" s="352" t="s">
        <v>999</v>
      </c>
      <c r="E6" s="353"/>
      <c r="F6" s="354"/>
      <c r="G6" s="157" t="s">
        <v>1000</v>
      </c>
      <c r="H6" s="158"/>
      <c r="I6" s="159"/>
      <c r="J6" s="351">
        <v>2016</v>
      </c>
      <c r="K6" s="351">
        <v>2017</v>
      </c>
      <c r="L6" s="355" t="s">
        <v>1001</v>
      </c>
      <c r="M6" s="357" t="s">
        <v>1002</v>
      </c>
    </row>
    <row r="7" spans="1:16" s="164" customFormat="1" ht="22.5" customHeight="1" thickBot="1">
      <c r="A7" s="348"/>
      <c r="B7" s="350"/>
      <c r="C7" s="350"/>
      <c r="D7" s="161" t="s">
        <v>1003</v>
      </c>
      <c r="E7" s="162" t="s">
        <v>1004</v>
      </c>
      <c r="F7" s="163" t="s">
        <v>1005</v>
      </c>
      <c r="G7" s="161" t="s">
        <v>1003</v>
      </c>
      <c r="H7" s="162" t="s">
        <v>1006</v>
      </c>
      <c r="I7" s="162" t="s">
        <v>1005</v>
      </c>
      <c r="J7" s="350"/>
      <c r="K7" s="350"/>
      <c r="L7" s="356"/>
      <c r="M7" s="358"/>
    </row>
    <row r="8" spans="1:16" s="164" customFormat="1" ht="22.5" customHeight="1" thickBot="1">
      <c r="A8" s="165" t="s">
        <v>1007</v>
      </c>
      <c r="B8" s="166"/>
      <c r="C8" s="167"/>
      <c r="D8" s="167"/>
      <c r="E8" s="167"/>
      <c r="F8" s="167"/>
      <c r="G8" s="167"/>
      <c r="H8" s="167"/>
      <c r="I8" s="167"/>
      <c r="J8" s="167"/>
      <c r="K8" s="167"/>
      <c r="L8" s="168"/>
      <c r="M8" s="169"/>
    </row>
    <row r="9" spans="1:16" s="160" customFormat="1" ht="21" customHeight="1">
      <c r="A9" s="195"/>
      <c r="B9" s="196"/>
      <c r="C9" s="197"/>
      <c r="D9" s="197"/>
      <c r="E9" s="197"/>
      <c r="F9" s="197"/>
      <c r="G9" s="197"/>
      <c r="H9" s="197"/>
      <c r="I9" s="197"/>
      <c r="J9" s="172"/>
      <c r="K9" s="171"/>
      <c r="L9" s="173"/>
      <c r="M9" s="340"/>
    </row>
    <row r="10" spans="1:16" s="160" customFormat="1" ht="21" customHeight="1">
      <c r="A10" s="198"/>
      <c r="B10" s="199"/>
      <c r="C10" s="200"/>
      <c r="D10" s="200"/>
      <c r="E10" s="200"/>
      <c r="F10" s="200"/>
      <c r="G10" s="200"/>
      <c r="H10" s="200"/>
      <c r="I10" s="200"/>
      <c r="J10" s="177"/>
      <c r="K10" s="176"/>
      <c r="L10" s="178"/>
      <c r="M10" s="341"/>
    </row>
    <row r="11" spans="1:16" s="160" customFormat="1" ht="21" customHeight="1">
      <c r="A11" s="198"/>
      <c r="B11" s="201"/>
      <c r="C11" s="202"/>
      <c r="D11" s="202"/>
      <c r="E11" s="202"/>
      <c r="F11" s="202"/>
      <c r="G11" s="202"/>
      <c r="H11" s="202"/>
      <c r="I11" s="202"/>
      <c r="J11" s="181"/>
      <c r="K11" s="180"/>
      <c r="L11" s="182"/>
      <c r="M11" s="341"/>
    </row>
    <row r="12" spans="1:16" s="160" customFormat="1" ht="21" customHeight="1">
      <c r="A12" s="198"/>
      <c r="B12" s="203"/>
      <c r="C12" s="204"/>
      <c r="D12" s="204"/>
      <c r="E12" s="204"/>
      <c r="F12" s="204"/>
      <c r="G12" s="204"/>
      <c r="H12" s="204"/>
      <c r="I12" s="204"/>
      <c r="J12" s="185"/>
      <c r="K12" s="184"/>
      <c r="L12" s="186"/>
      <c r="M12" s="341"/>
    </row>
    <row r="13" spans="1:16" s="160" customFormat="1" ht="21" customHeight="1">
      <c r="A13" s="205"/>
      <c r="B13" s="203"/>
      <c r="C13" s="204"/>
      <c r="D13" s="204"/>
      <c r="E13" s="204"/>
      <c r="F13" s="204"/>
      <c r="G13" s="204"/>
      <c r="H13" s="204"/>
      <c r="I13" s="204"/>
      <c r="J13" s="185"/>
      <c r="K13" s="184"/>
      <c r="L13" s="186"/>
      <c r="M13" s="341"/>
    </row>
    <row r="14" spans="1:16" s="160" customFormat="1" ht="21" customHeight="1">
      <c r="A14" s="198"/>
      <c r="B14" s="199"/>
      <c r="C14" s="200"/>
      <c r="D14" s="200"/>
      <c r="E14" s="200"/>
      <c r="F14" s="200"/>
      <c r="G14" s="200"/>
      <c r="H14" s="200"/>
      <c r="I14" s="200"/>
      <c r="J14" s="177"/>
      <c r="K14" s="176"/>
      <c r="L14" s="178"/>
      <c r="M14" s="341"/>
    </row>
    <row r="15" spans="1:16" s="160" customFormat="1" ht="21" customHeight="1">
      <c r="A15" s="198"/>
      <c r="B15" s="201"/>
      <c r="C15" s="202"/>
      <c r="D15" s="202"/>
      <c r="E15" s="202"/>
      <c r="F15" s="202"/>
      <c r="G15" s="202"/>
      <c r="H15" s="202"/>
      <c r="I15" s="202"/>
      <c r="J15" s="181"/>
      <c r="K15" s="180"/>
      <c r="L15" s="182"/>
      <c r="M15" s="341"/>
    </row>
    <row r="16" spans="1:16" s="160" customFormat="1" ht="21" customHeight="1">
      <c r="A16" s="206"/>
      <c r="B16" s="201"/>
      <c r="C16" s="202"/>
      <c r="D16" s="202"/>
      <c r="E16" s="202"/>
      <c r="F16" s="202"/>
      <c r="G16" s="202"/>
      <c r="H16" s="202"/>
      <c r="I16" s="202"/>
      <c r="J16" s="181"/>
      <c r="K16" s="180"/>
      <c r="L16" s="182"/>
      <c r="M16" s="341"/>
    </row>
    <row r="17" spans="1:13" s="160" customFormat="1" ht="21" customHeight="1" thickBot="1">
      <c r="A17" s="207"/>
      <c r="B17" s="208"/>
      <c r="C17" s="209"/>
      <c r="D17" s="209"/>
      <c r="E17" s="209"/>
      <c r="F17" s="209"/>
      <c r="G17" s="209"/>
      <c r="H17" s="209"/>
      <c r="I17" s="209"/>
      <c r="J17" s="192"/>
      <c r="K17" s="191"/>
      <c r="L17" s="193"/>
      <c r="M17" s="342"/>
    </row>
    <row r="18" spans="1:13" s="160" customFormat="1" ht="18" customHeight="1">
      <c r="A18" s="194"/>
      <c r="B18" s="170"/>
      <c r="C18" s="171"/>
      <c r="D18" s="171"/>
      <c r="E18" s="171"/>
      <c r="F18" s="171"/>
      <c r="G18" s="171"/>
      <c r="H18" s="171"/>
      <c r="I18" s="171"/>
      <c r="J18" s="172"/>
      <c r="K18" s="171"/>
      <c r="L18" s="173"/>
      <c r="M18" s="340"/>
    </row>
    <row r="19" spans="1:13" s="160" customFormat="1" ht="18" customHeight="1">
      <c r="A19" s="174"/>
      <c r="B19" s="175"/>
      <c r="C19" s="176"/>
      <c r="D19" s="176"/>
      <c r="E19" s="176"/>
      <c r="F19" s="176"/>
      <c r="G19" s="176"/>
      <c r="H19" s="176"/>
      <c r="I19" s="176"/>
      <c r="J19" s="177"/>
      <c r="K19" s="176"/>
      <c r="L19" s="178"/>
      <c r="M19" s="341"/>
    </row>
    <row r="20" spans="1:13" s="160" customFormat="1" ht="18" customHeight="1">
      <c r="A20" s="174"/>
      <c r="B20" s="179"/>
      <c r="C20" s="180"/>
      <c r="D20" s="180"/>
      <c r="E20" s="180"/>
      <c r="F20" s="180"/>
      <c r="G20" s="180"/>
      <c r="H20" s="180"/>
      <c r="I20" s="180"/>
      <c r="J20" s="181"/>
      <c r="K20" s="180"/>
      <c r="L20" s="182"/>
      <c r="M20" s="341"/>
    </row>
    <row r="21" spans="1:13" s="160" customFormat="1" ht="18" customHeight="1">
      <c r="A21" s="174"/>
      <c r="B21" s="183"/>
      <c r="C21" s="184"/>
      <c r="D21" s="184"/>
      <c r="E21" s="184"/>
      <c r="F21" s="184"/>
      <c r="G21" s="184"/>
      <c r="H21" s="184"/>
      <c r="I21" s="184"/>
      <c r="J21" s="185"/>
      <c r="K21" s="184"/>
      <c r="L21" s="186"/>
      <c r="M21" s="341"/>
    </row>
    <row r="22" spans="1:13" s="160" customFormat="1" ht="18" customHeight="1">
      <c r="A22" s="187"/>
      <c r="B22" s="183"/>
      <c r="C22" s="184"/>
      <c r="D22" s="184"/>
      <c r="E22" s="184"/>
      <c r="F22" s="184"/>
      <c r="G22" s="184"/>
      <c r="H22" s="184"/>
      <c r="I22" s="184"/>
      <c r="J22" s="185"/>
      <c r="K22" s="184"/>
      <c r="L22" s="186"/>
      <c r="M22" s="341"/>
    </row>
    <row r="23" spans="1:13" s="160" customFormat="1" ht="18" customHeight="1">
      <c r="A23" s="174"/>
      <c r="B23" s="175"/>
      <c r="C23" s="176"/>
      <c r="D23" s="176"/>
      <c r="E23" s="176"/>
      <c r="F23" s="176"/>
      <c r="G23" s="176"/>
      <c r="H23" s="176"/>
      <c r="I23" s="176"/>
      <c r="J23" s="177"/>
      <c r="K23" s="176"/>
      <c r="L23" s="178"/>
      <c r="M23" s="341"/>
    </row>
    <row r="24" spans="1:13" s="160" customFormat="1" ht="18" customHeight="1">
      <c r="A24" s="174"/>
      <c r="B24" s="179"/>
      <c r="C24" s="180"/>
      <c r="D24" s="180"/>
      <c r="E24" s="180"/>
      <c r="F24" s="180"/>
      <c r="G24" s="180"/>
      <c r="H24" s="180"/>
      <c r="I24" s="180"/>
      <c r="J24" s="181"/>
      <c r="K24" s="180"/>
      <c r="L24" s="182"/>
      <c r="M24" s="341"/>
    </row>
    <row r="25" spans="1:13" s="160" customFormat="1" ht="18" customHeight="1">
      <c r="A25" s="188"/>
      <c r="B25" s="179"/>
      <c r="C25" s="180"/>
      <c r="D25" s="180"/>
      <c r="E25" s="180"/>
      <c r="F25" s="180"/>
      <c r="G25" s="180"/>
      <c r="H25" s="180"/>
      <c r="I25" s="180"/>
      <c r="J25" s="181"/>
      <c r="K25" s="180"/>
      <c r="L25" s="182"/>
      <c r="M25" s="341"/>
    </row>
    <row r="26" spans="1:13" s="160" customFormat="1" ht="18" customHeight="1" thickBot="1">
      <c r="A26" s="189"/>
      <c r="B26" s="190"/>
      <c r="C26" s="191"/>
      <c r="D26" s="191"/>
      <c r="E26" s="191"/>
      <c r="F26" s="191"/>
      <c r="G26" s="191"/>
      <c r="H26" s="191"/>
      <c r="I26" s="191"/>
      <c r="J26" s="192"/>
      <c r="K26" s="191"/>
      <c r="L26" s="193"/>
      <c r="M26" s="342"/>
    </row>
    <row r="27" spans="1:13" s="160" customFormat="1" ht="23.1" hidden="1" customHeight="1">
      <c r="A27" s="210" t="s">
        <v>1011</v>
      </c>
      <c r="B27" s="179" t="s">
        <v>1009</v>
      </c>
      <c r="C27" s="180"/>
      <c r="D27" s="180"/>
      <c r="E27" s="180"/>
      <c r="F27" s="180"/>
      <c r="G27" s="180"/>
      <c r="H27" s="180"/>
      <c r="I27" s="180"/>
      <c r="J27" s="181"/>
      <c r="K27" s="180"/>
      <c r="L27" s="180"/>
      <c r="M27" s="211"/>
    </row>
    <row r="28" spans="1:13" s="160" customFormat="1" ht="23.1" hidden="1" customHeight="1">
      <c r="A28" s="210" t="s">
        <v>1012</v>
      </c>
      <c r="B28" s="175"/>
      <c r="C28" s="176"/>
      <c r="D28" s="176"/>
      <c r="E28" s="176"/>
      <c r="F28" s="176"/>
      <c r="G28" s="176"/>
      <c r="H28" s="176"/>
      <c r="I28" s="176"/>
      <c r="J28" s="177"/>
      <c r="K28" s="176"/>
      <c r="L28" s="176"/>
      <c r="M28" s="212"/>
    </row>
    <row r="29" spans="1:13" s="160" customFormat="1" ht="23.1" hidden="1" customHeight="1">
      <c r="A29" s="210"/>
      <c r="B29" s="179"/>
      <c r="C29" s="180"/>
      <c r="D29" s="180"/>
      <c r="E29" s="180"/>
      <c r="F29" s="180"/>
      <c r="G29" s="180"/>
      <c r="H29" s="180"/>
      <c r="I29" s="180"/>
      <c r="J29" s="181"/>
      <c r="K29" s="180"/>
      <c r="L29" s="180"/>
      <c r="M29" s="212"/>
    </row>
    <row r="30" spans="1:13" s="160" customFormat="1" ht="23.1" hidden="1" customHeight="1">
      <c r="A30" s="210" t="s">
        <v>1013</v>
      </c>
      <c r="B30" s="183"/>
      <c r="C30" s="184"/>
      <c r="D30" s="184"/>
      <c r="E30" s="184"/>
      <c r="F30" s="184"/>
      <c r="G30" s="184"/>
      <c r="H30" s="184"/>
      <c r="I30" s="184"/>
      <c r="J30" s="185"/>
      <c r="K30" s="184"/>
      <c r="L30" s="184"/>
      <c r="M30" s="212"/>
    </row>
    <row r="31" spans="1:13" s="160" customFormat="1" ht="23.1" hidden="1" customHeight="1">
      <c r="A31" s="210"/>
      <c r="B31" s="183" t="s">
        <v>1010</v>
      </c>
      <c r="C31" s="184"/>
      <c r="D31" s="184"/>
      <c r="E31" s="184"/>
      <c r="F31" s="184"/>
      <c r="G31" s="184"/>
      <c r="H31" s="184"/>
      <c r="I31" s="184"/>
      <c r="J31" s="185"/>
      <c r="K31" s="184"/>
      <c r="L31" s="184"/>
      <c r="M31" s="212"/>
    </row>
    <row r="32" spans="1:13" s="160" customFormat="1" ht="23.1" hidden="1" customHeight="1">
      <c r="A32" s="210" t="s">
        <v>1014</v>
      </c>
      <c r="B32" s="179"/>
      <c r="C32" s="180"/>
      <c r="D32" s="180"/>
      <c r="E32" s="180"/>
      <c r="F32" s="180"/>
      <c r="G32" s="180"/>
      <c r="H32" s="180"/>
      <c r="I32" s="180"/>
      <c r="J32" s="181"/>
      <c r="K32" s="180"/>
      <c r="L32" s="180"/>
      <c r="M32" s="212"/>
    </row>
    <row r="33" spans="1:13" s="160" customFormat="1" ht="23.1" hidden="1" customHeight="1">
      <c r="A33" s="210"/>
      <c r="B33" s="179"/>
      <c r="C33" s="180"/>
      <c r="D33" s="180"/>
      <c r="E33" s="180"/>
      <c r="F33" s="180"/>
      <c r="G33" s="180"/>
      <c r="H33" s="180"/>
      <c r="I33" s="180"/>
      <c r="J33" s="181"/>
      <c r="K33" s="180"/>
      <c r="L33" s="180"/>
      <c r="M33" s="212"/>
    </row>
    <row r="34" spans="1:13" s="160" customFormat="1" ht="23.1" hidden="1" customHeight="1">
      <c r="A34" s="210" t="s">
        <v>1015</v>
      </c>
      <c r="B34" s="179"/>
      <c r="C34" s="180"/>
      <c r="D34" s="180"/>
      <c r="E34" s="180"/>
      <c r="F34" s="180"/>
      <c r="G34" s="180"/>
      <c r="H34" s="180"/>
      <c r="I34" s="180"/>
      <c r="J34" s="181"/>
      <c r="K34" s="180"/>
      <c r="L34" s="180"/>
      <c r="M34" s="212"/>
    </row>
    <row r="35" spans="1:13" s="160" customFormat="1" ht="23.1" hidden="1" customHeight="1">
      <c r="A35" s="213"/>
      <c r="B35" s="214" t="s">
        <v>1008</v>
      </c>
      <c r="C35" s="215"/>
      <c r="D35" s="215"/>
      <c r="E35" s="215"/>
      <c r="F35" s="215"/>
      <c r="G35" s="215"/>
      <c r="H35" s="215"/>
      <c r="I35" s="215"/>
      <c r="J35" s="216"/>
      <c r="K35" s="215"/>
      <c r="L35" s="215"/>
      <c r="M35" s="217"/>
    </row>
    <row r="36" spans="1:13" s="160" customFormat="1" ht="23.1" hidden="1" customHeight="1">
      <c r="A36" s="218" t="s">
        <v>1011</v>
      </c>
      <c r="B36" s="219" t="s">
        <v>1009</v>
      </c>
      <c r="C36" s="220"/>
      <c r="D36" s="220"/>
      <c r="E36" s="220"/>
      <c r="F36" s="220"/>
      <c r="G36" s="220"/>
      <c r="H36" s="220"/>
      <c r="I36" s="220"/>
      <c r="J36" s="221"/>
      <c r="K36" s="220"/>
      <c r="L36" s="220"/>
      <c r="M36" s="222"/>
    </row>
    <row r="37" spans="1:13" s="160" customFormat="1" ht="23.1" hidden="1" customHeight="1">
      <c r="A37" s="210" t="s">
        <v>1012</v>
      </c>
      <c r="B37" s="175"/>
      <c r="C37" s="176"/>
      <c r="D37" s="176"/>
      <c r="E37" s="176"/>
      <c r="F37" s="176"/>
      <c r="G37" s="176"/>
      <c r="H37" s="176"/>
      <c r="I37" s="176"/>
      <c r="J37" s="177"/>
      <c r="K37" s="176"/>
      <c r="L37" s="176"/>
      <c r="M37" s="212"/>
    </row>
    <row r="38" spans="1:13" s="160" customFormat="1" ht="23.1" hidden="1" customHeight="1">
      <c r="A38" s="210"/>
      <c r="B38" s="179"/>
      <c r="C38" s="180"/>
      <c r="D38" s="180"/>
      <c r="E38" s="180"/>
      <c r="F38" s="180"/>
      <c r="G38" s="180"/>
      <c r="H38" s="180"/>
      <c r="I38" s="180"/>
      <c r="J38" s="181"/>
      <c r="K38" s="180"/>
      <c r="L38" s="180"/>
      <c r="M38" s="212"/>
    </row>
    <row r="39" spans="1:13" s="160" customFormat="1" ht="23.1" hidden="1" customHeight="1">
      <c r="A39" s="210" t="s">
        <v>1013</v>
      </c>
      <c r="B39" s="183"/>
      <c r="C39" s="184"/>
      <c r="D39" s="184"/>
      <c r="E39" s="184"/>
      <c r="F39" s="184"/>
      <c r="G39" s="184"/>
      <c r="H39" s="184"/>
      <c r="I39" s="184"/>
      <c r="J39" s="185"/>
      <c r="K39" s="184"/>
      <c r="L39" s="184"/>
      <c r="M39" s="212"/>
    </row>
    <row r="40" spans="1:13" s="160" customFormat="1" ht="23.1" hidden="1" customHeight="1">
      <c r="A40" s="210"/>
      <c r="B40" s="183" t="s">
        <v>1010</v>
      </c>
      <c r="C40" s="184"/>
      <c r="D40" s="184"/>
      <c r="E40" s="184"/>
      <c r="F40" s="184"/>
      <c r="G40" s="184"/>
      <c r="H40" s="184"/>
      <c r="I40" s="184"/>
      <c r="J40" s="185"/>
      <c r="K40" s="184"/>
      <c r="L40" s="184"/>
      <c r="M40" s="212"/>
    </row>
    <row r="41" spans="1:13" s="160" customFormat="1" ht="23.1" hidden="1" customHeight="1">
      <c r="A41" s="210" t="s">
        <v>1014</v>
      </c>
      <c r="B41" s="179"/>
      <c r="C41" s="180"/>
      <c r="D41" s="180"/>
      <c r="E41" s="180"/>
      <c r="F41" s="180"/>
      <c r="G41" s="180"/>
      <c r="H41" s="180"/>
      <c r="I41" s="180"/>
      <c r="J41" s="181"/>
      <c r="K41" s="180"/>
      <c r="L41" s="180"/>
      <c r="M41" s="212"/>
    </row>
    <row r="42" spans="1:13" s="160" customFormat="1" ht="23.1" hidden="1" customHeight="1">
      <c r="A42" s="210"/>
      <c r="B42" s="179"/>
      <c r="C42" s="180"/>
      <c r="D42" s="180"/>
      <c r="E42" s="180"/>
      <c r="F42" s="180"/>
      <c r="G42" s="180"/>
      <c r="H42" s="180"/>
      <c r="I42" s="180"/>
      <c r="J42" s="181"/>
      <c r="K42" s="180"/>
      <c r="L42" s="180"/>
      <c r="M42" s="212"/>
    </row>
    <row r="43" spans="1:13" s="160" customFormat="1" ht="23.1" hidden="1" customHeight="1">
      <c r="A43" s="210" t="s">
        <v>1015</v>
      </c>
      <c r="B43" s="179"/>
      <c r="C43" s="180"/>
      <c r="D43" s="180"/>
      <c r="E43" s="180"/>
      <c r="F43" s="180"/>
      <c r="G43" s="180"/>
      <c r="H43" s="180"/>
      <c r="I43" s="180"/>
      <c r="J43" s="181"/>
      <c r="K43" s="180"/>
      <c r="L43" s="180"/>
      <c r="M43" s="212"/>
    </row>
    <row r="44" spans="1:13" s="160" customFormat="1" ht="23.1" hidden="1" customHeight="1">
      <c r="A44" s="213"/>
      <c r="B44" s="214" t="s">
        <v>1008</v>
      </c>
      <c r="C44" s="215"/>
      <c r="D44" s="215"/>
      <c r="E44" s="215"/>
      <c r="F44" s="215"/>
      <c r="G44" s="215"/>
      <c r="H44" s="215"/>
      <c r="I44" s="215"/>
      <c r="J44" s="216"/>
      <c r="K44" s="215"/>
      <c r="L44" s="215"/>
      <c r="M44" s="217"/>
    </row>
    <row r="45" spans="1:13" s="160" customFormat="1" ht="23.1" hidden="1" customHeight="1">
      <c r="A45" s="218" t="s">
        <v>1011</v>
      </c>
      <c r="B45" s="219" t="s">
        <v>1009</v>
      </c>
      <c r="C45" s="220"/>
      <c r="D45" s="220"/>
      <c r="E45" s="220"/>
      <c r="F45" s="220"/>
      <c r="G45" s="220"/>
      <c r="H45" s="220"/>
      <c r="I45" s="220"/>
      <c r="J45" s="221"/>
      <c r="K45" s="220"/>
      <c r="L45" s="220"/>
      <c r="M45" s="222"/>
    </row>
    <row r="46" spans="1:13" s="160" customFormat="1" ht="23.1" hidden="1" customHeight="1">
      <c r="A46" s="210" t="s">
        <v>1012</v>
      </c>
      <c r="B46" s="175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212"/>
    </row>
    <row r="47" spans="1:13" s="160" customFormat="1" ht="23.1" hidden="1" customHeight="1">
      <c r="A47" s="210"/>
      <c r="B47" s="179"/>
      <c r="C47" s="180"/>
      <c r="D47" s="180"/>
      <c r="E47" s="180"/>
      <c r="F47" s="180"/>
      <c r="G47" s="180"/>
      <c r="H47" s="180"/>
      <c r="I47" s="180"/>
      <c r="J47" s="180"/>
      <c r="K47" s="180"/>
      <c r="L47" s="180"/>
      <c r="M47" s="212"/>
    </row>
    <row r="48" spans="1:13" s="160" customFormat="1" ht="23.1" hidden="1" customHeight="1">
      <c r="A48" s="210" t="s">
        <v>1013</v>
      </c>
      <c r="B48" s="183"/>
      <c r="C48" s="184"/>
      <c r="D48" s="184"/>
      <c r="E48" s="184"/>
      <c r="F48" s="184"/>
      <c r="G48" s="184"/>
      <c r="H48" s="184"/>
      <c r="I48" s="184"/>
      <c r="J48" s="184"/>
      <c r="K48" s="184"/>
      <c r="L48" s="184"/>
      <c r="M48" s="212"/>
    </row>
    <row r="49" spans="1:13" s="160" customFormat="1" ht="23.1" hidden="1" customHeight="1">
      <c r="A49" s="210"/>
      <c r="B49" s="183" t="s">
        <v>1010</v>
      </c>
      <c r="C49" s="184"/>
      <c r="D49" s="184"/>
      <c r="E49" s="184"/>
      <c r="F49" s="184"/>
      <c r="G49" s="184"/>
      <c r="H49" s="184"/>
      <c r="I49" s="184"/>
      <c r="J49" s="223"/>
      <c r="K49" s="184"/>
      <c r="L49" s="184"/>
      <c r="M49" s="212"/>
    </row>
    <row r="50" spans="1:13" s="160" customFormat="1" ht="23.1" hidden="1" customHeight="1">
      <c r="A50" s="210" t="s">
        <v>1014</v>
      </c>
      <c r="B50" s="179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212"/>
    </row>
    <row r="51" spans="1:13" s="160" customFormat="1" ht="23.1" hidden="1" customHeight="1">
      <c r="A51" s="210"/>
      <c r="B51" s="179"/>
      <c r="C51" s="180"/>
      <c r="D51" s="180"/>
      <c r="E51" s="180"/>
      <c r="F51" s="180"/>
      <c r="G51" s="180"/>
      <c r="H51" s="180"/>
      <c r="I51" s="180"/>
      <c r="J51" s="180"/>
      <c r="K51" s="180"/>
      <c r="L51" s="180"/>
      <c r="M51" s="212"/>
    </row>
    <row r="52" spans="1:13" s="160" customFormat="1" ht="23.1" hidden="1" customHeight="1">
      <c r="A52" s="210" t="s">
        <v>1015</v>
      </c>
      <c r="B52" s="179"/>
      <c r="C52" s="180"/>
      <c r="D52" s="180"/>
      <c r="E52" s="180"/>
      <c r="F52" s="180"/>
      <c r="G52" s="180"/>
      <c r="H52" s="180"/>
      <c r="I52" s="180"/>
      <c r="J52" s="180"/>
      <c r="K52" s="180"/>
      <c r="L52" s="180"/>
      <c r="M52" s="212"/>
    </row>
    <row r="53" spans="1:13" s="160" customFormat="1" ht="23.1" hidden="1" customHeight="1">
      <c r="A53" s="213"/>
      <c r="B53" s="214" t="s">
        <v>1008</v>
      </c>
      <c r="C53" s="215"/>
      <c r="D53" s="215"/>
      <c r="E53" s="215"/>
      <c r="F53" s="215"/>
      <c r="G53" s="215"/>
      <c r="H53" s="215"/>
      <c r="I53" s="215"/>
      <c r="J53" s="224"/>
      <c r="K53" s="215"/>
      <c r="L53" s="215"/>
      <c r="M53" s="217"/>
    </row>
    <row r="54" spans="1:13" s="160" customFormat="1" ht="23.1" hidden="1" customHeight="1">
      <c r="A54" s="218" t="s">
        <v>1011</v>
      </c>
      <c r="B54" s="219" t="s">
        <v>1009</v>
      </c>
      <c r="C54" s="220"/>
      <c r="D54" s="220"/>
      <c r="E54" s="220"/>
      <c r="F54" s="220"/>
      <c r="G54" s="220"/>
      <c r="H54" s="220"/>
      <c r="I54" s="220"/>
      <c r="J54" s="225"/>
      <c r="K54" s="220"/>
      <c r="L54" s="220"/>
      <c r="M54" s="222"/>
    </row>
    <row r="55" spans="1:13" s="160" customFormat="1" ht="23.1" hidden="1" customHeight="1">
      <c r="A55" s="210" t="s">
        <v>1012</v>
      </c>
      <c r="B55" s="175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212"/>
    </row>
    <row r="56" spans="1:13" s="160" customFormat="1" ht="23.1" hidden="1" customHeight="1">
      <c r="A56" s="210"/>
      <c r="B56" s="179"/>
      <c r="C56" s="180"/>
      <c r="D56" s="180"/>
      <c r="E56" s="180"/>
      <c r="F56" s="180"/>
      <c r="G56" s="180"/>
      <c r="H56" s="180"/>
      <c r="I56" s="180"/>
      <c r="J56" s="180"/>
      <c r="K56" s="180"/>
      <c r="L56" s="180"/>
      <c r="M56" s="212"/>
    </row>
    <row r="57" spans="1:13" s="160" customFormat="1" ht="23.1" hidden="1" customHeight="1">
      <c r="A57" s="210" t="s">
        <v>1013</v>
      </c>
      <c r="B57" s="183"/>
      <c r="C57" s="184"/>
      <c r="D57" s="184"/>
      <c r="E57" s="184"/>
      <c r="F57" s="184"/>
      <c r="G57" s="184"/>
      <c r="H57" s="184"/>
      <c r="I57" s="184"/>
      <c r="J57" s="184"/>
      <c r="K57" s="184"/>
      <c r="L57" s="184"/>
      <c r="M57" s="212"/>
    </row>
    <row r="58" spans="1:13" s="160" customFormat="1" ht="23.1" hidden="1" customHeight="1">
      <c r="A58" s="210"/>
      <c r="B58" s="183" t="s">
        <v>1010</v>
      </c>
      <c r="C58" s="184"/>
      <c r="D58" s="184"/>
      <c r="E58" s="184"/>
      <c r="F58" s="184"/>
      <c r="G58" s="184"/>
      <c r="H58" s="184"/>
      <c r="I58" s="184"/>
      <c r="J58" s="223"/>
      <c r="K58" s="184"/>
      <c r="L58" s="184"/>
      <c r="M58" s="212"/>
    </row>
    <row r="59" spans="1:13" s="160" customFormat="1" ht="23.1" hidden="1" customHeight="1">
      <c r="A59" s="210" t="s">
        <v>1014</v>
      </c>
      <c r="B59" s="179"/>
      <c r="C59" s="180"/>
      <c r="D59" s="180"/>
      <c r="E59" s="180"/>
      <c r="F59" s="180"/>
      <c r="G59" s="180"/>
      <c r="H59" s="180"/>
      <c r="I59" s="180"/>
      <c r="J59" s="180"/>
      <c r="K59" s="180"/>
      <c r="L59" s="180"/>
      <c r="M59" s="212"/>
    </row>
    <row r="60" spans="1:13" s="160" customFormat="1" ht="23.1" hidden="1" customHeight="1">
      <c r="A60" s="210"/>
      <c r="B60" s="179"/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212"/>
    </row>
    <row r="61" spans="1:13" s="160" customFormat="1" ht="23.1" hidden="1" customHeight="1">
      <c r="A61" s="210" t="s">
        <v>1015</v>
      </c>
      <c r="B61" s="179"/>
      <c r="C61" s="180"/>
      <c r="D61" s="180"/>
      <c r="E61" s="180"/>
      <c r="F61" s="180"/>
      <c r="G61" s="180"/>
      <c r="H61" s="180"/>
      <c r="I61" s="180"/>
      <c r="J61" s="180"/>
      <c r="K61" s="180"/>
      <c r="L61" s="180"/>
      <c r="M61" s="212"/>
    </row>
    <row r="62" spans="1:13" s="160" customFormat="1" ht="23.1" hidden="1" customHeight="1">
      <c r="A62" s="213"/>
      <c r="B62" s="214" t="s">
        <v>1008</v>
      </c>
      <c r="C62" s="215"/>
      <c r="D62" s="215"/>
      <c r="E62" s="215"/>
      <c r="F62" s="215"/>
      <c r="G62" s="215"/>
      <c r="H62" s="215"/>
      <c r="I62" s="215"/>
      <c r="J62" s="224"/>
      <c r="K62" s="215"/>
      <c r="L62" s="215"/>
      <c r="M62" s="217"/>
    </row>
    <row r="63" spans="1:13" s="160" customFormat="1" ht="23.1" hidden="1" customHeight="1">
      <c r="A63" s="218" t="s">
        <v>1011</v>
      </c>
      <c r="B63" s="219" t="s">
        <v>1009</v>
      </c>
      <c r="C63" s="220"/>
      <c r="D63" s="220"/>
      <c r="E63" s="220"/>
      <c r="F63" s="220"/>
      <c r="G63" s="220"/>
      <c r="H63" s="220"/>
      <c r="I63" s="220"/>
      <c r="J63" s="225"/>
      <c r="K63" s="220"/>
      <c r="L63" s="220"/>
      <c r="M63" s="222"/>
    </row>
    <row r="64" spans="1:13" s="160" customFormat="1" ht="23.1" hidden="1" customHeight="1">
      <c r="A64" s="210" t="s">
        <v>1012</v>
      </c>
      <c r="B64" s="175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212"/>
    </row>
    <row r="65" spans="1:13" s="160" customFormat="1" ht="23.1" hidden="1" customHeight="1">
      <c r="A65" s="210"/>
      <c r="B65" s="179"/>
      <c r="C65" s="180"/>
      <c r="D65" s="180"/>
      <c r="E65" s="180"/>
      <c r="F65" s="180"/>
      <c r="G65" s="180"/>
      <c r="H65" s="180"/>
      <c r="I65" s="180"/>
      <c r="J65" s="180"/>
      <c r="K65" s="180"/>
      <c r="L65" s="180"/>
      <c r="M65" s="212"/>
    </row>
    <row r="66" spans="1:13" s="160" customFormat="1" ht="23.1" hidden="1" customHeight="1">
      <c r="A66" s="210" t="s">
        <v>1013</v>
      </c>
      <c r="B66" s="183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212"/>
    </row>
    <row r="67" spans="1:13" s="160" customFormat="1" ht="23.1" hidden="1" customHeight="1">
      <c r="A67" s="210"/>
      <c r="B67" s="183" t="s">
        <v>1010</v>
      </c>
      <c r="C67" s="184"/>
      <c r="D67" s="184"/>
      <c r="E67" s="184"/>
      <c r="F67" s="184"/>
      <c r="G67" s="184"/>
      <c r="H67" s="184"/>
      <c r="I67" s="184"/>
      <c r="J67" s="223"/>
      <c r="K67" s="184"/>
      <c r="L67" s="184"/>
      <c r="M67" s="212"/>
    </row>
    <row r="68" spans="1:13" s="160" customFormat="1" ht="23.1" hidden="1" customHeight="1">
      <c r="A68" s="210" t="s">
        <v>1014</v>
      </c>
      <c r="B68" s="179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212"/>
    </row>
    <row r="69" spans="1:13" s="160" customFormat="1" ht="23.1" hidden="1" customHeight="1">
      <c r="A69" s="210"/>
      <c r="B69" s="179"/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212"/>
    </row>
    <row r="70" spans="1:13" s="160" customFormat="1" ht="23.1" hidden="1" customHeight="1">
      <c r="A70" s="210" t="s">
        <v>1015</v>
      </c>
      <c r="B70" s="179"/>
      <c r="C70" s="180"/>
      <c r="D70" s="180"/>
      <c r="E70" s="180"/>
      <c r="F70" s="180"/>
      <c r="G70" s="180"/>
      <c r="H70" s="180"/>
      <c r="I70" s="180"/>
      <c r="J70" s="180"/>
      <c r="K70" s="180"/>
      <c r="L70" s="180"/>
      <c r="M70" s="212"/>
    </row>
    <row r="71" spans="1:13" s="160" customFormat="1" ht="23.1" hidden="1" customHeight="1">
      <c r="A71" s="213"/>
      <c r="B71" s="214" t="s">
        <v>1008</v>
      </c>
      <c r="C71" s="215"/>
      <c r="D71" s="215"/>
      <c r="E71" s="215"/>
      <c r="F71" s="215"/>
      <c r="G71" s="215"/>
      <c r="H71" s="215"/>
      <c r="I71" s="215"/>
      <c r="J71" s="224"/>
      <c r="K71" s="215"/>
      <c r="L71" s="215"/>
      <c r="M71" s="217"/>
    </row>
    <row r="72" spans="1:13" s="160" customFormat="1" ht="23.1" hidden="1" customHeight="1">
      <c r="A72" s="218" t="s">
        <v>1011</v>
      </c>
      <c r="B72" s="219" t="s">
        <v>1009</v>
      </c>
      <c r="C72" s="220"/>
      <c r="D72" s="220"/>
      <c r="E72" s="220"/>
      <c r="F72" s="220"/>
      <c r="G72" s="220"/>
      <c r="H72" s="220"/>
      <c r="I72" s="220"/>
      <c r="J72" s="225"/>
      <c r="K72" s="220"/>
      <c r="L72" s="220"/>
      <c r="M72" s="222"/>
    </row>
    <row r="73" spans="1:13" s="160" customFormat="1" ht="23.1" hidden="1" customHeight="1">
      <c r="A73" s="210" t="s">
        <v>1012</v>
      </c>
      <c r="B73" s="175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212"/>
    </row>
    <row r="74" spans="1:13" s="160" customFormat="1" ht="23.1" hidden="1" customHeight="1">
      <c r="A74" s="210"/>
      <c r="B74" s="179"/>
      <c r="C74" s="180"/>
      <c r="D74" s="180"/>
      <c r="E74" s="180"/>
      <c r="F74" s="180"/>
      <c r="G74" s="180"/>
      <c r="H74" s="180"/>
      <c r="I74" s="180"/>
      <c r="J74" s="180"/>
      <c r="K74" s="180"/>
      <c r="L74" s="180"/>
      <c r="M74" s="212"/>
    </row>
    <row r="75" spans="1:13" s="160" customFormat="1" ht="23.1" hidden="1" customHeight="1">
      <c r="A75" s="210" t="s">
        <v>1013</v>
      </c>
      <c r="B75" s="183"/>
      <c r="C75" s="184"/>
      <c r="D75" s="184"/>
      <c r="E75" s="184"/>
      <c r="F75" s="184"/>
      <c r="G75" s="184"/>
      <c r="H75" s="184"/>
      <c r="I75" s="184"/>
      <c r="J75" s="184"/>
      <c r="K75" s="184"/>
      <c r="L75" s="184"/>
      <c r="M75" s="212"/>
    </row>
    <row r="76" spans="1:13" s="160" customFormat="1" ht="23.1" hidden="1" customHeight="1">
      <c r="A76" s="210"/>
      <c r="B76" s="183" t="s">
        <v>1010</v>
      </c>
      <c r="C76" s="184"/>
      <c r="D76" s="184"/>
      <c r="E76" s="184"/>
      <c r="F76" s="184"/>
      <c r="G76" s="184"/>
      <c r="H76" s="184"/>
      <c r="I76" s="184"/>
      <c r="J76" s="223"/>
      <c r="K76" s="184"/>
      <c r="L76" s="184"/>
      <c r="M76" s="212"/>
    </row>
    <row r="77" spans="1:13" s="160" customFormat="1" ht="23.1" hidden="1" customHeight="1">
      <c r="A77" s="210" t="s">
        <v>1014</v>
      </c>
      <c r="B77" s="179"/>
      <c r="C77" s="180"/>
      <c r="D77" s="180"/>
      <c r="E77" s="180"/>
      <c r="F77" s="180"/>
      <c r="G77" s="180"/>
      <c r="H77" s="180"/>
      <c r="I77" s="180"/>
      <c r="J77" s="180"/>
      <c r="K77" s="180"/>
      <c r="L77" s="180"/>
      <c r="M77" s="212"/>
    </row>
    <row r="78" spans="1:13" s="160" customFormat="1" ht="23.1" hidden="1" customHeight="1">
      <c r="A78" s="210"/>
      <c r="B78" s="179"/>
      <c r="C78" s="180"/>
      <c r="D78" s="180"/>
      <c r="E78" s="180"/>
      <c r="F78" s="180"/>
      <c r="G78" s="180"/>
      <c r="H78" s="180"/>
      <c r="I78" s="180"/>
      <c r="J78" s="180"/>
      <c r="K78" s="180"/>
      <c r="L78" s="180"/>
      <c r="M78" s="212"/>
    </row>
    <row r="79" spans="1:13" s="160" customFormat="1" ht="23.1" hidden="1" customHeight="1">
      <c r="A79" s="210" t="s">
        <v>1015</v>
      </c>
      <c r="B79" s="179"/>
      <c r="C79" s="180"/>
      <c r="D79" s="180"/>
      <c r="E79" s="180"/>
      <c r="F79" s="180"/>
      <c r="G79" s="180"/>
      <c r="H79" s="180"/>
      <c r="I79" s="180"/>
      <c r="J79" s="180"/>
      <c r="K79" s="180"/>
      <c r="L79" s="180"/>
      <c r="M79" s="212"/>
    </row>
    <row r="80" spans="1:13" s="160" customFormat="1" ht="23.1" hidden="1" customHeight="1">
      <c r="A80" s="213"/>
      <c r="B80" s="214" t="s">
        <v>1008</v>
      </c>
      <c r="C80" s="215"/>
      <c r="D80" s="215"/>
      <c r="E80" s="215"/>
      <c r="F80" s="215"/>
      <c r="G80" s="215"/>
      <c r="H80" s="215"/>
      <c r="I80" s="215"/>
      <c r="J80" s="224"/>
      <c r="K80" s="215"/>
      <c r="L80" s="215"/>
      <c r="M80" s="217"/>
    </row>
    <row r="81" spans="1:13" s="160" customFormat="1" ht="23.1" hidden="1" customHeight="1">
      <c r="A81" s="218" t="s">
        <v>1011</v>
      </c>
      <c r="B81" s="219" t="s">
        <v>1009</v>
      </c>
      <c r="C81" s="220"/>
      <c r="D81" s="220"/>
      <c r="E81" s="220"/>
      <c r="F81" s="220"/>
      <c r="G81" s="220"/>
      <c r="H81" s="220"/>
      <c r="I81" s="220"/>
      <c r="J81" s="225"/>
      <c r="K81" s="220"/>
      <c r="L81" s="220"/>
      <c r="M81" s="222"/>
    </row>
    <row r="82" spans="1:13" s="160" customFormat="1" ht="23.1" hidden="1" customHeight="1">
      <c r="A82" s="210" t="s">
        <v>1012</v>
      </c>
      <c r="B82" s="175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212"/>
    </row>
    <row r="83" spans="1:13" s="160" customFormat="1" ht="23.1" hidden="1" customHeight="1">
      <c r="A83" s="210"/>
      <c r="B83" s="179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212"/>
    </row>
    <row r="84" spans="1:13" s="160" customFormat="1" ht="23.1" hidden="1" customHeight="1">
      <c r="A84" s="210" t="s">
        <v>1013</v>
      </c>
      <c r="B84" s="183"/>
      <c r="C84" s="184"/>
      <c r="D84" s="184"/>
      <c r="E84" s="184"/>
      <c r="F84" s="184"/>
      <c r="G84" s="184"/>
      <c r="H84" s="184"/>
      <c r="I84" s="184"/>
      <c r="J84" s="184"/>
      <c r="K84" s="184"/>
      <c r="L84" s="184"/>
      <c r="M84" s="212"/>
    </row>
    <row r="85" spans="1:13" s="160" customFormat="1" ht="23.1" hidden="1" customHeight="1">
      <c r="A85" s="210"/>
      <c r="B85" s="183" t="s">
        <v>1010</v>
      </c>
      <c r="C85" s="184"/>
      <c r="D85" s="184"/>
      <c r="E85" s="184"/>
      <c r="F85" s="184"/>
      <c r="G85" s="184"/>
      <c r="H85" s="184"/>
      <c r="I85" s="184"/>
      <c r="J85" s="223"/>
      <c r="K85" s="184"/>
      <c r="L85" s="184"/>
      <c r="M85" s="212"/>
    </row>
    <row r="86" spans="1:13" s="160" customFormat="1" ht="23.1" hidden="1" customHeight="1">
      <c r="A86" s="210" t="s">
        <v>1014</v>
      </c>
      <c r="B86" s="179"/>
      <c r="C86" s="180"/>
      <c r="D86" s="180"/>
      <c r="E86" s="180"/>
      <c r="F86" s="180"/>
      <c r="G86" s="180"/>
      <c r="H86" s="180"/>
      <c r="I86" s="180"/>
      <c r="J86" s="180"/>
      <c r="K86" s="180"/>
      <c r="L86" s="180"/>
      <c r="M86" s="212"/>
    </row>
    <row r="87" spans="1:13" s="160" customFormat="1" ht="23.1" hidden="1" customHeight="1">
      <c r="A87" s="210"/>
      <c r="B87" s="179"/>
      <c r="C87" s="180"/>
      <c r="D87" s="180"/>
      <c r="E87" s="180"/>
      <c r="F87" s="180"/>
      <c r="G87" s="180"/>
      <c r="H87" s="180"/>
      <c r="I87" s="180"/>
      <c r="J87" s="180"/>
      <c r="K87" s="180"/>
      <c r="L87" s="180"/>
      <c r="M87" s="212"/>
    </row>
    <row r="88" spans="1:13" s="160" customFormat="1" ht="23.1" hidden="1" customHeight="1">
      <c r="A88" s="210" t="s">
        <v>1015</v>
      </c>
      <c r="B88" s="179"/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212"/>
    </row>
    <row r="89" spans="1:13" s="160" customFormat="1" ht="23.1" hidden="1" customHeight="1">
      <c r="A89" s="213"/>
      <c r="B89" s="214" t="s">
        <v>1008</v>
      </c>
      <c r="C89" s="215"/>
      <c r="D89" s="215"/>
      <c r="E89" s="215"/>
      <c r="F89" s="215"/>
      <c r="G89" s="215"/>
      <c r="H89" s="215"/>
      <c r="I89" s="215"/>
      <c r="J89" s="224"/>
      <c r="K89" s="215"/>
      <c r="L89" s="215"/>
      <c r="M89" s="217"/>
    </row>
    <row r="90" spans="1:13" s="160" customFormat="1" ht="23.1" hidden="1" customHeight="1">
      <c r="A90" s="218" t="s">
        <v>1011</v>
      </c>
      <c r="B90" s="219" t="s">
        <v>1009</v>
      </c>
      <c r="C90" s="220"/>
      <c r="D90" s="220"/>
      <c r="E90" s="220"/>
      <c r="F90" s="220"/>
      <c r="G90" s="220"/>
      <c r="H90" s="220"/>
      <c r="I90" s="220"/>
      <c r="J90" s="225"/>
      <c r="K90" s="220"/>
      <c r="L90" s="220"/>
      <c r="M90" s="222"/>
    </row>
    <row r="91" spans="1:13" s="160" customFormat="1" ht="23.1" hidden="1" customHeight="1">
      <c r="A91" s="210" t="s">
        <v>1012</v>
      </c>
      <c r="B91" s="175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212"/>
    </row>
    <row r="92" spans="1:13" s="160" customFormat="1" ht="23.1" hidden="1" customHeight="1">
      <c r="A92" s="210"/>
      <c r="B92" s="179"/>
      <c r="C92" s="180"/>
      <c r="D92" s="180"/>
      <c r="E92" s="180"/>
      <c r="F92" s="180"/>
      <c r="G92" s="180"/>
      <c r="H92" s="180"/>
      <c r="I92" s="180"/>
      <c r="J92" s="180"/>
      <c r="K92" s="180"/>
      <c r="L92" s="180"/>
      <c r="M92" s="212"/>
    </row>
    <row r="93" spans="1:13" s="160" customFormat="1" ht="23.1" hidden="1" customHeight="1">
      <c r="A93" s="210" t="s">
        <v>1013</v>
      </c>
      <c r="B93" s="183"/>
      <c r="C93" s="184"/>
      <c r="D93" s="184"/>
      <c r="E93" s="184"/>
      <c r="F93" s="184"/>
      <c r="G93" s="184"/>
      <c r="H93" s="184"/>
      <c r="I93" s="184"/>
      <c r="J93" s="184"/>
      <c r="K93" s="184"/>
      <c r="L93" s="184"/>
      <c r="M93" s="212"/>
    </row>
    <row r="94" spans="1:13" s="160" customFormat="1" ht="23.1" hidden="1" customHeight="1">
      <c r="A94" s="210"/>
      <c r="B94" s="183" t="s">
        <v>1010</v>
      </c>
      <c r="C94" s="184"/>
      <c r="D94" s="184"/>
      <c r="E94" s="184"/>
      <c r="F94" s="184"/>
      <c r="G94" s="184"/>
      <c r="H94" s="184"/>
      <c r="I94" s="184"/>
      <c r="J94" s="223"/>
      <c r="K94" s="184"/>
      <c r="L94" s="184"/>
      <c r="M94" s="212"/>
    </row>
    <row r="95" spans="1:13" s="160" customFormat="1" ht="23.1" hidden="1" customHeight="1">
      <c r="A95" s="210" t="s">
        <v>1014</v>
      </c>
      <c r="B95" s="179"/>
      <c r="C95" s="180"/>
      <c r="D95" s="180"/>
      <c r="E95" s="180"/>
      <c r="F95" s="180"/>
      <c r="G95" s="180"/>
      <c r="H95" s="180"/>
      <c r="I95" s="180"/>
      <c r="J95" s="180"/>
      <c r="K95" s="180"/>
      <c r="L95" s="180"/>
      <c r="M95" s="212"/>
    </row>
    <row r="96" spans="1:13" s="160" customFormat="1" ht="23.1" hidden="1" customHeight="1">
      <c r="A96" s="210"/>
      <c r="B96" s="179"/>
      <c r="C96" s="180"/>
      <c r="D96" s="180"/>
      <c r="E96" s="180"/>
      <c r="F96" s="180"/>
      <c r="G96" s="180"/>
      <c r="H96" s="180"/>
      <c r="I96" s="180"/>
      <c r="J96" s="180"/>
      <c r="K96" s="180"/>
      <c r="L96" s="180"/>
      <c r="M96" s="212"/>
    </row>
    <row r="97" spans="1:13" s="160" customFormat="1" ht="23.1" hidden="1" customHeight="1">
      <c r="A97" s="210" t="s">
        <v>1015</v>
      </c>
      <c r="B97" s="179"/>
      <c r="C97" s="180"/>
      <c r="D97" s="180"/>
      <c r="E97" s="180"/>
      <c r="F97" s="180"/>
      <c r="G97" s="180"/>
      <c r="H97" s="180"/>
      <c r="I97" s="180"/>
      <c r="J97" s="180"/>
      <c r="K97" s="180"/>
      <c r="L97" s="180"/>
      <c r="M97" s="212"/>
    </row>
    <row r="98" spans="1:13" s="160" customFormat="1" ht="23.1" hidden="1" customHeight="1">
      <c r="A98" s="213"/>
      <c r="B98" s="214" t="s">
        <v>1008</v>
      </c>
      <c r="C98" s="215"/>
      <c r="D98" s="215"/>
      <c r="E98" s="215"/>
      <c r="F98" s="215"/>
      <c r="G98" s="215"/>
      <c r="H98" s="215"/>
      <c r="I98" s="215"/>
      <c r="J98" s="224"/>
      <c r="K98" s="215"/>
      <c r="L98" s="215"/>
      <c r="M98" s="217"/>
    </row>
    <row r="99" spans="1:13" s="160" customFormat="1" ht="23.1" hidden="1" customHeight="1">
      <c r="A99" s="218" t="s">
        <v>1011</v>
      </c>
      <c r="B99" s="219" t="s">
        <v>1009</v>
      </c>
      <c r="C99" s="220"/>
      <c r="D99" s="220"/>
      <c r="E99" s="220"/>
      <c r="F99" s="220"/>
      <c r="G99" s="220"/>
      <c r="H99" s="220"/>
      <c r="I99" s="220"/>
      <c r="J99" s="225"/>
      <c r="K99" s="220"/>
      <c r="L99" s="220"/>
      <c r="M99" s="222"/>
    </row>
    <row r="100" spans="1:13" s="160" customFormat="1" ht="23.1" hidden="1" customHeight="1">
      <c r="A100" s="210" t="s">
        <v>1012</v>
      </c>
      <c r="B100" s="175"/>
      <c r="C100" s="176"/>
      <c r="D100" s="176"/>
      <c r="E100" s="176"/>
      <c r="F100" s="176"/>
      <c r="G100" s="176"/>
      <c r="H100" s="176"/>
      <c r="I100" s="176"/>
      <c r="J100" s="176"/>
      <c r="K100" s="176"/>
      <c r="L100" s="176"/>
      <c r="M100" s="212"/>
    </row>
    <row r="101" spans="1:13" s="160" customFormat="1" ht="23.1" hidden="1" customHeight="1">
      <c r="A101" s="210"/>
      <c r="B101" s="179"/>
      <c r="C101" s="180"/>
      <c r="D101" s="180"/>
      <c r="E101" s="180"/>
      <c r="F101" s="180"/>
      <c r="G101" s="180"/>
      <c r="H101" s="180"/>
      <c r="I101" s="180"/>
      <c r="J101" s="180"/>
      <c r="K101" s="180"/>
      <c r="L101" s="180"/>
      <c r="M101" s="212"/>
    </row>
    <row r="102" spans="1:13" s="160" customFormat="1" ht="23.1" hidden="1" customHeight="1">
      <c r="A102" s="210" t="s">
        <v>1013</v>
      </c>
      <c r="B102" s="183"/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212"/>
    </row>
    <row r="103" spans="1:13" s="160" customFormat="1" ht="23.1" hidden="1" customHeight="1">
      <c r="A103" s="210"/>
      <c r="B103" s="183" t="s">
        <v>1010</v>
      </c>
      <c r="C103" s="184"/>
      <c r="D103" s="184"/>
      <c r="E103" s="184"/>
      <c r="F103" s="184"/>
      <c r="G103" s="184"/>
      <c r="H103" s="184"/>
      <c r="I103" s="184"/>
      <c r="J103" s="223"/>
      <c r="K103" s="184"/>
      <c r="L103" s="184"/>
      <c r="M103" s="212"/>
    </row>
    <row r="104" spans="1:13" s="160" customFormat="1" ht="23.1" hidden="1" customHeight="1">
      <c r="A104" s="210" t="s">
        <v>1014</v>
      </c>
      <c r="B104" s="179"/>
      <c r="C104" s="180"/>
      <c r="D104" s="180"/>
      <c r="E104" s="180"/>
      <c r="F104" s="180"/>
      <c r="G104" s="180"/>
      <c r="H104" s="180"/>
      <c r="I104" s="180"/>
      <c r="J104" s="180"/>
      <c r="K104" s="180"/>
      <c r="L104" s="180"/>
      <c r="M104" s="212"/>
    </row>
    <row r="105" spans="1:13" s="160" customFormat="1" ht="23.1" hidden="1" customHeight="1">
      <c r="A105" s="210"/>
      <c r="B105" s="179"/>
      <c r="C105" s="180"/>
      <c r="D105" s="180"/>
      <c r="E105" s="180"/>
      <c r="F105" s="180"/>
      <c r="G105" s="180"/>
      <c r="H105" s="180"/>
      <c r="I105" s="180"/>
      <c r="J105" s="180"/>
      <c r="K105" s="180"/>
      <c r="L105" s="180"/>
      <c r="M105" s="212"/>
    </row>
    <row r="106" spans="1:13" s="160" customFormat="1" ht="23.1" hidden="1" customHeight="1">
      <c r="A106" s="210" t="s">
        <v>1015</v>
      </c>
      <c r="B106" s="179"/>
      <c r="C106" s="180"/>
      <c r="D106" s="180"/>
      <c r="E106" s="180"/>
      <c r="F106" s="180"/>
      <c r="G106" s="180"/>
      <c r="H106" s="180"/>
      <c r="I106" s="180"/>
      <c r="J106" s="180"/>
      <c r="K106" s="180"/>
      <c r="L106" s="180"/>
      <c r="M106" s="212"/>
    </row>
    <row r="107" spans="1:13" s="160" customFormat="1" ht="23.1" hidden="1" customHeight="1">
      <c r="A107" s="213"/>
      <c r="B107" s="214" t="s">
        <v>1008</v>
      </c>
      <c r="C107" s="215"/>
      <c r="D107" s="215"/>
      <c r="E107" s="215"/>
      <c r="F107" s="215"/>
      <c r="G107" s="215"/>
      <c r="H107" s="215"/>
      <c r="I107" s="215"/>
      <c r="J107" s="224"/>
      <c r="K107" s="215"/>
      <c r="L107" s="215"/>
      <c r="M107" s="217"/>
    </row>
    <row r="108" spans="1:13" s="160" customFormat="1" ht="23.1" hidden="1" customHeight="1">
      <c r="A108" s="218" t="s">
        <v>1011</v>
      </c>
      <c r="B108" s="219" t="s">
        <v>1009</v>
      </c>
      <c r="C108" s="220"/>
      <c r="D108" s="220"/>
      <c r="E108" s="220"/>
      <c r="F108" s="220"/>
      <c r="G108" s="220"/>
      <c r="H108" s="220"/>
      <c r="I108" s="220"/>
      <c r="J108" s="225"/>
      <c r="K108" s="220"/>
      <c r="L108" s="220"/>
      <c r="M108" s="222"/>
    </row>
    <row r="109" spans="1:13" s="160" customFormat="1" ht="23.1" hidden="1" customHeight="1">
      <c r="A109" s="210" t="s">
        <v>1012</v>
      </c>
      <c r="B109" s="175"/>
      <c r="C109" s="176"/>
      <c r="D109" s="176"/>
      <c r="E109" s="176"/>
      <c r="F109" s="176"/>
      <c r="G109" s="176"/>
      <c r="H109" s="176"/>
      <c r="I109" s="176"/>
      <c r="J109" s="176"/>
      <c r="K109" s="176"/>
      <c r="L109" s="176"/>
      <c r="M109" s="212"/>
    </row>
    <row r="110" spans="1:13" s="160" customFormat="1" ht="23.1" hidden="1" customHeight="1">
      <c r="A110" s="210"/>
      <c r="B110" s="179"/>
      <c r="C110" s="180"/>
      <c r="D110" s="180"/>
      <c r="E110" s="180"/>
      <c r="F110" s="180"/>
      <c r="G110" s="180"/>
      <c r="H110" s="180"/>
      <c r="I110" s="180"/>
      <c r="J110" s="180"/>
      <c r="K110" s="180"/>
      <c r="L110" s="180"/>
      <c r="M110" s="212"/>
    </row>
    <row r="111" spans="1:13" s="160" customFormat="1" ht="23.1" hidden="1" customHeight="1">
      <c r="A111" s="210" t="s">
        <v>1013</v>
      </c>
      <c r="B111" s="183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212"/>
    </row>
    <row r="112" spans="1:13" s="160" customFormat="1" ht="23.1" hidden="1" customHeight="1">
      <c r="A112" s="210"/>
      <c r="B112" s="183" t="s">
        <v>1010</v>
      </c>
      <c r="C112" s="184"/>
      <c r="D112" s="184"/>
      <c r="E112" s="184"/>
      <c r="F112" s="184"/>
      <c r="G112" s="184"/>
      <c r="H112" s="184"/>
      <c r="I112" s="184"/>
      <c r="J112" s="223"/>
      <c r="K112" s="184"/>
      <c r="L112" s="184"/>
      <c r="M112" s="212"/>
    </row>
    <row r="113" spans="1:13" s="160" customFormat="1" ht="23.1" hidden="1" customHeight="1">
      <c r="A113" s="210" t="s">
        <v>1014</v>
      </c>
      <c r="B113" s="179"/>
      <c r="C113" s="180"/>
      <c r="D113" s="180"/>
      <c r="E113" s="180"/>
      <c r="F113" s="180"/>
      <c r="G113" s="180"/>
      <c r="H113" s="180"/>
      <c r="I113" s="180"/>
      <c r="J113" s="180"/>
      <c r="K113" s="180"/>
      <c r="L113" s="180"/>
      <c r="M113" s="212"/>
    </row>
    <row r="114" spans="1:13" s="160" customFormat="1" ht="23.1" hidden="1" customHeight="1">
      <c r="A114" s="210"/>
      <c r="B114" s="179"/>
      <c r="C114" s="180"/>
      <c r="D114" s="180"/>
      <c r="E114" s="180"/>
      <c r="F114" s="180"/>
      <c r="G114" s="180"/>
      <c r="H114" s="180"/>
      <c r="I114" s="180"/>
      <c r="J114" s="180"/>
      <c r="K114" s="180"/>
      <c r="L114" s="180"/>
      <c r="M114" s="212"/>
    </row>
    <row r="115" spans="1:13" s="160" customFormat="1" ht="23.1" hidden="1" customHeight="1">
      <c r="A115" s="210" t="s">
        <v>1015</v>
      </c>
      <c r="B115" s="179"/>
      <c r="C115" s="180"/>
      <c r="D115" s="180"/>
      <c r="E115" s="180"/>
      <c r="F115" s="180"/>
      <c r="G115" s="180"/>
      <c r="H115" s="180"/>
      <c r="I115" s="180"/>
      <c r="J115" s="180"/>
      <c r="K115" s="180"/>
      <c r="L115" s="180"/>
      <c r="M115" s="212"/>
    </row>
    <row r="116" spans="1:13" s="160" customFormat="1" ht="23.1" hidden="1" customHeight="1">
      <c r="A116" s="213"/>
      <c r="B116" s="214" t="s">
        <v>1008</v>
      </c>
      <c r="C116" s="215"/>
      <c r="D116" s="215"/>
      <c r="E116" s="215"/>
      <c r="F116" s="215"/>
      <c r="G116" s="215"/>
      <c r="H116" s="215"/>
      <c r="I116" s="215"/>
      <c r="J116" s="224"/>
      <c r="K116" s="215"/>
      <c r="L116" s="215"/>
      <c r="M116" s="217"/>
    </row>
    <row r="117" spans="1:13" s="160" customFormat="1" ht="23.1" hidden="1" customHeight="1">
      <c r="A117" s="218" t="s">
        <v>1011</v>
      </c>
      <c r="B117" s="219" t="s">
        <v>1009</v>
      </c>
      <c r="C117" s="220"/>
      <c r="D117" s="220"/>
      <c r="E117" s="220"/>
      <c r="F117" s="220"/>
      <c r="G117" s="220"/>
      <c r="H117" s="220"/>
      <c r="I117" s="220"/>
      <c r="J117" s="225"/>
      <c r="K117" s="220"/>
      <c r="L117" s="220"/>
      <c r="M117" s="222"/>
    </row>
    <row r="118" spans="1:13" s="160" customFormat="1" ht="23.1" hidden="1" customHeight="1">
      <c r="A118" s="210" t="s">
        <v>1012</v>
      </c>
      <c r="B118" s="175"/>
      <c r="C118" s="176"/>
      <c r="D118" s="176"/>
      <c r="E118" s="176"/>
      <c r="F118" s="176"/>
      <c r="G118" s="176"/>
      <c r="H118" s="176"/>
      <c r="I118" s="176"/>
      <c r="J118" s="176"/>
      <c r="K118" s="176"/>
      <c r="L118" s="176"/>
      <c r="M118" s="212"/>
    </row>
    <row r="119" spans="1:13" s="160" customFormat="1" ht="23.1" hidden="1" customHeight="1">
      <c r="A119" s="210"/>
      <c r="B119" s="179"/>
      <c r="C119" s="180"/>
      <c r="D119" s="180"/>
      <c r="E119" s="180"/>
      <c r="F119" s="180"/>
      <c r="G119" s="180"/>
      <c r="H119" s="180"/>
      <c r="I119" s="180"/>
      <c r="J119" s="180"/>
      <c r="K119" s="180"/>
      <c r="L119" s="180"/>
      <c r="M119" s="212"/>
    </row>
    <row r="120" spans="1:13" s="160" customFormat="1" ht="23.1" hidden="1" customHeight="1">
      <c r="A120" s="210" t="s">
        <v>1013</v>
      </c>
      <c r="B120" s="183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212"/>
    </row>
    <row r="121" spans="1:13" s="160" customFormat="1" ht="23.1" hidden="1" customHeight="1">
      <c r="A121" s="210"/>
      <c r="B121" s="183" t="s">
        <v>1010</v>
      </c>
      <c r="C121" s="184"/>
      <c r="D121" s="184"/>
      <c r="E121" s="184"/>
      <c r="F121" s="184"/>
      <c r="G121" s="184"/>
      <c r="H121" s="184"/>
      <c r="I121" s="184"/>
      <c r="J121" s="223"/>
      <c r="K121" s="184"/>
      <c r="L121" s="184"/>
      <c r="M121" s="212"/>
    </row>
    <row r="122" spans="1:13" s="160" customFormat="1" ht="23.1" hidden="1" customHeight="1">
      <c r="A122" s="210" t="s">
        <v>1014</v>
      </c>
      <c r="B122" s="179"/>
      <c r="C122" s="180"/>
      <c r="D122" s="180"/>
      <c r="E122" s="180"/>
      <c r="F122" s="180"/>
      <c r="G122" s="180"/>
      <c r="H122" s="180"/>
      <c r="I122" s="180"/>
      <c r="J122" s="180"/>
      <c r="K122" s="180"/>
      <c r="L122" s="180"/>
      <c r="M122" s="212"/>
    </row>
    <row r="123" spans="1:13" s="160" customFormat="1" ht="23.1" hidden="1" customHeight="1">
      <c r="A123" s="210"/>
      <c r="B123" s="179"/>
      <c r="C123" s="180"/>
      <c r="D123" s="180"/>
      <c r="E123" s="180"/>
      <c r="F123" s="180"/>
      <c r="G123" s="180"/>
      <c r="H123" s="180"/>
      <c r="I123" s="180"/>
      <c r="J123" s="180"/>
      <c r="K123" s="180"/>
      <c r="L123" s="180"/>
      <c r="M123" s="212"/>
    </row>
    <row r="124" spans="1:13" s="160" customFormat="1" ht="23.1" hidden="1" customHeight="1">
      <c r="A124" s="210" t="s">
        <v>1015</v>
      </c>
      <c r="B124" s="179"/>
      <c r="C124" s="180"/>
      <c r="D124" s="180"/>
      <c r="E124" s="180"/>
      <c r="F124" s="180"/>
      <c r="G124" s="180"/>
      <c r="H124" s="180"/>
      <c r="I124" s="180"/>
      <c r="J124" s="180"/>
      <c r="K124" s="180"/>
      <c r="L124" s="180"/>
      <c r="M124" s="212"/>
    </row>
    <row r="125" spans="1:13" s="160" customFormat="1" ht="23.1" hidden="1" customHeight="1">
      <c r="A125" s="213"/>
      <c r="B125" s="214" t="s">
        <v>1008</v>
      </c>
      <c r="C125" s="215"/>
      <c r="D125" s="215"/>
      <c r="E125" s="215"/>
      <c r="F125" s="215"/>
      <c r="G125" s="215"/>
      <c r="H125" s="215"/>
      <c r="I125" s="215"/>
      <c r="J125" s="224"/>
      <c r="K125" s="215"/>
      <c r="L125" s="215"/>
      <c r="M125" s="217"/>
    </row>
    <row r="126" spans="1:13" s="160" customFormat="1" ht="23.1" hidden="1" customHeight="1">
      <c r="A126" s="218" t="s">
        <v>1011</v>
      </c>
      <c r="B126" s="219" t="s">
        <v>1009</v>
      </c>
      <c r="C126" s="220"/>
      <c r="D126" s="220"/>
      <c r="E126" s="220"/>
      <c r="F126" s="220"/>
      <c r="G126" s="220"/>
      <c r="H126" s="220"/>
      <c r="I126" s="220"/>
      <c r="J126" s="225"/>
      <c r="K126" s="220"/>
      <c r="L126" s="220"/>
      <c r="M126" s="222"/>
    </row>
    <row r="127" spans="1:13" s="160" customFormat="1" ht="23.1" hidden="1" customHeight="1">
      <c r="A127" s="210" t="s">
        <v>1012</v>
      </c>
      <c r="B127" s="175"/>
      <c r="C127" s="176"/>
      <c r="D127" s="176"/>
      <c r="E127" s="176"/>
      <c r="F127" s="176"/>
      <c r="G127" s="176"/>
      <c r="H127" s="176"/>
      <c r="I127" s="176"/>
      <c r="J127" s="176"/>
      <c r="K127" s="176"/>
      <c r="L127" s="176"/>
      <c r="M127" s="212"/>
    </row>
    <row r="128" spans="1:13" s="160" customFormat="1" ht="23.1" hidden="1" customHeight="1">
      <c r="A128" s="210"/>
      <c r="B128" s="179"/>
      <c r="C128" s="180"/>
      <c r="D128" s="180"/>
      <c r="E128" s="180"/>
      <c r="F128" s="180"/>
      <c r="G128" s="180"/>
      <c r="H128" s="180"/>
      <c r="I128" s="180"/>
      <c r="J128" s="180"/>
      <c r="K128" s="180"/>
      <c r="L128" s="180"/>
      <c r="M128" s="212"/>
    </row>
    <row r="129" spans="1:13" s="160" customFormat="1" ht="23.1" hidden="1" customHeight="1">
      <c r="A129" s="210" t="s">
        <v>1013</v>
      </c>
      <c r="B129" s="183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212"/>
    </row>
    <row r="130" spans="1:13" s="160" customFormat="1" ht="23.1" hidden="1" customHeight="1">
      <c r="A130" s="210"/>
      <c r="B130" s="183" t="s">
        <v>1010</v>
      </c>
      <c r="C130" s="184"/>
      <c r="D130" s="184"/>
      <c r="E130" s="184"/>
      <c r="F130" s="184"/>
      <c r="G130" s="184"/>
      <c r="H130" s="184"/>
      <c r="I130" s="184"/>
      <c r="J130" s="223"/>
      <c r="K130" s="184"/>
      <c r="L130" s="184"/>
      <c r="M130" s="212"/>
    </row>
    <row r="131" spans="1:13" s="160" customFormat="1" ht="23.1" hidden="1" customHeight="1">
      <c r="A131" s="210" t="s">
        <v>1014</v>
      </c>
      <c r="B131" s="179"/>
      <c r="C131" s="180"/>
      <c r="D131" s="180"/>
      <c r="E131" s="180"/>
      <c r="F131" s="180"/>
      <c r="G131" s="180"/>
      <c r="H131" s="180"/>
      <c r="I131" s="180"/>
      <c r="J131" s="180"/>
      <c r="K131" s="180"/>
      <c r="L131" s="180"/>
      <c r="M131" s="212"/>
    </row>
    <row r="132" spans="1:13" s="160" customFormat="1" ht="23.1" hidden="1" customHeight="1">
      <c r="A132" s="210"/>
      <c r="B132" s="179"/>
      <c r="C132" s="180"/>
      <c r="D132" s="180"/>
      <c r="E132" s="180"/>
      <c r="F132" s="180"/>
      <c r="G132" s="180"/>
      <c r="H132" s="180"/>
      <c r="I132" s="180"/>
      <c r="J132" s="180"/>
      <c r="K132" s="180"/>
      <c r="L132" s="180"/>
      <c r="M132" s="212"/>
    </row>
    <row r="133" spans="1:13" s="160" customFormat="1" ht="23.1" hidden="1" customHeight="1">
      <c r="A133" s="210" t="s">
        <v>1015</v>
      </c>
      <c r="B133" s="179"/>
      <c r="C133" s="180"/>
      <c r="D133" s="180"/>
      <c r="E133" s="180"/>
      <c r="F133" s="180"/>
      <c r="G133" s="180"/>
      <c r="H133" s="180"/>
      <c r="I133" s="180"/>
      <c r="J133" s="180"/>
      <c r="K133" s="180"/>
      <c r="L133" s="180"/>
      <c r="M133" s="212"/>
    </row>
    <row r="134" spans="1:13" s="160" customFormat="1" ht="23.1" hidden="1" customHeight="1">
      <c r="A134" s="213"/>
      <c r="B134" s="214" t="s">
        <v>1008</v>
      </c>
      <c r="C134" s="215"/>
      <c r="D134" s="215"/>
      <c r="E134" s="215"/>
      <c r="F134" s="215"/>
      <c r="G134" s="215"/>
      <c r="H134" s="215"/>
      <c r="I134" s="215"/>
      <c r="J134" s="224"/>
      <c r="K134" s="215"/>
      <c r="L134" s="215"/>
      <c r="M134" s="217"/>
    </row>
    <row r="135" spans="1:13" s="160" customFormat="1" ht="23.1" hidden="1" customHeight="1">
      <c r="A135" s="218" t="s">
        <v>1011</v>
      </c>
      <c r="B135" s="219" t="s">
        <v>1009</v>
      </c>
      <c r="C135" s="220"/>
      <c r="D135" s="220"/>
      <c r="E135" s="220"/>
      <c r="F135" s="220"/>
      <c r="G135" s="220"/>
      <c r="H135" s="220"/>
      <c r="I135" s="220"/>
      <c r="J135" s="225"/>
      <c r="K135" s="220"/>
      <c r="L135" s="220"/>
      <c r="M135" s="222"/>
    </row>
    <row r="136" spans="1:13" s="160" customFormat="1" ht="23.1" hidden="1" customHeight="1">
      <c r="A136" s="210" t="s">
        <v>1012</v>
      </c>
      <c r="B136" s="175"/>
      <c r="C136" s="176"/>
      <c r="D136" s="176"/>
      <c r="E136" s="176"/>
      <c r="F136" s="176"/>
      <c r="G136" s="176"/>
      <c r="H136" s="176"/>
      <c r="I136" s="176"/>
      <c r="J136" s="176"/>
      <c r="K136" s="176"/>
      <c r="L136" s="176"/>
      <c r="M136" s="212"/>
    </row>
    <row r="137" spans="1:13" s="160" customFormat="1" ht="23.1" hidden="1" customHeight="1">
      <c r="A137" s="210"/>
      <c r="B137" s="179"/>
      <c r="C137" s="180"/>
      <c r="D137" s="180"/>
      <c r="E137" s="180"/>
      <c r="F137" s="180"/>
      <c r="G137" s="180"/>
      <c r="H137" s="180"/>
      <c r="I137" s="180"/>
      <c r="J137" s="180"/>
      <c r="K137" s="180"/>
      <c r="L137" s="180"/>
      <c r="M137" s="212"/>
    </row>
    <row r="138" spans="1:13" s="160" customFormat="1" ht="23.1" hidden="1" customHeight="1">
      <c r="A138" s="210" t="s">
        <v>1013</v>
      </c>
      <c r="B138" s="183"/>
      <c r="C138" s="184"/>
      <c r="D138" s="184"/>
      <c r="E138" s="184"/>
      <c r="F138" s="184"/>
      <c r="G138" s="184"/>
      <c r="H138" s="184"/>
      <c r="I138" s="184"/>
      <c r="J138" s="184"/>
      <c r="K138" s="184"/>
      <c r="L138" s="184"/>
      <c r="M138" s="212"/>
    </row>
    <row r="139" spans="1:13" s="160" customFormat="1" ht="23.1" hidden="1" customHeight="1">
      <c r="A139" s="210"/>
      <c r="B139" s="183" t="s">
        <v>1010</v>
      </c>
      <c r="C139" s="184"/>
      <c r="D139" s="184"/>
      <c r="E139" s="184"/>
      <c r="F139" s="184"/>
      <c r="G139" s="184"/>
      <c r="H139" s="184"/>
      <c r="I139" s="184"/>
      <c r="J139" s="223"/>
      <c r="K139" s="184"/>
      <c r="L139" s="184"/>
      <c r="M139" s="212"/>
    </row>
    <row r="140" spans="1:13" s="160" customFormat="1" ht="23.1" hidden="1" customHeight="1">
      <c r="A140" s="210" t="s">
        <v>1014</v>
      </c>
      <c r="B140" s="179"/>
      <c r="C140" s="180"/>
      <c r="D140" s="180"/>
      <c r="E140" s="180"/>
      <c r="F140" s="180"/>
      <c r="G140" s="180"/>
      <c r="H140" s="180"/>
      <c r="I140" s="180"/>
      <c r="J140" s="180"/>
      <c r="K140" s="180"/>
      <c r="L140" s="180"/>
      <c r="M140" s="212"/>
    </row>
    <row r="141" spans="1:13" s="160" customFormat="1" ht="23.1" hidden="1" customHeight="1">
      <c r="A141" s="210"/>
      <c r="B141" s="179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212"/>
    </row>
    <row r="142" spans="1:13" s="160" customFormat="1" ht="23.1" hidden="1" customHeight="1">
      <c r="A142" s="210" t="s">
        <v>1015</v>
      </c>
      <c r="B142" s="179"/>
      <c r="C142" s="180"/>
      <c r="D142" s="180"/>
      <c r="E142" s="180"/>
      <c r="F142" s="180"/>
      <c r="G142" s="180"/>
      <c r="H142" s="180"/>
      <c r="I142" s="180"/>
      <c r="J142" s="180"/>
      <c r="K142" s="180"/>
      <c r="L142" s="180"/>
      <c r="M142" s="212"/>
    </row>
    <row r="143" spans="1:13" s="160" customFormat="1" ht="23.1" hidden="1" customHeight="1">
      <c r="A143" s="213"/>
      <c r="B143" s="214" t="s">
        <v>1008</v>
      </c>
      <c r="C143" s="215"/>
      <c r="D143" s="215"/>
      <c r="E143" s="215"/>
      <c r="F143" s="215"/>
      <c r="G143" s="215"/>
      <c r="H143" s="215"/>
      <c r="I143" s="215"/>
      <c r="J143" s="224"/>
      <c r="K143" s="215"/>
      <c r="L143" s="215"/>
      <c r="M143" s="217"/>
    </row>
    <row r="144" spans="1:13" s="160" customFormat="1" ht="23.1" hidden="1" customHeight="1">
      <c r="A144" s="218" t="s">
        <v>1011</v>
      </c>
      <c r="B144" s="219" t="s">
        <v>1009</v>
      </c>
      <c r="C144" s="220"/>
      <c r="D144" s="220"/>
      <c r="E144" s="220"/>
      <c r="F144" s="220"/>
      <c r="G144" s="220"/>
      <c r="H144" s="220"/>
      <c r="I144" s="220"/>
      <c r="J144" s="225"/>
      <c r="K144" s="220"/>
      <c r="L144" s="220"/>
      <c r="M144" s="222"/>
    </row>
    <row r="145" spans="1:13" s="160" customFormat="1" ht="23.1" hidden="1" customHeight="1">
      <c r="A145" s="210" t="s">
        <v>1012</v>
      </c>
      <c r="B145" s="175"/>
      <c r="C145" s="176"/>
      <c r="D145" s="176"/>
      <c r="E145" s="176"/>
      <c r="F145" s="176"/>
      <c r="G145" s="176"/>
      <c r="H145" s="176"/>
      <c r="I145" s="176"/>
      <c r="J145" s="176"/>
      <c r="K145" s="176"/>
      <c r="L145" s="176"/>
      <c r="M145" s="212"/>
    </row>
    <row r="146" spans="1:13" s="160" customFormat="1" ht="23.1" hidden="1" customHeight="1">
      <c r="A146" s="210"/>
      <c r="B146" s="179"/>
      <c r="C146" s="180"/>
      <c r="D146" s="180"/>
      <c r="E146" s="180"/>
      <c r="F146" s="180"/>
      <c r="G146" s="180"/>
      <c r="H146" s="180"/>
      <c r="I146" s="180"/>
      <c r="J146" s="180"/>
      <c r="K146" s="180"/>
      <c r="L146" s="180"/>
      <c r="M146" s="212"/>
    </row>
    <row r="147" spans="1:13" s="160" customFormat="1" ht="23.1" hidden="1" customHeight="1">
      <c r="A147" s="210" t="s">
        <v>1013</v>
      </c>
      <c r="B147" s="183"/>
      <c r="C147" s="184"/>
      <c r="D147" s="184"/>
      <c r="E147" s="184"/>
      <c r="F147" s="184"/>
      <c r="G147" s="184"/>
      <c r="H147" s="184"/>
      <c r="I147" s="184"/>
      <c r="J147" s="184"/>
      <c r="K147" s="184"/>
      <c r="L147" s="184"/>
      <c r="M147" s="212"/>
    </row>
    <row r="148" spans="1:13" s="160" customFormat="1" ht="23.1" hidden="1" customHeight="1">
      <c r="A148" s="210"/>
      <c r="B148" s="183" t="s">
        <v>1010</v>
      </c>
      <c r="C148" s="184"/>
      <c r="D148" s="184"/>
      <c r="E148" s="184"/>
      <c r="F148" s="184"/>
      <c r="G148" s="184"/>
      <c r="H148" s="184"/>
      <c r="I148" s="184"/>
      <c r="J148" s="223"/>
      <c r="K148" s="184"/>
      <c r="L148" s="184"/>
      <c r="M148" s="212"/>
    </row>
    <row r="149" spans="1:13" s="160" customFormat="1" ht="23.1" hidden="1" customHeight="1">
      <c r="A149" s="210" t="s">
        <v>1014</v>
      </c>
      <c r="B149" s="179"/>
      <c r="C149" s="180"/>
      <c r="D149" s="180"/>
      <c r="E149" s="180"/>
      <c r="F149" s="180"/>
      <c r="G149" s="180"/>
      <c r="H149" s="180"/>
      <c r="I149" s="180"/>
      <c r="J149" s="180"/>
      <c r="K149" s="180"/>
      <c r="L149" s="180"/>
      <c r="M149" s="212"/>
    </row>
    <row r="150" spans="1:13" s="160" customFormat="1" ht="23.1" hidden="1" customHeight="1">
      <c r="A150" s="210"/>
      <c r="B150" s="179"/>
      <c r="C150" s="180"/>
      <c r="D150" s="180"/>
      <c r="E150" s="180"/>
      <c r="F150" s="180"/>
      <c r="G150" s="180"/>
      <c r="H150" s="180"/>
      <c r="I150" s="180"/>
      <c r="J150" s="180"/>
      <c r="K150" s="180"/>
      <c r="L150" s="180"/>
      <c r="M150" s="212"/>
    </row>
    <row r="151" spans="1:13" s="160" customFormat="1" ht="23.1" hidden="1" customHeight="1">
      <c r="A151" s="210" t="s">
        <v>1015</v>
      </c>
      <c r="B151" s="179"/>
      <c r="C151" s="180"/>
      <c r="D151" s="180"/>
      <c r="E151" s="180"/>
      <c r="F151" s="180"/>
      <c r="G151" s="180"/>
      <c r="H151" s="180"/>
      <c r="I151" s="180"/>
      <c r="J151" s="180"/>
      <c r="K151" s="180"/>
      <c r="L151" s="180"/>
      <c r="M151" s="212"/>
    </row>
    <row r="152" spans="1:13" s="160" customFormat="1" ht="23.1" hidden="1" customHeight="1">
      <c r="A152" s="213"/>
      <c r="B152" s="214" t="s">
        <v>1008</v>
      </c>
      <c r="C152" s="215"/>
      <c r="D152" s="215"/>
      <c r="E152" s="215"/>
      <c r="F152" s="215"/>
      <c r="G152" s="215"/>
      <c r="H152" s="215"/>
      <c r="I152" s="215"/>
      <c r="J152" s="224"/>
      <c r="K152" s="215"/>
      <c r="L152" s="215"/>
      <c r="M152" s="217"/>
    </row>
    <row r="153" spans="1:13" s="160" customFormat="1" ht="23.1" hidden="1" customHeight="1">
      <c r="A153" s="218" t="s">
        <v>1011</v>
      </c>
      <c r="B153" s="219" t="s">
        <v>1009</v>
      </c>
      <c r="C153" s="220"/>
      <c r="D153" s="220"/>
      <c r="E153" s="220"/>
      <c r="F153" s="220"/>
      <c r="G153" s="220"/>
      <c r="H153" s="220"/>
      <c r="I153" s="220"/>
      <c r="J153" s="225"/>
      <c r="K153" s="220"/>
      <c r="L153" s="220"/>
      <c r="M153" s="222"/>
    </row>
    <row r="154" spans="1:13" s="160" customFormat="1" ht="23.1" hidden="1" customHeight="1">
      <c r="A154" s="210" t="s">
        <v>1012</v>
      </c>
      <c r="B154" s="175"/>
      <c r="C154" s="176"/>
      <c r="D154" s="176"/>
      <c r="E154" s="176"/>
      <c r="F154" s="176"/>
      <c r="G154" s="176"/>
      <c r="H154" s="176"/>
      <c r="I154" s="176"/>
      <c r="J154" s="176"/>
      <c r="K154" s="176"/>
      <c r="L154" s="176"/>
      <c r="M154" s="212"/>
    </row>
    <row r="155" spans="1:13" s="160" customFormat="1" ht="23.1" hidden="1" customHeight="1">
      <c r="A155" s="210"/>
      <c r="B155" s="179"/>
      <c r="C155" s="180"/>
      <c r="D155" s="180"/>
      <c r="E155" s="180"/>
      <c r="F155" s="180"/>
      <c r="G155" s="180"/>
      <c r="H155" s="180"/>
      <c r="I155" s="180"/>
      <c r="J155" s="180"/>
      <c r="K155" s="180"/>
      <c r="L155" s="180"/>
      <c r="M155" s="212"/>
    </row>
    <row r="156" spans="1:13" s="160" customFormat="1" ht="23.1" hidden="1" customHeight="1">
      <c r="A156" s="210" t="s">
        <v>1013</v>
      </c>
      <c r="B156" s="183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212"/>
    </row>
    <row r="157" spans="1:13" s="160" customFormat="1" ht="23.1" hidden="1" customHeight="1">
      <c r="A157" s="210"/>
      <c r="B157" s="183" t="s">
        <v>1010</v>
      </c>
      <c r="C157" s="184"/>
      <c r="D157" s="184"/>
      <c r="E157" s="184"/>
      <c r="F157" s="184"/>
      <c r="G157" s="184"/>
      <c r="H157" s="184"/>
      <c r="I157" s="184"/>
      <c r="J157" s="223"/>
      <c r="K157" s="184"/>
      <c r="L157" s="184"/>
      <c r="M157" s="212"/>
    </row>
    <row r="158" spans="1:13" s="160" customFormat="1" ht="23.1" hidden="1" customHeight="1">
      <c r="A158" s="210" t="s">
        <v>1014</v>
      </c>
      <c r="B158" s="179"/>
      <c r="C158" s="180"/>
      <c r="D158" s="180"/>
      <c r="E158" s="180"/>
      <c r="F158" s="180"/>
      <c r="G158" s="180"/>
      <c r="H158" s="180"/>
      <c r="I158" s="180"/>
      <c r="J158" s="180"/>
      <c r="K158" s="180"/>
      <c r="L158" s="180"/>
      <c r="M158" s="212"/>
    </row>
    <row r="159" spans="1:13" s="160" customFormat="1" ht="23.1" hidden="1" customHeight="1">
      <c r="A159" s="210"/>
      <c r="B159" s="179"/>
      <c r="C159" s="180"/>
      <c r="D159" s="180"/>
      <c r="E159" s="180"/>
      <c r="F159" s="180"/>
      <c r="G159" s="180"/>
      <c r="H159" s="180"/>
      <c r="I159" s="180"/>
      <c r="J159" s="180"/>
      <c r="K159" s="180"/>
      <c r="L159" s="180"/>
      <c r="M159" s="212"/>
    </row>
    <row r="160" spans="1:13" s="160" customFormat="1" ht="23.1" hidden="1" customHeight="1">
      <c r="A160" s="210" t="s">
        <v>1015</v>
      </c>
      <c r="B160" s="179"/>
      <c r="C160" s="180"/>
      <c r="D160" s="180"/>
      <c r="E160" s="180"/>
      <c r="F160" s="180"/>
      <c r="G160" s="180"/>
      <c r="H160" s="180"/>
      <c r="I160" s="180"/>
      <c r="J160" s="180"/>
      <c r="K160" s="180"/>
      <c r="L160" s="180"/>
      <c r="M160" s="212"/>
    </row>
    <row r="161" spans="1:13" s="160" customFormat="1" ht="23.1" hidden="1" customHeight="1">
      <c r="A161" s="213"/>
      <c r="B161" s="214" t="s">
        <v>1008</v>
      </c>
      <c r="C161" s="215"/>
      <c r="D161" s="215"/>
      <c r="E161" s="215"/>
      <c r="F161" s="215"/>
      <c r="G161" s="215"/>
      <c r="H161" s="215"/>
      <c r="I161" s="215"/>
      <c r="J161" s="224"/>
      <c r="K161" s="215"/>
      <c r="L161" s="215"/>
      <c r="M161" s="217"/>
    </row>
    <row r="162" spans="1:13" s="160" customFormat="1" ht="23.1" hidden="1" customHeight="1">
      <c r="A162" s="218" t="s">
        <v>1011</v>
      </c>
      <c r="B162" s="219" t="s">
        <v>1009</v>
      </c>
      <c r="C162" s="220"/>
      <c r="D162" s="220"/>
      <c r="E162" s="220"/>
      <c r="F162" s="220"/>
      <c r="G162" s="220"/>
      <c r="H162" s="220"/>
      <c r="I162" s="220"/>
      <c r="J162" s="225"/>
      <c r="K162" s="220"/>
      <c r="L162" s="220"/>
      <c r="M162" s="222"/>
    </row>
    <row r="163" spans="1:13" s="160" customFormat="1" ht="23.1" hidden="1" customHeight="1">
      <c r="A163" s="210" t="s">
        <v>1012</v>
      </c>
      <c r="B163" s="175"/>
      <c r="C163" s="176"/>
      <c r="D163" s="176"/>
      <c r="E163" s="176"/>
      <c r="F163" s="176"/>
      <c r="G163" s="176"/>
      <c r="H163" s="176"/>
      <c r="I163" s="176"/>
      <c r="J163" s="176"/>
      <c r="K163" s="176"/>
      <c r="L163" s="176"/>
      <c r="M163" s="212"/>
    </row>
    <row r="164" spans="1:13" s="160" customFormat="1" ht="23.1" hidden="1" customHeight="1">
      <c r="A164" s="210"/>
      <c r="B164" s="179"/>
      <c r="C164" s="180"/>
      <c r="D164" s="180"/>
      <c r="E164" s="180"/>
      <c r="F164" s="180"/>
      <c r="G164" s="180"/>
      <c r="H164" s="180"/>
      <c r="I164" s="180"/>
      <c r="J164" s="180"/>
      <c r="K164" s="180"/>
      <c r="L164" s="180"/>
      <c r="M164" s="212"/>
    </row>
    <row r="165" spans="1:13" s="160" customFormat="1" ht="23.1" hidden="1" customHeight="1">
      <c r="A165" s="210" t="s">
        <v>1013</v>
      </c>
      <c r="B165" s="183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212"/>
    </row>
    <row r="166" spans="1:13" s="160" customFormat="1" ht="23.1" hidden="1" customHeight="1">
      <c r="A166" s="210"/>
      <c r="B166" s="183" t="s">
        <v>1010</v>
      </c>
      <c r="C166" s="184"/>
      <c r="D166" s="184"/>
      <c r="E166" s="184"/>
      <c r="F166" s="184"/>
      <c r="G166" s="184"/>
      <c r="H166" s="184"/>
      <c r="I166" s="184"/>
      <c r="J166" s="223"/>
      <c r="K166" s="184"/>
      <c r="L166" s="184"/>
      <c r="M166" s="212"/>
    </row>
    <row r="167" spans="1:13" s="160" customFormat="1" ht="23.1" hidden="1" customHeight="1">
      <c r="A167" s="210" t="s">
        <v>1014</v>
      </c>
      <c r="B167" s="179"/>
      <c r="C167" s="180"/>
      <c r="D167" s="180"/>
      <c r="E167" s="180"/>
      <c r="F167" s="180"/>
      <c r="G167" s="180"/>
      <c r="H167" s="180"/>
      <c r="I167" s="180"/>
      <c r="J167" s="180"/>
      <c r="K167" s="180"/>
      <c r="L167" s="180"/>
      <c r="M167" s="212"/>
    </row>
    <row r="168" spans="1:13" s="160" customFormat="1" ht="23.1" hidden="1" customHeight="1">
      <c r="A168" s="210"/>
      <c r="B168" s="179"/>
      <c r="C168" s="180"/>
      <c r="D168" s="180"/>
      <c r="E168" s="180"/>
      <c r="F168" s="180"/>
      <c r="G168" s="180"/>
      <c r="H168" s="180"/>
      <c r="I168" s="180"/>
      <c r="J168" s="180"/>
      <c r="K168" s="180"/>
      <c r="L168" s="180"/>
      <c r="M168" s="212"/>
    </row>
    <row r="169" spans="1:13" s="160" customFormat="1" ht="23.1" hidden="1" customHeight="1">
      <c r="A169" s="210" t="s">
        <v>1015</v>
      </c>
      <c r="B169" s="179"/>
      <c r="C169" s="180"/>
      <c r="D169" s="180"/>
      <c r="E169" s="180"/>
      <c r="F169" s="180"/>
      <c r="G169" s="180"/>
      <c r="H169" s="180"/>
      <c r="I169" s="180"/>
      <c r="J169" s="180"/>
      <c r="K169" s="180"/>
      <c r="L169" s="180"/>
      <c r="M169" s="212"/>
    </row>
    <row r="170" spans="1:13" s="160" customFormat="1" ht="23.1" hidden="1" customHeight="1">
      <c r="A170" s="213"/>
      <c r="B170" s="214" t="s">
        <v>1008</v>
      </c>
      <c r="C170" s="215"/>
      <c r="D170" s="215"/>
      <c r="E170" s="215"/>
      <c r="F170" s="215"/>
      <c r="G170" s="215"/>
      <c r="H170" s="215"/>
      <c r="I170" s="215"/>
      <c r="J170" s="224"/>
      <c r="K170" s="215"/>
      <c r="L170" s="215"/>
      <c r="M170" s="217"/>
    </row>
    <row r="171" spans="1:13" s="160" customFormat="1" ht="23.1" hidden="1" customHeight="1">
      <c r="A171" s="218" t="s">
        <v>1011</v>
      </c>
      <c r="B171" s="219" t="s">
        <v>1009</v>
      </c>
      <c r="C171" s="220"/>
      <c r="D171" s="220"/>
      <c r="E171" s="220"/>
      <c r="F171" s="220"/>
      <c r="G171" s="220"/>
      <c r="H171" s="220"/>
      <c r="I171" s="220"/>
      <c r="J171" s="225"/>
      <c r="K171" s="220"/>
      <c r="L171" s="220"/>
      <c r="M171" s="222"/>
    </row>
    <row r="172" spans="1:13" s="160" customFormat="1" ht="23.1" hidden="1" customHeight="1">
      <c r="A172" s="210" t="s">
        <v>1012</v>
      </c>
      <c r="B172" s="175"/>
      <c r="C172" s="176"/>
      <c r="D172" s="176"/>
      <c r="E172" s="176"/>
      <c r="F172" s="176"/>
      <c r="G172" s="176"/>
      <c r="H172" s="176"/>
      <c r="I172" s="176"/>
      <c r="J172" s="176"/>
      <c r="K172" s="176"/>
      <c r="L172" s="176"/>
      <c r="M172" s="212"/>
    </row>
    <row r="173" spans="1:13" s="160" customFormat="1" ht="23.1" hidden="1" customHeight="1">
      <c r="A173" s="210"/>
      <c r="B173" s="179"/>
      <c r="C173" s="180"/>
      <c r="D173" s="180"/>
      <c r="E173" s="180"/>
      <c r="F173" s="180"/>
      <c r="G173" s="180"/>
      <c r="H173" s="180"/>
      <c r="I173" s="180"/>
      <c r="J173" s="180"/>
      <c r="K173" s="180"/>
      <c r="L173" s="180"/>
      <c r="M173" s="212"/>
    </row>
    <row r="174" spans="1:13" s="160" customFormat="1" ht="23.1" hidden="1" customHeight="1">
      <c r="A174" s="210" t="s">
        <v>1013</v>
      </c>
      <c r="B174" s="183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212"/>
    </row>
    <row r="175" spans="1:13" s="160" customFormat="1" ht="23.1" hidden="1" customHeight="1">
      <c r="A175" s="210"/>
      <c r="B175" s="183" t="s">
        <v>1010</v>
      </c>
      <c r="C175" s="184"/>
      <c r="D175" s="184"/>
      <c r="E175" s="184"/>
      <c r="F175" s="184"/>
      <c r="G175" s="184"/>
      <c r="H175" s="184"/>
      <c r="I175" s="184"/>
      <c r="J175" s="223"/>
      <c r="K175" s="184"/>
      <c r="L175" s="184"/>
      <c r="M175" s="212"/>
    </row>
    <row r="176" spans="1:13" s="160" customFormat="1" ht="23.1" hidden="1" customHeight="1">
      <c r="A176" s="210" t="s">
        <v>1014</v>
      </c>
      <c r="B176" s="179"/>
      <c r="C176" s="180"/>
      <c r="D176" s="180"/>
      <c r="E176" s="180"/>
      <c r="F176" s="180"/>
      <c r="G176" s="180"/>
      <c r="H176" s="180"/>
      <c r="I176" s="180"/>
      <c r="J176" s="180"/>
      <c r="K176" s="180"/>
      <c r="L176" s="180"/>
      <c r="M176" s="212"/>
    </row>
    <row r="177" spans="1:13" s="160" customFormat="1" ht="23.1" hidden="1" customHeight="1">
      <c r="A177" s="210"/>
      <c r="B177" s="179"/>
      <c r="C177" s="180"/>
      <c r="D177" s="180"/>
      <c r="E177" s="180"/>
      <c r="F177" s="180"/>
      <c r="G177" s="180"/>
      <c r="H177" s="180"/>
      <c r="I177" s="180"/>
      <c r="J177" s="180"/>
      <c r="K177" s="180"/>
      <c r="L177" s="180"/>
      <c r="M177" s="212"/>
    </row>
    <row r="178" spans="1:13" s="160" customFormat="1" ht="23.1" hidden="1" customHeight="1">
      <c r="A178" s="210" t="s">
        <v>1015</v>
      </c>
      <c r="B178" s="179"/>
      <c r="C178" s="180"/>
      <c r="D178" s="180"/>
      <c r="E178" s="180"/>
      <c r="F178" s="180"/>
      <c r="G178" s="180"/>
      <c r="H178" s="180"/>
      <c r="I178" s="180"/>
      <c r="J178" s="180"/>
      <c r="K178" s="180"/>
      <c r="L178" s="180"/>
      <c r="M178" s="212"/>
    </row>
    <row r="179" spans="1:13" s="160" customFormat="1" ht="23.1" hidden="1" customHeight="1">
      <c r="A179" s="213"/>
      <c r="B179" s="214" t="s">
        <v>1008</v>
      </c>
      <c r="C179" s="215"/>
      <c r="D179" s="215"/>
      <c r="E179" s="215"/>
      <c r="F179" s="215"/>
      <c r="G179" s="215"/>
      <c r="H179" s="215"/>
      <c r="I179" s="215"/>
      <c r="J179" s="224"/>
      <c r="K179" s="215"/>
      <c r="L179" s="215"/>
      <c r="M179" s="217"/>
    </row>
    <row r="180" spans="1:13" s="160" customFormat="1" ht="23.1" hidden="1" customHeight="1">
      <c r="A180" s="218" t="s">
        <v>1011</v>
      </c>
      <c r="B180" s="219" t="s">
        <v>1009</v>
      </c>
      <c r="C180" s="220"/>
      <c r="D180" s="220"/>
      <c r="E180" s="220"/>
      <c r="F180" s="220"/>
      <c r="G180" s="220"/>
      <c r="H180" s="220"/>
      <c r="I180" s="220"/>
      <c r="J180" s="225"/>
      <c r="K180" s="220"/>
      <c r="L180" s="220"/>
      <c r="M180" s="222"/>
    </row>
    <row r="181" spans="1:13" s="160" customFormat="1" ht="23.1" hidden="1" customHeight="1">
      <c r="A181" s="210" t="s">
        <v>1012</v>
      </c>
      <c r="B181" s="175"/>
      <c r="C181" s="176"/>
      <c r="D181" s="176"/>
      <c r="E181" s="176"/>
      <c r="F181" s="176"/>
      <c r="G181" s="176"/>
      <c r="H181" s="176"/>
      <c r="I181" s="176"/>
      <c r="J181" s="176"/>
      <c r="K181" s="176"/>
      <c r="L181" s="176"/>
      <c r="M181" s="212"/>
    </row>
    <row r="182" spans="1:13" s="160" customFormat="1" ht="23.1" hidden="1" customHeight="1">
      <c r="A182" s="210"/>
      <c r="B182" s="179"/>
      <c r="C182" s="180"/>
      <c r="D182" s="180"/>
      <c r="E182" s="180"/>
      <c r="F182" s="180"/>
      <c r="G182" s="180"/>
      <c r="H182" s="180"/>
      <c r="I182" s="180"/>
      <c r="J182" s="180"/>
      <c r="K182" s="180"/>
      <c r="L182" s="180"/>
      <c r="M182" s="212"/>
    </row>
    <row r="183" spans="1:13" s="160" customFormat="1" ht="23.1" hidden="1" customHeight="1">
      <c r="A183" s="210" t="s">
        <v>1013</v>
      </c>
      <c r="B183" s="183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212"/>
    </row>
    <row r="184" spans="1:13" s="160" customFormat="1" ht="23.1" hidden="1" customHeight="1">
      <c r="A184" s="210"/>
      <c r="B184" s="183" t="s">
        <v>1010</v>
      </c>
      <c r="C184" s="184"/>
      <c r="D184" s="184"/>
      <c r="E184" s="184"/>
      <c r="F184" s="184"/>
      <c r="G184" s="184"/>
      <c r="H184" s="184"/>
      <c r="I184" s="184"/>
      <c r="J184" s="223"/>
      <c r="K184" s="184"/>
      <c r="L184" s="184"/>
      <c r="M184" s="212"/>
    </row>
    <row r="185" spans="1:13" s="160" customFormat="1" ht="23.1" hidden="1" customHeight="1">
      <c r="A185" s="210" t="s">
        <v>1014</v>
      </c>
      <c r="B185" s="179"/>
      <c r="C185" s="180"/>
      <c r="D185" s="180"/>
      <c r="E185" s="180"/>
      <c r="F185" s="180"/>
      <c r="G185" s="180"/>
      <c r="H185" s="180"/>
      <c r="I185" s="180"/>
      <c r="J185" s="180"/>
      <c r="K185" s="180"/>
      <c r="L185" s="180"/>
      <c r="M185" s="212"/>
    </row>
    <row r="186" spans="1:13" s="160" customFormat="1" ht="23.1" hidden="1" customHeight="1">
      <c r="A186" s="210"/>
      <c r="B186" s="179"/>
      <c r="C186" s="180"/>
      <c r="D186" s="180"/>
      <c r="E186" s="180"/>
      <c r="F186" s="180"/>
      <c r="G186" s="180"/>
      <c r="H186" s="180"/>
      <c r="I186" s="180"/>
      <c r="J186" s="180"/>
      <c r="K186" s="180"/>
      <c r="L186" s="180"/>
      <c r="M186" s="212"/>
    </row>
    <row r="187" spans="1:13" s="160" customFormat="1" ht="23.1" hidden="1" customHeight="1">
      <c r="A187" s="210" t="s">
        <v>1015</v>
      </c>
      <c r="B187" s="179"/>
      <c r="C187" s="180"/>
      <c r="D187" s="180"/>
      <c r="E187" s="180"/>
      <c r="F187" s="180"/>
      <c r="G187" s="180"/>
      <c r="H187" s="180"/>
      <c r="I187" s="180"/>
      <c r="J187" s="180"/>
      <c r="K187" s="180"/>
      <c r="L187" s="180"/>
      <c r="M187" s="212"/>
    </row>
    <row r="188" spans="1:13" s="160" customFormat="1" ht="23.1" hidden="1" customHeight="1">
      <c r="A188" s="213"/>
      <c r="B188" s="214" t="s">
        <v>1008</v>
      </c>
      <c r="C188" s="215"/>
      <c r="D188" s="215"/>
      <c r="E188" s="215"/>
      <c r="F188" s="215"/>
      <c r="G188" s="215"/>
      <c r="H188" s="215"/>
      <c r="I188" s="215"/>
      <c r="J188" s="224"/>
      <c r="K188" s="215"/>
      <c r="L188" s="215"/>
      <c r="M188" s="217"/>
    </row>
    <row r="189" spans="1:13" s="160" customFormat="1" ht="23.1" hidden="1" customHeight="1">
      <c r="A189" s="218" t="s">
        <v>1011</v>
      </c>
      <c r="B189" s="219" t="s">
        <v>1009</v>
      </c>
      <c r="C189" s="220"/>
      <c r="D189" s="220"/>
      <c r="E189" s="220"/>
      <c r="F189" s="220"/>
      <c r="G189" s="220"/>
      <c r="H189" s="220"/>
      <c r="I189" s="220"/>
      <c r="J189" s="225"/>
      <c r="K189" s="220"/>
      <c r="L189" s="220"/>
      <c r="M189" s="222"/>
    </row>
    <row r="190" spans="1:13" s="160" customFormat="1" ht="23.1" hidden="1" customHeight="1">
      <c r="A190" s="210" t="s">
        <v>1012</v>
      </c>
      <c r="B190" s="175"/>
      <c r="C190" s="176"/>
      <c r="D190" s="176"/>
      <c r="E190" s="176"/>
      <c r="F190" s="176"/>
      <c r="G190" s="176"/>
      <c r="H190" s="176"/>
      <c r="I190" s="176"/>
      <c r="J190" s="176"/>
      <c r="K190" s="176"/>
      <c r="L190" s="176"/>
      <c r="M190" s="212"/>
    </row>
    <row r="191" spans="1:13" s="160" customFormat="1" ht="23.1" hidden="1" customHeight="1">
      <c r="A191" s="210"/>
      <c r="B191" s="179"/>
      <c r="C191" s="180"/>
      <c r="D191" s="180"/>
      <c r="E191" s="180"/>
      <c r="F191" s="180"/>
      <c r="G191" s="180"/>
      <c r="H191" s="180"/>
      <c r="I191" s="180"/>
      <c r="J191" s="180"/>
      <c r="K191" s="180"/>
      <c r="L191" s="180"/>
      <c r="M191" s="212"/>
    </row>
    <row r="192" spans="1:13" s="160" customFormat="1" ht="23.1" hidden="1" customHeight="1">
      <c r="A192" s="210" t="s">
        <v>1013</v>
      </c>
      <c r="B192" s="183"/>
      <c r="C192" s="184"/>
      <c r="D192" s="184"/>
      <c r="E192" s="184"/>
      <c r="F192" s="184"/>
      <c r="G192" s="184"/>
      <c r="H192" s="184"/>
      <c r="I192" s="184"/>
      <c r="J192" s="184"/>
      <c r="K192" s="184"/>
      <c r="L192" s="184"/>
      <c r="M192" s="212"/>
    </row>
    <row r="193" spans="1:13" s="160" customFormat="1" ht="23.1" hidden="1" customHeight="1">
      <c r="A193" s="210"/>
      <c r="B193" s="183" t="s">
        <v>1010</v>
      </c>
      <c r="C193" s="184"/>
      <c r="D193" s="184"/>
      <c r="E193" s="184"/>
      <c r="F193" s="184"/>
      <c r="G193" s="184"/>
      <c r="H193" s="184"/>
      <c r="I193" s="184"/>
      <c r="J193" s="223"/>
      <c r="K193" s="184"/>
      <c r="L193" s="184"/>
      <c r="M193" s="212"/>
    </row>
    <row r="194" spans="1:13" s="160" customFormat="1" ht="23.1" hidden="1" customHeight="1">
      <c r="A194" s="210" t="s">
        <v>1014</v>
      </c>
      <c r="B194" s="179"/>
      <c r="C194" s="180"/>
      <c r="D194" s="180"/>
      <c r="E194" s="180"/>
      <c r="F194" s="180"/>
      <c r="G194" s="180"/>
      <c r="H194" s="180"/>
      <c r="I194" s="180"/>
      <c r="J194" s="180"/>
      <c r="K194" s="180"/>
      <c r="L194" s="180"/>
      <c r="M194" s="212"/>
    </row>
    <row r="195" spans="1:13" s="160" customFormat="1" ht="23.1" hidden="1" customHeight="1">
      <c r="A195" s="210"/>
      <c r="B195" s="179"/>
      <c r="C195" s="180"/>
      <c r="D195" s="180"/>
      <c r="E195" s="180"/>
      <c r="F195" s="180"/>
      <c r="G195" s="180"/>
      <c r="H195" s="180"/>
      <c r="I195" s="180"/>
      <c r="J195" s="180"/>
      <c r="K195" s="180"/>
      <c r="L195" s="180"/>
      <c r="M195" s="212"/>
    </row>
    <row r="196" spans="1:13" s="160" customFormat="1" ht="23.1" hidden="1" customHeight="1">
      <c r="A196" s="210" t="s">
        <v>1015</v>
      </c>
      <c r="B196" s="179"/>
      <c r="C196" s="180"/>
      <c r="D196" s="180"/>
      <c r="E196" s="180"/>
      <c r="F196" s="180"/>
      <c r="G196" s="180"/>
      <c r="H196" s="180"/>
      <c r="I196" s="180"/>
      <c r="J196" s="180"/>
      <c r="K196" s="180"/>
      <c r="L196" s="180"/>
      <c r="M196" s="212"/>
    </row>
    <row r="197" spans="1:13" s="160" customFormat="1" ht="23.1" hidden="1" customHeight="1">
      <c r="A197" s="213"/>
      <c r="B197" s="214" t="s">
        <v>1008</v>
      </c>
      <c r="C197" s="215"/>
      <c r="D197" s="215"/>
      <c r="E197" s="215"/>
      <c r="F197" s="215"/>
      <c r="G197" s="215"/>
      <c r="H197" s="215"/>
      <c r="I197" s="215"/>
      <c r="J197" s="224"/>
      <c r="K197" s="215"/>
      <c r="L197" s="215"/>
      <c r="M197" s="217"/>
    </row>
    <row r="198" spans="1:13" s="160" customFormat="1" ht="23.1" hidden="1" customHeight="1">
      <c r="A198" s="218" t="s">
        <v>1011</v>
      </c>
      <c r="B198" s="219" t="s">
        <v>1009</v>
      </c>
      <c r="C198" s="220"/>
      <c r="D198" s="220"/>
      <c r="E198" s="220"/>
      <c r="F198" s="220"/>
      <c r="G198" s="220"/>
      <c r="H198" s="220"/>
      <c r="I198" s="220"/>
      <c r="J198" s="225"/>
      <c r="K198" s="220"/>
      <c r="L198" s="220"/>
      <c r="M198" s="222"/>
    </row>
    <row r="199" spans="1:13" s="160" customFormat="1" ht="23.1" hidden="1" customHeight="1">
      <c r="A199" s="210" t="s">
        <v>1012</v>
      </c>
      <c r="B199" s="175"/>
      <c r="C199" s="176"/>
      <c r="D199" s="176"/>
      <c r="E199" s="176"/>
      <c r="F199" s="176"/>
      <c r="G199" s="176"/>
      <c r="H199" s="176"/>
      <c r="I199" s="176"/>
      <c r="J199" s="176"/>
      <c r="K199" s="176"/>
      <c r="L199" s="176"/>
      <c r="M199" s="212"/>
    </row>
    <row r="200" spans="1:13" s="160" customFormat="1" ht="23.1" hidden="1" customHeight="1">
      <c r="A200" s="210"/>
      <c r="B200" s="179"/>
      <c r="C200" s="180"/>
      <c r="D200" s="180"/>
      <c r="E200" s="180"/>
      <c r="F200" s="180"/>
      <c r="G200" s="180"/>
      <c r="H200" s="180"/>
      <c r="I200" s="180"/>
      <c r="J200" s="180"/>
      <c r="K200" s="180"/>
      <c r="L200" s="180"/>
      <c r="M200" s="212"/>
    </row>
    <row r="201" spans="1:13" s="160" customFormat="1" ht="23.1" hidden="1" customHeight="1">
      <c r="A201" s="210" t="s">
        <v>1013</v>
      </c>
      <c r="B201" s="183"/>
      <c r="C201" s="184"/>
      <c r="D201" s="184"/>
      <c r="E201" s="184"/>
      <c r="F201" s="184"/>
      <c r="G201" s="184"/>
      <c r="H201" s="184"/>
      <c r="I201" s="184"/>
      <c r="J201" s="184"/>
      <c r="K201" s="184"/>
      <c r="L201" s="184"/>
      <c r="M201" s="212"/>
    </row>
    <row r="202" spans="1:13" s="160" customFormat="1" ht="23.1" hidden="1" customHeight="1">
      <c r="A202" s="210"/>
      <c r="B202" s="183" t="s">
        <v>1010</v>
      </c>
      <c r="C202" s="184"/>
      <c r="D202" s="184"/>
      <c r="E202" s="184"/>
      <c r="F202" s="184"/>
      <c r="G202" s="184"/>
      <c r="H202" s="184"/>
      <c r="I202" s="184"/>
      <c r="J202" s="223"/>
      <c r="K202" s="184"/>
      <c r="L202" s="184"/>
      <c r="M202" s="212"/>
    </row>
    <row r="203" spans="1:13" s="160" customFormat="1" ht="23.1" hidden="1" customHeight="1">
      <c r="A203" s="210" t="s">
        <v>1014</v>
      </c>
      <c r="B203" s="179"/>
      <c r="C203" s="180"/>
      <c r="D203" s="180"/>
      <c r="E203" s="180"/>
      <c r="F203" s="180"/>
      <c r="G203" s="180"/>
      <c r="H203" s="180"/>
      <c r="I203" s="180"/>
      <c r="J203" s="180"/>
      <c r="K203" s="180"/>
      <c r="L203" s="180"/>
      <c r="M203" s="212"/>
    </row>
    <row r="204" spans="1:13" s="160" customFormat="1" ht="23.1" hidden="1" customHeight="1">
      <c r="A204" s="210"/>
      <c r="B204" s="179"/>
      <c r="C204" s="180"/>
      <c r="D204" s="180"/>
      <c r="E204" s="180"/>
      <c r="F204" s="180"/>
      <c r="G204" s="180"/>
      <c r="H204" s="180"/>
      <c r="I204" s="180"/>
      <c r="J204" s="180"/>
      <c r="K204" s="180"/>
      <c r="L204" s="180"/>
      <c r="M204" s="212"/>
    </row>
    <row r="205" spans="1:13" s="160" customFormat="1" ht="23.1" hidden="1" customHeight="1">
      <c r="A205" s="210" t="s">
        <v>1015</v>
      </c>
      <c r="B205" s="179"/>
      <c r="C205" s="180"/>
      <c r="D205" s="180"/>
      <c r="E205" s="180"/>
      <c r="F205" s="180"/>
      <c r="G205" s="180"/>
      <c r="H205" s="180"/>
      <c r="I205" s="180"/>
      <c r="J205" s="180"/>
      <c r="K205" s="180"/>
      <c r="L205" s="180"/>
      <c r="M205" s="212"/>
    </row>
    <row r="206" spans="1:13" s="160" customFormat="1" ht="23.1" hidden="1" customHeight="1">
      <c r="A206" s="213"/>
      <c r="B206" s="214" t="s">
        <v>1008</v>
      </c>
      <c r="C206" s="215"/>
      <c r="D206" s="215"/>
      <c r="E206" s="215"/>
      <c r="F206" s="215"/>
      <c r="G206" s="215"/>
      <c r="H206" s="215"/>
      <c r="I206" s="215"/>
      <c r="J206" s="224"/>
      <c r="K206" s="215"/>
      <c r="L206" s="215"/>
      <c r="M206" s="217"/>
    </row>
    <row r="207" spans="1:13" s="160" customFormat="1" ht="23.1" hidden="1" customHeight="1">
      <c r="A207" s="218" t="s">
        <v>1011</v>
      </c>
      <c r="B207" s="219" t="s">
        <v>1009</v>
      </c>
      <c r="C207" s="220"/>
      <c r="D207" s="220"/>
      <c r="E207" s="220"/>
      <c r="F207" s="220"/>
      <c r="G207" s="220"/>
      <c r="H207" s="220"/>
      <c r="I207" s="220"/>
      <c r="J207" s="225"/>
      <c r="K207" s="220"/>
      <c r="L207" s="220"/>
      <c r="M207" s="222"/>
    </row>
    <row r="208" spans="1:13" s="160" customFormat="1" ht="23.1" hidden="1" customHeight="1">
      <c r="A208" s="210" t="s">
        <v>1012</v>
      </c>
      <c r="B208" s="175"/>
      <c r="C208" s="176"/>
      <c r="D208" s="176"/>
      <c r="E208" s="176"/>
      <c r="F208" s="176"/>
      <c r="G208" s="176"/>
      <c r="H208" s="176"/>
      <c r="I208" s="176"/>
      <c r="J208" s="176"/>
      <c r="K208" s="176"/>
      <c r="L208" s="176"/>
      <c r="M208" s="212"/>
    </row>
    <row r="209" spans="1:13" s="160" customFormat="1" ht="23.1" hidden="1" customHeight="1">
      <c r="A209" s="210"/>
      <c r="B209" s="179"/>
      <c r="C209" s="180"/>
      <c r="D209" s="180"/>
      <c r="E209" s="180"/>
      <c r="F209" s="180"/>
      <c r="G209" s="180"/>
      <c r="H209" s="180"/>
      <c r="I209" s="180"/>
      <c r="J209" s="180"/>
      <c r="K209" s="180"/>
      <c r="L209" s="180"/>
      <c r="M209" s="212"/>
    </row>
    <row r="210" spans="1:13" s="160" customFormat="1" ht="23.1" hidden="1" customHeight="1">
      <c r="A210" s="210" t="s">
        <v>1013</v>
      </c>
      <c r="B210" s="183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212"/>
    </row>
    <row r="211" spans="1:13" s="160" customFormat="1" ht="23.1" hidden="1" customHeight="1">
      <c r="A211" s="210"/>
      <c r="B211" s="183" t="s">
        <v>1010</v>
      </c>
      <c r="C211" s="184"/>
      <c r="D211" s="184"/>
      <c r="E211" s="184"/>
      <c r="F211" s="184"/>
      <c r="G211" s="184"/>
      <c r="H211" s="184"/>
      <c r="I211" s="184"/>
      <c r="J211" s="223"/>
      <c r="K211" s="184"/>
      <c r="L211" s="184"/>
      <c r="M211" s="212"/>
    </row>
    <row r="212" spans="1:13" s="160" customFormat="1" ht="23.1" hidden="1" customHeight="1">
      <c r="A212" s="210" t="s">
        <v>1014</v>
      </c>
      <c r="B212" s="179"/>
      <c r="C212" s="180"/>
      <c r="D212" s="180"/>
      <c r="E212" s="180"/>
      <c r="F212" s="180"/>
      <c r="G212" s="180"/>
      <c r="H212" s="180"/>
      <c r="I212" s="180"/>
      <c r="J212" s="180"/>
      <c r="K212" s="180"/>
      <c r="L212" s="180"/>
      <c r="M212" s="212"/>
    </row>
    <row r="213" spans="1:13" s="160" customFormat="1" ht="23.1" hidden="1" customHeight="1">
      <c r="A213" s="210"/>
      <c r="B213" s="179"/>
      <c r="C213" s="180"/>
      <c r="D213" s="180"/>
      <c r="E213" s="180"/>
      <c r="F213" s="180"/>
      <c r="G213" s="180"/>
      <c r="H213" s="180"/>
      <c r="I213" s="180"/>
      <c r="J213" s="180"/>
      <c r="K213" s="180"/>
      <c r="L213" s="180"/>
      <c r="M213" s="212"/>
    </row>
    <row r="214" spans="1:13" s="160" customFormat="1" ht="23.1" hidden="1" customHeight="1">
      <c r="A214" s="210" t="s">
        <v>1015</v>
      </c>
      <c r="B214" s="179"/>
      <c r="C214" s="180"/>
      <c r="D214" s="180"/>
      <c r="E214" s="180"/>
      <c r="F214" s="180"/>
      <c r="G214" s="180"/>
      <c r="H214" s="180"/>
      <c r="I214" s="180"/>
      <c r="J214" s="180"/>
      <c r="K214" s="180"/>
      <c r="L214" s="180"/>
      <c r="M214" s="212"/>
    </row>
    <row r="215" spans="1:13" s="160" customFormat="1" ht="23.1" hidden="1" customHeight="1">
      <c r="A215" s="213"/>
      <c r="B215" s="214" t="s">
        <v>1008</v>
      </c>
      <c r="C215" s="215"/>
      <c r="D215" s="215"/>
      <c r="E215" s="215"/>
      <c r="F215" s="215"/>
      <c r="G215" s="215"/>
      <c r="H215" s="215"/>
      <c r="I215" s="215"/>
      <c r="J215" s="224"/>
      <c r="K215" s="215"/>
      <c r="L215" s="215"/>
      <c r="M215" s="217"/>
    </row>
    <row r="216" spans="1:13" s="160" customFormat="1" ht="23.1" hidden="1" customHeight="1">
      <c r="A216" s="218" t="s">
        <v>1011</v>
      </c>
      <c r="B216" s="219" t="s">
        <v>1009</v>
      </c>
      <c r="C216" s="220"/>
      <c r="D216" s="220"/>
      <c r="E216" s="220"/>
      <c r="F216" s="220"/>
      <c r="G216" s="220"/>
      <c r="H216" s="220"/>
      <c r="I216" s="220"/>
      <c r="J216" s="225"/>
      <c r="K216" s="220"/>
      <c r="L216" s="220"/>
      <c r="M216" s="222"/>
    </row>
    <row r="217" spans="1:13" s="160" customFormat="1" ht="23.1" hidden="1" customHeight="1">
      <c r="A217" s="210" t="s">
        <v>1012</v>
      </c>
      <c r="B217" s="175"/>
      <c r="C217" s="176"/>
      <c r="D217" s="176"/>
      <c r="E217" s="176"/>
      <c r="F217" s="176"/>
      <c r="G217" s="176"/>
      <c r="H217" s="176"/>
      <c r="I217" s="176"/>
      <c r="J217" s="176"/>
      <c r="K217" s="176"/>
      <c r="L217" s="176"/>
      <c r="M217" s="212"/>
    </row>
    <row r="218" spans="1:13" s="160" customFormat="1" ht="23.1" hidden="1" customHeight="1">
      <c r="A218" s="210"/>
      <c r="B218" s="179"/>
      <c r="C218" s="180"/>
      <c r="D218" s="180"/>
      <c r="E218" s="180"/>
      <c r="F218" s="180"/>
      <c r="G218" s="180"/>
      <c r="H218" s="180"/>
      <c r="I218" s="180"/>
      <c r="J218" s="180"/>
      <c r="K218" s="180"/>
      <c r="L218" s="180"/>
      <c r="M218" s="212"/>
    </row>
    <row r="219" spans="1:13" s="160" customFormat="1" ht="23.1" hidden="1" customHeight="1">
      <c r="A219" s="210" t="s">
        <v>1013</v>
      </c>
      <c r="B219" s="183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212"/>
    </row>
    <row r="220" spans="1:13" s="160" customFormat="1" ht="23.1" hidden="1" customHeight="1">
      <c r="A220" s="210"/>
      <c r="B220" s="183" t="s">
        <v>1010</v>
      </c>
      <c r="C220" s="184"/>
      <c r="D220" s="184"/>
      <c r="E220" s="184"/>
      <c r="F220" s="184"/>
      <c r="G220" s="184"/>
      <c r="H220" s="184"/>
      <c r="I220" s="184"/>
      <c r="J220" s="223"/>
      <c r="K220" s="184"/>
      <c r="L220" s="184"/>
      <c r="M220" s="212"/>
    </row>
    <row r="221" spans="1:13" s="160" customFormat="1" ht="23.1" hidden="1" customHeight="1">
      <c r="A221" s="210" t="s">
        <v>1014</v>
      </c>
      <c r="B221" s="179"/>
      <c r="C221" s="180"/>
      <c r="D221" s="180"/>
      <c r="E221" s="180"/>
      <c r="F221" s="180"/>
      <c r="G221" s="180"/>
      <c r="H221" s="180"/>
      <c r="I221" s="180"/>
      <c r="J221" s="180"/>
      <c r="K221" s="180"/>
      <c r="L221" s="180"/>
      <c r="M221" s="212"/>
    </row>
    <row r="222" spans="1:13" s="160" customFormat="1" ht="23.1" hidden="1" customHeight="1">
      <c r="A222" s="210"/>
      <c r="B222" s="179"/>
      <c r="C222" s="180"/>
      <c r="D222" s="180"/>
      <c r="E222" s="180"/>
      <c r="F222" s="180"/>
      <c r="G222" s="180"/>
      <c r="H222" s="180"/>
      <c r="I222" s="180"/>
      <c r="J222" s="180"/>
      <c r="K222" s="180"/>
      <c r="L222" s="180"/>
      <c r="M222" s="212"/>
    </row>
    <row r="223" spans="1:13" s="160" customFormat="1" ht="23.1" hidden="1" customHeight="1">
      <c r="A223" s="210" t="s">
        <v>1015</v>
      </c>
      <c r="B223" s="179"/>
      <c r="C223" s="180"/>
      <c r="D223" s="180"/>
      <c r="E223" s="180"/>
      <c r="F223" s="180"/>
      <c r="G223" s="180"/>
      <c r="H223" s="180"/>
      <c r="I223" s="180"/>
      <c r="J223" s="180"/>
      <c r="K223" s="180"/>
      <c r="L223" s="180"/>
      <c r="M223" s="212"/>
    </row>
    <row r="224" spans="1:13" s="160" customFormat="1" ht="23.1" hidden="1" customHeight="1">
      <c r="A224" s="213"/>
      <c r="B224" s="214" t="s">
        <v>1008</v>
      </c>
      <c r="C224" s="215"/>
      <c r="D224" s="215"/>
      <c r="E224" s="215"/>
      <c r="F224" s="215"/>
      <c r="G224" s="215"/>
      <c r="H224" s="215"/>
      <c r="I224" s="215"/>
      <c r="J224" s="224"/>
      <c r="K224" s="215"/>
      <c r="L224" s="215"/>
      <c r="M224" s="217"/>
    </row>
    <row r="225" spans="1:13" s="160" customFormat="1" ht="23.1" hidden="1" customHeight="1">
      <c r="A225" s="218" t="s">
        <v>1011</v>
      </c>
      <c r="B225" s="219" t="s">
        <v>1009</v>
      </c>
      <c r="C225" s="220"/>
      <c r="D225" s="220"/>
      <c r="E225" s="220"/>
      <c r="F225" s="220"/>
      <c r="G225" s="220"/>
      <c r="H225" s="220"/>
      <c r="I225" s="220"/>
      <c r="J225" s="225"/>
      <c r="K225" s="220"/>
      <c r="L225" s="220"/>
      <c r="M225" s="222"/>
    </row>
    <row r="226" spans="1:13" s="160" customFormat="1" ht="23.1" hidden="1" customHeight="1">
      <c r="A226" s="210" t="s">
        <v>1012</v>
      </c>
      <c r="B226" s="175"/>
      <c r="C226" s="176"/>
      <c r="D226" s="176"/>
      <c r="E226" s="176"/>
      <c r="F226" s="176"/>
      <c r="G226" s="176"/>
      <c r="H226" s="176"/>
      <c r="I226" s="176"/>
      <c r="J226" s="176"/>
      <c r="K226" s="176"/>
      <c r="L226" s="176"/>
      <c r="M226" s="212"/>
    </row>
    <row r="227" spans="1:13" s="160" customFormat="1" ht="23.1" hidden="1" customHeight="1">
      <c r="A227" s="210"/>
      <c r="B227" s="179"/>
      <c r="C227" s="180"/>
      <c r="D227" s="180"/>
      <c r="E227" s="180"/>
      <c r="F227" s="180"/>
      <c r="G227" s="180"/>
      <c r="H227" s="180"/>
      <c r="I227" s="180"/>
      <c r="J227" s="180"/>
      <c r="K227" s="180"/>
      <c r="L227" s="180"/>
      <c r="M227" s="212"/>
    </row>
    <row r="228" spans="1:13" s="160" customFormat="1" ht="23.1" hidden="1" customHeight="1">
      <c r="A228" s="210" t="s">
        <v>1013</v>
      </c>
      <c r="B228" s="183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212"/>
    </row>
    <row r="229" spans="1:13" s="160" customFormat="1" ht="23.1" hidden="1" customHeight="1">
      <c r="A229" s="210"/>
      <c r="B229" s="183" t="s">
        <v>1010</v>
      </c>
      <c r="C229" s="184"/>
      <c r="D229" s="184"/>
      <c r="E229" s="184"/>
      <c r="F229" s="184"/>
      <c r="G229" s="184"/>
      <c r="H229" s="184"/>
      <c r="I229" s="184"/>
      <c r="J229" s="223"/>
      <c r="K229" s="184"/>
      <c r="L229" s="184"/>
      <c r="M229" s="212"/>
    </row>
    <row r="230" spans="1:13" s="160" customFormat="1" ht="23.1" hidden="1" customHeight="1">
      <c r="A230" s="210" t="s">
        <v>1014</v>
      </c>
      <c r="B230" s="179"/>
      <c r="C230" s="180"/>
      <c r="D230" s="180"/>
      <c r="E230" s="180"/>
      <c r="F230" s="180"/>
      <c r="G230" s="180"/>
      <c r="H230" s="180"/>
      <c r="I230" s="180"/>
      <c r="J230" s="180"/>
      <c r="K230" s="180"/>
      <c r="L230" s="180"/>
      <c r="M230" s="212"/>
    </row>
    <row r="231" spans="1:13" s="160" customFormat="1" ht="23.1" hidden="1" customHeight="1">
      <c r="A231" s="210"/>
      <c r="B231" s="179"/>
      <c r="C231" s="180"/>
      <c r="D231" s="180"/>
      <c r="E231" s="180"/>
      <c r="F231" s="180"/>
      <c r="G231" s="180"/>
      <c r="H231" s="180"/>
      <c r="I231" s="180"/>
      <c r="J231" s="180"/>
      <c r="K231" s="180"/>
      <c r="L231" s="180"/>
      <c r="M231" s="212"/>
    </row>
    <row r="232" spans="1:13" s="160" customFormat="1" ht="23.1" hidden="1" customHeight="1">
      <c r="A232" s="210" t="s">
        <v>1015</v>
      </c>
      <c r="B232" s="179"/>
      <c r="C232" s="180"/>
      <c r="D232" s="180"/>
      <c r="E232" s="180"/>
      <c r="F232" s="180"/>
      <c r="G232" s="180"/>
      <c r="H232" s="180"/>
      <c r="I232" s="180"/>
      <c r="J232" s="180"/>
      <c r="K232" s="180"/>
      <c r="L232" s="180"/>
      <c r="M232" s="212"/>
    </row>
    <row r="233" spans="1:13" s="160" customFormat="1" ht="23.1" hidden="1" customHeight="1">
      <c r="A233" s="213"/>
      <c r="B233" s="214" t="s">
        <v>1008</v>
      </c>
      <c r="C233" s="215"/>
      <c r="D233" s="215"/>
      <c r="E233" s="215"/>
      <c r="F233" s="215"/>
      <c r="G233" s="215"/>
      <c r="H233" s="215"/>
      <c r="I233" s="215"/>
      <c r="J233" s="224"/>
      <c r="K233" s="215"/>
      <c r="L233" s="215"/>
      <c r="M233" s="217"/>
    </row>
    <row r="234" spans="1:13" s="160" customFormat="1" ht="23.1" hidden="1" customHeight="1">
      <c r="A234" s="218" t="s">
        <v>1011</v>
      </c>
      <c r="B234" s="219" t="s">
        <v>1009</v>
      </c>
      <c r="C234" s="220"/>
      <c r="D234" s="220"/>
      <c r="E234" s="220"/>
      <c r="F234" s="220"/>
      <c r="G234" s="220"/>
      <c r="H234" s="220"/>
      <c r="I234" s="220"/>
      <c r="J234" s="225"/>
      <c r="K234" s="220"/>
      <c r="L234" s="220"/>
      <c r="M234" s="222"/>
    </row>
    <row r="235" spans="1:13" s="160" customFormat="1" ht="23.1" hidden="1" customHeight="1">
      <c r="A235" s="210" t="s">
        <v>1012</v>
      </c>
      <c r="B235" s="175"/>
      <c r="C235" s="176"/>
      <c r="D235" s="176"/>
      <c r="E235" s="176"/>
      <c r="F235" s="176"/>
      <c r="G235" s="176"/>
      <c r="H235" s="176"/>
      <c r="I235" s="176"/>
      <c r="J235" s="176"/>
      <c r="K235" s="176"/>
      <c r="L235" s="176"/>
      <c r="M235" s="212"/>
    </row>
    <row r="236" spans="1:13" s="160" customFormat="1" ht="23.1" hidden="1" customHeight="1">
      <c r="A236" s="210"/>
      <c r="B236" s="179"/>
      <c r="C236" s="180"/>
      <c r="D236" s="180"/>
      <c r="E236" s="180"/>
      <c r="F236" s="180"/>
      <c r="G236" s="180"/>
      <c r="H236" s="180"/>
      <c r="I236" s="180"/>
      <c r="J236" s="180"/>
      <c r="K236" s="180"/>
      <c r="L236" s="180"/>
      <c r="M236" s="212"/>
    </row>
    <row r="237" spans="1:13" s="160" customFormat="1" ht="23.1" hidden="1" customHeight="1">
      <c r="A237" s="210" t="s">
        <v>1013</v>
      </c>
      <c r="B237" s="183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212"/>
    </row>
    <row r="238" spans="1:13" s="160" customFormat="1" ht="23.1" hidden="1" customHeight="1">
      <c r="A238" s="210"/>
      <c r="B238" s="183" t="s">
        <v>1010</v>
      </c>
      <c r="C238" s="184"/>
      <c r="D238" s="184"/>
      <c r="E238" s="184"/>
      <c r="F238" s="184"/>
      <c r="G238" s="184"/>
      <c r="H238" s="184"/>
      <c r="I238" s="184"/>
      <c r="J238" s="223"/>
      <c r="K238" s="184"/>
      <c r="L238" s="184"/>
      <c r="M238" s="212"/>
    </row>
    <row r="239" spans="1:13" s="160" customFormat="1" ht="23.1" hidden="1" customHeight="1">
      <c r="A239" s="210" t="s">
        <v>1014</v>
      </c>
      <c r="B239" s="179"/>
      <c r="C239" s="180"/>
      <c r="D239" s="180"/>
      <c r="E239" s="180"/>
      <c r="F239" s="180"/>
      <c r="G239" s="180"/>
      <c r="H239" s="180"/>
      <c r="I239" s="180"/>
      <c r="J239" s="180"/>
      <c r="K239" s="180"/>
      <c r="L239" s="180"/>
      <c r="M239" s="212"/>
    </row>
    <row r="240" spans="1:13" s="160" customFormat="1" ht="23.1" hidden="1" customHeight="1">
      <c r="A240" s="210"/>
      <c r="B240" s="179"/>
      <c r="C240" s="180"/>
      <c r="D240" s="180"/>
      <c r="E240" s="180"/>
      <c r="F240" s="180"/>
      <c r="G240" s="180"/>
      <c r="H240" s="180"/>
      <c r="I240" s="180"/>
      <c r="J240" s="180"/>
      <c r="K240" s="180"/>
      <c r="L240" s="180"/>
      <c r="M240" s="212"/>
    </row>
    <row r="241" spans="1:13" s="160" customFormat="1" ht="23.1" hidden="1" customHeight="1">
      <c r="A241" s="210" t="s">
        <v>1015</v>
      </c>
      <c r="B241" s="179"/>
      <c r="C241" s="180"/>
      <c r="D241" s="180"/>
      <c r="E241" s="180"/>
      <c r="F241" s="180"/>
      <c r="G241" s="180"/>
      <c r="H241" s="180"/>
      <c r="I241" s="180"/>
      <c r="J241" s="180"/>
      <c r="K241" s="180"/>
      <c r="L241" s="180"/>
      <c r="M241" s="212"/>
    </row>
    <row r="242" spans="1:13" s="160" customFormat="1" ht="23.1" hidden="1" customHeight="1">
      <c r="A242" s="213"/>
      <c r="B242" s="214" t="s">
        <v>1008</v>
      </c>
      <c r="C242" s="215"/>
      <c r="D242" s="215"/>
      <c r="E242" s="215"/>
      <c r="F242" s="215"/>
      <c r="G242" s="215"/>
      <c r="H242" s="215"/>
      <c r="I242" s="215"/>
      <c r="J242" s="224"/>
      <c r="K242" s="215"/>
      <c r="L242" s="215"/>
      <c r="M242" s="217"/>
    </row>
    <row r="243" spans="1:13" s="160" customFormat="1" ht="23.1" hidden="1" customHeight="1">
      <c r="A243" s="218" t="s">
        <v>1011</v>
      </c>
      <c r="B243" s="219" t="s">
        <v>1009</v>
      </c>
      <c r="C243" s="220"/>
      <c r="D243" s="220"/>
      <c r="E243" s="220"/>
      <c r="F243" s="220"/>
      <c r="G243" s="220"/>
      <c r="H243" s="220"/>
      <c r="I243" s="220"/>
      <c r="J243" s="225"/>
      <c r="K243" s="220"/>
      <c r="L243" s="220"/>
      <c r="M243" s="222"/>
    </row>
    <row r="244" spans="1:13" s="160" customFormat="1" ht="23.1" hidden="1" customHeight="1">
      <c r="A244" s="210" t="s">
        <v>1012</v>
      </c>
      <c r="B244" s="175"/>
      <c r="C244" s="176"/>
      <c r="D244" s="176"/>
      <c r="E244" s="176"/>
      <c r="F244" s="176"/>
      <c r="G244" s="176"/>
      <c r="H244" s="176"/>
      <c r="I244" s="176"/>
      <c r="J244" s="176"/>
      <c r="K244" s="176"/>
      <c r="L244" s="176"/>
      <c r="M244" s="212"/>
    </row>
    <row r="245" spans="1:13" s="160" customFormat="1" ht="23.1" hidden="1" customHeight="1">
      <c r="A245" s="210"/>
      <c r="B245" s="179"/>
      <c r="C245" s="180"/>
      <c r="D245" s="180"/>
      <c r="E245" s="180"/>
      <c r="F245" s="180"/>
      <c r="G245" s="180"/>
      <c r="H245" s="180"/>
      <c r="I245" s="180"/>
      <c r="J245" s="180"/>
      <c r="K245" s="180"/>
      <c r="L245" s="180"/>
      <c r="M245" s="212"/>
    </row>
    <row r="246" spans="1:13" s="160" customFormat="1" ht="23.1" hidden="1" customHeight="1">
      <c r="A246" s="210" t="s">
        <v>1013</v>
      </c>
      <c r="B246" s="183"/>
      <c r="C246" s="184"/>
      <c r="D246" s="184"/>
      <c r="E246" s="184"/>
      <c r="F246" s="184"/>
      <c r="G246" s="184"/>
      <c r="H246" s="184"/>
      <c r="I246" s="184"/>
      <c r="J246" s="184"/>
      <c r="K246" s="184"/>
      <c r="L246" s="184"/>
      <c r="M246" s="212"/>
    </row>
    <row r="247" spans="1:13" s="160" customFormat="1" ht="23.1" hidden="1" customHeight="1">
      <c r="A247" s="210"/>
      <c r="B247" s="183" t="s">
        <v>1010</v>
      </c>
      <c r="C247" s="184"/>
      <c r="D247" s="184"/>
      <c r="E247" s="184"/>
      <c r="F247" s="184"/>
      <c r="G247" s="184"/>
      <c r="H247" s="184"/>
      <c r="I247" s="184"/>
      <c r="J247" s="223"/>
      <c r="K247" s="184"/>
      <c r="L247" s="184"/>
      <c r="M247" s="212"/>
    </row>
    <row r="248" spans="1:13" s="160" customFormat="1" ht="23.1" hidden="1" customHeight="1">
      <c r="A248" s="210" t="s">
        <v>1014</v>
      </c>
      <c r="B248" s="179"/>
      <c r="C248" s="180"/>
      <c r="D248" s="180"/>
      <c r="E248" s="180"/>
      <c r="F248" s="180"/>
      <c r="G248" s="180"/>
      <c r="H248" s="180"/>
      <c r="I248" s="180"/>
      <c r="J248" s="180"/>
      <c r="K248" s="180"/>
      <c r="L248" s="180"/>
      <c r="M248" s="212"/>
    </row>
    <row r="249" spans="1:13" s="160" customFormat="1" ht="23.1" hidden="1" customHeight="1">
      <c r="A249" s="210"/>
      <c r="B249" s="179"/>
      <c r="C249" s="180"/>
      <c r="D249" s="180"/>
      <c r="E249" s="180"/>
      <c r="F249" s="180"/>
      <c r="G249" s="180"/>
      <c r="H249" s="180"/>
      <c r="I249" s="180"/>
      <c r="J249" s="180"/>
      <c r="K249" s="180"/>
      <c r="L249" s="180"/>
      <c r="M249" s="212"/>
    </row>
    <row r="250" spans="1:13" s="160" customFormat="1" ht="23.1" hidden="1" customHeight="1">
      <c r="A250" s="210" t="s">
        <v>1015</v>
      </c>
      <c r="B250" s="179"/>
      <c r="C250" s="180"/>
      <c r="D250" s="180"/>
      <c r="E250" s="180"/>
      <c r="F250" s="180"/>
      <c r="G250" s="180"/>
      <c r="H250" s="180"/>
      <c r="I250" s="180"/>
      <c r="J250" s="180"/>
      <c r="K250" s="180"/>
      <c r="L250" s="180"/>
      <c r="M250" s="212"/>
    </row>
    <row r="251" spans="1:13" s="160" customFormat="1" ht="23.1" hidden="1" customHeight="1">
      <c r="A251" s="213"/>
      <c r="B251" s="214" t="s">
        <v>1008</v>
      </c>
      <c r="C251" s="215"/>
      <c r="D251" s="215"/>
      <c r="E251" s="215"/>
      <c r="F251" s="215"/>
      <c r="G251" s="215"/>
      <c r="H251" s="215"/>
      <c r="I251" s="215"/>
      <c r="J251" s="224"/>
      <c r="K251" s="215"/>
      <c r="L251" s="215"/>
      <c r="M251" s="217"/>
    </row>
    <row r="252" spans="1:13" s="160" customFormat="1" ht="23.1" hidden="1" customHeight="1">
      <c r="A252" s="218" t="s">
        <v>1011</v>
      </c>
      <c r="B252" s="219" t="s">
        <v>1009</v>
      </c>
      <c r="C252" s="220"/>
      <c r="D252" s="220"/>
      <c r="E252" s="220"/>
      <c r="F252" s="220"/>
      <c r="G252" s="220"/>
      <c r="H252" s="220"/>
      <c r="I252" s="220"/>
      <c r="J252" s="225"/>
      <c r="K252" s="220"/>
      <c r="L252" s="220"/>
      <c r="M252" s="222"/>
    </row>
    <row r="253" spans="1:13" s="160" customFormat="1" ht="23.1" hidden="1" customHeight="1">
      <c r="A253" s="210" t="s">
        <v>1012</v>
      </c>
      <c r="B253" s="175"/>
      <c r="C253" s="176"/>
      <c r="D253" s="176"/>
      <c r="E253" s="176"/>
      <c r="F253" s="176"/>
      <c r="G253" s="176"/>
      <c r="H253" s="176"/>
      <c r="I253" s="176"/>
      <c r="J253" s="176"/>
      <c r="K253" s="176"/>
      <c r="L253" s="176"/>
      <c r="M253" s="212"/>
    </row>
    <row r="254" spans="1:13" s="160" customFormat="1" ht="23.1" hidden="1" customHeight="1">
      <c r="A254" s="210"/>
      <c r="B254" s="179"/>
      <c r="C254" s="180"/>
      <c r="D254" s="180"/>
      <c r="E254" s="180"/>
      <c r="F254" s="180"/>
      <c r="G254" s="180"/>
      <c r="H254" s="180"/>
      <c r="I254" s="180"/>
      <c r="J254" s="180"/>
      <c r="K254" s="180"/>
      <c r="L254" s="180"/>
      <c r="M254" s="212"/>
    </row>
    <row r="255" spans="1:13" s="160" customFormat="1" ht="23.1" hidden="1" customHeight="1">
      <c r="A255" s="210" t="s">
        <v>1013</v>
      </c>
      <c r="B255" s="183"/>
      <c r="C255" s="184"/>
      <c r="D255" s="184"/>
      <c r="E255" s="184"/>
      <c r="F255" s="184"/>
      <c r="G255" s="184"/>
      <c r="H255" s="184"/>
      <c r="I255" s="184"/>
      <c r="J255" s="184"/>
      <c r="K255" s="184"/>
      <c r="L255" s="184"/>
      <c r="M255" s="212"/>
    </row>
    <row r="256" spans="1:13" s="160" customFormat="1" ht="23.1" hidden="1" customHeight="1">
      <c r="A256" s="210"/>
      <c r="B256" s="183" t="s">
        <v>1010</v>
      </c>
      <c r="C256" s="184"/>
      <c r="D256" s="184"/>
      <c r="E256" s="184"/>
      <c r="F256" s="184"/>
      <c r="G256" s="184"/>
      <c r="H256" s="184"/>
      <c r="I256" s="184"/>
      <c r="J256" s="223"/>
      <c r="K256" s="184"/>
      <c r="L256" s="184"/>
      <c r="M256" s="212"/>
    </row>
    <row r="257" spans="1:13" s="160" customFormat="1" ht="23.1" hidden="1" customHeight="1">
      <c r="A257" s="210" t="s">
        <v>1014</v>
      </c>
      <c r="B257" s="179"/>
      <c r="C257" s="180"/>
      <c r="D257" s="180"/>
      <c r="E257" s="180"/>
      <c r="F257" s="180"/>
      <c r="G257" s="180"/>
      <c r="H257" s="180"/>
      <c r="I257" s="180"/>
      <c r="J257" s="180"/>
      <c r="K257" s="180"/>
      <c r="L257" s="180"/>
      <c r="M257" s="212"/>
    </row>
    <row r="258" spans="1:13" s="160" customFormat="1" ht="23.1" hidden="1" customHeight="1">
      <c r="A258" s="210"/>
      <c r="B258" s="179"/>
      <c r="C258" s="180"/>
      <c r="D258" s="180"/>
      <c r="E258" s="180"/>
      <c r="F258" s="180"/>
      <c r="G258" s="180"/>
      <c r="H258" s="180"/>
      <c r="I258" s="180"/>
      <c r="J258" s="180"/>
      <c r="K258" s="180"/>
      <c r="L258" s="180"/>
      <c r="M258" s="212"/>
    </row>
    <row r="259" spans="1:13" s="160" customFormat="1" ht="23.1" hidden="1" customHeight="1">
      <c r="A259" s="210" t="s">
        <v>1015</v>
      </c>
      <c r="B259" s="179"/>
      <c r="C259" s="180"/>
      <c r="D259" s="180"/>
      <c r="E259" s="180"/>
      <c r="F259" s="180"/>
      <c r="G259" s="180"/>
      <c r="H259" s="180"/>
      <c r="I259" s="180"/>
      <c r="J259" s="180"/>
      <c r="K259" s="180"/>
      <c r="L259" s="180"/>
      <c r="M259" s="212"/>
    </row>
    <row r="260" spans="1:13" s="160" customFormat="1" ht="23.1" hidden="1" customHeight="1">
      <c r="A260" s="213"/>
      <c r="B260" s="214" t="s">
        <v>1008</v>
      </c>
      <c r="C260" s="215"/>
      <c r="D260" s="215"/>
      <c r="E260" s="215"/>
      <c r="F260" s="215"/>
      <c r="G260" s="215"/>
      <c r="H260" s="215"/>
      <c r="I260" s="215"/>
      <c r="J260" s="224"/>
      <c r="K260" s="215"/>
      <c r="L260" s="215"/>
      <c r="M260" s="217"/>
    </row>
    <row r="261" spans="1:13" s="160" customFormat="1" ht="23.1" hidden="1" customHeight="1">
      <c r="A261" s="218" t="s">
        <v>1011</v>
      </c>
      <c r="B261" s="219" t="s">
        <v>1009</v>
      </c>
      <c r="C261" s="220"/>
      <c r="D261" s="220"/>
      <c r="E261" s="220"/>
      <c r="F261" s="220"/>
      <c r="G261" s="220"/>
      <c r="H261" s="220"/>
      <c r="I261" s="220"/>
      <c r="J261" s="225"/>
      <c r="K261" s="220"/>
      <c r="L261" s="220"/>
      <c r="M261" s="222"/>
    </row>
    <row r="262" spans="1:13" s="160" customFormat="1" ht="23.1" hidden="1" customHeight="1">
      <c r="A262" s="210" t="s">
        <v>1012</v>
      </c>
      <c r="B262" s="175"/>
      <c r="C262" s="176"/>
      <c r="D262" s="176"/>
      <c r="E262" s="176"/>
      <c r="F262" s="176"/>
      <c r="G262" s="176"/>
      <c r="H262" s="176"/>
      <c r="I262" s="176"/>
      <c r="J262" s="176"/>
      <c r="K262" s="176"/>
      <c r="L262" s="176"/>
      <c r="M262" s="212"/>
    </row>
    <row r="263" spans="1:13" s="160" customFormat="1" ht="23.1" hidden="1" customHeight="1">
      <c r="A263" s="210"/>
      <c r="B263" s="179"/>
      <c r="C263" s="180"/>
      <c r="D263" s="180"/>
      <c r="E263" s="180"/>
      <c r="F263" s="180"/>
      <c r="G263" s="180"/>
      <c r="H263" s="180"/>
      <c r="I263" s="180"/>
      <c r="J263" s="180"/>
      <c r="K263" s="180"/>
      <c r="L263" s="180"/>
      <c r="M263" s="212"/>
    </row>
    <row r="264" spans="1:13" s="160" customFormat="1" ht="23.1" hidden="1" customHeight="1">
      <c r="A264" s="210" t="s">
        <v>1013</v>
      </c>
      <c r="B264" s="183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212"/>
    </row>
    <row r="265" spans="1:13" s="160" customFormat="1" ht="23.1" hidden="1" customHeight="1">
      <c r="A265" s="210"/>
      <c r="B265" s="183" t="s">
        <v>1010</v>
      </c>
      <c r="C265" s="184"/>
      <c r="D265" s="184"/>
      <c r="E265" s="184"/>
      <c r="F265" s="184"/>
      <c r="G265" s="184"/>
      <c r="H265" s="184"/>
      <c r="I265" s="184"/>
      <c r="J265" s="223"/>
      <c r="K265" s="184"/>
      <c r="L265" s="184"/>
      <c r="M265" s="212"/>
    </row>
    <row r="266" spans="1:13" s="160" customFormat="1" ht="23.1" hidden="1" customHeight="1">
      <c r="A266" s="210" t="s">
        <v>1014</v>
      </c>
      <c r="B266" s="179"/>
      <c r="C266" s="180"/>
      <c r="D266" s="180"/>
      <c r="E266" s="180"/>
      <c r="F266" s="180"/>
      <c r="G266" s="180"/>
      <c r="H266" s="180"/>
      <c r="I266" s="180"/>
      <c r="J266" s="180"/>
      <c r="K266" s="180"/>
      <c r="L266" s="180"/>
      <c r="M266" s="212"/>
    </row>
    <row r="267" spans="1:13" s="160" customFormat="1" ht="23.1" hidden="1" customHeight="1">
      <c r="A267" s="210"/>
      <c r="B267" s="179"/>
      <c r="C267" s="180"/>
      <c r="D267" s="180"/>
      <c r="E267" s="180"/>
      <c r="F267" s="180"/>
      <c r="G267" s="180"/>
      <c r="H267" s="180"/>
      <c r="I267" s="180"/>
      <c r="J267" s="180"/>
      <c r="K267" s="180"/>
      <c r="L267" s="180"/>
      <c r="M267" s="212"/>
    </row>
    <row r="268" spans="1:13" s="160" customFormat="1" ht="23.1" hidden="1" customHeight="1">
      <c r="A268" s="210" t="s">
        <v>1015</v>
      </c>
      <c r="B268" s="179"/>
      <c r="C268" s="180"/>
      <c r="D268" s="180"/>
      <c r="E268" s="180"/>
      <c r="F268" s="180"/>
      <c r="G268" s="180"/>
      <c r="H268" s="180"/>
      <c r="I268" s="180"/>
      <c r="J268" s="180"/>
      <c r="K268" s="180"/>
      <c r="L268" s="180"/>
      <c r="M268" s="212"/>
    </row>
    <row r="269" spans="1:13" s="160" customFormat="1" ht="23.1" hidden="1" customHeight="1">
      <c r="A269" s="213"/>
      <c r="B269" s="214" t="s">
        <v>1008</v>
      </c>
      <c r="C269" s="215"/>
      <c r="D269" s="215"/>
      <c r="E269" s="215"/>
      <c r="F269" s="215"/>
      <c r="G269" s="215"/>
      <c r="H269" s="215"/>
      <c r="I269" s="215"/>
      <c r="J269" s="224"/>
      <c r="K269" s="215"/>
      <c r="L269" s="215"/>
      <c r="M269" s="217"/>
    </row>
    <row r="270" spans="1:13" s="160" customFormat="1" ht="23.1" hidden="1" customHeight="1">
      <c r="A270" s="218" t="s">
        <v>1011</v>
      </c>
      <c r="B270" s="219" t="s">
        <v>1009</v>
      </c>
      <c r="C270" s="220"/>
      <c r="D270" s="220"/>
      <c r="E270" s="220"/>
      <c r="F270" s="220"/>
      <c r="G270" s="220"/>
      <c r="H270" s="220"/>
      <c r="I270" s="220"/>
      <c r="J270" s="225"/>
      <c r="K270" s="220"/>
      <c r="L270" s="220"/>
      <c r="M270" s="222"/>
    </row>
    <row r="271" spans="1:13" s="160" customFormat="1" ht="23.1" hidden="1" customHeight="1">
      <c r="A271" s="210" t="s">
        <v>1012</v>
      </c>
      <c r="B271" s="175"/>
      <c r="C271" s="176"/>
      <c r="D271" s="176"/>
      <c r="E271" s="176"/>
      <c r="F271" s="176"/>
      <c r="G271" s="176"/>
      <c r="H271" s="176"/>
      <c r="I271" s="176"/>
      <c r="J271" s="176"/>
      <c r="K271" s="176"/>
      <c r="L271" s="176"/>
      <c r="M271" s="212"/>
    </row>
    <row r="272" spans="1:13" s="160" customFormat="1" ht="23.1" hidden="1" customHeight="1">
      <c r="A272" s="210"/>
      <c r="B272" s="179"/>
      <c r="C272" s="180"/>
      <c r="D272" s="180"/>
      <c r="E272" s="180"/>
      <c r="F272" s="180"/>
      <c r="G272" s="180"/>
      <c r="H272" s="180"/>
      <c r="I272" s="180"/>
      <c r="J272" s="180"/>
      <c r="K272" s="180"/>
      <c r="L272" s="180"/>
      <c r="M272" s="212"/>
    </row>
    <row r="273" spans="1:13" s="160" customFormat="1" ht="23.1" hidden="1" customHeight="1">
      <c r="A273" s="210" t="s">
        <v>1013</v>
      </c>
      <c r="B273" s="183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212"/>
    </row>
    <row r="274" spans="1:13" s="160" customFormat="1" ht="23.1" hidden="1" customHeight="1">
      <c r="A274" s="210"/>
      <c r="B274" s="183" t="s">
        <v>1010</v>
      </c>
      <c r="C274" s="184"/>
      <c r="D274" s="184"/>
      <c r="E274" s="184"/>
      <c r="F274" s="184"/>
      <c r="G274" s="184"/>
      <c r="H274" s="184"/>
      <c r="I274" s="184"/>
      <c r="J274" s="223"/>
      <c r="K274" s="184"/>
      <c r="L274" s="184"/>
      <c r="M274" s="212"/>
    </row>
    <row r="275" spans="1:13" s="160" customFormat="1" ht="23.1" hidden="1" customHeight="1">
      <c r="A275" s="210" t="s">
        <v>1014</v>
      </c>
      <c r="B275" s="179"/>
      <c r="C275" s="180"/>
      <c r="D275" s="180"/>
      <c r="E275" s="180"/>
      <c r="F275" s="180"/>
      <c r="G275" s="180"/>
      <c r="H275" s="180"/>
      <c r="I275" s="180"/>
      <c r="J275" s="180"/>
      <c r="K275" s="180"/>
      <c r="L275" s="180"/>
      <c r="M275" s="212"/>
    </row>
    <row r="276" spans="1:13" s="160" customFormat="1" ht="23.1" hidden="1" customHeight="1">
      <c r="A276" s="210"/>
      <c r="B276" s="179"/>
      <c r="C276" s="180"/>
      <c r="D276" s="180"/>
      <c r="E276" s="180"/>
      <c r="F276" s="180"/>
      <c r="G276" s="180"/>
      <c r="H276" s="180"/>
      <c r="I276" s="180"/>
      <c r="J276" s="180"/>
      <c r="K276" s="180"/>
      <c r="L276" s="180"/>
      <c r="M276" s="212"/>
    </row>
    <row r="277" spans="1:13" s="160" customFormat="1" ht="23.1" hidden="1" customHeight="1">
      <c r="A277" s="210" t="s">
        <v>1015</v>
      </c>
      <c r="B277" s="179"/>
      <c r="C277" s="180"/>
      <c r="D277" s="180"/>
      <c r="E277" s="180"/>
      <c r="F277" s="180"/>
      <c r="G277" s="180"/>
      <c r="H277" s="180"/>
      <c r="I277" s="180"/>
      <c r="J277" s="180"/>
      <c r="K277" s="180"/>
      <c r="L277" s="180"/>
      <c r="M277" s="212"/>
    </row>
    <row r="278" spans="1:13" s="160" customFormat="1" ht="23.1" hidden="1" customHeight="1">
      <c r="A278" s="213"/>
      <c r="B278" s="214" t="s">
        <v>1008</v>
      </c>
      <c r="C278" s="215"/>
      <c r="D278" s="215"/>
      <c r="E278" s="215"/>
      <c r="F278" s="215"/>
      <c r="G278" s="215"/>
      <c r="H278" s="215"/>
      <c r="I278" s="215"/>
      <c r="J278" s="224"/>
      <c r="K278" s="215"/>
      <c r="L278" s="215"/>
      <c r="M278" s="217"/>
    </row>
    <row r="279" spans="1:13" s="160" customFormat="1" ht="23.1" hidden="1" customHeight="1">
      <c r="A279" s="218" t="s">
        <v>1011</v>
      </c>
      <c r="B279" s="219" t="s">
        <v>1009</v>
      </c>
      <c r="C279" s="220"/>
      <c r="D279" s="220"/>
      <c r="E279" s="220"/>
      <c r="F279" s="220"/>
      <c r="G279" s="220"/>
      <c r="H279" s="220"/>
      <c r="I279" s="220"/>
      <c r="J279" s="225"/>
      <c r="K279" s="220"/>
      <c r="L279" s="220"/>
      <c r="M279" s="222"/>
    </row>
    <row r="280" spans="1:13" s="160" customFormat="1" ht="23.1" hidden="1" customHeight="1">
      <c r="A280" s="210" t="s">
        <v>1012</v>
      </c>
      <c r="B280" s="175"/>
      <c r="C280" s="176"/>
      <c r="D280" s="176"/>
      <c r="E280" s="176"/>
      <c r="F280" s="176"/>
      <c r="G280" s="176"/>
      <c r="H280" s="176"/>
      <c r="I280" s="176"/>
      <c r="J280" s="176"/>
      <c r="K280" s="176"/>
      <c r="L280" s="176"/>
      <c r="M280" s="212"/>
    </row>
    <row r="281" spans="1:13" s="160" customFormat="1" ht="23.1" hidden="1" customHeight="1">
      <c r="A281" s="210"/>
      <c r="B281" s="179"/>
      <c r="C281" s="180"/>
      <c r="D281" s="180"/>
      <c r="E281" s="180"/>
      <c r="F281" s="180"/>
      <c r="G281" s="180"/>
      <c r="H281" s="180"/>
      <c r="I281" s="180"/>
      <c r="J281" s="180"/>
      <c r="K281" s="180"/>
      <c r="L281" s="180"/>
      <c r="M281" s="212"/>
    </row>
    <row r="282" spans="1:13" s="160" customFormat="1" ht="23.1" hidden="1" customHeight="1">
      <c r="A282" s="210" t="s">
        <v>1013</v>
      </c>
      <c r="B282" s="183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212"/>
    </row>
    <row r="283" spans="1:13" s="160" customFormat="1" ht="23.1" hidden="1" customHeight="1">
      <c r="A283" s="210"/>
      <c r="B283" s="183" t="s">
        <v>1010</v>
      </c>
      <c r="C283" s="184"/>
      <c r="D283" s="184"/>
      <c r="E283" s="184"/>
      <c r="F283" s="184"/>
      <c r="G283" s="184"/>
      <c r="H283" s="184"/>
      <c r="I283" s="184"/>
      <c r="J283" s="223"/>
      <c r="K283" s="184"/>
      <c r="L283" s="184"/>
      <c r="M283" s="212"/>
    </row>
    <row r="284" spans="1:13" s="160" customFormat="1" ht="23.1" hidden="1" customHeight="1">
      <c r="A284" s="210" t="s">
        <v>1014</v>
      </c>
      <c r="B284" s="179"/>
      <c r="C284" s="180"/>
      <c r="D284" s="180"/>
      <c r="E284" s="180"/>
      <c r="F284" s="180"/>
      <c r="G284" s="180"/>
      <c r="H284" s="180"/>
      <c r="I284" s="180"/>
      <c r="J284" s="180"/>
      <c r="K284" s="180"/>
      <c r="L284" s="180"/>
      <c r="M284" s="212"/>
    </row>
    <row r="285" spans="1:13" s="160" customFormat="1" ht="23.1" hidden="1" customHeight="1">
      <c r="A285" s="210"/>
      <c r="B285" s="179"/>
      <c r="C285" s="180"/>
      <c r="D285" s="180"/>
      <c r="E285" s="180"/>
      <c r="F285" s="180"/>
      <c r="G285" s="180"/>
      <c r="H285" s="180"/>
      <c r="I285" s="180"/>
      <c r="J285" s="180"/>
      <c r="K285" s="180"/>
      <c r="L285" s="180"/>
      <c r="M285" s="212"/>
    </row>
    <row r="286" spans="1:13" s="160" customFormat="1" ht="23.1" hidden="1" customHeight="1">
      <c r="A286" s="210" t="s">
        <v>1015</v>
      </c>
      <c r="B286" s="179"/>
      <c r="C286" s="180"/>
      <c r="D286" s="180"/>
      <c r="E286" s="180"/>
      <c r="F286" s="180"/>
      <c r="G286" s="180"/>
      <c r="H286" s="180"/>
      <c r="I286" s="180"/>
      <c r="J286" s="180"/>
      <c r="K286" s="180"/>
      <c r="L286" s="180"/>
      <c r="M286" s="212"/>
    </row>
    <row r="287" spans="1:13" s="160" customFormat="1" ht="23.1" hidden="1" customHeight="1">
      <c r="A287" s="213"/>
      <c r="B287" s="214" t="s">
        <v>1008</v>
      </c>
      <c r="C287" s="215"/>
      <c r="D287" s="215"/>
      <c r="E287" s="215"/>
      <c r="F287" s="215"/>
      <c r="G287" s="215"/>
      <c r="H287" s="215"/>
      <c r="I287" s="215"/>
      <c r="J287" s="224"/>
      <c r="K287" s="215"/>
      <c r="L287" s="215"/>
      <c r="M287" s="217"/>
    </row>
    <row r="288" spans="1:13" s="160" customFormat="1" ht="23.1" hidden="1" customHeight="1">
      <c r="A288" s="218" t="s">
        <v>1011</v>
      </c>
      <c r="B288" s="219" t="s">
        <v>1009</v>
      </c>
      <c r="C288" s="220"/>
      <c r="D288" s="220"/>
      <c r="E288" s="220"/>
      <c r="F288" s="220"/>
      <c r="G288" s="220"/>
      <c r="H288" s="220"/>
      <c r="I288" s="220"/>
      <c r="J288" s="225"/>
      <c r="K288" s="220"/>
      <c r="L288" s="220"/>
      <c r="M288" s="222"/>
    </row>
    <row r="289" spans="1:13" s="160" customFormat="1" ht="23.1" hidden="1" customHeight="1">
      <c r="A289" s="210" t="s">
        <v>1012</v>
      </c>
      <c r="B289" s="175"/>
      <c r="C289" s="176"/>
      <c r="D289" s="176"/>
      <c r="E289" s="176"/>
      <c r="F289" s="176"/>
      <c r="G289" s="176"/>
      <c r="H289" s="176"/>
      <c r="I289" s="176"/>
      <c r="J289" s="176"/>
      <c r="K289" s="176"/>
      <c r="L289" s="176"/>
      <c r="M289" s="212"/>
    </row>
    <row r="290" spans="1:13" s="160" customFormat="1" ht="23.1" hidden="1" customHeight="1">
      <c r="A290" s="210"/>
      <c r="B290" s="179"/>
      <c r="C290" s="180"/>
      <c r="D290" s="180"/>
      <c r="E290" s="180"/>
      <c r="F290" s="180"/>
      <c r="G290" s="180"/>
      <c r="H290" s="180"/>
      <c r="I290" s="180"/>
      <c r="J290" s="180"/>
      <c r="K290" s="180"/>
      <c r="L290" s="180"/>
      <c r="M290" s="212"/>
    </row>
    <row r="291" spans="1:13" s="160" customFormat="1" ht="23.1" hidden="1" customHeight="1">
      <c r="A291" s="210" t="s">
        <v>1013</v>
      </c>
      <c r="B291" s="183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212"/>
    </row>
    <row r="292" spans="1:13" s="160" customFormat="1" ht="23.1" hidden="1" customHeight="1">
      <c r="A292" s="210"/>
      <c r="B292" s="183" t="s">
        <v>1010</v>
      </c>
      <c r="C292" s="184"/>
      <c r="D292" s="184"/>
      <c r="E292" s="184"/>
      <c r="F292" s="184"/>
      <c r="G292" s="184"/>
      <c r="H292" s="184"/>
      <c r="I292" s="184"/>
      <c r="J292" s="223"/>
      <c r="K292" s="184"/>
      <c r="L292" s="184"/>
      <c r="M292" s="212"/>
    </row>
    <row r="293" spans="1:13" s="160" customFormat="1" ht="23.1" hidden="1" customHeight="1">
      <c r="A293" s="210" t="s">
        <v>1014</v>
      </c>
      <c r="B293" s="179"/>
      <c r="C293" s="180"/>
      <c r="D293" s="180"/>
      <c r="E293" s="180"/>
      <c r="F293" s="180"/>
      <c r="G293" s="180"/>
      <c r="H293" s="180"/>
      <c r="I293" s="180"/>
      <c r="J293" s="180"/>
      <c r="K293" s="180"/>
      <c r="L293" s="180"/>
      <c r="M293" s="212"/>
    </row>
    <row r="294" spans="1:13" s="160" customFormat="1" ht="23.1" hidden="1" customHeight="1">
      <c r="A294" s="210"/>
      <c r="B294" s="179"/>
      <c r="C294" s="180"/>
      <c r="D294" s="180"/>
      <c r="E294" s="180"/>
      <c r="F294" s="180"/>
      <c r="G294" s="180"/>
      <c r="H294" s="180"/>
      <c r="I294" s="180"/>
      <c r="J294" s="180"/>
      <c r="K294" s="180"/>
      <c r="L294" s="180"/>
      <c r="M294" s="212"/>
    </row>
    <row r="295" spans="1:13" s="160" customFormat="1" ht="23.1" hidden="1" customHeight="1">
      <c r="A295" s="210" t="s">
        <v>1015</v>
      </c>
      <c r="B295" s="179"/>
      <c r="C295" s="180"/>
      <c r="D295" s="180"/>
      <c r="E295" s="180"/>
      <c r="F295" s="180"/>
      <c r="G295" s="180"/>
      <c r="H295" s="180"/>
      <c r="I295" s="180"/>
      <c r="J295" s="180"/>
      <c r="K295" s="180"/>
      <c r="L295" s="180"/>
      <c r="M295" s="212"/>
    </row>
    <row r="296" spans="1:13" s="160" customFormat="1" ht="23.1" hidden="1" customHeight="1">
      <c r="A296" s="213"/>
      <c r="B296" s="214" t="s">
        <v>1008</v>
      </c>
      <c r="C296" s="215"/>
      <c r="D296" s="215"/>
      <c r="E296" s="215"/>
      <c r="F296" s="215"/>
      <c r="G296" s="215"/>
      <c r="H296" s="215"/>
      <c r="I296" s="215"/>
      <c r="J296" s="224"/>
      <c r="K296" s="215"/>
      <c r="L296" s="215"/>
      <c r="M296" s="217"/>
    </row>
    <row r="297" spans="1:13" s="160" customFormat="1" ht="23.1" hidden="1" customHeight="1">
      <c r="A297" s="218" t="s">
        <v>1011</v>
      </c>
      <c r="B297" s="219" t="s">
        <v>1009</v>
      </c>
      <c r="C297" s="220"/>
      <c r="D297" s="220"/>
      <c r="E297" s="220"/>
      <c r="F297" s="220"/>
      <c r="G297" s="220"/>
      <c r="H297" s="220"/>
      <c r="I297" s="220"/>
      <c r="J297" s="225"/>
      <c r="K297" s="220"/>
      <c r="L297" s="220"/>
      <c r="M297" s="222"/>
    </row>
    <row r="298" spans="1:13" s="160" customFormat="1" ht="23.1" hidden="1" customHeight="1">
      <c r="A298" s="210" t="s">
        <v>1012</v>
      </c>
      <c r="B298" s="175"/>
      <c r="C298" s="176"/>
      <c r="D298" s="176"/>
      <c r="E298" s="176"/>
      <c r="F298" s="176"/>
      <c r="G298" s="176"/>
      <c r="H298" s="176"/>
      <c r="I298" s="176"/>
      <c r="J298" s="176"/>
      <c r="K298" s="176"/>
      <c r="L298" s="176"/>
      <c r="M298" s="212"/>
    </row>
    <row r="299" spans="1:13" s="160" customFormat="1" ht="23.1" hidden="1" customHeight="1">
      <c r="A299" s="210"/>
      <c r="B299" s="179"/>
      <c r="C299" s="180"/>
      <c r="D299" s="180"/>
      <c r="E299" s="180"/>
      <c r="F299" s="180"/>
      <c r="G299" s="180"/>
      <c r="H299" s="180"/>
      <c r="I299" s="180"/>
      <c r="J299" s="180"/>
      <c r="K299" s="180"/>
      <c r="L299" s="180"/>
      <c r="M299" s="212"/>
    </row>
    <row r="300" spans="1:13" s="160" customFormat="1" ht="23.1" hidden="1" customHeight="1">
      <c r="A300" s="210" t="s">
        <v>1013</v>
      </c>
      <c r="B300" s="183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212"/>
    </row>
    <row r="301" spans="1:13" s="160" customFormat="1" ht="23.1" hidden="1" customHeight="1">
      <c r="A301" s="210"/>
      <c r="B301" s="183" t="s">
        <v>1010</v>
      </c>
      <c r="C301" s="184"/>
      <c r="D301" s="184"/>
      <c r="E301" s="184"/>
      <c r="F301" s="184"/>
      <c r="G301" s="184"/>
      <c r="H301" s="184"/>
      <c r="I301" s="184"/>
      <c r="J301" s="223"/>
      <c r="K301" s="184"/>
      <c r="L301" s="184"/>
      <c r="M301" s="212"/>
    </row>
    <row r="302" spans="1:13" s="160" customFormat="1" ht="23.1" hidden="1" customHeight="1">
      <c r="A302" s="210" t="s">
        <v>1014</v>
      </c>
      <c r="B302" s="179"/>
      <c r="C302" s="180"/>
      <c r="D302" s="180"/>
      <c r="E302" s="180"/>
      <c r="F302" s="180"/>
      <c r="G302" s="180"/>
      <c r="H302" s="180"/>
      <c r="I302" s="180"/>
      <c r="J302" s="180"/>
      <c r="K302" s="180"/>
      <c r="L302" s="180"/>
      <c r="M302" s="212"/>
    </row>
    <row r="303" spans="1:13" s="160" customFormat="1" ht="23.1" hidden="1" customHeight="1">
      <c r="A303" s="210"/>
      <c r="B303" s="179"/>
      <c r="C303" s="180"/>
      <c r="D303" s="180"/>
      <c r="E303" s="180"/>
      <c r="F303" s="180"/>
      <c r="G303" s="180"/>
      <c r="H303" s="180"/>
      <c r="I303" s="180"/>
      <c r="J303" s="180"/>
      <c r="K303" s="180"/>
      <c r="L303" s="180"/>
      <c r="M303" s="212"/>
    </row>
    <row r="304" spans="1:13" s="160" customFormat="1" ht="23.1" hidden="1" customHeight="1">
      <c r="A304" s="210" t="s">
        <v>1015</v>
      </c>
      <c r="B304" s="179"/>
      <c r="C304" s="180"/>
      <c r="D304" s="180"/>
      <c r="E304" s="180"/>
      <c r="F304" s="180"/>
      <c r="G304" s="180"/>
      <c r="H304" s="180"/>
      <c r="I304" s="180"/>
      <c r="J304" s="180"/>
      <c r="K304" s="180"/>
      <c r="L304" s="180"/>
      <c r="M304" s="212"/>
    </row>
    <row r="305" spans="1:13" s="160" customFormat="1" ht="23.1" hidden="1" customHeight="1">
      <c r="A305" s="213"/>
      <c r="B305" s="214" t="s">
        <v>1008</v>
      </c>
      <c r="C305" s="215"/>
      <c r="D305" s="215"/>
      <c r="E305" s="215"/>
      <c r="F305" s="215"/>
      <c r="G305" s="215"/>
      <c r="H305" s="215"/>
      <c r="I305" s="215"/>
      <c r="J305" s="224"/>
      <c r="K305" s="215"/>
      <c r="L305" s="215"/>
      <c r="M305" s="217"/>
    </row>
    <row r="306" spans="1:13" hidden="1">
      <c r="A306" s="226"/>
      <c r="B306" s="150"/>
      <c r="C306" s="227"/>
      <c r="D306" s="150"/>
    </row>
    <row r="307" spans="1:13">
      <c r="A307" s="226"/>
      <c r="B307" s="150"/>
      <c r="C307" s="150"/>
      <c r="D307" s="150"/>
    </row>
    <row r="308" spans="1:13">
      <c r="C308" s="150"/>
    </row>
  </sheetData>
  <mergeCells count="12">
    <mergeCell ref="M9:M17"/>
    <mergeCell ref="M18:M26"/>
    <mergeCell ref="A1:M1"/>
    <mergeCell ref="A2:M2"/>
    <mergeCell ref="A6:A7"/>
    <mergeCell ref="B6:B7"/>
    <mergeCell ref="C6:C7"/>
    <mergeCell ref="D6:F6"/>
    <mergeCell ref="J6:J7"/>
    <mergeCell ref="K6:K7"/>
    <mergeCell ref="L6:L7"/>
    <mergeCell ref="M6:M7"/>
  </mergeCells>
  <phoneticPr fontId="1" type="noConversion"/>
  <pageMargins left="0.3" right="0.23622047244094491" top="0.68" bottom="0.53" header="0.35433070866141736" footer="0.27559055118110237"/>
  <pageSetup paperSize="9" scale="8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11</vt:i4>
      </vt:variant>
    </vt:vector>
  </HeadingPairs>
  <TitlesOfParts>
    <vt:vector size="24" baseType="lpstr">
      <vt:lpstr>구분표</vt:lpstr>
      <vt:lpstr>예결표지(세로)</vt:lpstr>
      <vt:lpstr>예결표지(가로)</vt:lpstr>
      <vt:lpstr>표지</vt:lpstr>
      <vt:lpstr>검증</vt:lpstr>
      <vt:lpstr>총괄표</vt:lpstr>
      <vt:lpstr>4추일입</vt:lpstr>
      <vt:lpstr>4추일출</vt:lpstr>
      <vt:lpstr>4추특입</vt:lpstr>
      <vt:lpstr>4추특출</vt:lpstr>
      <vt:lpstr>명시이월(일반회계)</vt:lpstr>
      <vt:lpstr>명시이월(특별회계)</vt:lpstr>
      <vt:lpstr>계속비조서</vt:lpstr>
      <vt:lpstr>'4추일입'!Print_Area</vt:lpstr>
      <vt:lpstr>'4추일출'!Print_Area</vt:lpstr>
      <vt:lpstr>'4추특입'!Print_Area</vt:lpstr>
      <vt:lpstr>'4추특출'!Print_Area</vt:lpstr>
      <vt:lpstr>'명시이월(일반회계)'!Print_Area</vt:lpstr>
      <vt:lpstr>'명시이월(특별회계)'!Print_Area</vt:lpstr>
      <vt:lpstr>총괄표!Print_Area</vt:lpstr>
      <vt:lpstr>'4추일입'!Print_Titles</vt:lpstr>
      <vt:lpstr>'4추일출'!Print_Titles</vt:lpstr>
      <vt:lpstr>계속비조서!Print_Titles</vt:lpstr>
      <vt:lpstr>'명시이월(일반회계)'!Print_Titles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Administrator</cp:lastModifiedBy>
  <cp:lastPrinted>2016-12-12T03:35:16Z</cp:lastPrinted>
  <dcterms:created xsi:type="dcterms:W3CDTF">2015-06-26T00:14:49Z</dcterms:created>
  <dcterms:modified xsi:type="dcterms:W3CDTF">2016-12-12T11:27:21Z</dcterms:modified>
</cp:coreProperties>
</file>