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240" windowWidth="13260" windowHeight="10785" tabRatio="804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7년일입" sheetId="13" r:id="rId7"/>
    <sheet name="17년일출" sheetId="15" r:id="rId8"/>
    <sheet name="17년특입" sheetId="18" r:id="rId9"/>
    <sheet name="17년특출" sheetId="19" r:id="rId10"/>
    <sheet name="17년기금입" sheetId="20" r:id="rId11"/>
    <sheet name="17년기금출" sheetId="21" r:id="rId12"/>
    <sheet name="17년 계속비" sheetId="22" r:id="rId13"/>
  </sheets>
  <definedNames>
    <definedName name="_xlnm._FilterDatabase" localSheetId="12" hidden="1">'17년 계속비'!#REF!</definedName>
    <definedName name="_xlnm._FilterDatabase" localSheetId="10" hidden="1">'17년기금입'!$A$6:$AO$27</definedName>
    <definedName name="_xlnm._FilterDatabase" localSheetId="11" hidden="1">'17년기금출'!$A$6:$AJ$41</definedName>
    <definedName name="_xlnm._FilterDatabase" localSheetId="6" hidden="1">'17년일입'!$A$6:$AP$107</definedName>
    <definedName name="_xlnm._FilterDatabase" localSheetId="7" hidden="1">'17년일출'!$A$6:$AM$925</definedName>
    <definedName name="_xlnm._FilterDatabase" localSheetId="8" hidden="1">'17년특입'!$A$6:$AO$16</definedName>
    <definedName name="_xlnm._FilterDatabase" localSheetId="9" hidden="1">'17년특출'!$A$6:$AL$123</definedName>
    <definedName name="_xlnm.Print_Area" localSheetId="12">'17년 계속비'!$B$1:$N$23</definedName>
    <definedName name="_xlnm.Print_Area" localSheetId="10">'17년기금입'!$A:$P</definedName>
    <definedName name="_xlnm.Print_Area" localSheetId="11">'17년기금출'!$A:$P</definedName>
    <definedName name="_xlnm.Print_Area" localSheetId="6">'17년일입'!$A:$P</definedName>
    <definedName name="_xlnm.Print_Area" localSheetId="7">'17년일출'!$A$1:$R$925</definedName>
    <definedName name="_xlnm.Print_Area" localSheetId="8">'17년특입'!$A:$P</definedName>
    <definedName name="_xlnm.Print_Area" localSheetId="9">'17년특출'!$A$1:$Q$123</definedName>
    <definedName name="_xlnm.Print_Area" localSheetId="5">총괄표!$A$1:$I$25</definedName>
    <definedName name="_xlnm.Print_Titles" localSheetId="12">'17년 계속비'!$2:$5</definedName>
    <definedName name="_xlnm.Print_Titles" localSheetId="10">'17년기금입'!$3:$5</definedName>
    <definedName name="_xlnm.Print_Titles" localSheetId="11">'17년기금출'!$3:$5</definedName>
    <definedName name="_xlnm.Print_Titles" localSheetId="6">'17년일입'!$4:$5</definedName>
    <definedName name="_xlnm.Print_Titles" localSheetId="7">'17년일출'!$3:$5</definedName>
    <definedName name="_xlnm.Print_Titles" localSheetId="9">'17년특출'!$3:$5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62" i="15" l="1"/>
  <c r="O336" i="15" l="1"/>
  <c r="C162" i="15" l="1"/>
  <c r="B162" i="15"/>
  <c r="AE630" i="15" l="1"/>
  <c r="AA630" i="15"/>
  <c r="AB630" i="15" s="1"/>
  <c r="AC630" i="15" s="1"/>
  <c r="V630" i="15"/>
  <c r="W630" i="15" s="1"/>
  <c r="X630" i="15" s="1"/>
  <c r="P630" i="15"/>
  <c r="M630" i="15"/>
  <c r="C630" i="15"/>
  <c r="B630" i="15"/>
  <c r="AJ630" i="15" l="1" a="1"/>
  <c r="AJ630" i="15" s="1"/>
  <c r="AH630" i="15"/>
  <c r="Q630" i="15"/>
  <c r="O365" i="15" l="1"/>
  <c r="O98" i="15" l="1"/>
  <c r="AE58" i="15"/>
  <c r="AH58" i="15" s="1"/>
  <c r="AB58" i="15"/>
  <c r="AA58" i="15"/>
  <c r="W58" i="15"/>
  <c r="V58" i="15"/>
  <c r="P58" i="15"/>
  <c r="M58" i="15"/>
  <c r="C58" i="15"/>
  <c r="B58" i="15"/>
  <c r="B59" i="15"/>
  <c r="C59" i="15"/>
  <c r="AJ59" i="15" s="1" a="1"/>
  <c r="AJ59" i="15" s="1"/>
  <c r="M59" i="15"/>
  <c r="P59" i="15"/>
  <c r="X59" i="15"/>
  <c r="AA59" i="15"/>
  <c r="AB59" i="15"/>
  <c r="AE59" i="15"/>
  <c r="AH59" i="15" s="1"/>
  <c r="AE57" i="15"/>
  <c r="AH57" i="15" s="1"/>
  <c r="AB57" i="15"/>
  <c r="AA57" i="15"/>
  <c r="W57" i="15"/>
  <c r="V57" i="15"/>
  <c r="P57" i="15"/>
  <c r="M57" i="15"/>
  <c r="C57" i="15"/>
  <c r="B57" i="15"/>
  <c r="Q57" i="15" l="1"/>
  <c r="AJ58" i="15" a="1"/>
  <c r="AJ58" i="15" s="1"/>
  <c r="AC57" i="15"/>
  <c r="Q58" i="15"/>
  <c r="AC58" i="15"/>
  <c r="X58" i="15"/>
  <c r="Q59" i="15"/>
  <c r="AC59" i="15"/>
  <c r="AJ57" i="15" a="1"/>
  <c r="AJ57" i="15" s="1"/>
  <c r="X57" i="15"/>
  <c r="N8" i="13"/>
  <c r="N9" i="13"/>
  <c r="N10" i="13"/>
  <c r="N11" i="13"/>
  <c r="N12" i="13"/>
  <c r="N13" i="13"/>
  <c r="O346" i="15" l="1"/>
  <c r="O416" i="15"/>
  <c r="O340" i="15"/>
  <c r="AE922" i="15"/>
  <c r="AA922" i="15"/>
  <c r="V922" i="15"/>
  <c r="W922" i="15" s="1"/>
  <c r="P922" i="15"/>
  <c r="M922" i="15"/>
  <c r="C922" i="15"/>
  <c r="B922" i="15"/>
  <c r="AE921" i="15"/>
  <c r="AA921" i="15"/>
  <c r="AB921" i="15" s="1"/>
  <c r="AC921" i="15" s="1"/>
  <c r="V921" i="15"/>
  <c r="P921" i="15"/>
  <c r="M921" i="15"/>
  <c r="C921" i="15"/>
  <c r="B921" i="15"/>
  <c r="AE283" i="15"/>
  <c r="AH283" i="15" s="1"/>
  <c r="AA283" i="15"/>
  <c r="V283" i="15"/>
  <c r="W283" i="15" s="1"/>
  <c r="X283" i="15" s="1"/>
  <c r="P283" i="15"/>
  <c r="M283" i="15"/>
  <c r="C283" i="15"/>
  <c r="B283" i="15"/>
  <c r="AE282" i="15"/>
  <c r="AA282" i="15"/>
  <c r="AB282" i="15" s="1"/>
  <c r="AC282" i="15" s="1"/>
  <c r="V282" i="15"/>
  <c r="P282" i="15"/>
  <c r="M282" i="15"/>
  <c r="C282" i="15"/>
  <c r="B282" i="15"/>
  <c r="AJ922" i="15" l="1" a="1"/>
  <c r="AJ922" i="15" s="1"/>
  <c r="Q921" i="15"/>
  <c r="AJ921" i="15" a="1"/>
  <c r="AJ921" i="15" s="1"/>
  <c r="AH921" i="15"/>
  <c r="AH922" i="15"/>
  <c r="W921" i="15"/>
  <c r="X921" i="15" s="1"/>
  <c r="X922" i="15"/>
  <c r="AB922" i="15"/>
  <c r="AC922" i="15" s="1"/>
  <c r="Q922" i="15"/>
  <c r="AJ283" i="15" a="1"/>
  <c r="AJ283" i="15" s="1"/>
  <c r="Q282" i="15"/>
  <c r="AJ282" i="15" a="1"/>
  <c r="AJ282" i="15" s="1"/>
  <c r="Q283" i="15"/>
  <c r="AB283" i="15"/>
  <c r="AC283" i="15" s="1"/>
  <c r="AH282" i="15"/>
  <c r="W282" i="15"/>
  <c r="X282" i="15" s="1"/>
  <c r="AE673" i="15" l="1"/>
  <c r="AH673" i="15" s="1"/>
  <c r="AB673" i="15"/>
  <c r="AA673" i="15"/>
  <c r="X673" i="15"/>
  <c r="P673" i="15"/>
  <c r="M673" i="15"/>
  <c r="C673" i="15"/>
  <c r="B673" i="15"/>
  <c r="AE672" i="15"/>
  <c r="AH672" i="15" s="1"/>
  <c r="AB672" i="15"/>
  <c r="AA672" i="15"/>
  <c r="X672" i="15"/>
  <c r="P672" i="15"/>
  <c r="M672" i="15"/>
  <c r="C672" i="15"/>
  <c r="B672" i="15"/>
  <c r="AE552" i="15"/>
  <c r="AA552" i="15"/>
  <c r="AB552" i="15" s="1"/>
  <c r="AC552" i="15" s="1"/>
  <c r="P552" i="15"/>
  <c r="M552" i="15"/>
  <c r="C552" i="15"/>
  <c r="B552" i="15"/>
  <c r="AE675" i="15"/>
  <c r="AH675" i="15" s="1"/>
  <c r="AB675" i="15"/>
  <c r="AA675" i="15"/>
  <c r="X675" i="15"/>
  <c r="P675" i="15"/>
  <c r="M675" i="15"/>
  <c r="C675" i="15"/>
  <c r="B675" i="15"/>
  <c r="AE674" i="15"/>
  <c r="AH674" i="15" s="1"/>
  <c r="AB674" i="15"/>
  <c r="AA674" i="15"/>
  <c r="X674" i="15"/>
  <c r="P674" i="15"/>
  <c r="M674" i="15"/>
  <c r="C674" i="15"/>
  <c r="B674" i="15"/>
  <c r="AE639" i="15"/>
  <c r="AA639" i="15"/>
  <c r="V639" i="15"/>
  <c r="P639" i="15"/>
  <c r="M639" i="15"/>
  <c r="C639" i="15"/>
  <c r="B639" i="15"/>
  <c r="AE638" i="15"/>
  <c r="AA638" i="15"/>
  <c r="AB638" i="15" s="1"/>
  <c r="AC638" i="15" s="1"/>
  <c r="V638" i="15"/>
  <c r="P638" i="15"/>
  <c r="M638" i="15"/>
  <c r="C638" i="15"/>
  <c r="B638" i="15"/>
  <c r="AI119" i="19" a="1"/>
  <c r="AI119" i="19" s="1"/>
  <c r="AG119" i="19"/>
  <c r="AD119" i="19"/>
  <c r="AF119" i="19" s="1"/>
  <c r="Z119" i="19"/>
  <c r="AA119" i="19" s="1"/>
  <c r="AB119" i="19" s="1"/>
  <c r="U119" i="19"/>
  <c r="O119" i="19"/>
  <c r="L119" i="19"/>
  <c r="B119" i="19"/>
  <c r="A119" i="19"/>
  <c r="AG118" i="19"/>
  <c r="O118" i="19"/>
  <c r="L118" i="19"/>
  <c r="B118" i="19"/>
  <c r="AI118" i="19" s="1" a="1"/>
  <c r="AI118" i="19" s="1"/>
  <c r="A118" i="19"/>
  <c r="AG117" i="19"/>
  <c r="W117" i="19"/>
  <c r="O117" i="19"/>
  <c r="L117" i="19"/>
  <c r="B117" i="19"/>
  <c r="AI117" i="19" s="1" a="1"/>
  <c r="AI117" i="19" s="1"/>
  <c r="A117" i="19"/>
  <c r="AD116" i="19"/>
  <c r="N116" i="19"/>
  <c r="M116" i="19"/>
  <c r="K116" i="19"/>
  <c r="J116" i="19"/>
  <c r="I116" i="19"/>
  <c r="AJ552" i="15" l="1" a="1"/>
  <c r="AJ552" i="15" s="1"/>
  <c r="L116" i="19"/>
  <c r="AH552" i="15"/>
  <c r="P119" i="19"/>
  <c r="P117" i="19"/>
  <c r="AH639" i="15"/>
  <c r="AJ639" i="15" a="1"/>
  <c r="AJ639" i="15" s="1"/>
  <c r="AC672" i="15"/>
  <c r="Q673" i="15"/>
  <c r="AC673" i="15"/>
  <c r="AJ675" i="15" a="1"/>
  <c r="AJ675" i="15" s="1"/>
  <c r="AJ674" i="15" a="1"/>
  <c r="AJ674" i="15" s="1"/>
  <c r="AJ672" i="15" a="1"/>
  <c r="AJ672" i="15" s="1"/>
  <c r="Q552" i="15"/>
  <c r="Q672" i="15"/>
  <c r="AJ673" i="15" a="1"/>
  <c r="AJ673" i="15" s="1"/>
  <c r="X552" i="15"/>
  <c r="Q675" i="15"/>
  <c r="AC675" i="15"/>
  <c r="AC674" i="15"/>
  <c r="Q674" i="15"/>
  <c r="AJ638" i="15" a="1"/>
  <c r="AJ638" i="15" s="1"/>
  <c r="Q639" i="15"/>
  <c r="Q638" i="15"/>
  <c r="AH638" i="15"/>
  <c r="W638" i="15"/>
  <c r="X638" i="15" s="1"/>
  <c r="AB639" i="15"/>
  <c r="AC639" i="15" s="1"/>
  <c r="W639" i="15"/>
  <c r="X639" i="15" s="1"/>
  <c r="W118" i="19"/>
  <c r="O116" i="19"/>
  <c r="P118" i="19"/>
  <c r="AB118" i="19"/>
  <c r="AB117" i="19"/>
  <c r="V119" i="19"/>
  <c r="W119" i="19" s="1"/>
  <c r="AE637" i="15" l="1"/>
  <c r="AH637" i="15" s="1"/>
  <c r="AA637" i="15"/>
  <c r="AB637" i="15" s="1"/>
  <c r="AC637" i="15" s="1"/>
  <c r="V637" i="15"/>
  <c r="P637" i="15"/>
  <c r="M637" i="15"/>
  <c r="C637" i="15"/>
  <c r="B637" i="15"/>
  <c r="AE920" i="15"/>
  <c r="AA920" i="15"/>
  <c r="AB920" i="15" s="1"/>
  <c r="V920" i="15"/>
  <c r="W920" i="15" s="1"/>
  <c r="P920" i="15"/>
  <c r="M920" i="15"/>
  <c r="C920" i="15"/>
  <c r="B920" i="15"/>
  <c r="AE919" i="15"/>
  <c r="AA919" i="15"/>
  <c r="V919" i="15"/>
  <c r="W919" i="15" s="1"/>
  <c r="P919" i="15"/>
  <c r="M919" i="15"/>
  <c r="C919" i="15"/>
  <c r="B919" i="15"/>
  <c r="AE416" i="15"/>
  <c r="AA416" i="15"/>
  <c r="AB416" i="15" s="1"/>
  <c r="AC416" i="15" s="1"/>
  <c r="V416" i="15"/>
  <c r="W416" i="15" s="1"/>
  <c r="X416" i="15" s="1"/>
  <c r="P416" i="15"/>
  <c r="M416" i="15"/>
  <c r="C416" i="15"/>
  <c r="B416" i="15"/>
  <c r="AE415" i="15"/>
  <c r="AH415" i="15" s="1"/>
  <c r="AA415" i="15"/>
  <c r="AB415" i="15" s="1"/>
  <c r="V415" i="15"/>
  <c r="W415" i="15" s="1"/>
  <c r="X415" i="15" s="1"/>
  <c r="P415" i="15"/>
  <c r="M415" i="15"/>
  <c r="C415" i="15"/>
  <c r="B415" i="15"/>
  <c r="AE414" i="15"/>
  <c r="AH414" i="15" s="1"/>
  <c r="AA414" i="15"/>
  <c r="AB414" i="15" s="1"/>
  <c r="W414" i="15"/>
  <c r="V414" i="15"/>
  <c r="P414" i="15"/>
  <c r="M414" i="15"/>
  <c r="C414" i="15"/>
  <c r="B414" i="15"/>
  <c r="AH29" i="21" a="1"/>
  <c r="AH29" i="21" s="1"/>
  <c r="AF29" i="21"/>
  <c r="AC29" i="21"/>
  <c r="AE29" i="21" s="1"/>
  <c r="Y29" i="21"/>
  <c r="Z29" i="21" s="1"/>
  <c r="AA29" i="21" s="1"/>
  <c r="T29" i="21"/>
  <c r="U29" i="21" s="1"/>
  <c r="V29" i="21" s="1"/>
  <c r="N29" i="21"/>
  <c r="K29" i="21"/>
  <c r="B29" i="21"/>
  <c r="A29" i="21"/>
  <c r="AH28" i="21" a="1"/>
  <c r="AH28" i="21" s="1"/>
  <c r="AC28" i="21"/>
  <c r="AF28" i="21" s="1"/>
  <c r="Z28" i="21"/>
  <c r="Y28" i="21"/>
  <c r="V28" i="21"/>
  <c r="N28" i="21"/>
  <c r="N27" i="21" s="1"/>
  <c r="K28" i="21"/>
  <c r="K27" i="21" s="1"/>
  <c r="AC27" i="21"/>
  <c r="M27" i="21"/>
  <c r="L27" i="21"/>
  <c r="J27" i="21"/>
  <c r="I27" i="21"/>
  <c r="H27" i="21"/>
  <c r="AE21" i="20" a="1"/>
  <c r="AE21" i="20" s="1"/>
  <c r="AC21" i="20" s="1"/>
  <c r="Y21" i="20"/>
  <c r="T21" i="20"/>
  <c r="N21" i="20"/>
  <c r="K21" i="20"/>
  <c r="B21" i="20"/>
  <c r="A21" i="20"/>
  <c r="Z20" i="20"/>
  <c r="Y20" i="20"/>
  <c r="V20" i="20"/>
  <c r="N20" i="20"/>
  <c r="K20" i="20"/>
  <c r="B20" i="20"/>
  <c r="AE20" i="20" s="1" a="1"/>
  <c r="AE20" i="20" s="1"/>
  <c r="AC20" i="20" s="1"/>
  <c r="AE19" i="20" a="1"/>
  <c r="AE19" i="20" s="1"/>
  <c r="AC19" i="20" s="1"/>
  <c r="M19" i="20"/>
  <c r="L19" i="20"/>
  <c r="J19" i="20"/>
  <c r="I19" i="20"/>
  <c r="H19" i="20"/>
  <c r="AE635" i="15"/>
  <c r="AA635" i="15"/>
  <c r="AB635" i="15" s="1"/>
  <c r="AC635" i="15" s="1"/>
  <c r="V635" i="15"/>
  <c r="P635" i="15"/>
  <c r="M635" i="15"/>
  <c r="C635" i="15"/>
  <c r="B635" i="15"/>
  <c r="AE636" i="15"/>
  <c r="AA636" i="15"/>
  <c r="AB636" i="15" s="1"/>
  <c r="AC636" i="15" s="1"/>
  <c r="V636" i="15"/>
  <c r="P636" i="15"/>
  <c r="M636" i="15"/>
  <c r="C636" i="15"/>
  <c r="B636" i="15"/>
  <c r="AH923" i="15"/>
  <c r="AE923" i="15"/>
  <c r="AG923" i="15" s="1"/>
  <c r="AA923" i="15"/>
  <c r="AB923" i="15" s="1"/>
  <c r="AC923" i="15" s="1"/>
  <c r="V923" i="15"/>
  <c r="P923" i="15"/>
  <c r="M923" i="15"/>
  <c r="C923" i="15"/>
  <c r="AJ923" i="15" s="1" a="1"/>
  <c r="AJ923" i="15" s="1"/>
  <c r="B923" i="15"/>
  <c r="B924" i="15"/>
  <c r="C924" i="15"/>
  <c r="AJ924" i="15" s="1" a="1"/>
  <c r="AJ924" i="15" s="1"/>
  <c r="M924" i="15"/>
  <c r="P924" i="15"/>
  <c r="V924" i="15"/>
  <c r="W924" i="15" s="1"/>
  <c r="AA924" i="15"/>
  <c r="AE924" i="15"/>
  <c r="AG924" i="15" s="1"/>
  <c r="AH924" i="15"/>
  <c r="AE765" i="15"/>
  <c r="AA765" i="15"/>
  <c r="W765" i="15"/>
  <c r="V765" i="15"/>
  <c r="P765" i="15"/>
  <c r="M765" i="15"/>
  <c r="C765" i="15"/>
  <c r="B765" i="15"/>
  <c r="AD114" i="19"/>
  <c r="AG114" i="19" s="1"/>
  <c r="Z114" i="19"/>
  <c r="V114" i="19"/>
  <c r="U114" i="19"/>
  <c r="O114" i="19"/>
  <c r="L114" i="19"/>
  <c r="B114" i="19"/>
  <c r="AI114" i="19" s="1" a="1"/>
  <c r="AI114" i="19" s="1"/>
  <c r="A114" i="19"/>
  <c r="O29" i="21" l="1"/>
  <c r="P114" i="19"/>
  <c r="N19" i="20"/>
  <c r="O20" i="20"/>
  <c r="O21" i="20"/>
  <c r="K19" i="20"/>
  <c r="AJ920" i="15" a="1"/>
  <c r="AJ920" i="15" s="1"/>
  <c r="AH920" i="15"/>
  <c r="AA28" i="21"/>
  <c r="O28" i="21"/>
  <c r="Q923" i="15"/>
  <c r="Q637" i="15"/>
  <c r="Q920" i="15"/>
  <c r="AJ637" i="15" a="1"/>
  <c r="AJ637" i="15" s="1"/>
  <c r="W637" i="15"/>
  <c r="X637" i="15" s="1"/>
  <c r="X920" i="15"/>
  <c r="AC920" i="15"/>
  <c r="AJ919" i="15" a="1"/>
  <c r="AJ919" i="15" s="1"/>
  <c r="Q919" i="15"/>
  <c r="AJ636" i="15" a="1"/>
  <c r="AJ636" i="15" s="1"/>
  <c r="AH919" i="15"/>
  <c r="X919" i="15"/>
  <c r="AB919" i="15"/>
  <c r="AC919" i="15" s="1"/>
  <c r="AJ416" i="15" a="1"/>
  <c r="AJ416" i="15" s="1"/>
  <c r="AH416" i="15"/>
  <c r="AJ415" i="15" a="1"/>
  <c r="AJ415" i="15" s="1"/>
  <c r="AC415" i="15"/>
  <c r="Q414" i="15"/>
  <c r="Q415" i="15"/>
  <c r="AJ414" i="15" a="1"/>
  <c r="AJ414" i="15" s="1"/>
  <c r="X414" i="15"/>
  <c r="Q416" i="15"/>
  <c r="AC414" i="15"/>
  <c r="Q635" i="15"/>
  <c r="AJ635" i="15" a="1"/>
  <c r="AJ635" i="15" s="1"/>
  <c r="AJ20" i="20"/>
  <c r="AI20" i="20"/>
  <c r="AK20" i="20" s="1"/>
  <c r="AM19" i="20"/>
  <c r="AO19" i="20" s="1"/>
  <c r="AN19" i="20"/>
  <c r="AJ21" i="20"/>
  <c r="AN21" i="20"/>
  <c r="AI21" i="20"/>
  <c r="AK21" i="20" s="1"/>
  <c r="AM21" i="20"/>
  <c r="AO21" i="20" s="1"/>
  <c r="Z21" i="20"/>
  <c r="AA21" i="20" s="1"/>
  <c r="AA20" i="20"/>
  <c r="U21" i="20"/>
  <c r="V21" i="20" s="1"/>
  <c r="AH636" i="15"/>
  <c r="AH635" i="15"/>
  <c r="W635" i="15"/>
  <c r="X635" i="15" s="1"/>
  <c r="Q636" i="15"/>
  <c r="W636" i="15"/>
  <c r="X636" i="15" s="1"/>
  <c r="Q924" i="15"/>
  <c r="AB924" i="15"/>
  <c r="AC924" i="15" s="1"/>
  <c r="X924" i="15"/>
  <c r="W923" i="15"/>
  <c r="X923" i="15" s="1"/>
  <c r="AJ765" i="15" a="1"/>
  <c r="AJ765" i="15" s="1"/>
  <c r="AH765" i="15"/>
  <c r="Q765" i="15"/>
  <c r="X765" i="15"/>
  <c r="AB765" i="15"/>
  <c r="AC765" i="15" s="1"/>
  <c r="W114" i="19"/>
  <c r="AA114" i="19"/>
  <c r="AB114" i="19" s="1"/>
  <c r="AH916" i="15"/>
  <c r="AC916" i="15"/>
  <c r="P916" i="15"/>
  <c r="M916" i="15"/>
  <c r="C916" i="15"/>
  <c r="B916" i="15"/>
  <c r="AC917" i="15"/>
  <c r="P917" i="15"/>
  <c r="M917" i="15"/>
  <c r="C917" i="15"/>
  <c r="B917" i="15"/>
  <c r="AJ916" i="15" l="1" a="1"/>
  <c r="AJ916" i="15" s="1"/>
  <c r="AJ917" i="15" a="1"/>
  <c r="AJ917" i="15" s="1"/>
  <c r="AH917" i="15"/>
  <c r="Q916" i="15"/>
  <c r="X916" i="15"/>
  <c r="Q917" i="15"/>
  <c r="X917" i="15"/>
  <c r="AE93" i="15" l="1"/>
  <c r="AA93" i="15"/>
  <c r="V93" i="15"/>
  <c r="P93" i="15"/>
  <c r="M93" i="15"/>
  <c r="C93" i="15"/>
  <c r="B93" i="15"/>
  <c r="AJ95" i="15" a="1"/>
  <c r="AJ95" i="15" s="1"/>
  <c r="AH95" i="15"/>
  <c r="AE95" i="15"/>
  <c r="AG95" i="15" s="1"/>
  <c r="AA95" i="15"/>
  <c r="AB95" i="15" s="1"/>
  <c r="AC95" i="15" s="1"/>
  <c r="V95" i="15"/>
  <c r="P95" i="15"/>
  <c r="M95" i="15"/>
  <c r="C95" i="15"/>
  <c r="B95" i="15"/>
  <c r="AJ94" i="15" a="1"/>
  <c r="AJ94" i="15" s="1"/>
  <c r="AH94" i="15"/>
  <c r="AE94" i="15"/>
  <c r="AG94" i="15" s="1"/>
  <c r="AA94" i="15"/>
  <c r="AB94" i="15" s="1"/>
  <c r="AC94" i="15" s="1"/>
  <c r="V94" i="15"/>
  <c r="P94" i="15"/>
  <c r="M94" i="15"/>
  <c r="C94" i="15"/>
  <c r="B94" i="15"/>
  <c r="AA554" i="15"/>
  <c r="AA553" i="15"/>
  <c r="V554" i="15"/>
  <c r="V553" i="15"/>
  <c r="AE90" i="15"/>
  <c r="AH90" i="15" s="1"/>
  <c r="AA90" i="15"/>
  <c r="AB90" i="15" s="1"/>
  <c r="AC90" i="15" s="1"/>
  <c r="V90" i="15"/>
  <c r="P90" i="15"/>
  <c r="M90" i="15"/>
  <c r="C90" i="15"/>
  <c r="B90" i="15"/>
  <c r="AE89" i="15"/>
  <c r="AH89" i="15" s="1"/>
  <c r="AA89" i="15"/>
  <c r="AB89" i="15" s="1"/>
  <c r="AC89" i="15" s="1"/>
  <c r="V89" i="15"/>
  <c r="P89" i="15"/>
  <c r="M89" i="15"/>
  <c r="C89" i="15"/>
  <c r="B89" i="15"/>
  <c r="AD112" i="19"/>
  <c r="Z112" i="19"/>
  <c r="U112" i="19"/>
  <c r="V112" i="19" s="1"/>
  <c r="O112" i="19"/>
  <c r="L112" i="19"/>
  <c r="B112" i="19"/>
  <c r="AI112" i="19" s="1" a="1"/>
  <c r="AI112" i="19" s="1"/>
  <c r="A112" i="19"/>
  <c r="AD113" i="19"/>
  <c r="Z113" i="19"/>
  <c r="AA113" i="19" s="1"/>
  <c r="AB113" i="19" s="1"/>
  <c r="U113" i="19"/>
  <c r="O113" i="19"/>
  <c r="L113" i="19"/>
  <c r="B113" i="19"/>
  <c r="A113" i="19"/>
  <c r="AE915" i="15"/>
  <c r="AB915" i="15"/>
  <c r="AA915" i="15"/>
  <c r="V915" i="15"/>
  <c r="W915" i="15" s="1"/>
  <c r="X915" i="15" s="1"/>
  <c r="P915" i="15"/>
  <c r="M915" i="15"/>
  <c r="C915" i="15"/>
  <c r="B915" i="15"/>
  <c r="AE914" i="15"/>
  <c r="AA914" i="15"/>
  <c r="V914" i="15"/>
  <c r="W914" i="15" s="1"/>
  <c r="X914" i="15" s="1"/>
  <c r="P914" i="15"/>
  <c r="M914" i="15"/>
  <c r="C914" i="15"/>
  <c r="B914" i="15"/>
  <c r="AE633" i="15"/>
  <c r="AB633" i="15"/>
  <c r="AA633" i="15"/>
  <c r="V633" i="15"/>
  <c r="P633" i="15"/>
  <c r="M633" i="15"/>
  <c r="C633" i="15"/>
  <c r="B633" i="15"/>
  <c r="AE632" i="15"/>
  <c r="AH632" i="15" s="1"/>
  <c r="AA632" i="15"/>
  <c r="AB632" i="15" s="1"/>
  <c r="AC632" i="15" s="1"/>
  <c r="V632" i="15"/>
  <c r="P632" i="15"/>
  <c r="M632" i="15"/>
  <c r="C632" i="15"/>
  <c r="B632" i="15"/>
  <c r="AE634" i="15"/>
  <c r="AA634" i="15"/>
  <c r="AB634" i="15" s="1"/>
  <c r="W634" i="15"/>
  <c r="V634" i="15"/>
  <c r="P634" i="15"/>
  <c r="M634" i="15"/>
  <c r="C634" i="15"/>
  <c r="B634" i="15"/>
  <c r="AE549" i="15"/>
  <c r="AH549" i="15" s="1"/>
  <c r="AA549" i="15"/>
  <c r="AB549" i="15" s="1"/>
  <c r="X549" i="15"/>
  <c r="P549" i="15"/>
  <c r="M549" i="15"/>
  <c r="C549" i="15"/>
  <c r="B549" i="15"/>
  <c r="AE548" i="15"/>
  <c r="AA548" i="15"/>
  <c r="AB548" i="15" s="1"/>
  <c r="AC548" i="15" s="1"/>
  <c r="X548" i="15"/>
  <c r="P548" i="15"/>
  <c r="M548" i="15"/>
  <c r="C548" i="15"/>
  <c r="B548" i="15"/>
  <c r="AE325" i="15"/>
  <c r="AA325" i="15"/>
  <c r="V325" i="15"/>
  <c r="P325" i="15"/>
  <c r="M325" i="15"/>
  <c r="C325" i="15"/>
  <c r="B325" i="15"/>
  <c r="AE324" i="15"/>
  <c r="AH324" i="15" s="1"/>
  <c r="AB324" i="15"/>
  <c r="AA324" i="15"/>
  <c r="V324" i="15"/>
  <c r="P324" i="15"/>
  <c r="M324" i="15"/>
  <c r="C324" i="15"/>
  <c r="B324" i="15"/>
  <c r="AE327" i="15"/>
  <c r="AH327" i="15" s="1"/>
  <c r="AA327" i="15"/>
  <c r="AB327" i="15" s="1"/>
  <c r="V327" i="15"/>
  <c r="W327" i="15" s="1"/>
  <c r="P327" i="15"/>
  <c r="M327" i="15"/>
  <c r="C327" i="15"/>
  <c r="B327" i="15"/>
  <c r="AE326" i="15"/>
  <c r="AH326" i="15" s="1"/>
  <c r="AA326" i="15"/>
  <c r="AB326" i="15" s="1"/>
  <c r="AC326" i="15" s="1"/>
  <c r="V326" i="15"/>
  <c r="W326" i="15" s="1"/>
  <c r="P326" i="15"/>
  <c r="M326" i="15"/>
  <c r="C326" i="15"/>
  <c r="B326" i="15"/>
  <c r="AE91" i="15"/>
  <c r="AA91" i="15"/>
  <c r="V91" i="15"/>
  <c r="W91" i="15" s="1"/>
  <c r="P91" i="15"/>
  <c r="M91" i="15"/>
  <c r="C91" i="15"/>
  <c r="B91" i="15"/>
  <c r="AE160" i="15"/>
  <c r="AA160" i="15"/>
  <c r="V160" i="15"/>
  <c r="W160" i="15" s="1"/>
  <c r="X160" i="15" s="1"/>
  <c r="P160" i="15"/>
  <c r="M160" i="15"/>
  <c r="C160" i="15"/>
  <c r="B160" i="15"/>
  <c r="AE159" i="15"/>
  <c r="AH159" i="15" s="1"/>
  <c r="AA159" i="15"/>
  <c r="V159" i="15"/>
  <c r="P159" i="15"/>
  <c r="M159" i="15"/>
  <c r="C159" i="15"/>
  <c r="B159" i="15"/>
  <c r="P158" i="15"/>
  <c r="M158" i="15"/>
  <c r="C158" i="15"/>
  <c r="B158" i="15"/>
  <c r="AE157" i="15"/>
  <c r="AA157" i="15"/>
  <c r="AB157" i="15" s="1"/>
  <c r="AC157" i="15" s="1"/>
  <c r="V157" i="15"/>
  <c r="P157" i="15"/>
  <c r="M157" i="15"/>
  <c r="C157" i="15"/>
  <c r="B157" i="15"/>
  <c r="AE156" i="15"/>
  <c r="AH156" i="15" s="1"/>
  <c r="AA156" i="15"/>
  <c r="V156" i="15"/>
  <c r="P156" i="15"/>
  <c r="M156" i="15"/>
  <c r="C156" i="15"/>
  <c r="B156" i="15"/>
  <c r="AE155" i="15"/>
  <c r="AH155" i="15" s="1"/>
  <c r="AA155" i="15"/>
  <c r="V155" i="15"/>
  <c r="P155" i="15"/>
  <c r="M155" i="15"/>
  <c r="C155" i="15"/>
  <c r="B155" i="15"/>
  <c r="AE316" i="15"/>
  <c r="AH316" i="15" s="1"/>
  <c r="AB316" i="15"/>
  <c r="AA316" i="15"/>
  <c r="W316" i="15"/>
  <c r="V316" i="15"/>
  <c r="P316" i="15"/>
  <c r="M316" i="15"/>
  <c r="C316" i="15"/>
  <c r="B316" i="15"/>
  <c r="AI113" i="19" l="1" a="1"/>
  <c r="AI113" i="19" s="1"/>
  <c r="AJ160" i="15" a="1"/>
  <c r="AJ160" i="15" s="1"/>
  <c r="AH160" i="15"/>
  <c r="AJ159" i="15" a="1"/>
  <c r="AJ159" i="15" s="1"/>
  <c r="AJ93" i="15" a="1"/>
  <c r="AJ93" i="15" s="1"/>
  <c r="AH93" i="15"/>
  <c r="P112" i="19"/>
  <c r="AJ158" i="15" a="1"/>
  <c r="AJ158" i="15" s="1"/>
  <c r="AH158" i="15"/>
  <c r="W93" i="15"/>
  <c r="X93" i="15" s="1"/>
  <c r="Q94" i="15"/>
  <c r="Q93" i="15"/>
  <c r="Q95" i="15"/>
  <c r="AB93" i="15"/>
  <c r="AC93" i="15" s="1"/>
  <c r="W95" i="15"/>
  <c r="X95" i="15" s="1"/>
  <c r="W94" i="15"/>
  <c r="X94" i="15" s="1"/>
  <c r="AJ91" i="15" a="1"/>
  <c r="AJ91" i="15" s="1"/>
  <c r="AJ632" i="15" a="1"/>
  <c r="AJ632" i="15" s="1"/>
  <c r="AJ90" i="15" a="1"/>
  <c r="AJ90" i="15" s="1"/>
  <c r="AJ89" i="15" a="1"/>
  <c r="AJ89" i="15" s="1"/>
  <c r="AB554" i="15"/>
  <c r="AC554" i="15" s="1"/>
  <c r="AB553" i="15"/>
  <c r="AC553" i="15" s="1"/>
  <c r="W554" i="15"/>
  <c r="X554" i="15" s="1"/>
  <c r="W553" i="15"/>
  <c r="X553" i="15" s="1"/>
  <c r="AC316" i="15"/>
  <c r="AH91" i="15"/>
  <c r="Q90" i="15"/>
  <c r="Q89" i="15"/>
  <c r="W89" i="15"/>
  <c r="X89" i="15" s="1"/>
  <c r="W90" i="15"/>
  <c r="X90" i="15" s="1"/>
  <c r="Q914" i="15"/>
  <c r="AG113" i="19"/>
  <c r="AG112" i="19"/>
  <c r="W112" i="19"/>
  <c r="P113" i="19"/>
  <c r="AA112" i="19"/>
  <c r="AB112" i="19" s="1"/>
  <c r="V113" i="19"/>
  <c r="W113" i="19" s="1"/>
  <c r="Q160" i="15"/>
  <c r="AJ633" i="15" a="1"/>
  <c r="AJ633" i="15" s="1"/>
  <c r="Q91" i="15"/>
  <c r="AJ915" i="15" a="1"/>
  <c r="AJ915" i="15" s="1"/>
  <c r="AJ914" i="15" a="1"/>
  <c r="AJ914" i="15" s="1"/>
  <c r="AJ634" i="15" a="1"/>
  <c r="AJ634" i="15" s="1"/>
  <c r="AH914" i="15"/>
  <c r="AH915" i="15"/>
  <c r="AB914" i="15"/>
  <c r="AC914" i="15" s="1"/>
  <c r="AC915" i="15"/>
  <c r="Q915" i="15"/>
  <c r="AJ326" i="15" a="1"/>
  <c r="AJ326" i="15" s="1"/>
  <c r="AC633" i="15"/>
  <c r="AH634" i="15"/>
  <c r="AH633" i="15"/>
  <c r="Q632" i="15"/>
  <c r="Q634" i="15"/>
  <c r="Q633" i="15"/>
  <c r="Q158" i="15"/>
  <c r="Q159" i="15"/>
  <c r="X634" i="15"/>
  <c r="AC634" i="15"/>
  <c r="AJ549" i="15" a="1"/>
  <c r="AJ549" i="15" s="1"/>
  <c r="W632" i="15"/>
  <c r="X632" i="15" s="1"/>
  <c r="W633" i="15"/>
  <c r="X633" i="15" s="1"/>
  <c r="AJ155" i="15" a="1"/>
  <c r="AJ155" i="15" s="1"/>
  <c r="AJ548" i="15" a="1"/>
  <c r="AJ548" i="15" s="1"/>
  <c r="AH548" i="15"/>
  <c r="AC549" i="15"/>
  <c r="Q548" i="15"/>
  <c r="Q549" i="15"/>
  <c r="Q324" i="15"/>
  <c r="AJ327" i="15" a="1"/>
  <c r="AJ327" i="15" s="1"/>
  <c r="X316" i="15"/>
  <c r="AJ324" i="15" a="1"/>
  <c r="AJ324" i="15" s="1"/>
  <c r="AJ325" i="15" a="1"/>
  <c r="AJ325" i="15" s="1"/>
  <c r="AJ157" i="15" a="1"/>
  <c r="AJ157" i="15" s="1"/>
  <c r="AH325" i="15"/>
  <c r="AC327" i="15"/>
  <c r="Q325" i="15"/>
  <c r="AB325" i="15"/>
  <c r="AC325" i="15" s="1"/>
  <c r="Q326" i="15"/>
  <c r="AC324" i="15"/>
  <c r="Q327" i="15"/>
  <c r="X327" i="15"/>
  <c r="W324" i="15"/>
  <c r="X324" i="15" s="1"/>
  <c r="W325" i="15"/>
  <c r="X325" i="15" s="1"/>
  <c r="X326" i="15"/>
  <c r="X91" i="15"/>
  <c r="AJ156" i="15" a="1"/>
  <c r="AJ156" i="15" s="1"/>
  <c r="AB91" i="15"/>
  <c r="AC91" i="15" s="1"/>
  <c r="AJ316" i="15" a="1"/>
  <c r="AJ316" i="15" s="1"/>
  <c r="AH157" i="15"/>
  <c r="Q155" i="15"/>
  <c r="Q156" i="15"/>
  <c r="Q157" i="15"/>
  <c r="AB155" i="15"/>
  <c r="AC155" i="15" s="1"/>
  <c r="AB156" i="15"/>
  <c r="AC156" i="15" s="1"/>
  <c r="AC158" i="15"/>
  <c r="AB159" i="15"/>
  <c r="AC159" i="15" s="1"/>
  <c r="AB160" i="15"/>
  <c r="AC160" i="15" s="1"/>
  <c r="X158" i="15"/>
  <c r="W159" i="15"/>
  <c r="X159" i="15" s="1"/>
  <c r="W155" i="15"/>
  <c r="X155" i="15" s="1"/>
  <c r="W156" i="15"/>
  <c r="X156" i="15" s="1"/>
  <c r="W157" i="15"/>
  <c r="X157" i="15" s="1"/>
  <c r="Q316" i="15"/>
  <c r="AE46" i="15" l="1"/>
  <c r="AH46" i="15" s="1"/>
  <c r="AA46" i="15"/>
  <c r="V46" i="15"/>
  <c r="W46" i="15" s="1"/>
  <c r="X46" i="15" s="1"/>
  <c r="P46" i="15"/>
  <c r="M46" i="15"/>
  <c r="C46" i="15"/>
  <c r="B46" i="15"/>
  <c r="AE45" i="15"/>
  <c r="AA45" i="15"/>
  <c r="V45" i="15"/>
  <c r="P45" i="15"/>
  <c r="M45" i="15"/>
  <c r="C45" i="15"/>
  <c r="B45" i="15"/>
  <c r="AE44" i="15"/>
  <c r="AH44" i="15" s="1"/>
  <c r="AA44" i="15"/>
  <c r="V44" i="15"/>
  <c r="P44" i="15"/>
  <c r="M44" i="15"/>
  <c r="C44" i="15"/>
  <c r="B44" i="15"/>
  <c r="AE43" i="15"/>
  <c r="AH43" i="15" s="1"/>
  <c r="AA43" i="15"/>
  <c r="V43" i="15"/>
  <c r="P43" i="15"/>
  <c r="M43" i="15"/>
  <c r="C43" i="15"/>
  <c r="B43" i="15"/>
  <c r="AE42" i="15"/>
  <c r="AA42" i="15"/>
  <c r="V42" i="15"/>
  <c r="P42" i="15"/>
  <c r="M42" i="15"/>
  <c r="C42" i="15"/>
  <c r="B42" i="15"/>
  <c r="AE41" i="15"/>
  <c r="AA41" i="15"/>
  <c r="V41" i="15"/>
  <c r="P41" i="15"/>
  <c r="M41" i="15"/>
  <c r="C41" i="15"/>
  <c r="B41" i="15"/>
  <c r="AE52" i="15"/>
  <c r="AH52" i="15" s="1"/>
  <c r="AA52" i="15"/>
  <c r="V52" i="15"/>
  <c r="W52" i="15" s="1"/>
  <c r="X52" i="15" s="1"/>
  <c r="P52" i="15"/>
  <c r="M52" i="15"/>
  <c r="C52" i="15"/>
  <c r="B52" i="15"/>
  <c r="AE51" i="15"/>
  <c r="AA51" i="15"/>
  <c r="V51" i="15"/>
  <c r="P51" i="15"/>
  <c r="M51" i="15"/>
  <c r="C51" i="15"/>
  <c r="B51" i="15"/>
  <c r="AE50" i="15"/>
  <c r="AA50" i="15"/>
  <c r="V50" i="15"/>
  <c r="P50" i="15"/>
  <c r="M50" i="15"/>
  <c r="C50" i="15"/>
  <c r="B50" i="15"/>
  <c r="AE49" i="15"/>
  <c r="AH49" i="15" s="1"/>
  <c r="AA49" i="15"/>
  <c r="V49" i="15"/>
  <c r="P49" i="15"/>
  <c r="M49" i="15"/>
  <c r="C49" i="15"/>
  <c r="B49" i="15"/>
  <c r="AE48" i="15"/>
  <c r="AA48" i="15"/>
  <c r="V48" i="15"/>
  <c r="P48" i="15"/>
  <c r="M48" i="15"/>
  <c r="C48" i="15"/>
  <c r="B48" i="15"/>
  <c r="AE47" i="15"/>
  <c r="AA47" i="15"/>
  <c r="V47" i="15"/>
  <c r="P47" i="15"/>
  <c r="M47" i="15"/>
  <c r="C47" i="15"/>
  <c r="B47" i="15"/>
  <c r="AE54" i="15"/>
  <c r="AH54" i="15" s="1"/>
  <c r="AA54" i="15"/>
  <c r="V54" i="15"/>
  <c r="W54" i="15" s="1"/>
  <c r="X54" i="15" s="1"/>
  <c r="P54" i="15"/>
  <c r="M54" i="15"/>
  <c r="C54" i="15"/>
  <c r="B54" i="15"/>
  <c r="AE53" i="15"/>
  <c r="AA53" i="15"/>
  <c r="V53" i="15"/>
  <c r="P53" i="15"/>
  <c r="M53" i="15"/>
  <c r="C53" i="15"/>
  <c r="B53" i="15"/>
  <c r="AE56" i="15"/>
  <c r="AA56" i="15"/>
  <c r="AB56" i="15" s="1"/>
  <c r="AC56" i="15" s="1"/>
  <c r="V56" i="15"/>
  <c r="P56" i="15"/>
  <c r="M56" i="15"/>
  <c r="C56" i="15"/>
  <c r="B56" i="15"/>
  <c r="AE55" i="15"/>
  <c r="AA55" i="15"/>
  <c r="V55" i="15"/>
  <c r="P55" i="15"/>
  <c r="M55" i="15"/>
  <c r="C55" i="15"/>
  <c r="B55" i="15"/>
  <c r="AJ55" i="15" l="1" a="1"/>
  <c r="AJ55" i="15" s="1"/>
  <c r="AJ53" i="15" a="1"/>
  <c r="AJ53" i="15" s="1"/>
  <c r="AJ56" i="15" a="1"/>
  <c r="AJ56" i="15" s="1"/>
  <c r="AH55" i="15"/>
  <c r="AH56" i="15"/>
  <c r="AH53" i="15"/>
  <c r="AH47" i="15"/>
  <c r="AH48" i="15"/>
  <c r="AH50" i="15"/>
  <c r="AH51" i="15"/>
  <c r="Q48" i="15"/>
  <c r="AJ54" i="15" a="1"/>
  <c r="AJ54" i="15" s="1"/>
  <c r="AJ52" i="15" a="1"/>
  <c r="AJ52" i="15" s="1"/>
  <c r="AJ49" i="15" a="1"/>
  <c r="AJ49" i="15" s="1"/>
  <c r="AJ46" i="15" a="1"/>
  <c r="AJ46" i="15" s="1"/>
  <c r="AJ42" i="15" a="1"/>
  <c r="AJ42" i="15" s="1"/>
  <c r="AJ50" i="15" a="1"/>
  <c r="AJ50" i="15" s="1"/>
  <c r="Q51" i="15"/>
  <c r="Q53" i="15"/>
  <c r="AJ48" i="15" a="1"/>
  <c r="AJ48" i="15" s="1"/>
  <c r="AJ51" i="15" a="1"/>
  <c r="AJ51" i="15" s="1"/>
  <c r="AJ47" i="15" a="1"/>
  <c r="AJ47" i="15" s="1"/>
  <c r="Q52" i="15"/>
  <c r="AJ45" i="15" a="1"/>
  <c r="AJ45" i="15" s="1"/>
  <c r="AJ43" i="15" a="1"/>
  <c r="AJ43" i="15" s="1"/>
  <c r="Q42" i="15"/>
  <c r="AH41" i="15"/>
  <c r="AH42" i="15"/>
  <c r="AH45" i="15"/>
  <c r="Q44" i="15"/>
  <c r="Q54" i="15"/>
  <c r="Q49" i="15"/>
  <c r="Q43" i="15"/>
  <c r="Q45" i="15"/>
  <c r="Q46" i="15"/>
  <c r="Q47" i="15"/>
  <c r="Q50" i="15"/>
  <c r="Q41" i="15"/>
  <c r="Q55" i="15"/>
  <c r="AJ44" i="15" a="1"/>
  <c r="AJ44" i="15" s="1"/>
  <c r="Q56" i="15"/>
  <c r="AJ41" i="15" a="1"/>
  <c r="AJ41" i="15" s="1"/>
  <c r="AB41" i="15"/>
  <c r="AC41" i="15" s="1"/>
  <c r="AB42" i="15"/>
  <c r="AC42" i="15" s="1"/>
  <c r="AB43" i="15"/>
  <c r="AC43" i="15" s="1"/>
  <c r="AB44" i="15"/>
  <c r="AC44" i="15" s="1"/>
  <c r="AB45" i="15"/>
  <c r="AC45" i="15" s="1"/>
  <c r="AB46" i="15"/>
  <c r="AC46" i="15" s="1"/>
  <c r="W41" i="15"/>
  <c r="X41" i="15" s="1"/>
  <c r="W42" i="15"/>
  <c r="X42" i="15" s="1"/>
  <c r="W43" i="15"/>
  <c r="X43" i="15" s="1"/>
  <c r="W44" i="15"/>
  <c r="X44" i="15" s="1"/>
  <c r="W45" i="15"/>
  <c r="X45" i="15" s="1"/>
  <c r="AB48" i="15"/>
  <c r="AC48" i="15" s="1"/>
  <c r="AB49" i="15"/>
  <c r="AC49" i="15" s="1"/>
  <c r="AB50" i="15"/>
  <c r="AC50" i="15" s="1"/>
  <c r="AB51" i="15"/>
  <c r="AC51" i="15" s="1"/>
  <c r="AB52" i="15"/>
  <c r="AC52" i="15" s="1"/>
  <c r="AB47" i="15"/>
  <c r="AC47" i="15" s="1"/>
  <c r="W47" i="15"/>
  <c r="X47" i="15" s="1"/>
  <c r="W48" i="15"/>
  <c r="X48" i="15" s="1"/>
  <c r="W49" i="15"/>
  <c r="X49" i="15" s="1"/>
  <c r="W50" i="15"/>
  <c r="X50" i="15" s="1"/>
  <c r="W51" i="15"/>
  <c r="X51" i="15" s="1"/>
  <c r="AB53" i="15"/>
  <c r="AC53" i="15" s="1"/>
  <c r="AB54" i="15"/>
  <c r="AC54" i="15" s="1"/>
  <c r="W53" i="15"/>
  <c r="X53" i="15" s="1"/>
  <c r="AB55" i="15"/>
  <c r="AC55" i="15" s="1"/>
  <c r="W55" i="15"/>
  <c r="X55" i="15" s="1"/>
  <c r="W56" i="15"/>
  <c r="X56" i="15" s="1"/>
  <c r="AE339" i="15" l="1"/>
  <c r="AH339" i="15" s="1"/>
  <c r="AB339" i="15"/>
  <c r="AA339" i="15"/>
  <c r="X339" i="15"/>
  <c r="P339" i="15"/>
  <c r="M339" i="15"/>
  <c r="C339" i="15"/>
  <c r="B339" i="15"/>
  <c r="AJ339" i="15" l="1" a="1"/>
  <c r="AJ339" i="15" s="1"/>
  <c r="AC339" i="15"/>
  <c r="Q339" i="15"/>
  <c r="AE631" i="15"/>
  <c r="AA631" i="15"/>
  <c r="AB631" i="15" s="1"/>
  <c r="AC631" i="15" s="1"/>
  <c r="V631" i="15"/>
  <c r="W631" i="15" s="1"/>
  <c r="P631" i="15"/>
  <c r="M631" i="15"/>
  <c r="C631" i="15"/>
  <c r="B631" i="15"/>
  <c r="J7" i="15"/>
  <c r="K7" i="15"/>
  <c r="L7" i="15"/>
  <c r="N7" i="15"/>
  <c r="O7" i="15"/>
  <c r="B8" i="15"/>
  <c r="C8" i="15"/>
  <c r="AJ8" i="15" s="1" a="1"/>
  <c r="AJ8" i="15" s="1"/>
  <c r="M8" i="15"/>
  <c r="P8" i="15"/>
  <c r="B9" i="15"/>
  <c r="C9" i="15"/>
  <c r="AJ9" i="15" s="1" a="1"/>
  <c r="AJ9" i="15" s="1"/>
  <c r="M9" i="15"/>
  <c r="P9" i="15"/>
  <c r="B10" i="15"/>
  <c r="C10" i="15"/>
  <c r="AJ10" i="15" s="1" a="1"/>
  <c r="AJ10" i="15" s="1"/>
  <c r="M10" i="15"/>
  <c r="P10" i="15"/>
  <c r="X8" i="15"/>
  <c r="AA8" i="15"/>
  <c r="AB8" i="15"/>
  <c r="AE8" i="15"/>
  <c r="X9" i="15"/>
  <c r="AA9" i="15"/>
  <c r="AB9" i="15"/>
  <c r="AE9" i="15"/>
  <c r="AH9" i="15" s="1"/>
  <c r="X10" i="15"/>
  <c r="AA10" i="15"/>
  <c r="AB10" i="15"/>
  <c r="AE10" i="15"/>
  <c r="AH8" i="15" l="1"/>
  <c r="AJ631" i="15" a="1"/>
  <c r="AJ631" i="15" s="1"/>
  <c r="AC8" i="15"/>
  <c r="Q631" i="15"/>
  <c r="AH631" i="15"/>
  <c r="X631" i="15"/>
  <c r="AC9" i="15"/>
  <c r="AC10" i="15"/>
  <c r="AH10" i="15"/>
  <c r="AE575" i="15"/>
  <c r="AH575" i="15" s="1"/>
  <c r="AB575" i="15"/>
  <c r="AA575" i="15"/>
  <c r="X575" i="15"/>
  <c r="P575" i="15"/>
  <c r="M575" i="15"/>
  <c r="C575" i="15"/>
  <c r="B575" i="15"/>
  <c r="AE576" i="15"/>
  <c r="AH576" i="15" s="1"/>
  <c r="AB576" i="15"/>
  <c r="AA576" i="15"/>
  <c r="X576" i="15"/>
  <c r="P576" i="15"/>
  <c r="M576" i="15"/>
  <c r="C576" i="15"/>
  <c r="B576" i="15"/>
  <c r="AE574" i="15"/>
  <c r="AH574" i="15" s="1"/>
  <c r="AB574" i="15"/>
  <c r="AA574" i="15"/>
  <c r="X574" i="15"/>
  <c r="P574" i="15"/>
  <c r="M574" i="15"/>
  <c r="C574" i="15"/>
  <c r="B574" i="15"/>
  <c r="AE711" i="15"/>
  <c r="AA711" i="15"/>
  <c r="V711" i="15"/>
  <c r="W711" i="15" s="1"/>
  <c r="X711" i="15" s="1"/>
  <c r="P711" i="15"/>
  <c r="M711" i="15"/>
  <c r="C711" i="15"/>
  <c r="B711" i="15"/>
  <c r="X625" i="15"/>
  <c r="P625" i="15"/>
  <c r="M625" i="15"/>
  <c r="C625" i="15"/>
  <c r="B625" i="15"/>
  <c r="X624" i="15"/>
  <c r="P624" i="15"/>
  <c r="M624" i="15"/>
  <c r="C624" i="15"/>
  <c r="B624" i="15"/>
  <c r="X623" i="15"/>
  <c r="P623" i="15"/>
  <c r="M623" i="15"/>
  <c r="C623" i="15"/>
  <c r="B623" i="15"/>
  <c r="X622" i="15"/>
  <c r="P622" i="15"/>
  <c r="M622" i="15"/>
  <c r="C622" i="15"/>
  <c r="B622" i="15"/>
  <c r="Q576" i="15" l="1"/>
  <c r="AJ575" i="15" a="1"/>
  <c r="AJ575" i="15" s="1"/>
  <c r="AJ576" i="15" a="1"/>
  <c r="AJ576" i="15" s="1"/>
  <c r="AC575" i="15"/>
  <c r="AC576" i="15"/>
  <c r="Q575" i="15"/>
  <c r="Q574" i="15"/>
  <c r="AJ574" i="15" a="1"/>
  <c r="AJ574" i="15" s="1"/>
  <c r="AJ711" i="15" a="1"/>
  <c r="AJ711" i="15" s="1"/>
  <c r="AC574" i="15"/>
  <c r="AJ622" i="15" a="1"/>
  <c r="AJ622" i="15" s="1"/>
  <c r="AJ623" i="15" a="1"/>
  <c r="AJ623" i="15" s="1"/>
  <c r="Q711" i="15"/>
  <c r="AH711" i="15"/>
  <c r="AB711" i="15"/>
  <c r="AC711" i="15" s="1"/>
  <c r="AJ625" i="15" a="1"/>
  <c r="AJ625" i="15" s="1"/>
  <c r="AJ624" i="15" a="1"/>
  <c r="AJ624" i="15" s="1"/>
  <c r="AH622" i="15"/>
  <c r="AH623" i="15"/>
  <c r="AH624" i="15"/>
  <c r="AH625" i="15"/>
  <c r="Q623" i="15"/>
  <c r="Q625" i="15"/>
  <c r="Q622" i="15"/>
  <c r="Q624" i="15"/>
  <c r="AC623" i="15"/>
  <c r="AC622" i="15"/>
  <c r="AC624" i="15"/>
  <c r="AC625" i="15"/>
  <c r="AC469" i="15" l="1"/>
  <c r="X469" i="15"/>
  <c r="P469" i="15"/>
  <c r="M469" i="15"/>
  <c r="C469" i="15"/>
  <c r="B469" i="15"/>
  <c r="AJ469" i="15" l="1" a="1"/>
  <c r="AJ469" i="15" s="1"/>
  <c r="Q469" i="15"/>
  <c r="AH469" i="15"/>
  <c r="AH838" i="15" l="1"/>
  <c r="P838" i="15"/>
  <c r="M838" i="15"/>
  <c r="C838" i="15"/>
  <c r="B838" i="15"/>
  <c r="AH837" i="15"/>
  <c r="P837" i="15"/>
  <c r="M837" i="15"/>
  <c r="C837" i="15"/>
  <c r="B837" i="15"/>
  <c r="AH832" i="15"/>
  <c r="P832" i="15"/>
  <c r="M832" i="15"/>
  <c r="C832" i="15"/>
  <c r="B832" i="15"/>
  <c r="AH875" i="15"/>
  <c r="P875" i="15"/>
  <c r="M875" i="15"/>
  <c r="C875" i="15"/>
  <c r="B875" i="15"/>
  <c r="AH831" i="15"/>
  <c r="P831" i="15"/>
  <c r="M831" i="15"/>
  <c r="C831" i="15"/>
  <c r="B831" i="15"/>
  <c r="P835" i="15"/>
  <c r="M835" i="15"/>
  <c r="C835" i="15"/>
  <c r="B835" i="15"/>
  <c r="AH834" i="15"/>
  <c r="P834" i="15"/>
  <c r="M834" i="15"/>
  <c r="C834" i="15"/>
  <c r="B834" i="15"/>
  <c r="AH833" i="15"/>
  <c r="P833" i="15"/>
  <c r="M833" i="15"/>
  <c r="C833" i="15"/>
  <c r="B833" i="15"/>
  <c r="AH911" i="15"/>
  <c r="P911" i="15"/>
  <c r="M911" i="15"/>
  <c r="C911" i="15"/>
  <c r="B911" i="15"/>
  <c r="P910" i="15"/>
  <c r="M910" i="15"/>
  <c r="C910" i="15"/>
  <c r="B910" i="15"/>
  <c r="AH836" i="15"/>
  <c r="P836" i="15"/>
  <c r="M836" i="15"/>
  <c r="C836" i="15"/>
  <c r="B836" i="15"/>
  <c r="AJ911" i="15" l="1" a="1"/>
  <c r="AJ911" i="15" s="1"/>
  <c r="AJ910" i="15" a="1"/>
  <c r="AJ910" i="15" s="1"/>
  <c r="AH910" i="15"/>
  <c r="Q911" i="15"/>
  <c r="Q838" i="15"/>
  <c r="AJ834" i="15" a="1"/>
  <c r="AJ834" i="15" s="1"/>
  <c r="AJ837" i="15" a="1"/>
  <c r="AJ837" i="15" s="1"/>
  <c r="AJ833" i="15" a="1"/>
  <c r="AJ833" i="15" s="1"/>
  <c r="AJ875" i="15" a="1"/>
  <c r="AJ875" i="15" s="1"/>
  <c r="Q837" i="15"/>
  <c r="AJ836" i="15" a="1"/>
  <c r="AJ836" i="15" s="1"/>
  <c r="AJ835" i="15" a="1"/>
  <c r="AJ835" i="15" s="1"/>
  <c r="AJ838" i="15" a="1"/>
  <c r="AJ838" i="15" s="1"/>
  <c r="AH835" i="15"/>
  <c r="AC837" i="15"/>
  <c r="AC838" i="15"/>
  <c r="X837" i="15"/>
  <c r="X838" i="15"/>
  <c r="Q836" i="15"/>
  <c r="Q910" i="15"/>
  <c r="Q834" i="15"/>
  <c r="Q875" i="15"/>
  <c r="Q831" i="15"/>
  <c r="Q833" i="15"/>
  <c r="Q835" i="15"/>
  <c r="AJ831" i="15" a="1"/>
  <c r="AJ831" i="15" s="1"/>
  <c r="AJ832" i="15" a="1"/>
  <c r="AJ832" i="15" s="1"/>
  <c r="Q832" i="15"/>
  <c r="AC831" i="15"/>
  <c r="AC875" i="15"/>
  <c r="AC832" i="15"/>
  <c r="X831" i="15"/>
  <c r="X875" i="15"/>
  <c r="X832" i="15"/>
  <c r="AC833" i="15"/>
  <c r="AC834" i="15"/>
  <c r="AC835" i="15"/>
  <c r="X833" i="15"/>
  <c r="X834" i="15"/>
  <c r="X835" i="15"/>
  <c r="AC836" i="15"/>
  <c r="X910" i="15"/>
  <c r="AC910" i="15"/>
  <c r="AC911" i="15"/>
  <c r="X836" i="15"/>
  <c r="X911" i="15"/>
  <c r="AB92" i="13" l="1"/>
  <c r="W92" i="13"/>
  <c r="AE463" i="15" l="1"/>
  <c r="AA463" i="15"/>
  <c r="AB463" i="15" s="1"/>
  <c r="AC463" i="15" s="1"/>
  <c r="X463" i="15"/>
  <c r="P463" i="15"/>
  <c r="M463" i="15"/>
  <c r="C463" i="15"/>
  <c r="B463" i="15"/>
  <c r="C113" i="15"/>
  <c r="AE113" i="15"/>
  <c r="AH113" i="15" s="1"/>
  <c r="AA113" i="15"/>
  <c r="V113" i="15"/>
  <c r="P113" i="15"/>
  <c r="M113" i="15"/>
  <c r="B113" i="15"/>
  <c r="AF26" i="21"/>
  <c r="AC26" i="21"/>
  <c r="Y26" i="21"/>
  <c r="Z26" i="21" s="1"/>
  <c r="T26" i="21"/>
  <c r="N26" i="21"/>
  <c r="K26" i="21"/>
  <c r="B26" i="21"/>
  <c r="AH26" i="21" s="1" a="1"/>
  <c r="AH26" i="21" s="1"/>
  <c r="A26" i="21"/>
  <c r="AC25" i="21"/>
  <c r="AF25" i="21" s="1"/>
  <c r="Z25" i="21"/>
  <c r="Y25" i="21"/>
  <c r="U25" i="21"/>
  <c r="T25" i="21"/>
  <c r="N25" i="21"/>
  <c r="K25" i="21"/>
  <c r="B25" i="21"/>
  <c r="A25" i="21"/>
  <c r="AC24" i="21"/>
  <c r="M24" i="21"/>
  <c r="L24" i="21"/>
  <c r="J24" i="21"/>
  <c r="I24" i="21"/>
  <c r="H24" i="21"/>
  <c r="AE18" i="20" a="1"/>
  <c r="AE18" i="20" s="1"/>
  <c r="AC18" i="20" s="1"/>
  <c r="Y18" i="20"/>
  <c r="Z18" i="20" s="1"/>
  <c r="AA18" i="20" s="1"/>
  <c r="T18" i="20"/>
  <c r="N18" i="20"/>
  <c r="K18" i="20"/>
  <c r="B18" i="20"/>
  <c r="A18" i="20"/>
  <c r="Z17" i="20"/>
  <c r="Y17" i="20"/>
  <c r="V17" i="20"/>
  <c r="N17" i="20"/>
  <c r="K17" i="20"/>
  <c r="B17" i="20"/>
  <c r="A17" i="20"/>
  <c r="AE16" i="20" a="1"/>
  <c r="AE16" i="20" s="1"/>
  <c r="AC16" i="20" s="1"/>
  <c r="M16" i="20"/>
  <c r="L16" i="20"/>
  <c r="J16" i="20"/>
  <c r="I16" i="20"/>
  <c r="H16" i="20"/>
  <c r="AC23" i="21"/>
  <c r="AF23" i="21" s="1"/>
  <c r="Y23" i="21"/>
  <c r="Z23" i="21" s="1"/>
  <c r="T23" i="21"/>
  <c r="N23" i="21"/>
  <c r="K23" i="21"/>
  <c r="B23" i="21"/>
  <c r="A23" i="21"/>
  <c r="AC22" i="21"/>
  <c r="AF22" i="21" s="1"/>
  <c r="Z22" i="21"/>
  <c r="Y22" i="21"/>
  <c r="U22" i="21"/>
  <c r="T22" i="21"/>
  <c r="N22" i="21"/>
  <c r="K22" i="21"/>
  <c r="B22" i="21"/>
  <c r="A22" i="21"/>
  <c r="AC21" i="21"/>
  <c r="AF21" i="21" s="1"/>
  <c r="Z21" i="21"/>
  <c r="Y21" i="21"/>
  <c r="U21" i="21"/>
  <c r="T21" i="21"/>
  <c r="N21" i="21"/>
  <c r="K21" i="21"/>
  <c r="B21" i="21"/>
  <c r="A21" i="21"/>
  <c r="AC20" i="21"/>
  <c r="AF20" i="21" s="1"/>
  <c r="Z20" i="21"/>
  <c r="Y20" i="21"/>
  <c r="U20" i="21"/>
  <c r="T20" i="21"/>
  <c r="N20" i="21"/>
  <c r="K20" i="21"/>
  <c r="B20" i="21"/>
  <c r="A20" i="21"/>
  <c r="AC19" i="21"/>
  <c r="M19" i="21"/>
  <c r="L19" i="21"/>
  <c r="J19" i="21"/>
  <c r="I19" i="21"/>
  <c r="H19" i="21"/>
  <c r="AC18" i="21"/>
  <c r="AF18" i="21" s="1"/>
  <c r="Y18" i="21"/>
  <c r="U18" i="21"/>
  <c r="T18" i="21"/>
  <c r="N18" i="21"/>
  <c r="K18" i="21"/>
  <c r="B18" i="21"/>
  <c r="A18" i="21"/>
  <c r="AC17" i="21"/>
  <c r="AF17" i="21" s="1"/>
  <c r="Z17" i="21"/>
  <c r="Y17" i="21"/>
  <c r="U17" i="21"/>
  <c r="T17" i="21"/>
  <c r="N17" i="21"/>
  <c r="K17" i="21"/>
  <c r="B17" i="21"/>
  <c r="A17" i="21"/>
  <c r="AC16" i="21"/>
  <c r="AF16" i="21" s="1"/>
  <c r="Z16" i="21"/>
  <c r="Y16" i="21"/>
  <c r="U16" i="21"/>
  <c r="T16" i="21"/>
  <c r="N16" i="21"/>
  <c r="K16" i="21"/>
  <c r="B16" i="21"/>
  <c r="A16" i="21"/>
  <c r="AC15" i="21"/>
  <c r="AF15" i="21" s="1"/>
  <c r="Z15" i="21"/>
  <c r="Y15" i="21"/>
  <c r="U15" i="21"/>
  <c r="T15" i="21"/>
  <c r="N15" i="21"/>
  <c r="K15" i="21"/>
  <c r="B15" i="21"/>
  <c r="A15" i="21"/>
  <c r="AC14" i="21"/>
  <c r="M14" i="21"/>
  <c r="L14" i="21"/>
  <c r="J14" i="21"/>
  <c r="I14" i="21"/>
  <c r="H14" i="21"/>
  <c r="AE677" i="15"/>
  <c r="AH677" i="15" s="1"/>
  <c r="AB677" i="15"/>
  <c r="AA677" i="15"/>
  <c r="X677" i="15"/>
  <c r="P677" i="15"/>
  <c r="M677" i="15"/>
  <c r="C677" i="15"/>
  <c r="B677" i="15"/>
  <c r="AE662" i="15"/>
  <c r="AH662" i="15" s="1"/>
  <c r="AB662" i="15"/>
  <c r="AA662" i="15"/>
  <c r="X662" i="15"/>
  <c r="P662" i="15"/>
  <c r="M662" i="15"/>
  <c r="C662" i="15"/>
  <c r="B662" i="15"/>
  <c r="B663" i="15"/>
  <c r="C663" i="15"/>
  <c r="M663" i="15"/>
  <c r="P663" i="15"/>
  <c r="X663" i="15"/>
  <c r="AA663" i="15"/>
  <c r="AB663" i="15"/>
  <c r="AE663" i="15"/>
  <c r="AH663" i="15" s="1"/>
  <c r="AE668" i="15"/>
  <c r="AH668" i="15" s="1"/>
  <c r="AB668" i="15"/>
  <c r="AA668" i="15"/>
  <c r="X668" i="15"/>
  <c r="P668" i="15"/>
  <c r="M668" i="15"/>
  <c r="C668" i="15"/>
  <c r="B668" i="15"/>
  <c r="Y15" i="20"/>
  <c r="U15" i="20"/>
  <c r="T15" i="20"/>
  <c r="N15" i="20"/>
  <c r="K15" i="20"/>
  <c r="B15" i="20"/>
  <c r="A15" i="20"/>
  <c r="Z14" i="20"/>
  <c r="Y14" i="20"/>
  <c r="U14" i="20"/>
  <c r="T14" i="20"/>
  <c r="N14" i="20"/>
  <c r="K14" i="20"/>
  <c r="B14" i="20"/>
  <c r="A14" i="20"/>
  <c r="AE13" i="20" a="1"/>
  <c r="AE13" i="20" s="1"/>
  <c r="AC13" i="20" s="1"/>
  <c r="M13" i="20"/>
  <c r="L13" i="20"/>
  <c r="J13" i="20"/>
  <c r="I13" i="20"/>
  <c r="H13" i="20"/>
  <c r="U11" i="20"/>
  <c r="T11" i="20"/>
  <c r="Y12" i="20"/>
  <c r="T12" i="20"/>
  <c r="N12" i="20"/>
  <c r="K12" i="20"/>
  <c r="B12" i="20"/>
  <c r="A12" i="20"/>
  <c r="Z11" i="20"/>
  <c r="Y11" i="20"/>
  <c r="N11" i="20"/>
  <c r="K11" i="20"/>
  <c r="B11" i="20"/>
  <c r="AE11" i="20" s="1" a="1"/>
  <c r="AE11" i="20" s="1"/>
  <c r="AC11" i="20" s="1"/>
  <c r="A11" i="20"/>
  <c r="AE10" i="20" a="1"/>
  <c r="AE10" i="20" s="1"/>
  <c r="AC10" i="20" s="1"/>
  <c r="M10" i="20"/>
  <c r="L10" i="20"/>
  <c r="J10" i="20"/>
  <c r="I10" i="20"/>
  <c r="H10" i="20"/>
  <c r="N24" i="21" l="1"/>
  <c r="O12" i="20"/>
  <c r="AE14" i="20" a="1"/>
  <c r="AE14" i="20" s="1"/>
  <c r="AC14" i="20" s="1"/>
  <c r="AI14" i="20" s="1"/>
  <c r="AK14" i="20" s="1"/>
  <c r="AE15" i="20" a="1"/>
  <c r="AE15" i="20" s="1"/>
  <c r="AC15" i="20" s="1"/>
  <c r="AI15" i="20" s="1"/>
  <c r="AK15" i="20" s="1"/>
  <c r="O15" i="20"/>
  <c r="AE17" i="20" a="1"/>
  <c r="AE17" i="20" s="1"/>
  <c r="AC17" i="20" s="1"/>
  <c r="AJ17" i="20" s="1"/>
  <c r="AH22" i="21" a="1"/>
  <c r="AH22" i="21" s="1"/>
  <c r="N16" i="20"/>
  <c r="V21" i="21"/>
  <c r="V25" i="21"/>
  <c r="K24" i="21"/>
  <c r="AJ463" i="15" a="1"/>
  <c r="AJ463" i="15" s="1"/>
  <c r="Q463" i="15"/>
  <c r="AJ113" i="15" a="1"/>
  <c r="AJ113" i="15" s="1"/>
  <c r="AH463" i="15"/>
  <c r="V11" i="20"/>
  <c r="O17" i="20"/>
  <c r="N10" i="20"/>
  <c r="AE12" i="20" a="1"/>
  <c r="AE12" i="20" s="1"/>
  <c r="AC12" i="20" s="1"/>
  <c r="AI12" i="20" s="1"/>
  <c r="AK12" i="20" s="1"/>
  <c r="O14" i="20"/>
  <c r="O18" i="20"/>
  <c r="AH25" i="21" a="1"/>
  <c r="AH25" i="21" s="1"/>
  <c r="AH20" i="21" a="1"/>
  <c r="AH20" i="21" s="1"/>
  <c r="O16" i="21"/>
  <c r="AA16" i="21"/>
  <c r="V18" i="21"/>
  <c r="O26" i="21"/>
  <c r="AC663" i="15"/>
  <c r="Q113" i="15"/>
  <c r="W113" i="15"/>
  <c r="X113" i="15" s="1"/>
  <c r="AB113" i="15"/>
  <c r="AC113" i="15" s="1"/>
  <c r="O15" i="21"/>
  <c r="K19" i="21"/>
  <c r="AH17" i="21" a="1"/>
  <c r="AH17" i="21" s="1"/>
  <c r="AH15" i="21" a="1"/>
  <c r="AH15" i="21" s="1"/>
  <c r="V16" i="21"/>
  <c r="O18" i="21"/>
  <c r="AH21" i="21" a="1"/>
  <c r="AH21" i="21" s="1"/>
  <c r="U26" i="21"/>
  <c r="V26" i="21" s="1"/>
  <c r="AA26" i="21"/>
  <c r="AA25" i="21"/>
  <c r="AH16" i="21" a="1"/>
  <c r="AH16" i="21" s="1"/>
  <c r="V17" i="21"/>
  <c r="V20" i="21"/>
  <c r="AA21" i="21"/>
  <c r="V22" i="21"/>
  <c r="O25" i="21"/>
  <c r="V15" i="21"/>
  <c r="AH18" i="21" a="1"/>
  <c r="AH18" i="21" s="1"/>
  <c r="AH23" i="21" a="1"/>
  <c r="AH23" i="21" s="1"/>
  <c r="K16" i="20"/>
  <c r="AM16" i="20"/>
  <c r="AO16" i="20" s="1"/>
  <c r="AN16" i="20"/>
  <c r="AJ18" i="20"/>
  <c r="AN18" i="20"/>
  <c r="AI18" i="20"/>
  <c r="AK18" i="20" s="1"/>
  <c r="AM18" i="20"/>
  <c r="AO18" i="20" s="1"/>
  <c r="AA17" i="20"/>
  <c r="U18" i="20"/>
  <c r="V18" i="20" s="1"/>
  <c r="O20" i="21"/>
  <c r="O21" i="21"/>
  <c r="O23" i="21"/>
  <c r="N19" i="21"/>
  <c r="O22" i="21"/>
  <c r="AA20" i="21"/>
  <c r="AA22" i="21"/>
  <c r="O17" i="21"/>
  <c r="AA15" i="21"/>
  <c r="U23" i="21"/>
  <c r="V23" i="21" s="1"/>
  <c r="AA23" i="21"/>
  <c r="AA17" i="21"/>
  <c r="N14" i="21"/>
  <c r="K14" i="21"/>
  <c r="Z18" i="21"/>
  <c r="AA18" i="21" s="1"/>
  <c r="AJ663" i="15" a="1"/>
  <c r="AJ663" i="15" s="1"/>
  <c r="Q668" i="15"/>
  <c r="AJ662" i="15" a="1"/>
  <c r="AJ662" i="15" s="1"/>
  <c r="AJ677" i="15" a="1"/>
  <c r="AJ677" i="15" s="1"/>
  <c r="AC677" i="15"/>
  <c r="Q677" i="15"/>
  <c r="AJ668" i="15" a="1"/>
  <c r="AJ668" i="15" s="1"/>
  <c r="AC668" i="15"/>
  <c r="Q663" i="15"/>
  <c r="AC662" i="15"/>
  <c r="Q662" i="15"/>
  <c r="K13" i="20"/>
  <c r="N13" i="20"/>
  <c r="V15" i="20"/>
  <c r="V14" i="20"/>
  <c r="AN13" i="20"/>
  <c r="AM13" i="20"/>
  <c r="AO13" i="20" s="1"/>
  <c r="Z15" i="20"/>
  <c r="AA15" i="20" s="1"/>
  <c r="AA14" i="20"/>
  <c r="U12" i="20"/>
  <c r="V12" i="20" s="1"/>
  <c r="O11" i="20"/>
  <c r="AM10" i="20"/>
  <c r="AO10" i="20" s="1"/>
  <c r="AN10" i="20"/>
  <c r="AJ11" i="20"/>
  <c r="AI11" i="20"/>
  <c r="AK11" i="20" s="1"/>
  <c r="K10" i="20"/>
  <c r="Z12" i="20"/>
  <c r="AA12" i="20" s="1"/>
  <c r="AA11" i="20"/>
  <c r="J7" i="19"/>
  <c r="K7" i="19"/>
  <c r="AH619" i="15"/>
  <c r="P619" i="15"/>
  <c r="M619" i="15"/>
  <c r="C619" i="15"/>
  <c r="B619" i="15"/>
  <c r="AH618" i="15"/>
  <c r="P618" i="15"/>
  <c r="M618" i="15"/>
  <c r="C618" i="15"/>
  <c r="B618" i="15"/>
  <c r="AH621" i="15"/>
  <c r="AC621" i="15"/>
  <c r="P621" i="15"/>
  <c r="M621" i="15"/>
  <c r="C621" i="15"/>
  <c r="B621" i="15"/>
  <c r="AH620" i="15"/>
  <c r="AC620" i="15"/>
  <c r="P620" i="15"/>
  <c r="M620" i="15"/>
  <c r="C620" i="15"/>
  <c r="B620" i="15"/>
  <c r="AH617" i="15"/>
  <c r="AC617" i="15"/>
  <c r="P617" i="15"/>
  <c r="M617" i="15"/>
  <c r="C617" i="15"/>
  <c r="B617" i="15"/>
  <c r="AH616" i="15"/>
  <c r="P616" i="15"/>
  <c r="M616" i="15"/>
  <c r="C616" i="15"/>
  <c r="B616" i="15"/>
  <c r="A8" i="18"/>
  <c r="B8" i="18"/>
  <c r="AJ14" i="20" l="1"/>
  <c r="AI17" i="20"/>
  <c r="AK17" i="20" s="1"/>
  <c r="AJ619" i="15" a="1"/>
  <c r="AJ619" i="15" s="1"/>
  <c r="AJ620" i="15" a="1"/>
  <c r="AJ620" i="15" s="1"/>
  <c r="Q621" i="15"/>
  <c r="Q618" i="15"/>
  <c r="Q619" i="15"/>
  <c r="Q617" i="15"/>
  <c r="AJ618" i="15" a="1"/>
  <c r="AJ618" i="15" s="1"/>
  <c r="AJ617" i="15" a="1"/>
  <c r="AJ617" i="15" s="1"/>
  <c r="AJ616" i="15" a="1"/>
  <c r="AJ616" i="15" s="1"/>
  <c r="AJ621" i="15" a="1"/>
  <c r="AJ621" i="15" s="1"/>
  <c r="AC619" i="15"/>
  <c r="Q616" i="15"/>
  <c r="Q620" i="15"/>
  <c r="X617" i="15"/>
  <c r="X621" i="15"/>
  <c r="X619" i="15"/>
  <c r="X616" i="15"/>
  <c r="X620" i="15"/>
  <c r="AC616" i="15"/>
  <c r="AC618" i="15"/>
  <c r="X618" i="15"/>
  <c r="AE130" i="15"/>
  <c r="AJ130" i="15" a="1"/>
  <c r="AJ130" i="15" s="1"/>
  <c r="AA129" i="15"/>
  <c r="AA130" i="15"/>
  <c r="AA131" i="15"/>
  <c r="AB129" i="15"/>
  <c r="AB130" i="15"/>
  <c r="P130" i="15"/>
  <c r="AH130" i="15" l="1"/>
  <c r="AC614" i="15"/>
  <c r="AH509" i="15"/>
  <c r="X509" i="15"/>
  <c r="P509" i="15"/>
  <c r="M509" i="15"/>
  <c r="C509" i="15"/>
  <c r="B509" i="15"/>
  <c r="AJ509" i="15" l="1" a="1"/>
  <c r="AJ509" i="15" s="1"/>
  <c r="Q509" i="15"/>
  <c r="AC509" i="15"/>
  <c r="AH848" i="15"/>
  <c r="AC848" i="15"/>
  <c r="X848" i="15"/>
  <c r="P848" i="15"/>
  <c r="M848" i="15"/>
  <c r="C848" i="15"/>
  <c r="B848" i="15"/>
  <c r="AH847" i="15"/>
  <c r="P847" i="15"/>
  <c r="M847" i="15"/>
  <c r="C847" i="15"/>
  <c r="B847" i="15"/>
  <c r="P846" i="15"/>
  <c r="M846" i="15"/>
  <c r="C846" i="15"/>
  <c r="B846" i="15"/>
  <c r="Q847" i="15" l="1"/>
  <c r="AJ848" i="15" a="1"/>
  <c r="AJ848" i="15" s="1"/>
  <c r="AJ846" i="15" a="1"/>
  <c r="AJ846" i="15" s="1"/>
  <c r="AJ847" i="15" a="1"/>
  <c r="AJ847" i="15" s="1"/>
  <c r="Q848" i="15"/>
  <c r="Q846" i="15"/>
  <c r="X846" i="15"/>
  <c r="AH846" i="15"/>
  <c r="X847" i="15"/>
  <c r="AC846" i="15"/>
  <c r="AC847" i="15"/>
  <c r="P826" i="15"/>
  <c r="M826" i="15"/>
  <c r="C826" i="15"/>
  <c r="B826" i="15"/>
  <c r="AH825" i="15"/>
  <c r="P825" i="15"/>
  <c r="M825" i="15"/>
  <c r="C825" i="15"/>
  <c r="B825" i="15"/>
  <c r="AH824" i="15"/>
  <c r="X824" i="15"/>
  <c r="P824" i="15"/>
  <c r="M824" i="15"/>
  <c r="C824" i="15"/>
  <c r="B824" i="15"/>
  <c r="AH823" i="15"/>
  <c r="P823" i="15"/>
  <c r="M823" i="15"/>
  <c r="C823" i="15"/>
  <c r="B823" i="15"/>
  <c r="W143" i="15"/>
  <c r="V143" i="15"/>
  <c r="W142" i="15"/>
  <c r="V142" i="15"/>
  <c r="V84" i="19"/>
  <c r="U84" i="19"/>
  <c r="V68" i="19"/>
  <c r="U68" i="19"/>
  <c r="V67" i="19"/>
  <c r="U67" i="19"/>
  <c r="V66" i="19"/>
  <c r="U66" i="19"/>
  <c r="V65" i="19"/>
  <c r="U65" i="19"/>
  <c r="AC787" i="15"/>
  <c r="AC788" i="15"/>
  <c r="AC789" i="15"/>
  <c r="AC793" i="15"/>
  <c r="AC818" i="15"/>
  <c r="AC819" i="15"/>
  <c r="AC839" i="15"/>
  <c r="AC840" i="15"/>
  <c r="AC855" i="15"/>
  <c r="AC856" i="15"/>
  <c r="AC705" i="15"/>
  <c r="AC706" i="15"/>
  <c r="AC694" i="15"/>
  <c r="AC557" i="15"/>
  <c r="AC558" i="15"/>
  <c r="AC559" i="15"/>
  <c r="AC560" i="15"/>
  <c r="AC561" i="15"/>
  <c r="AC562" i="15"/>
  <c r="AC563" i="15"/>
  <c r="AC564" i="15"/>
  <c r="AC565" i="15"/>
  <c r="AC591" i="15"/>
  <c r="AC592" i="15"/>
  <c r="AC556" i="15"/>
  <c r="AC445" i="15"/>
  <c r="AC446" i="15"/>
  <c r="AC447" i="15"/>
  <c r="AC448" i="15"/>
  <c r="AC449" i="15"/>
  <c r="AC450" i="15"/>
  <c r="AC451" i="15"/>
  <c r="AC452" i="15"/>
  <c r="AC453" i="15"/>
  <c r="AC454" i="15"/>
  <c r="AC465" i="15"/>
  <c r="AC466" i="15"/>
  <c r="AC467" i="15"/>
  <c r="AC468" i="15"/>
  <c r="AC484" i="15"/>
  <c r="AC485" i="15"/>
  <c r="AC486" i="15"/>
  <c r="AC487" i="15"/>
  <c r="AC488" i="15"/>
  <c r="AC489" i="15"/>
  <c r="AC490" i="15"/>
  <c r="AC491" i="15"/>
  <c r="AC492" i="15"/>
  <c r="AC493" i="15"/>
  <c r="AC494" i="15"/>
  <c r="AC495" i="15"/>
  <c r="AC496" i="15"/>
  <c r="AC497" i="15"/>
  <c r="AC498" i="15"/>
  <c r="AC499" i="15"/>
  <c r="AC501" i="15"/>
  <c r="AC502" i="15"/>
  <c r="AC504" i="15"/>
  <c r="AC505" i="15"/>
  <c r="AC506" i="15"/>
  <c r="AC507" i="15"/>
  <c r="AC531" i="15"/>
  <c r="AC532" i="15"/>
  <c r="AC533" i="15"/>
  <c r="AC534" i="15"/>
  <c r="AC535" i="15"/>
  <c r="AC536" i="15"/>
  <c r="AC537" i="15"/>
  <c r="AC538" i="15"/>
  <c r="AC539" i="15"/>
  <c r="AC540" i="15"/>
  <c r="AC541" i="15"/>
  <c r="AC356" i="15"/>
  <c r="AC374" i="15"/>
  <c r="AC377" i="15"/>
  <c r="AC378" i="15"/>
  <c r="AC379" i="15"/>
  <c r="AC386" i="15"/>
  <c r="AC387" i="15"/>
  <c r="AC388" i="15"/>
  <c r="AC389" i="15"/>
  <c r="AC390" i="15"/>
  <c r="AC391" i="15"/>
  <c r="AC392" i="15"/>
  <c r="AC165" i="15"/>
  <c r="AC266" i="15"/>
  <c r="AC267" i="15"/>
  <c r="AC164" i="15"/>
  <c r="AC130" i="15"/>
  <c r="AH844" i="15"/>
  <c r="X844" i="15"/>
  <c r="P844" i="15"/>
  <c r="M844" i="15"/>
  <c r="C844" i="15"/>
  <c r="B844" i="15"/>
  <c r="AH843" i="15"/>
  <c r="P843" i="15"/>
  <c r="M843" i="15"/>
  <c r="C843" i="15"/>
  <c r="B843" i="15"/>
  <c r="P842" i="15"/>
  <c r="M842" i="15"/>
  <c r="C842" i="15"/>
  <c r="B842" i="15"/>
  <c r="X827" i="15"/>
  <c r="P827" i="15"/>
  <c r="M827" i="15"/>
  <c r="C827" i="15"/>
  <c r="B827" i="15"/>
  <c r="P822" i="15"/>
  <c r="M822" i="15"/>
  <c r="C822" i="15"/>
  <c r="B822" i="15"/>
  <c r="P821" i="15"/>
  <c r="M821" i="15"/>
  <c r="C821" i="15"/>
  <c r="B821" i="15"/>
  <c r="AH830" i="15"/>
  <c r="P830" i="15"/>
  <c r="M830" i="15"/>
  <c r="C830" i="15"/>
  <c r="B830" i="15"/>
  <c r="AH829" i="15"/>
  <c r="P829" i="15"/>
  <c r="M829" i="15"/>
  <c r="C829" i="15"/>
  <c r="B829" i="15"/>
  <c r="AH828" i="15"/>
  <c r="P828" i="15"/>
  <c r="M828" i="15"/>
  <c r="C828" i="15"/>
  <c r="B828" i="15"/>
  <c r="P820" i="15"/>
  <c r="M820" i="15"/>
  <c r="C820" i="15"/>
  <c r="B820" i="15"/>
  <c r="AH819" i="15"/>
  <c r="P819" i="15"/>
  <c r="M819" i="15"/>
  <c r="C819" i="15"/>
  <c r="B819" i="15"/>
  <c r="AH818" i="15"/>
  <c r="P818" i="15"/>
  <c r="M818" i="15"/>
  <c r="C818" i="15"/>
  <c r="B818" i="15"/>
  <c r="P840" i="15"/>
  <c r="M840" i="15"/>
  <c r="C840" i="15"/>
  <c r="B840" i="15"/>
  <c r="AH839" i="15"/>
  <c r="P839" i="15"/>
  <c r="M839" i="15"/>
  <c r="C839" i="15"/>
  <c r="B839" i="15"/>
  <c r="P845" i="15"/>
  <c r="M845" i="15"/>
  <c r="C845" i="15"/>
  <c r="B845" i="15"/>
  <c r="P841" i="15"/>
  <c r="M841" i="15"/>
  <c r="C841" i="15"/>
  <c r="B841" i="15"/>
  <c r="P850" i="15"/>
  <c r="M850" i="15"/>
  <c r="C850" i="15"/>
  <c r="B850" i="15"/>
  <c r="P849" i="15"/>
  <c r="M849" i="15"/>
  <c r="C849" i="15"/>
  <c r="B849" i="15"/>
  <c r="AH465" i="15"/>
  <c r="AH468" i="15"/>
  <c r="X468" i="15"/>
  <c r="P468" i="15"/>
  <c r="M468" i="15"/>
  <c r="C468" i="15"/>
  <c r="B468" i="15"/>
  <c r="AH467" i="15"/>
  <c r="X467" i="15"/>
  <c r="P467" i="15"/>
  <c r="M467" i="15"/>
  <c r="C467" i="15"/>
  <c r="B467" i="15"/>
  <c r="AH466" i="15"/>
  <c r="X466" i="15"/>
  <c r="P466" i="15"/>
  <c r="M466" i="15"/>
  <c r="C466" i="15"/>
  <c r="B466" i="15"/>
  <c r="X465" i="15"/>
  <c r="P465" i="15"/>
  <c r="M465" i="15"/>
  <c r="C465" i="15"/>
  <c r="B465" i="15"/>
  <c r="AJ843" i="15" l="1" a="1"/>
  <c r="AJ843" i="15" s="1"/>
  <c r="AJ850" i="15" a="1"/>
  <c r="AJ850" i="15" s="1"/>
  <c r="AJ849" i="15" a="1"/>
  <c r="AJ849" i="15" s="1"/>
  <c r="AJ845" i="15" a="1"/>
  <c r="AJ845" i="15" s="1"/>
  <c r="AJ844" i="15" a="1"/>
  <c r="AJ844" i="15" s="1"/>
  <c r="AJ842" i="15" a="1"/>
  <c r="AJ842" i="15" s="1"/>
  <c r="AH842" i="15"/>
  <c r="AH849" i="15"/>
  <c r="AH850" i="15"/>
  <c r="AH845" i="15"/>
  <c r="AJ825" i="15" a="1"/>
  <c r="AJ825" i="15" s="1"/>
  <c r="AJ828" i="15" a="1"/>
  <c r="AJ828" i="15" s="1"/>
  <c r="AJ830" i="15" a="1"/>
  <c r="AJ830" i="15" s="1"/>
  <c r="AJ823" i="15" a="1"/>
  <c r="AJ823" i="15" s="1"/>
  <c r="AJ826" i="15" a="1"/>
  <c r="AJ826" i="15" s="1"/>
  <c r="AJ819" i="15" a="1"/>
  <c r="AJ819" i="15" s="1"/>
  <c r="AJ827" i="15" a="1"/>
  <c r="AJ827" i="15" s="1"/>
  <c r="AJ824" i="15" a="1"/>
  <c r="AJ824" i="15" s="1"/>
  <c r="Q823" i="15"/>
  <c r="AJ822" i="15" a="1"/>
  <c r="AJ822" i="15" s="1"/>
  <c r="AJ829" i="15" a="1"/>
  <c r="AJ829" i="15" s="1"/>
  <c r="Q824" i="15"/>
  <c r="X825" i="15"/>
  <c r="AH822" i="15"/>
  <c r="AH827" i="15"/>
  <c r="X823" i="15"/>
  <c r="X826" i="15"/>
  <c r="AH826" i="15"/>
  <c r="AC826" i="15"/>
  <c r="AC825" i="15"/>
  <c r="Q826" i="15"/>
  <c r="Q825" i="15"/>
  <c r="AC823" i="15"/>
  <c r="AC824" i="15"/>
  <c r="AJ821" i="15" a="1"/>
  <c r="AJ821" i="15" s="1"/>
  <c r="Q850" i="15"/>
  <c r="AJ841" i="15" a="1"/>
  <c r="AJ841" i="15" s="1"/>
  <c r="AJ820" i="15" a="1"/>
  <c r="AJ820" i="15" s="1"/>
  <c r="Q844" i="15"/>
  <c r="Q821" i="15"/>
  <c r="Q849" i="15"/>
  <c r="Q839" i="15"/>
  <c r="Q828" i="15"/>
  <c r="Q829" i="15"/>
  <c r="Q827" i="15"/>
  <c r="AH841" i="15"/>
  <c r="AH820" i="15"/>
  <c r="AH821" i="15"/>
  <c r="Q820" i="15"/>
  <c r="AJ818" i="15" a="1"/>
  <c r="AJ818" i="15" s="1"/>
  <c r="Q842" i="15"/>
  <c r="Q843" i="15"/>
  <c r="AC829" i="15"/>
  <c r="AC830" i="15"/>
  <c r="Q822" i="15"/>
  <c r="AC828" i="15"/>
  <c r="AC841" i="15"/>
  <c r="Q841" i="15"/>
  <c r="AC845" i="15"/>
  <c r="Q840" i="15"/>
  <c r="AC820" i="15"/>
  <c r="AJ840" i="15" a="1"/>
  <c r="AJ840" i="15" s="1"/>
  <c r="AC842" i="15"/>
  <c r="AC843" i="15"/>
  <c r="AC844" i="15"/>
  <c r="Q845" i="15"/>
  <c r="Q818" i="15"/>
  <c r="X842" i="15"/>
  <c r="X843" i="15"/>
  <c r="X850" i="15"/>
  <c r="X841" i="15"/>
  <c r="AC821" i="15"/>
  <c r="AC822" i="15"/>
  <c r="AC827" i="15"/>
  <c r="X821" i="15"/>
  <c r="X822" i="15"/>
  <c r="AJ468" i="15" a="1"/>
  <c r="AJ468" i="15" s="1"/>
  <c r="X845" i="15"/>
  <c r="AJ839" i="15" a="1"/>
  <c r="AJ839" i="15" s="1"/>
  <c r="Q819" i="15"/>
  <c r="Q830" i="15"/>
  <c r="AH840" i="15"/>
  <c r="X818" i="15"/>
  <c r="X819" i="15"/>
  <c r="X820" i="15"/>
  <c r="X828" i="15"/>
  <c r="X829" i="15"/>
  <c r="X830" i="15"/>
  <c r="X839" i="15"/>
  <c r="X840" i="15"/>
  <c r="AC849" i="15"/>
  <c r="AC850" i="15"/>
  <c r="X849" i="15"/>
  <c r="AJ466" i="15" a="1"/>
  <c r="AJ466" i="15" s="1"/>
  <c r="Q468" i="15"/>
  <c r="AJ465" i="15" a="1"/>
  <c r="AJ465" i="15" s="1"/>
  <c r="Q466" i="15"/>
  <c r="AJ467" i="15" a="1"/>
  <c r="AJ467" i="15" s="1"/>
  <c r="Q465" i="15"/>
  <c r="Q467" i="15"/>
  <c r="I38" i="21" l="1"/>
  <c r="J38" i="21"/>
  <c r="L38" i="21"/>
  <c r="M38" i="21"/>
  <c r="H38" i="21"/>
  <c r="I30" i="21"/>
  <c r="J30" i="21"/>
  <c r="L30" i="21"/>
  <c r="M30" i="21"/>
  <c r="H30" i="21"/>
  <c r="I35" i="21"/>
  <c r="J35" i="21"/>
  <c r="L35" i="21"/>
  <c r="M35" i="21"/>
  <c r="H35" i="21"/>
  <c r="I11" i="21"/>
  <c r="J11" i="21"/>
  <c r="L11" i="21"/>
  <c r="M11" i="21"/>
  <c r="H11" i="21"/>
  <c r="I7" i="21"/>
  <c r="J7" i="21"/>
  <c r="L7" i="21"/>
  <c r="M7" i="21"/>
  <c r="H7" i="21"/>
  <c r="I25" i="20"/>
  <c r="J25" i="20"/>
  <c r="L25" i="20"/>
  <c r="M25" i="20"/>
  <c r="H25" i="20"/>
  <c r="I22" i="20"/>
  <c r="J22" i="20"/>
  <c r="L22" i="20"/>
  <c r="M22" i="20"/>
  <c r="H22" i="20"/>
  <c r="I7" i="20"/>
  <c r="J7" i="20"/>
  <c r="L7" i="20"/>
  <c r="M7" i="20"/>
  <c r="H7" i="20"/>
  <c r="I11" i="18"/>
  <c r="J11" i="18"/>
  <c r="L11" i="18"/>
  <c r="M11" i="18"/>
  <c r="H11" i="18"/>
  <c r="I7" i="18"/>
  <c r="J7" i="18"/>
  <c r="L7" i="18"/>
  <c r="M7" i="18"/>
  <c r="H7" i="18"/>
  <c r="J120" i="19"/>
  <c r="K120" i="19"/>
  <c r="M120" i="19"/>
  <c r="N120" i="19"/>
  <c r="I120" i="19"/>
  <c r="J12" i="19"/>
  <c r="K12" i="19"/>
  <c r="M12" i="19"/>
  <c r="N12" i="19"/>
  <c r="I12" i="19"/>
  <c r="M7" i="19"/>
  <c r="N7" i="19"/>
  <c r="I7" i="19"/>
  <c r="K767" i="15"/>
  <c r="L767" i="15"/>
  <c r="N767" i="15"/>
  <c r="O767" i="15"/>
  <c r="J767" i="15"/>
  <c r="K693" i="15"/>
  <c r="L693" i="15"/>
  <c r="O693" i="15"/>
  <c r="J693" i="15"/>
  <c r="K642" i="15"/>
  <c r="L642" i="15"/>
  <c r="N642" i="15"/>
  <c r="O642" i="15"/>
  <c r="J642" i="15"/>
  <c r="K555" i="15"/>
  <c r="L555" i="15"/>
  <c r="N555" i="15"/>
  <c r="O555" i="15"/>
  <c r="J555" i="15"/>
  <c r="K421" i="15"/>
  <c r="L421" i="15"/>
  <c r="N421" i="15"/>
  <c r="O421" i="15"/>
  <c r="J421" i="15"/>
  <c r="K331" i="15"/>
  <c r="L331" i="15"/>
  <c r="O331" i="15"/>
  <c r="J331" i="15"/>
  <c r="K286" i="15"/>
  <c r="L286" i="15"/>
  <c r="N286" i="15"/>
  <c r="O286" i="15"/>
  <c r="J286" i="15"/>
  <c r="K163" i="15"/>
  <c r="L163" i="15"/>
  <c r="N163" i="15"/>
  <c r="O163" i="15"/>
  <c r="J163" i="15"/>
  <c r="K97" i="15"/>
  <c r="L97" i="15"/>
  <c r="N97" i="15"/>
  <c r="O97" i="15"/>
  <c r="J97" i="15"/>
  <c r="K3" i="19" l="1"/>
  <c r="M3" i="20"/>
  <c r="L3" i="21"/>
  <c r="L3" i="20"/>
  <c r="H3" i="20"/>
  <c r="I3" i="20"/>
  <c r="J3" i="20"/>
  <c r="I3" i="19"/>
  <c r="J3" i="19"/>
  <c r="N3" i="19"/>
  <c r="M3" i="19"/>
  <c r="O6" i="15"/>
  <c r="L3" i="15"/>
  <c r="O3" i="15"/>
  <c r="J3" i="15"/>
  <c r="K3" i="15"/>
  <c r="J6" i="18"/>
  <c r="M3" i="21"/>
  <c r="J3" i="21"/>
  <c r="H3" i="21"/>
  <c r="I3" i="21"/>
  <c r="H6" i="18"/>
  <c r="I6" i="18"/>
  <c r="M6" i="18"/>
  <c r="L6" i="18"/>
  <c r="K6" i="19"/>
  <c r="J6" i="19"/>
  <c r="I6" i="20"/>
  <c r="M6" i="20"/>
  <c r="L6" i="20"/>
  <c r="J6" i="20"/>
  <c r="J6" i="15"/>
  <c r="AE710" i="15"/>
  <c r="AH710" i="15" s="1"/>
  <c r="AB710" i="15"/>
  <c r="AA710" i="15"/>
  <c r="W710" i="15"/>
  <c r="V710" i="15"/>
  <c r="P710" i="15"/>
  <c r="M710" i="15"/>
  <c r="C710" i="15"/>
  <c r="B710" i="15"/>
  <c r="AE251" i="15"/>
  <c r="AH251" i="15" s="1"/>
  <c r="AB251" i="15"/>
  <c r="AA251" i="15"/>
  <c r="W251" i="15"/>
  <c r="V251" i="15"/>
  <c r="P251" i="15"/>
  <c r="M251" i="15"/>
  <c r="C251" i="15"/>
  <c r="B251" i="15"/>
  <c r="AE185" i="15"/>
  <c r="AH185" i="15" s="1"/>
  <c r="AB185" i="15"/>
  <c r="AA185" i="15"/>
  <c r="W185" i="15"/>
  <c r="V185" i="15"/>
  <c r="P185" i="15"/>
  <c r="M185" i="15"/>
  <c r="C185" i="15"/>
  <c r="B185" i="15"/>
  <c r="AE143" i="15"/>
  <c r="AH143" i="15" s="1"/>
  <c r="AB143" i="15"/>
  <c r="AA143" i="15"/>
  <c r="X143" i="15"/>
  <c r="P143" i="15"/>
  <c r="M143" i="15"/>
  <c r="C143" i="15"/>
  <c r="B143" i="15"/>
  <c r="AE142" i="15"/>
  <c r="AH142" i="15" s="1"/>
  <c r="AB142" i="15"/>
  <c r="AA142" i="15"/>
  <c r="X142" i="15"/>
  <c r="P142" i="15"/>
  <c r="M142" i="15"/>
  <c r="C142" i="15"/>
  <c r="B142" i="15"/>
  <c r="AC251" i="15" l="1"/>
  <c r="AJ710" i="15" a="1"/>
  <c r="AJ710" i="15" s="1"/>
  <c r="AC185" i="15"/>
  <c r="AC710" i="15"/>
  <c r="AC142" i="15"/>
  <c r="AC143" i="15"/>
  <c r="AJ251" i="15" a="1"/>
  <c r="AJ251" i="15" s="1"/>
  <c r="AJ142" i="15" a="1"/>
  <c r="AJ142" i="15" s="1"/>
  <c r="AJ143" i="15" a="1"/>
  <c r="AJ143" i="15" s="1"/>
  <c r="AJ185" i="15" a="1"/>
  <c r="AJ185" i="15" s="1"/>
  <c r="Q710" i="15"/>
  <c r="X710" i="15"/>
  <c r="X251" i="15"/>
  <c r="Q251" i="15"/>
  <c r="X185" i="15"/>
  <c r="Q185" i="15"/>
  <c r="Q142" i="15"/>
  <c r="Q143" i="15"/>
  <c r="AE884" i="15"/>
  <c r="AH884" i="15" s="1"/>
  <c r="AB884" i="15"/>
  <c r="AA884" i="15"/>
  <c r="X884" i="15"/>
  <c r="P884" i="15"/>
  <c r="M884" i="15"/>
  <c r="C884" i="15"/>
  <c r="B884" i="15"/>
  <c r="AE881" i="15"/>
  <c r="AH881" i="15" s="1"/>
  <c r="AB881" i="15"/>
  <c r="AA881" i="15"/>
  <c r="X881" i="15"/>
  <c r="P881" i="15"/>
  <c r="M881" i="15"/>
  <c r="C881" i="15"/>
  <c r="B881" i="15"/>
  <c r="AE882" i="15"/>
  <c r="AH882" i="15" s="1"/>
  <c r="AB882" i="15"/>
  <c r="AA882" i="15"/>
  <c r="X882" i="15"/>
  <c r="P882" i="15"/>
  <c r="M882" i="15"/>
  <c r="C882" i="15"/>
  <c r="B882" i="15"/>
  <c r="AH34" i="21" a="1"/>
  <c r="AH34" i="21" s="1"/>
  <c r="AF34" i="21"/>
  <c r="AC34" i="21"/>
  <c r="AE34" i="21" s="1"/>
  <c r="Y34" i="21"/>
  <c r="T34" i="21"/>
  <c r="U34" i="21" s="1"/>
  <c r="V34" i="21" s="1"/>
  <c r="N34" i="21"/>
  <c r="K34" i="21"/>
  <c r="B34" i="21"/>
  <c r="A34" i="21"/>
  <c r="AC33" i="21"/>
  <c r="Y33" i="21"/>
  <c r="Z33" i="21" s="1"/>
  <c r="AA33" i="21" s="1"/>
  <c r="U33" i="21"/>
  <c r="T33" i="21"/>
  <c r="N33" i="21"/>
  <c r="K33" i="21"/>
  <c r="B33" i="21"/>
  <c r="A33" i="21"/>
  <c r="AC32" i="21"/>
  <c r="AF32" i="21" s="1"/>
  <c r="Z32" i="21"/>
  <c r="Y32" i="21"/>
  <c r="U32" i="21"/>
  <c r="T32" i="21"/>
  <c r="N32" i="21"/>
  <c r="K32" i="21"/>
  <c r="B32" i="21"/>
  <c r="A32" i="21"/>
  <c r="AC31" i="21"/>
  <c r="AF31" i="21" s="1"/>
  <c r="Z31" i="21"/>
  <c r="Y31" i="21"/>
  <c r="U31" i="21"/>
  <c r="T31" i="21"/>
  <c r="N31" i="21"/>
  <c r="K31" i="21"/>
  <c r="B31" i="21"/>
  <c r="A31" i="21"/>
  <c r="AC30" i="21"/>
  <c r="AE912" i="15"/>
  <c r="AH912" i="15" s="1"/>
  <c r="AA912" i="15"/>
  <c r="V912" i="15"/>
  <c r="W912" i="15" s="1"/>
  <c r="X912" i="15" s="1"/>
  <c r="P912" i="15"/>
  <c r="M912" i="15"/>
  <c r="C912" i="15"/>
  <c r="B912" i="15"/>
  <c r="AE909" i="15"/>
  <c r="AH909" i="15" s="1"/>
  <c r="AA909" i="15"/>
  <c r="V909" i="15"/>
  <c r="W909" i="15" s="1"/>
  <c r="X909" i="15" s="1"/>
  <c r="P909" i="15"/>
  <c r="M909" i="15"/>
  <c r="C909" i="15"/>
  <c r="B909" i="15"/>
  <c r="AE908" i="15"/>
  <c r="AH908" i="15" s="1"/>
  <c r="AA908" i="15"/>
  <c r="V908" i="15"/>
  <c r="W908" i="15" s="1"/>
  <c r="P908" i="15"/>
  <c r="M908" i="15"/>
  <c r="C908" i="15"/>
  <c r="B908" i="15"/>
  <c r="AE907" i="15"/>
  <c r="AA907" i="15"/>
  <c r="V907" i="15"/>
  <c r="W907" i="15" s="1"/>
  <c r="P907" i="15"/>
  <c r="M907" i="15"/>
  <c r="C907" i="15"/>
  <c r="B907" i="15"/>
  <c r="AE906" i="15"/>
  <c r="AA906" i="15"/>
  <c r="V906" i="15"/>
  <c r="W906" i="15" s="1"/>
  <c r="P906" i="15"/>
  <c r="M906" i="15"/>
  <c r="C906" i="15"/>
  <c r="B906" i="15"/>
  <c r="AE905" i="15"/>
  <c r="AA905" i="15"/>
  <c r="V905" i="15"/>
  <c r="W905" i="15" s="1"/>
  <c r="P905" i="15"/>
  <c r="M905" i="15"/>
  <c r="C905" i="15"/>
  <c r="B905" i="15"/>
  <c r="AE627" i="15"/>
  <c r="AA627" i="15"/>
  <c r="V627" i="15"/>
  <c r="W627" i="15" s="1"/>
  <c r="X627" i="15" s="1"/>
  <c r="P627" i="15"/>
  <c r="M627" i="15"/>
  <c r="C627" i="15"/>
  <c r="B627" i="15"/>
  <c r="AH615" i="15"/>
  <c r="P615" i="15"/>
  <c r="M615" i="15"/>
  <c r="C615" i="15"/>
  <c r="B615" i="15"/>
  <c r="AH614" i="15"/>
  <c r="P614" i="15"/>
  <c r="M614" i="15"/>
  <c r="C614" i="15"/>
  <c r="B614" i="15"/>
  <c r="AH613" i="15"/>
  <c r="P613" i="15"/>
  <c r="M613" i="15"/>
  <c r="C613" i="15"/>
  <c r="B613" i="15"/>
  <c r="AH735" i="15"/>
  <c r="X735" i="15"/>
  <c r="P735" i="15"/>
  <c r="M735" i="15"/>
  <c r="C735" i="15"/>
  <c r="B735" i="15"/>
  <c r="AE758" i="15"/>
  <c r="AH758" i="15" s="1"/>
  <c r="AA758" i="15"/>
  <c r="V758" i="15"/>
  <c r="W758" i="15" s="1"/>
  <c r="X758" i="15" s="1"/>
  <c r="P758" i="15"/>
  <c r="M758" i="15"/>
  <c r="C758" i="15"/>
  <c r="B758" i="15"/>
  <c r="AE757" i="15"/>
  <c r="AH757" i="15" s="1"/>
  <c r="AA757" i="15"/>
  <c r="V757" i="15"/>
  <c r="W757" i="15" s="1"/>
  <c r="X757" i="15" s="1"/>
  <c r="P757" i="15"/>
  <c r="M757" i="15"/>
  <c r="C757" i="15"/>
  <c r="B757" i="15"/>
  <c r="AE762" i="15"/>
  <c r="AA762" i="15"/>
  <c r="V762" i="15"/>
  <c r="W762" i="15" s="1"/>
  <c r="X762" i="15" s="1"/>
  <c r="P762" i="15"/>
  <c r="M762" i="15"/>
  <c r="C762" i="15"/>
  <c r="B762" i="15"/>
  <c r="AE761" i="15"/>
  <c r="AA761" i="15"/>
  <c r="V761" i="15"/>
  <c r="W761" i="15" s="1"/>
  <c r="X761" i="15" s="1"/>
  <c r="P761" i="15"/>
  <c r="M761" i="15"/>
  <c r="C761" i="15"/>
  <c r="B761" i="15"/>
  <c r="AE760" i="15"/>
  <c r="AH760" i="15" s="1"/>
  <c r="AA760" i="15"/>
  <c r="V760" i="15"/>
  <c r="W760" i="15" s="1"/>
  <c r="X760" i="15" s="1"/>
  <c r="P760" i="15"/>
  <c r="M760" i="15"/>
  <c r="C760" i="15"/>
  <c r="B760" i="15"/>
  <c r="AE759" i="15"/>
  <c r="AH759" i="15" s="1"/>
  <c r="AA759" i="15"/>
  <c r="V759" i="15"/>
  <c r="W759" i="15" s="1"/>
  <c r="X759" i="15" s="1"/>
  <c r="P759" i="15"/>
  <c r="M759" i="15"/>
  <c r="C759" i="15"/>
  <c r="B759" i="15"/>
  <c r="AE713" i="15"/>
  <c r="AA713" i="15"/>
  <c r="V713" i="15"/>
  <c r="W713" i="15" s="1"/>
  <c r="X713" i="15" s="1"/>
  <c r="P713" i="15"/>
  <c r="M713" i="15"/>
  <c r="C713" i="15"/>
  <c r="B713" i="15"/>
  <c r="AE161" i="15"/>
  <c r="AA161" i="15"/>
  <c r="V161" i="15"/>
  <c r="P161" i="15"/>
  <c r="M161" i="15"/>
  <c r="C161" i="15"/>
  <c r="B161" i="15"/>
  <c r="AE690" i="15"/>
  <c r="AA690" i="15"/>
  <c r="V690" i="15"/>
  <c r="W690" i="15" s="1"/>
  <c r="X690" i="15" s="1"/>
  <c r="P690" i="15"/>
  <c r="M690" i="15"/>
  <c r="C690" i="15"/>
  <c r="B690" i="15"/>
  <c r="AE689" i="15"/>
  <c r="AA689" i="15"/>
  <c r="V689" i="15"/>
  <c r="W689" i="15" s="1"/>
  <c r="X689" i="15" s="1"/>
  <c r="P689" i="15"/>
  <c r="M689" i="15"/>
  <c r="C689" i="15"/>
  <c r="B689" i="15"/>
  <c r="AE688" i="15"/>
  <c r="AA688" i="15"/>
  <c r="V688" i="15"/>
  <c r="W688" i="15" s="1"/>
  <c r="X688" i="15" s="1"/>
  <c r="P688" i="15"/>
  <c r="M688" i="15"/>
  <c r="C688" i="15"/>
  <c r="B688" i="15"/>
  <c r="AE687" i="15"/>
  <c r="AH687" i="15" s="1"/>
  <c r="AA687" i="15"/>
  <c r="V687" i="15"/>
  <c r="W687" i="15" s="1"/>
  <c r="X687" i="15" s="1"/>
  <c r="P687" i="15"/>
  <c r="M687" i="15"/>
  <c r="C687" i="15"/>
  <c r="B687" i="15"/>
  <c r="AE686" i="15"/>
  <c r="AH686" i="15" s="1"/>
  <c r="AA686" i="15"/>
  <c r="V686" i="15"/>
  <c r="W686" i="15" s="1"/>
  <c r="X686" i="15" s="1"/>
  <c r="P686" i="15"/>
  <c r="M686" i="15"/>
  <c r="C686" i="15"/>
  <c r="B686" i="15"/>
  <c r="AE683" i="15"/>
  <c r="AA683" i="15"/>
  <c r="V683" i="15"/>
  <c r="P683" i="15"/>
  <c r="M683" i="15"/>
  <c r="C683" i="15"/>
  <c r="B683" i="15"/>
  <c r="AE682" i="15"/>
  <c r="AA682" i="15"/>
  <c r="V682" i="15"/>
  <c r="P682" i="15"/>
  <c r="M682" i="15"/>
  <c r="C682" i="15"/>
  <c r="B682" i="15"/>
  <c r="AE681" i="15"/>
  <c r="AA681" i="15"/>
  <c r="V681" i="15"/>
  <c r="P681" i="15"/>
  <c r="M681" i="15"/>
  <c r="C681" i="15"/>
  <c r="B681" i="15"/>
  <c r="AE132" i="15"/>
  <c r="AH132" i="15" s="1"/>
  <c r="AB132" i="15"/>
  <c r="AA132" i="15"/>
  <c r="W132" i="15"/>
  <c r="V132" i="15"/>
  <c r="P132" i="15"/>
  <c r="M132" i="15"/>
  <c r="C132" i="15"/>
  <c r="B132" i="15"/>
  <c r="AE139" i="15"/>
  <c r="AH139" i="15" s="1"/>
  <c r="AA139" i="15"/>
  <c r="V139" i="15"/>
  <c r="P139" i="15"/>
  <c r="M139" i="15"/>
  <c r="C139" i="15"/>
  <c r="B139" i="15"/>
  <c r="AJ161" i="15" l="1" a="1"/>
  <c r="AJ161" i="15" s="1"/>
  <c r="AH161" i="15"/>
  <c r="AJ688" i="15" a="1"/>
  <c r="AJ688" i="15" s="1"/>
  <c r="AJ759" i="15" a="1"/>
  <c r="AJ759" i="15" s="1"/>
  <c r="AJ687" i="15" a="1"/>
  <c r="AJ687" i="15" s="1"/>
  <c r="AJ912" i="15" a="1"/>
  <c r="AJ912" i="15" s="1"/>
  <c r="AJ762" i="15" a="1"/>
  <c r="AJ762" i="15" s="1"/>
  <c r="AJ686" i="15" a="1"/>
  <c r="AJ686" i="15" s="1"/>
  <c r="AJ689" i="15" a="1"/>
  <c r="AJ689" i="15" s="1"/>
  <c r="AJ760" i="15" a="1"/>
  <c r="AJ760" i="15" s="1"/>
  <c r="AJ690" i="15" a="1"/>
  <c r="AJ690" i="15" s="1"/>
  <c r="AJ761" i="15" a="1"/>
  <c r="AJ761" i="15" s="1"/>
  <c r="AH761" i="15"/>
  <c r="AH762" i="15"/>
  <c r="AH688" i="15"/>
  <c r="AH689" i="15"/>
  <c r="AH690" i="15"/>
  <c r="AJ713" i="15" a="1"/>
  <c r="AJ713" i="15" s="1"/>
  <c r="AJ735" i="15" a="1"/>
  <c r="AJ735" i="15" s="1"/>
  <c r="AH713" i="15"/>
  <c r="AJ627" i="15" a="1"/>
  <c r="AJ627" i="15" s="1"/>
  <c r="AH627" i="15"/>
  <c r="AH32" i="21" a="1"/>
  <c r="AH32" i="21" s="1"/>
  <c r="N30" i="21"/>
  <c r="K30" i="21"/>
  <c r="AJ615" i="15" a="1"/>
  <c r="AJ615" i="15" s="1"/>
  <c r="AJ613" i="15" a="1"/>
  <c r="AJ613" i="15" s="1"/>
  <c r="AJ614" i="15" a="1"/>
  <c r="AJ614" i="15" s="1"/>
  <c r="AB686" i="15"/>
  <c r="AC686" i="15" s="1"/>
  <c r="AB690" i="15"/>
  <c r="AC690" i="15" s="1"/>
  <c r="AB683" i="15"/>
  <c r="AC683" i="15" s="1"/>
  <c r="AB687" i="15"/>
  <c r="AC687" i="15" s="1"/>
  <c r="AB161" i="15"/>
  <c r="AC161" i="15" s="1"/>
  <c r="AB758" i="15"/>
  <c r="AC758" i="15" s="1"/>
  <c r="AB905" i="15"/>
  <c r="AC905" i="15" s="1"/>
  <c r="AB909" i="15"/>
  <c r="AC909" i="15" s="1"/>
  <c r="AB912" i="15"/>
  <c r="AC912" i="15" s="1"/>
  <c r="AB906" i="15"/>
  <c r="AC906" i="15" s="1"/>
  <c r="AB682" i="15"/>
  <c r="AC682" i="15" s="1"/>
  <c r="AB688" i="15"/>
  <c r="AC688" i="15" s="1"/>
  <c r="AB757" i="15"/>
  <c r="AC757" i="15" s="1"/>
  <c r="AB908" i="15"/>
  <c r="AC908" i="15" s="1"/>
  <c r="AB139" i="15"/>
  <c r="AC139" i="15" s="1"/>
  <c r="AC132" i="15"/>
  <c r="AB681" i="15"/>
  <c r="AC681" i="15" s="1"/>
  <c r="AB689" i="15"/>
  <c r="AC689" i="15" s="1"/>
  <c r="AB907" i="15"/>
  <c r="AC907" i="15" s="1"/>
  <c r="AC882" i="15"/>
  <c r="AC881" i="15"/>
  <c r="AC884" i="15"/>
  <c r="AJ909" i="15" a="1"/>
  <c r="AJ909" i="15" s="1"/>
  <c r="V31" i="21"/>
  <c r="Z34" i="21"/>
  <c r="AA34" i="21" s="1"/>
  <c r="AJ884" i="15" a="1"/>
  <c r="AJ884" i="15" s="1"/>
  <c r="AJ908" i="15" a="1"/>
  <c r="AJ908" i="15" s="1"/>
  <c r="AJ906" i="15" a="1"/>
  <c r="AJ906" i="15" s="1"/>
  <c r="AJ907" i="15" a="1"/>
  <c r="AJ907" i="15" s="1"/>
  <c r="AH907" i="15"/>
  <c r="AH906" i="15"/>
  <c r="AJ905" i="15" a="1"/>
  <c r="AJ905" i="15" s="1"/>
  <c r="Q882" i="15"/>
  <c r="AA32" i="21"/>
  <c r="AH31" i="21" a="1"/>
  <c r="AH31" i="21" s="1"/>
  <c r="O32" i="21"/>
  <c r="V32" i="21"/>
  <c r="O33" i="21"/>
  <c r="AF33" i="21"/>
  <c r="AH33" i="21" a="1"/>
  <c r="AH33" i="21" s="1"/>
  <c r="O34" i="21"/>
  <c r="AH905" i="15"/>
  <c r="Q884" i="15"/>
  <c r="Q881" i="15"/>
  <c r="AJ882" i="15" a="1"/>
  <c r="AJ882" i="15" s="1"/>
  <c r="AJ881" i="15" a="1"/>
  <c r="AJ881" i="15" s="1"/>
  <c r="V33" i="21"/>
  <c r="AA31" i="21"/>
  <c r="O31" i="21"/>
  <c r="Q912" i="15"/>
  <c r="Q909" i="15"/>
  <c r="Q906" i="15"/>
  <c r="Q908" i="15"/>
  <c r="Q613" i="15"/>
  <c r="Q905" i="15"/>
  <c r="Q907" i="15"/>
  <c r="X905" i="15"/>
  <c r="X906" i="15"/>
  <c r="X907" i="15"/>
  <c r="X908" i="15"/>
  <c r="Q627" i="15"/>
  <c r="Q614" i="15"/>
  <c r="Q615" i="15"/>
  <c r="AC613" i="15"/>
  <c r="AC615" i="15"/>
  <c r="AB627" i="15"/>
  <c r="AC627" i="15" s="1"/>
  <c r="X613" i="15"/>
  <c r="X614" i="15"/>
  <c r="X615" i="15"/>
  <c r="AJ757" i="15" a="1"/>
  <c r="AJ757" i="15" s="1"/>
  <c r="AJ758" i="15" a="1"/>
  <c r="AJ758" i="15" s="1"/>
  <c r="AJ683" i="15" a="1"/>
  <c r="AJ683" i="15" s="1"/>
  <c r="Q735" i="15"/>
  <c r="Q713" i="15"/>
  <c r="Q762" i="15"/>
  <c r="Q757" i="15"/>
  <c r="Q758" i="15"/>
  <c r="Q760" i="15"/>
  <c r="Q761" i="15"/>
  <c r="AC735" i="15"/>
  <c r="Q759" i="15"/>
  <c r="Q686" i="15"/>
  <c r="AB713" i="15"/>
  <c r="AC713" i="15" s="1"/>
  <c r="AB759" i="15"/>
  <c r="AC759" i="15" s="1"/>
  <c r="AB760" i="15"/>
  <c r="AC760" i="15" s="1"/>
  <c r="AB761" i="15"/>
  <c r="AC761" i="15" s="1"/>
  <c r="AB762" i="15"/>
  <c r="AC762" i="15" s="1"/>
  <c r="AJ681" i="15" a="1"/>
  <c r="AJ681" i="15" s="1"/>
  <c r="AH681" i="15"/>
  <c r="AJ682" i="15" a="1"/>
  <c r="AJ682" i="15" s="1"/>
  <c r="AH683" i="15"/>
  <c r="AH682" i="15"/>
  <c r="Q682" i="15"/>
  <c r="Q688" i="15"/>
  <c r="Q690" i="15"/>
  <c r="Q687" i="15"/>
  <c r="Q689" i="15"/>
  <c r="Q161" i="15"/>
  <c r="W161" i="15"/>
  <c r="X161" i="15" s="1"/>
  <c r="AJ139" i="15" a="1"/>
  <c r="AJ139" i="15" s="1"/>
  <c r="Q681" i="15"/>
  <c r="Q683" i="15"/>
  <c r="W681" i="15"/>
  <c r="X681" i="15" s="1"/>
  <c r="W682" i="15"/>
  <c r="X682" i="15" s="1"/>
  <c r="W683" i="15"/>
  <c r="X683" i="15" s="1"/>
  <c r="AJ132" i="15" a="1"/>
  <c r="AJ132" i="15" s="1"/>
  <c r="X132" i="15"/>
  <c r="Q132" i="15"/>
  <c r="Q139" i="15"/>
  <c r="W139" i="15"/>
  <c r="X139" i="15" s="1"/>
  <c r="AE550" i="15"/>
  <c r="AH550" i="15" s="1"/>
  <c r="AA550" i="15"/>
  <c r="X550" i="15"/>
  <c r="P550" i="15"/>
  <c r="M550" i="15"/>
  <c r="C550" i="15"/>
  <c r="B550" i="15"/>
  <c r="AE472" i="15"/>
  <c r="AA472" i="15"/>
  <c r="X472" i="15"/>
  <c r="P472" i="15"/>
  <c r="M472" i="15"/>
  <c r="C472" i="15"/>
  <c r="B472" i="15"/>
  <c r="AE471" i="15"/>
  <c r="AA471" i="15"/>
  <c r="X471" i="15"/>
  <c r="P471" i="15"/>
  <c r="M471" i="15"/>
  <c r="C471" i="15"/>
  <c r="B471" i="15"/>
  <c r="AE470" i="15"/>
  <c r="AA470" i="15"/>
  <c r="X470" i="15"/>
  <c r="P470" i="15"/>
  <c r="M470" i="15"/>
  <c r="C470" i="15"/>
  <c r="B470" i="15"/>
  <c r="AH547" i="15"/>
  <c r="X547" i="15"/>
  <c r="P547" i="15"/>
  <c r="M547" i="15"/>
  <c r="C547" i="15"/>
  <c r="B547" i="15"/>
  <c r="AH546" i="15"/>
  <c r="X546" i="15"/>
  <c r="P546" i="15"/>
  <c r="M546" i="15"/>
  <c r="C546" i="15"/>
  <c r="B546" i="15"/>
  <c r="X545" i="15"/>
  <c r="P545" i="15"/>
  <c r="M545" i="15"/>
  <c r="C545" i="15"/>
  <c r="B545" i="15"/>
  <c r="X544" i="15"/>
  <c r="P544" i="15"/>
  <c r="M544" i="15"/>
  <c r="C544" i="15"/>
  <c r="B544" i="15"/>
  <c r="AE514" i="15"/>
  <c r="AH514" i="15" s="1"/>
  <c r="AA514" i="15"/>
  <c r="X514" i="15"/>
  <c r="P514" i="15"/>
  <c r="M514" i="15"/>
  <c r="C514" i="15"/>
  <c r="B514" i="15"/>
  <c r="AE513" i="15"/>
  <c r="AA513" i="15"/>
  <c r="X513" i="15"/>
  <c r="P513" i="15"/>
  <c r="M513" i="15"/>
  <c r="C513" i="15"/>
  <c r="B513" i="15"/>
  <c r="AE512" i="15"/>
  <c r="AA512" i="15"/>
  <c r="X512" i="15"/>
  <c r="P512" i="15"/>
  <c r="M512" i="15"/>
  <c r="C512" i="15"/>
  <c r="B512" i="15"/>
  <c r="AE511" i="15"/>
  <c r="AA511" i="15"/>
  <c r="X511" i="15"/>
  <c r="P511" i="15"/>
  <c r="M511" i="15"/>
  <c r="C511" i="15"/>
  <c r="B511" i="15"/>
  <c r="AE508" i="15"/>
  <c r="AH508" i="15" s="1"/>
  <c r="AA508" i="15"/>
  <c r="X508" i="15"/>
  <c r="P508" i="15"/>
  <c r="M508" i="15"/>
  <c r="C508" i="15"/>
  <c r="B508" i="15"/>
  <c r="AE543" i="15"/>
  <c r="AA543" i="15"/>
  <c r="X543" i="15"/>
  <c r="P543" i="15"/>
  <c r="M543" i="15"/>
  <c r="C543" i="15"/>
  <c r="B543" i="15"/>
  <c r="AE542" i="15"/>
  <c r="AA542" i="15"/>
  <c r="X542" i="15"/>
  <c r="P542" i="15"/>
  <c r="M542" i="15"/>
  <c r="C542" i="15"/>
  <c r="B542" i="15"/>
  <c r="AE510" i="15"/>
  <c r="AH510" i="15" s="1"/>
  <c r="AA510" i="15"/>
  <c r="X510" i="15"/>
  <c r="P510" i="15"/>
  <c r="M510" i="15"/>
  <c r="C510" i="15"/>
  <c r="B510" i="15"/>
  <c r="AE464" i="15"/>
  <c r="AA464" i="15"/>
  <c r="X464" i="15"/>
  <c r="P464" i="15"/>
  <c r="M464" i="15"/>
  <c r="C464" i="15"/>
  <c r="B464" i="15"/>
  <c r="AE462" i="15"/>
  <c r="AH462" i="15" s="1"/>
  <c r="AA462" i="15"/>
  <c r="X462" i="15"/>
  <c r="P462" i="15"/>
  <c r="M462" i="15"/>
  <c r="C462" i="15"/>
  <c r="B462" i="15"/>
  <c r="N331" i="15"/>
  <c r="AE413" i="15"/>
  <c r="AA413" i="15"/>
  <c r="V413" i="15"/>
  <c r="P413" i="15"/>
  <c r="M413" i="15"/>
  <c r="C413" i="15"/>
  <c r="B413" i="15"/>
  <c r="AD84" i="19"/>
  <c r="AG84" i="19" s="1"/>
  <c r="AA84" i="19"/>
  <c r="Z84" i="19"/>
  <c r="W84" i="19"/>
  <c r="O84" i="19"/>
  <c r="L84" i="19"/>
  <c r="B84" i="19"/>
  <c r="A84" i="19"/>
  <c r="AD98" i="19"/>
  <c r="AG98" i="19" s="1"/>
  <c r="AA98" i="19"/>
  <c r="Z98" i="19"/>
  <c r="V98" i="19"/>
  <c r="U98" i="19"/>
  <c r="O98" i="19"/>
  <c r="L98" i="19"/>
  <c r="B98" i="19"/>
  <c r="A98" i="19"/>
  <c r="AD97" i="19"/>
  <c r="AG97" i="19" s="1"/>
  <c r="AA97" i="19"/>
  <c r="Z97" i="19"/>
  <c r="V97" i="19"/>
  <c r="U97" i="19"/>
  <c r="O97" i="19"/>
  <c r="L97" i="19"/>
  <c r="B97" i="19"/>
  <c r="A97" i="19"/>
  <c r="AD96" i="19"/>
  <c r="AG96" i="19" s="1"/>
  <c r="AA96" i="19"/>
  <c r="Z96" i="19"/>
  <c r="V96" i="19"/>
  <c r="U96" i="19"/>
  <c r="O96" i="19"/>
  <c r="L96" i="19"/>
  <c r="B96" i="19"/>
  <c r="A96" i="19"/>
  <c r="AE418" i="15"/>
  <c r="AH418" i="15" s="1"/>
  <c r="AA418" i="15"/>
  <c r="V418" i="15"/>
  <c r="W418" i="15" s="1"/>
  <c r="P418" i="15"/>
  <c r="M418" i="15"/>
  <c r="C418" i="15"/>
  <c r="B418" i="15"/>
  <c r="AE417" i="15"/>
  <c r="AA417" i="15"/>
  <c r="V417" i="15"/>
  <c r="P417" i="15"/>
  <c r="M417" i="15"/>
  <c r="C417" i="15"/>
  <c r="B417" i="15"/>
  <c r="AE412" i="15"/>
  <c r="AA412" i="15"/>
  <c r="V412" i="15"/>
  <c r="W412" i="15" s="1"/>
  <c r="X412" i="15" s="1"/>
  <c r="P412" i="15"/>
  <c r="M412" i="15"/>
  <c r="C412" i="15"/>
  <c r="B412" i="15"/>
  <c r="AE411" i="15"/>
  <c r="AH411" i="15" s="1"/>
  <c r="AA411" i="15"/>
  <c r="V411" i="15"/>
  <c r="W411" i="15" s="1"/>
  <c r="X411" i="15" s="1"/>
  <c r="P411" i="15"/>
  <c r="M411" i="15"/>
  <c r="C411" i="15"/>
  <c r="B411" i="15"/>
  <c r="AE410" i="15"/>
  <c r="AA410" i="15"/>
  <c r="V410" i="15"/>
  <c r="P410" i="15"/>
  <c r="M410" i="15"/>
  <c r="C410" i="15"/>
  <c r="B410" i="15"/>
  <c r="AE409" i="15"/>
  <c r="AA409" i="15"/>
  <c r="V409" i="15"/>
  <c r="P409" i="15"/>
  <c r="M409" i="15"/>
  <c r="C409" i="15"/>
  <c r="B409" i="15"/>
  <c r="P408" i="15"/>
  <c r="M408" i="15"/>
  <c r="C408" i="15"/>
  <c r="B408" i="15"/>
  <c r="AE407" i="15"/>
  <c r="AA407" i="15"/>
  <c r="V407" i="15"/>
  <c r="W407" i="15" s="1"/>
  <c r="X407" i="15" s="1"/>
  <c r="P407" i="15"/>
  <c r="M407" i="15"/>
  <c r="C407" i="15"/>
  <c r="B407" i="15"/>
  <c r="AE406" i="15"/>
  <c r="AA406" i="15"/>
  <c r="V406" i="15"/>
  <c r="P406" i="15"/>
  <c r="M406" i="15"/>
  <c r="C406" i="15"/>
  <c r="B406" i="15"/>
  <c r="AE405" i="15"/>
  <c r="AA405" i="15"/>
  <c r="V405" i="15"/>
  <c r="P405" i="15"/>
  <c r="M405" i="15"/>
  <c r="C405" i="15"/>
  <c r="B405" i="15"/>
  <c r="AE404" i="15"/>
  <c r="AA404" i="15"/>
  <c r="V404" i="15"/>
  <c r="W404" i="15" s="1"/>
  <c r="X404" i="15" s="1"/>
  <c r="P404" i="15"/>
  <c r="M404" i="15"/>
  <c r="C404" i="15"/>
  <c r="B404" i="15"/>
  <c r="AE403" i="15"/>
  <c r="AA403" i="15"/>
  <c r="V403" i="15"/>
  <c r="P403" i="15"/>
  <c r="M403" i="15"/>
  <c r="C403" i="15"/>
  <c r="B403" i="15"/>
  <c r="AE402" i="15"/>
  <c r="AA402" i="15"/>
  <c r="V402" i="15"/>
  <c r="P402" i="15"/>
  <c r="M402" i="15"/>
  <c r="C402" i="15"/>
  <c r="B402" i="15"/>
  <c r="AE401" i="15"/>
  <c r="AA401" i="15"/>
  <c r="V401" i="15"/>
  <c r="W401" i="15" s="1"/>
  <c r="P401" i="15"/>
  <c r="M401" i="15"/>
  <c r="C401" i="15"/>
  <c r="B401" i="15"/>
  <c r="AE400" i="15"/>
  <c r="AA400" i="15"/>
  <c r="V400" i="15"/>
  <c r="P400" i="15"/>
  <c r="M400" i="15"/>
  <c r="C400" i="15"/>
  <c r="B400" i="15"/>
  <c r="AE399" i="15"/>
  <c r="AA399" i="15"/>
  <c r="V399" i="15"/>
  <c r="P399" i="15"/>
  <c r="M399" i="15"/>
  <c r="C399" i="15"/>
  <c r="B399" i="15"/>
  <c r="AD107" i="19"/>
  <c r="AG107" i="19" s="1"/>
  <c r="Z107" i="19"/>
  <c r="AA107" i="19" s="1"/>
  <c r="AB107" i="19" s="1"/>
  <c r="U107" i="19"/>
  <c r="O107" i="19"/>
  <c r="L107" i="19"/>
  <c r="B107" i="19"/>
  <c r="A107" i="19"/>
  <c r="AD106" i="19"/>
  <c r="AG106" i="19" s="1"/>
  <c r="Z106" i="19"/>
  <c r="AA106" i="19" s="1"/>
  <c r="AB106" i="19" s="1"/>
  <c r="U106" i="19"/>
  <c r="O106" i="19"/>
  <c r="L106" i="19"/>
  <c r="B106" i="19"/>
  <c r="A106" i="19"/>
  <c r="AD109" i="19"/>
  <c r="AG109" i="19" s="1"/>
  <c r="Z109" i="19"/>
  <c r="U109" i="19"/>
  <c r="V109" i="19" s="1"/>
  <c r="W109" i="19" s="1"/>
  <c r="O109" i="19"/>
  <c r="L109" i="19"/>
  <c r="B109" i="19"/>
  <c r="A109" i="19"/>
  <c r="AD108" i="19"/>
  <c r="Z108" i="19"/>
  <c r="U108" i="19"/>
  <c r="O108" i="19"/>
  <c r="L108" i="19"/>
  <c r="B108" i="19"/>
  <c r="A108" i="19"/>
  <c r="AB105" i="19"/>
  <c r="O105" i="19"/>
  <c r="L105" i="19"/>
  <c r="B105" i="19"/>
  <c r="A105" i="19"/>
  <c r="AD104" i="19"/>
  <c r="Z104" i="19"/>
  <c r="AA104" i="19" s="1"/>
  <c r="AB104" i="19" s="1"/>
  <c r="U104" i="19"/>
  <c r="O104" i="19"/>
  <c r="L104" i="19"/>
  <c r="B104" i="19"/>
  <c r="A104" i="19"/>
  <c r="AD103" i="19"/>
  <c r="Z103" i="19"/>
  <c r="AA103" i="19" s="1"/>
  <c r="AB103" i="19" s="1"/>
  <c r="U103" i="19"/>
  <c r="O103" i="19"/>
  <c r="L103" i="19"/>
  <c r="B103" i="19"/>
  <c r="A103" i="19"/>
  <c r="AD102" i="19"/>
  <c r="Z102" i="19"/>
  <c r="U102" i="19"/>
  <c r="O102" i="19"/>
  <c r="L102" i="19"/>
  <c r="B102" i="19"/>
  <c r="A102" i="19"/>
  <c r="AD101" i="19"/>
  <c r="Z101" i="19"/>
  <c r="U101" i="19"/>
  <c r="O101" i="19"/>
  <c r="L101" i="19"/>
  <c r="B101" i="19"/>
  <c r="A101" i="19"/>
  <c r="AD100" i="19"/>
  <c r="Z100" i="19"/>
  <c r="U100" i="19"/>
  <c r="O100" i="19"/>
  <c r="L100" i="19"/>
  <c r="B100" i="19"/>
  <c r="A100" i="19"/>
  <c r="AE280" i="15"/>
  <c r="AA280" i="15"/>
  <c r="V280" i="15"/>
  <c r="W280" i="15" s="1"/>
  <c r="P280" i="15"/>
  <c r="M280" i="15"/>
  <c r="C280" i="15"/>
  <c r="AJ280" i="15" s="1" a="1"/>
  <c r="AJ280" i="15" s="1"/>
  <c r="AE279" i="15"/>
  <c r="AH279" i="15" s="1"/>
  <c r="AA279" i="15"/>
  <c r="V279" i="15"/>
  <c r="P279" i="15"/>
  <c r="M279" i="15"/>
  <c r="C279" i="15"/>
  <c r="B279" i="15"/>
  <c r="AE278" i="15"/>
  <c r="AA278" i="15"/>
  <c r="V278" i="15"/>
  <c r="P278" i="15"/>
  <c r="M278" i="15"/>
  <c r="C278" i="15"/>
  <c r="B278" i="15"/>
  <c r="AE277" i="15"/>
  <c r="AA277" i="15"/>
  <c r="V277" i="15"/>
  <c r="P277" i="15"/>
  <c r="M277" i="15"/>
  <c r="C277" i="15"/>
  <c r="B277" i="15"/>
  <c r="AE276" i="15"/>
  <c r="AH276" i="15" s="1"/>
  <c r="AA276" i="15"/>
  <c r="V276" i="15"/>
  <c r="P276" i="15"/>
  <c r="M276" i="15"/>
  <c r="C276" i="15"/>
  <c r="B276" i="15"/>
  <c r="AE275" i="15"/>
  <c r="AH275" i="15" s="1"/>
  <c r="AA275" i="15"/>
  <c r="V275" i="15"/>
  <c r="P275" i="15"/>
  <c r="M275" i="15"/>
  <c r="C275" i="15"/>
  <c r="B275" i="15"/>
  <c r="AE274" i="15"/>
  <c r="AH274" i="15" s="1"/>
  <c r="AA274" i="15"/>
  <c r="V274" i="15"/>
  <c r="P274" i="15"/>
  <c r="M274" i="15"/>
  <c r="C274" i="15"/>
  <c r="B274" i="15"/>
  <c r="AE273" i="15"/>
  <c r="AH273" i="15" s="1"/>
  <c r="AA273" i="15"/>
  <c r="V273" i="15"/>
  <c r="W273" i="15" s="1"/>
  <c r="P273" i="15"/>
  <c r="M273" i="15"/>
  <c r="C273" i="15"/>
  <c r="B273" i="15"/>
  <c r="AH265" i="15"/>
  <c r="P265" i="15"/>
  <c r="M265" i="15"/>
  <c r="C265" i="15"/>
  <c r="B265" i="15"/>
  <c r="AE281" i="15"/>
  <c r="AA281" i="15"/>
  <c r="V281" i="15"/>
  <c r="W281" i="15" s="1"/>
  <c r="P281" i="15"/>
  <c r="M281" i="15"/>
  <c r="C281" i="15"/>
  <c r="B281" i="15"/>
  <c r="AH264" i="15"/>
  <c r="P264" i="15"/>
  <c r="M264" i="15"/>
  <c r="C264" i="15"/>
  <c r="B264" i="15"/>
  <c r="AE263" i="15"/>
  <c r="AH263" i="15" s="1"/>
  <c r="AA263" i="15"/>
  <c r="V263" i="15"/>
  <c r="W263" i="15" s="1"/>
  <c r="P263" i="15"/>
  <c r="M263" i="15"/>
  <c r="C263" i="15"/>
  <c r="B263" i="15"/>
  <c r="AE262" i="15"/>
  <c r="AA262" i="15"/>
  <c r="V262" i="15"/>
  <c r="P262" i="15"/>
  <c r="M262" i="15"/>
  <c r="C262" i="15"/>
  <c r="B262" i="15"/>
  <c r="AE261" i="15"/>
  <c r="AH261" i="15" s="1"/>
  <c r="AA261" i="15"/>
  <c r="V261" i="15"/>
  <c r="P261" i="15"/>
  <c r="M261" i="15"/>
  <c r="C261" i="15"/>
  <c r="B261" i="15"/>
  <c r="AE260" i="15"/>
  <c r="AA260" i="15"/>
  <c r="V260" i="15"/>
  <c r="P260" i="15"/>
  <c r="M260" i="15"/>
  <c r="C260" i="15"/>
  <c r="B260" i="15"/>
  <c r="AE259" i="15"/>
  <c r="AH259" i="15" s="1"/>
  <c r="AA259" i="15"/>
  <c r="V259" i="15"/>
  <c r="P259" i="15"/>
  <c r="M259" i="15"/>
  <c r="C259" i="15"/>
  <c r="B259" i="15"/>
  <c r="AE258" i="15"/>
  <c r="AA258" i="15"/>
  <c r="V258" i="15"/>
  <c r="P258" i="15"/>
  <c r="M258" i="15"/>
  <c r="C258" i="15"/>
  <c r="B258" i="15"/>
  <c r="AE257" i="15"/>
  <c r="AH257" i="15" s="1"/>
  <c r="AA257" i="15"/>
  <c r="V257" i="15"/>
  <c r="P257" i="15"/>
  <c r="M257" i="15"/>
  <c r="C257" i="15"/>
  <c r="B257" i="15"/>
  <c r="AE256" i="15"/>
  <c r="AA256" i="15"/>
  <c r="V256" i="15"/>
  <c r="P256" i="15"/>
  <c r="M256" i="15"/>
  <c r="C256" i="15"/>
  <c r="B256" i="15"/>
  <c r="AE255" i="15"/>
  <c r="AH255" i="15" s="1"/>
  <c r="AA255" i="15"/>
  <c r="V255" i="15"/>
  <c r="P255" i="15"/>
  <c r="M255" i="15"/>
  <c r="C255" i="15"/>
  <c r="B255" i="15"/>
  <c r="AE254" i="15"/>
  <c r="AH254" i="15" s="1"/>
  <c r="AA254" i="15"/>
  <c r="V254" i="15"/>
  <c r="P254" i="15"/>
  <c r="M254" i="15"/>
  <c r="C254" i="15"/>
  <c r="B254" i="15"/>
  <c r="AE253" i="15"/>
  <c r="AA253" i="15"/>
  <c r="V253" i="15"/>
  <c r="P253" i="15"/>
  <c r="M253" i="15"/>
  <c r="C253" i="15"/>
  <c r="B253" i="15"/>
  <c r="AE252" i="15"/>
  <c r="AH252" i="15" s="1"/>
  <c r="AA252" i="15"/>
  <c r="V252" i="15"/>
  <c r="P252" i="15"/>
  <c r="M252" i="15"/>
  <c r="C252" i="15"/>
  <c r="B252" i="15"/>
  <c r="AE247" i="15"/>
  <c r="AH247" i="15" s="1"/>
  <c r="AA247" i="15"/>
  <c r="V247" i="15"/>
  <c r="P247" i="15"/>
  <c r="M247" i="15"/>
  <c r="C247" i="15"/>
  <c r="B247" i="15"/>
  <c r="AE246" i="15"/>
  <c r="AH246" i="15" s="1"/>
  <c r="AA246" i="15"/>
  <c r="V246" i="15"/>
  <c r="P246" i="15"/>
  <c r="M246" i="15"/>
  <c r="C246" i="15"/>
  <c r="B246" i="15"/>
  <c r="AE245" i="15"/>
  <c r="AA245" i="15"/>
  <c r="V245" i="15"/>
  <c r="P245" i="15"/>
  <c r="M245" i="15"/>
  <c r="C245" i="15"/>
  <c r="B245" i="15"/>
  <c r="AE244" i="15"/>
  <c r="AH244" i="15" s="1"/>
  <c r="AA244" i="15"/>
  <c r="V244" i="15"/>
  <c r="P244" i="15"/>
  <c r="M244" i="15"/>
  <c r="C244" i="15"/>
  <c r="B244" i="15"/>
  <c r="AE243" i="15"/>
  <c r="AA243" i="15"/>
  <c r="V243" i="15"/>
  <c r="P243" i="15"/>
  <c r="M243" i="15"/>
  <c r="C243" i="15"/>
  <c r="B243" i="15"/>
  <c r="AE242" i="15"/>
  <c r="AH242" i="15" s="1"/>
  <c r="AA242" i="15"/>
  <c r="V242" i="15"/>
  <c r="W242" i="15" s="1"/>
  <c r="P242" i="15"/>
  <c r="M242" i="15"/>
  <c r="C242" i="15"/>
  <c r="B242" i="15"/>
  <c r="AE241" i="15"/>
  <c r="AH241" i="15" s="1"/>
  <c r="AA241" i="15"/>
  <c r="V241" i="15"/>
  <c r="W241" i="15" s="1"/>
  <c r="P241" i="15"/>
  <c r="M241" i="15"/>
  <c r="C241" i="15"/>
  <c r="B241" i="15"/>
  <c r="AE240" i="15"/>
  <c r="AA240" i="15"/>
  <c r="V240" i="15"/>
  <c r="W240" i="15" s="1"/>
  <c r="X240" i="15" s="1"/>
  <c r="P240" i="15"/>
  <c r="M240" i="15"/>
  <c r="C240" i="15"/>
  <c r="B240" i="15"/>
  <c r="AE239" i="15"/>
  <c r="AH239" i="15" s="1"/>
  <c r="AA239" i="15"/>
  <c r="V239" i="15"/>
  <c r="P239" i="15"/>
  <c r="M239" i="15"/>
  <c r="C239" i="15"/>
  <c r="B239" i="15"/>
  <c r="AE238" i="15"/>
  <c r="AH238" i="15" s="1"/>
  <c r="AA238" i="15"/>
  <c r="V238" i="15"/>
  <c r="P238" i="15"/>
  <c r="M238" i="15"/>
  <c r="C238" i="15"/>
  <c r="B238" i="15"/>
  <c r="AE184" i="15"/>
  <c r="AA184" i="15"/>
  <c r="V184" i="15"/>
  <c r="P184" i="15"/>
  <c r="M184" i="15"/>
  <c r="C184" i="15"/>
  <c r="B184" i="15"/>
  <c r="AE237" i="15"/>
  <c r="AH237" i="15" s="1"/>
  <c r="AA237" i="15"/>
  <c r="V237" i="15"/>
  <c r="P237" i="15"/>
  <c r="M237" i="15"/>
  <c r="C237" i="15"/>
  <c r="B237" i="15"/>
  <c r="AE249" i="15"/>
  <c r="AH249" i="15" s="1"/>
  <c r="AA249" i="15"/>
  <c r="V249" i="15"/>
  <c r="W249" i="15" s="1"/>
  <c r="P249" i="15"/>
  <c r="M249" i="15"/>
  <c r="C249" i="15"/>
  <c r="B249" i="15"/>
  <c r="AE248" i="15"/>
  <c r="AA248" i="15"/>
  <c r="V248" i="15"/>
  <c r="P248" i="15"/>
  <c r="M248" i="15"/>
  <c r="C248" i="15"/>
  <c r="B248" i="15"/>
  <c r="AE236" i="15"/>
  <c r="AH236" i="15" s="1"/>
  <c r="AA236" i="15"/>
  <c r="V236" i="15"/>
  <c r="P236" i="15"/>
  <c r="M236" i="15"/>
  <c r="C236" i="15"/>
  <c r="B236" i="15"/>
  <c r="AE235" i="15"/>
  <c r="AA235" i="15"/>
  <c r="V235" i="15"/>
  <c r="P235" i="15"/>
  <c r="M235" i="15"/>
  <c r="C235" i="15"/>
  <c r="B235" i="15"/>
  <c r="AE234" i="15"/>
  <c r="AH234" i="15" s="1"/>
  <c r="AA234" i="15"/>
  <c r="V234" i="15"/>
  <c r="P234" i="15"/>
  <c r="M234" i="15"/>
  <c r="C234" i="15"/>
  <c r="B234" i="15"/>
  <c r="AE233" i="15"/>
  <c r="AH233" i="15" s="1"/>
  <c r="AA233" i="15"/>
  <c r="V233" i="15"/>
  <c r="P233" i="15"/>
  <c r="M233" i="15"/>
  <c r="C233" i="15"/>
  <c r="B233" i="15"/>
  <c r="AE226" i="15"/>
  <c r="AA226" i="15"/>
  <c r="V226" i="15"/>
  <c r="W226" i="15" s="1"/>
  <c r="X226" i="15" s="1"/>
  <c r="P226" i="15"/>
  <c r="M226" i="15"/>
  <c r="C226" i="15"/>
  <c r="B226" i="15"/>
  <c r="AE225" i="15"/>
  <c r="AH225" i="15" s="1"/>
  <c r="AA225" i="15"/>
  <c r="V225" i="15"/>
  <c r="P225" i="15"/>
  <c r="M225" i="15"/>
  <c r="C225" i="15"/>
  <c r="B225" i="15"/>
  <c r="AE224" i="15"/>
  <c r="AH224" i="15" s="1"/>
  <c r="AA224" i="15"/>
  <c r="V224" i="15"/>
  <c r="P224" i="15"/>
  <c r="M224" i="15"/>
  <c r="C224" i="15"/>
  <c r="B224" i="15"/>
  <c r="AE231" i="15"/>
  <c r="AA231" i="15"/>
  <c r="V231" i="15"/>
  <c r="W231" i="15" s="1"/>
  <c r="P231" i="15"/>
  <c r="M231" i="15"/>
  <c r="C231" i="15"/>
  <c r="B231" i="15"/>
  <c r="AE230" i="15"/>
  <c r="AH230" i="15" s="1"/>
  <c r="AA230" i="15"/>
  <c r="V230" i="15"/>
  <c r="P230" i="15"/>
  <c r="M230" i="15"/>
  <c r="C230" i="15"/>
  <c r="B230" i="15"/>
  <c r="AE229" i="15"/>
  <c r="AH229" i="15" s="1"/>
  <c r="AA229" i="15"/>
  <c r="V229" i="15"/>
  <c r="W229" i="15" s="1"/>
  <c r="P229" i="15"/>
  <c r="M229" i="15"/>
  <c r="C229" i="15"/>
  <c r="B229" i="15"/>
  <c r="AE284" i="15"/>
  <c r="AA284" i="15"/>
  <c r="V284" i="15"/>
  <c r="P284" i="15"/>
  <c r="M284" i="15"/>
  <c r="C284" i="15"/>
  <c r="B284" i="15"/>
  <c r="AE250" i="15"/>
  <c r="AH250" i="15" s="1"/>
  <c r="AA250" i="15"/>
  <c r="V250" i="15"/>
  <c r="P250" i="15"/>
  <c r="M250" i="15"/>
  <c r="C250" i="15"/>
  <c r="B250" i="15"/>
  <c r="AE232" i="15"/>
  <c r="AH232" i="15" s="1"/>
  <c r="AA232" i="15"/>
  <c r="V232" i="15"/>
  <c r="P232" i="15"/>
  <c r="M232" i="15"/>
  <c r="C232" i="15"/>
  <c r="B232" i="15"/>
  <c r="AE153" i="15"/>
  <c r="AA153" i="15"/>
  <c r="V153" i="15"/>
  <c r="P153" i="15"/>
  <c r="M153" i="15"/>
  <c r="C153" i="15"/>
  <c r="B153" i="15"/>
  <c r="AE152" i="15"/>
  <c r="AA152" i="15"/>
  <c r="V152" i="15"/>
  <c r="P152" i="15"/>
  <c r="M152" i="15"/>
  <c r="C152" i="15"/>
  <c r="B152" i="15"/>
  <c r="AE116" i="15"/>
  <c r="AA116" i="15"/>
  <c r="V116" i="15"/>
  <c r="P116" i="15"/>
  <c r="M116" i="15"/>
  <c r="C116" i="15"/>
  <c r="B116" i="15"/>
  <c r="AE115" i="15"/>
  <c r="AA115" i="15"/>
  <c r="V115" i="15"/>
  <c r="P115" i="15"/>
  <c r="M115" i="15"/>
  <c r="C115" i="15"/>
  <c r="B115" i="15"/>
  <c r="AE315" i="15"/>
  <c r="AA315" i="15"/>
  <c r="V315" i="15"/>
  <c r="W315" i="15" s="1"/>
  <c r="P315" i="15"/>
  <c r="M315" i="15"/>
  <c r="C315" i="15"/>
  <c r="B315" i="15"/>
  <c r="AE314" i="15"/>
  <c r="AA314" i="15"/>
  <c r="V314" i="15"/>
  <c r="W314" i="15" s="1"/>
  <c r="P314" i="15"/>
  <c r="M314" i="15"/>
  <c r="C314" i="15"/>
  <c r="B314" i="15"/>
  <c r="AE313" i="15"/>
  <c r="AA313" i="15"/>
  <c r="V313" i="15"/>
  <c r="P313" i="15"/>
  <c r="M313" i="15"/>
  <c r="C313" i="15"/>
  <c r="B313" i="15"/>
  <c r="AE312" i="15"/>
  <c r="AA312" i="15"/>
  <c r="V312" i="15"/>
  <c r="W312" i="15" s="1"/>
  <c r="P312" i="15"/>
  <c r="M312" i="15"/>
  <c r="C312" i="15"/>
  <c r="B312" i="15"/>
  <c r="AE319" i="15"/>
  <c r="AA319" i="15"/>
  <c r="V319" i="15"/>
  <c r="P319" i="15"/>
  <c r="M319" i="15"/>
  <c r="C319" i="15"/>
  <c r="B319" i="15"/>
  <c r="AE151" i="15"/>
  <c r="AH151" i="15" s="1"/>
  <c r="AA151" i="15"/>
  <c r="V151" i="15"/>
  <c r="P151" i="15"/>
  <c r="M151" i="15"/>
  <c r="C151" i="15"/>
  <c r="B151" i="15"/>
  <c r="AE144" i="15"/>
  <c r="AH144" i="15" s="1"/>
  <c r="AA144" i="15"/>
  <c r="V144" i="15"/>
  <c r="P144" i="15"/>
  <c r="M144" i="15"/>
  <c r="C144" i="15"/>
  <c r="B144" i="15"/>
  <c r="AE150" i="15"/>
  <c r="AA150" i="15"/>
  <c r="V150" i="15"/>
  <c r="P150" i="15"/>
  <c r="M150" i="15"/>
  <c r="C150" i="15"/>
  <c r="B150" i="15"/>
  <c r="AE149" i="15"/>
  <c r="AA149" i="15"/>
  <c r="V149" i="15"/>
  <c r="P149" i="15"/>
  <c r="M149" i="15"/>
  <c r="C149" i="15"/>
  <c r="B149" i="15"/>
  <c r="AE80" i="15"/>
  <c r="AH80" i="15" s="1"/>
  <c r="AA80" i="15"/>
  <c r="V80" i="15"/>
  <c r="P80" i="15"/>
  <c r="M80" i="15"/>
  <c r="C80" i="15"/>
  <c r="B80" i="15"/>
  <c r="AE79" i="15"/>
  <c r="AH79" i="15" s="1"/>
  <c r="AA79" i="15"/>
  <c r="V79" i="15"/>
  <c r="P79" i="15"/>
  <c r="M79" i="15"/>
  <c r="C79" i="15"/>
  <c r="B79" i="15"/>
  <c r="AE78" i="15"/>
  <c r="AH78" i="15" s="1"/>
  <c r="AA78" i="15"/>
  <c r="V78" i="15"/>
  <c r="P78" i="15"/>
  <c r="M78" i="15"/>
  <c r="C78" i="15"/>
  <c r="B78" i="15"/>
  <c r="AJ146" i="15" a="1"/>
  <c r="AJ146" i="15" s="1"/>
  <c r="AE146" i="15"/>
  <c r="AH146" i="15" s="1"/>
  <c r="AA146" i="15"/>
  <c r="V146" i="15"/>
  <c r="P146" i="15"/>
  <c r="M146" i="15"/>
  <c r="AE138" i="15"/>
  <c r="AH138" i="15" s="1"/>
  <c r="AA138" i="15"/>
  <c r="V138" i="15"/>
  <c r="P138" i="15"/>
  <c r="M138" i="15"/>
  <c r="C138" i="15"/>
  <c r="B138" i="15"/>
  <c r="AE136" i="15"/>
  <c r="AH136" i="15" s="1"/>
  <c r="AA136" i="15"/>
  <c r="V136" i="15"/>
  <c r="P136" i="15"/>
  <c r="M136" i="15"/>
  <c r="C136" i="15"/>
  <c r="B136" i="15"/>
  <c r="AE135" i="15"/>
  <c r="AH135" i="15" s="1"/>
  <c r="AA135" i="15"/>
  <c r="V135" i="15"/>
  <c r="W135" i="15" s="1"/>
  <c r="P135" i="15"/>
  <c r="M135" i="15"/>
  <c r="C135" i="15"/>
  <c r="B135" i="15"/>
  <c r="AE134" i="15"/>
  <c r="AA134" i="15"/>
  <c r="V134" i="15"/>
  <c r="P134" i="15"/>
  <c r="M134" i="15"/>
  <c r="C134" i="15"/>
  <c r="B134" i="15"/>
  <c r="AE133" i="15"/>
  <c r="AH133" i="15" s="1"/>
  <c r="AA133" i="15"/>
  <c r="V133" i="15"/>
  <c r="P133" i="15"/>
  <c r="M133" i="15"/>
  <c r="C133" i="15"/>
  <c r="B133" i="15"/>
  <c r="AE131" i="15"/>
  <c r="V131" i="15"/>
  <c r="P131" i="15"/>
  <c r="M131" i="15"/>
  <c r="C131" i="15"/>
  <c r="B131" i="15"/>
  <c r="AE109" i="15"/>
  <c r="AH109" i="15" s="1"/>
  <c r="AA109" i="15"/>
  <c r="V109" i="15"/>
  <c r="W109" i="15" s="1"/>
  <c r="X109" i="15" s="1"/>
  <c r="P109" i="15"/>
  <c r="M109" i="15"/>
  <c r="C109" i="15"/>
  <c r="B109" i="15"/>
  <c r="AE108" i="15"/>
  <c r="AA108" i="15"/>
  <c r="V108" i="15"/>
  <c r="P108" i="15"/>
  <c r="M108" i="15"/>
  <c r="C108" i="15"/>
  <c r="B108" i="15"/>
  <c r="AE107" i="15"/>
  <c r="AA107" i="15"/>
  <c r="V107" i="15"/>
  <c r="P107" i="15"/>
  <c r="M107" i="15"/>
  <c r="C107" i="15"/>
  <c r="B107" i="15"/>
  <c r="AE112" i="15"/>
  <c r="AA112" i="15"/>
  <c r="V112" i="15"/>
  <c r="P112" i="15"/>
  <c r="M112" i="15"/>
  <c r="C112" i="15"/>
  <c r="B112" i="15"/>
  <c r="AE111" i="15"/>
  <c r="AA111" i="15"/>
  <c r="V111" i="15"/>
  <c r="P111" i="15"/>
  <c r="M111" i="15"/>
  <c r="C111" i="15"/>
  <c r="B111" i="15"/>
  <c r="AE110" i="15"/>
  <c r="AA110" i="15"/>
  <c r="V110" i="15"/>
  <c r="P110" i="15"/>
  <c r="M110" i="15"/>
  <c r="C110" i="15"/>
  <c r="B110" i="15"/>
  <c r="AJ284" i="15" l="1" a="1"/>
  <c r="AJ284" i="15" s="1"/>
  <c r="AH284" i="15"/>
  <c r="AJ418" i="15" a="1"/>
  <c r="AJ418" i="15" s="1"/>
  <c r="AJ281" i="15" a="1"/>
  <c r="AJ281" i="15" s="1"/>
  <c r="AH281" i="15"/>
  <c r="AJ417" i="15" a="1"/>
  <c r="AJ417" i="15" s="1"/>
  <c r="AH417" i="15"/>
  <c r="AJ413" i="15" a="1"/>
  <c r="AJ413" i="15" s="1"/>
  <c r="AH413" i="15"/>
  <c r="AH280" i="15"/>
  <c r="AJ412" i="15" a="1"/>
  <c r="AJ412" i="15" s="1"/>
  <c r="AH412" i="15"/>
  <c r="AJ550" i="15" a="1"/>
  <c r="AJ550" i="15" s="1"/>
  <c r="AJ409" i="15" a="1"/>
  <c r="AJ409" i="15" s="1"/>
  <c r="AJ115" i="15" a="1"/>
  <c r="AJ115" i="15" s="1"/>
  <c r="AJ411" i="15" a="1"/>
  <c r="AJ411" i="15" s="1"/>
  <c r="AJ273" i="15" a="1"/>
  <c r="AJ273" i="15" s="1"/>
  <c r="AJ410" i="15" a="1"/>
  <c r="AJ410" i="15" s="1"/>
  <c r="AH409" i="15"/>
  <c r="AH410" i="15"/>
  <c r="AJ153" i="15" a="1"/>
  <c r="AJ153" i="15" s="1"/>
  <c r="AJ275" i="15" a="1"/>
  <c r="AJ275" i="15" s="1"/>
  <c r="AJ277" i="15" a="1"/>
  <c r="AJ277" i="15" s="1"/>
  <c r="AJ279" i="15" a="1"/>
  <c r="AJ279" i="15" s="1"/>
  <c r="AJ274" i="15" a="1"/>
  <c r="AJ274" i="15" s="1"/>
  <c r="AJ276" i="15" a="1"/>
  <c r="AJ276" i="15" s="1"/>
  <c r="AJ278" i="15" a="1"/>
  <c r="AJ278" i="15" s="1"/>
  <c r="AH277" i="15"/>
  <c r="AH278" i="15"/>
  <c r="AH152" i="15"/>
  <c r="AH153" i="15"/>
  <c r="AJ152" i="15" a="1"/>
  <c r="AJ152" i="15" s="1"/>
  <c r="AJ313" i="15" a="1"/>
  <c r="AJ313" i="15" s="1"/>
  <c r="AJ315" i="15" a="1"/>
  <c r="AJ315" i="15" s="1"/>
  <c r="AJ312" i="15" a="1"/>
  <c r="AJ312" i="15" s="1"/>
  <c r="AJ314" i="15" a="1"/>
  <c r="AJ314" i="15" s="1"/>
  <c r="AH312" i="15"/>
  <c r="AH313" i="15"/>
  <c r="AH314" i="15"/>
  <c r="AH315" i="15"/>
  <c r="AH115" i="15"/>
  <c r="AH116" i="15"/>
  <c r="AJ116" i="15" a="1"/>
  <c r="AJ116" i="15" s="1"/>
  <c r="AJ471" i="15" a="1"/>
  <c r="AJ471" i="15" s="1"/>
  <c r="AJ472" i="15" a="1"/>
  <c r="AJ472" i="15" s="1"/>
  <c r="AI107" i="19" a="1"/>
  <c r="AI107" i="19" s="1"/>
  <c r="AH472" i="15"/>
  <c r="AH471" i="15"/>
  <c r="AH470" i="15"/>
  <c r="AJ470" i="15" a="1"/>
  <c r="AJ470" i="15" s="1"/>
  <c r="AI105" i="19" a="1"/>
  <c r="AI105" i="19" s="1"/>
  <c r="AH511" i="15"/>
  <c r="AH513" i="15"/>
  <c r="AH512" i="15"/>
  <c r="AJ545" i="15" a="1"/>
  <c r="AJ545" i="15" s="1"/>
  <c r="AJ408" i="15" a="1"/>
  <c r="AJ408" i="15" s="1"/>
  <c r="AJ546" i="15" a="1"/>
  <c r="AJ546" i="15" s="1"/>
  <c r="AH408" i="15"/>
  <c r="AJ544" i="15" a="1"/>
  <c r="AJ544" i="15" s="1"/>
  <c r="AJ547" i="15" a="1"/>
  <c r="AJ547" i="15" s="1"/>
  <c r="AH544" i="15"/>
  <c r="AH545" i="15"/>
  <c r="AI106" i="19" a="1"/>
  <c r="AI106" i="19" s="1"/>
  <c r="AI109" i="19" a="1"/>
  <c r="AI109" i="19" s="1"/>
  <c r="AI108" i="19" a="1"/>
  <c r="AI108" i="19" s="1"/>
  <c r="AJ511" i="15" a="1"/>
  <c r="AJ511" i="15" s="1"/>
  <c r="AJ512" i="15" a="1"/>
  <c r="AJ512" i="15" s="1"/>
  <c r="AJ513" i="15" a="1"/>
  <c r="AJ513" i="15" s="1"/>
  <c r="AJ514" i="15" a="1"/>
  <c r="AJ514" i="15" s="1"/>
  <c r="AG108" i="19"/>
  <c r="AG105" i="19"/>
  <c r="AH131" i="15"/>
  <c r="AJ264" i="15" a="1"/>
  <c r="AJ264" i="15" s="1"/>
  <c r="P97" i="19"/>
  <c r="AI84" i="19" a="1"/>
  <c r="AI84" i="19" s="1"/>
  <c r="AJ265" i="15" a="1"/>
  <c r="AJ265" i="15" s="1"/>
  <c r="AB151" i="15"/>
  <c r="AC151" i="15" s="1"/>
  <c r="AB314" i="15"/>
  <c r="AC314" i="15" s="1"/>
  <c r="AB247" i="15"/>
  <c r="AC247" i="15" s="1"/>
  <c r="AB261" i="15"/>
  <c r="AC261" i="15" s="1"/>
  <c r="AB399" i="15"/>
  <c r="AC399" i="15" s="1"/>
  <c r="AB409" i="15"/>
  <c r="AC409" i="15" s="1"/>
  <c r="AB413" i="15"/>
  <c r="AC413" i="15" s="1"/>
  <c r="AB510" i="15"/>
  <c r="AC510" i="15" s="1"/>
  <c r="AB514" i="15"/>
  <c r="AC514" i="15" s="1"/>
  <c r="AB144" i="15"/>
  <c r="AC144" i="15" s="1"/>
  <c r="AB315" i="15"/>
  <c r="AC315" i="15" s="1"/>
  <c r="AB249" i="15"/>
  <c r="AC249" i="15" s="1"/>
  <c r="AB243" i="15"/>
  <c r="AC243" i="15" s="1"/>
  <c r="AB246" i="15"/>
  <c r="AC246" i="15" s="1"/>
  <c r="AB260" i="15"/>
  <c r="AC260" i="15" s="1"/>
  <c r="AB410" i="15"/>
  <c r="AC410" i="15" s="1"/>
  <c r="AB511" i="15"/>
  <c r="AC511" i="15" s="1"/>
  <c r="AC544" i="15"/>
  <c r="AB470" i="15"/>
  <c r="AC470" i="15" s="1"/>
  <c r="AB110" i="15"/>
  <c r="AC110" i="15" s="1"/>
  <c r="AB112" i="15"/>
  <c r="AC112" i="15" s="1"/>
  <c r="AB150" i="15"/>
  <c r="AC150" i="15" s="1"/>
  <c r="AB242" i="15"/>
  <c r="AC242" i="15" s="1"/>
  <c r="AB245" i="15"/>
  <c r="AC245" i="15" s="1"/>
  <c r="AB263" i="15"/>
  <c r="AC263" i="15" s="1"/>
  <c r="AB281" i="15"/>
  <c r="AC281" i="15" s="1"/>
  <c r="AB543" i="15"/>
  <c r="AC543" i="15" s="1"/>
  <c r="AB512" i="15"/>
  <c r="AC512" i="15" s="1"/>
  <c r="AB131" i="15"/>
  <c r="AC131" i="15" s="1"/>
  <c r="AB312" i="15"/>
  <c r="AC312" i="15" s="1"/>
  <c r="AB259" i="15"/>
  <c r="AC259" i="15" s="1"/>
  <c r="AB401" i="15"/>
  <c r="AC401" i="15" s="1"/>
  <c r="AB411" i="15"/>
  <c r="AC411" i="15" s="1"/>
  <c r="AB417" i="15"/>
  <c r="AC417" i="15" s="1"/>
  <c r="AB111" i="15"/>
  <c r="AC111" i="15" s="1"/>
  <c r="AB149" i="15"/>
  <c r="AC149" i="15" s="1"/>
  <c r="AB319" i="15"/>
  <c r="AC319" i="15" s="1"/>
  <c r="AB313" i="15"/>
  <c r="AC313" i="15" s="1"/>
  <c r="AB116" i="15"/>
  <c r="AC116" i="15" s="1"/>
  <c r="AB241" i="15"/>
  <c r="AC241" i="15" s="1"/>
  <c r="AB254" i="15"/>
  <c r="AC254" i="15" s="1"/>
  <c r="AB262" i="15"/>
  <c r="AC262" i="15" s="1"/>
  <c r="AB400" i="15"/>
  <c r="AC400" i="15" s="1"/>
  <c r="AC408" i="15"/>
  <c r="AB412" i="15"/>
  <c r="AC412" i="15" s="1"/>
  <c r="AB418" i="15"/>
  <c r="AC418" i="15" s="1"/>
  <c r="AB513" i="15"/>
  <c r="AC513" i="15" s="1"/>
  <c r="AC546" i="15"/>
  <c r="AB472" i="15"/>
  <c r="AC472" i="15" s="1"/>
  <c r="AH543" i="15"/>
  <c r="AJ508" i="15" a="1"/>
  <c r="AJ508" i="15" s="1"/>
  <c r="AB98" i="19"/>
  <c r="AB96" i="19"/>
  <c r="W98" i="19"/>
  <c r="AI98" i="19" a="1"/>
  <c r="AI98" i="19" s="1"/>
  <c r="AI96" i="19" a="1"/>
  <c r="AI96" i="19" s="1"/>
  <c r="P108" i="19"/>
  <c r="P109" i="19"/>
  <c r="W97" i="19"/>
  <c r="W96" i="19"/>
  <c r="P98" i="19"/>
  <c r="AG101" i="19"/>
  <c r="AG102" i="19"/>
  <c r="AG103" i="19"/>
  <c r="AG104" i="19"/>
  <c r="AJ542" i="15" a="1"/>
  <c r="AJ542" i="15" s="1"/>
  <c r="AJ543" i="15" a="1"/>
  <c r="AJ543" i="15" s="1"/>
  <c r="AH542" i="15"/>
  <c r="AH464" i="15"/>
  <c r="AH319" i="15"/>
  <c r="AH231" i="15"/>
  <c r="AH226" i="15"/>
  <c r="AH235" i="15"/>
  <c r="AH248" i="15"/>
  <c r="AH184" i="15"/>
  <c r="AH240" i="15"/>
  <c r="AH243" i="15"/>
  <c r="AH245" i="15"/>
  <c r="AH253" i="15"/>
  <c r="AH256" i="15"/>
  <c r="AH258" i="15"/>
  <c r="AH260" i="15"/>
  <c r="AH262" i="15"/>
  <c r="AH400" i="15"/>
  <c r="AH405" i="15"/>
  <c r="AH404" i="15"/>
  <c r="AH399" i="15"/>
  <c r="AJ510" i="15" a="1"/>
  <c r="AJ510" i="15" s="1"/>
  <c r="AJ462" i="15" a="1"/>
  <c r="AJ462" i="15" s="1"/>
  <c r="AJ464" i="15" a="1"/>
  <c r="AJ464" i="15" s="1"/>
  <c r="Q546" i="15"/>
  <c r="Q470" i="15"/>
  <c r="Q512" i="15"/>
  <c r="Q547" i="15"/>
  <c r="Q543" i="15"/>
  <c r="Q472" i="15"/>
  <c r="Q513" i="15"/>
  <c r="Q550" i="15"/>
  <c r="Q471" i="15"/>
  <c r="Q544" i="15"/>
  <c r="AC547" i="15"/>
  <c r="AB471" i="15"/>
  <c r="AC471" i="15" s="1"/>
  <c r="AB550" i="15"/>
  <c r="AC550" i="15" s="1"/>
  <c r="Q464" i="15"/>
  <c r="Q511" i="15"/>
  <c r="Q514" i="15"/>
  <c r="Q545" i="15"/>
  <c r="AC545" i="15"/>
  <c r="Q510" i="15"/>
  <c r="Q508" i="15"/>
  <c r="Q462" i="15"/>
  <c r="AB462" i="15"/>
  <c r="AC462" i="15" s="1"/>
  <c r="Q542" i="15"/>
  <c r="AJ399" i="15" a="1"/>
  <c r="AJ399" i="15" s="1"/>
  <c r="AJ407" i="15" a="1"/>
  <c r="AJ407" i="15" s="1"/>
  <c r="AJ400" i="15" a="1"/>
  <c r="AJ400" i="15" s="1"/>
  <c r="AB464" i="15"/>
  <c r="AC464" i="15" s="1"/>
  <c r="AB542" i="15"/>
  <c r="AC542" i="15" s="1"/>
  <c r="AB508" i="15"/>
  <c r="AC508" i="15" s="1"/>
  <c r="AJ404" i="15" a="1"/>
  <c r="AJ404" i="15" s="1"/>
  <c r="AJ406" i="15" a="1"/>
  <c r="AJ406" i="15" s="1"/>
  <c r="AH406" i="15"/>
  <c r="AH407" i="15"/>
  <c r="AJ403" i="15" a="1"/>
  <c r="AJ403" i="15" s="1"/>
  <c r="AJ405" i="15" a="1"/>
  <c r="AJ405" i="15" s="1"/>
  <c r="AJ402" i="15" a="1"/>
  <c r="AJ402" i="15" s="1"/>
  <c r="AJ401" i="15" a="1"/>
  <c r="AJ401" i="15" s="1"/>
  <c r="AH403" i="15"/>
  <c r="AH402" i="15"/>
  <c r="AH401" i="15"/>
  <c r="Q413" i="15"/>
  <c r="W413" i="15"/>
  <c r="X413" i="15" s="1"/>
  <c r="AJ319" i="15" a="1"/>
  <c r="AJ319" i="15" s="1"/>
  <c r="AJ250" i="15" a="1"/>
  <c r="AJ250" i="15" s="1"/>
  <c r="Q417" i="15"/>
  <c r="Q401" i="15"/>
  <c r="X408" i="15"/>
  <c r="W410" i="15"/>
  <c r="X410" i="15" s="1"/>
  <c r="X418" i="15"/>
  <c r="Q278" i="15"/>
  <c r="Q399" i="15"/>
  <c r="X401" i="15"/>
  <c r="W403" i="15"/>
  <c r="X403" i="15" s="1"/>
  <c r="Q406" i="15"/>
  <c r="Q407" i="15"/>
  <c r="W409" i="15"/>
  <c r="X409" i="15" s="1"/>
  <c r="Q412" i="15"/>
  <c r="W417" i="15"/>
  <c r="X417" i="15" s="1"/>
  <c r="Q418" i="15"/>
  <c r="AB84" i="19"/>
  <c r="P84" i="19"/>
  <c r="AI97" i="19" a="1"/>
  <c r="AI97" i="19" s="1"/>
  <c r="AB97" i="19"/>
  <c r="P96" i="19"/>
  <c r="AI102" i="19" a="1"/>
  <c r="AI102" i="19" s="1"/>
  <c r="AI104" i="19" a="1"/>
  <c r="AI104" i="19" s="1"/>
  <c r="AI101" i="19" a="1"/>
  <c r="AI101" i="19" s="1"/>
  <c r="AI103" i="19" a="1"/>
  <c r="AI103" i="19" s="1"/>
  <c r="P107" i="19"/>
  <c r="P106" i="19"/>
  <c r="Q404" i="15"/>
  <c r="Q411" i="15"/>
  <c r="Q405" i="15"/>
  <c r="Q409" i="15"/>
  <c r="Q403" i="15"/>
  <c r="Q408" i="15"/>
  <c r="Q410" i="15"/>
  <c r="Q402" i="15"/>
  <c r="AB405" i="15"/>
  <c r="AC405" i="15" s="1"/>
  <c r="AB406" i="15"/>
  <c r="AC406" i="15" s="1"/>
  <c r="AB407" i="15"/>
  <c r="AC407" i="15" s="1"/>
  <c r="W405" i="15"/>
  <c r="X405" i="15" s="1"/>
  <c r="W406" i="15"/>
  <c r="X406" i="15" s="1"/>
  <c r="Q274" i="15"/>
  <c r="AB402" i="15"/>
  <c r="AC402" i="15" s="1"/>
  <c r="AB403" i="15"/>
  <c r="AC403" i="15" s="1"/>
  <c r="AB404" i="15"/>
  <c r="AC404" i="15" s="1"/>
  <c r="W402" i="15"/>
  <c r="X402" i="15" s="1"/>
  <c r="Q400" i="15"/>
  <c r="Q265" i="15"/>
  <c r="W399" i="15"/>
  <c r="X399" i="15" s="1"/>
  <c r="W400" i="15"/>
  <c r="X400" i="15" s="1"/>
  <c r="Q275" i="15"/>
  <c r="AI100" i="19" a="1"/>
  <c r="AI100" i="19" s="1"/>
  <c r="V106" i="19"/>
  <c r="W106" i="19" s="1"/>
  <c r="V107" i="19"/>
  <c r="W107" i="19" s="1"/>
  <c r="AA108" i="19"/>
  <c r="AB108" i="19" s="1"/>
  <c r="AA109" i="19"/>
  <c r="AB109" i="19" s="1"/>
  <c r="V108" i="19"/>
  <c r="W108" i="19" s="1"/>
  <c r="AG100" i="19"/>
  <c r="P102" i="19"/>
  <c r="P105" i="19"/>
  <c r="P100" i="19"/>
  <c r="P101" i="19"/>
  <c r="P104" i="19"/>
  <c r="P103" i="19"/>
  <c r="V100" i="19"/>
  <c r="W100" i="19" s="1"/>
  <c r="V101" i="19"/>
  <c r="W101" i="19" s="1"/>
  <c r="V102" i="19"/>
  <c r="W102" i="19" s="1"/>
  <c r="V103" i="19"/>
  <c r="W103" i="19" s="1"/>
  <c r="V104" i="19"/>
  <c r="W104" i="19" s="1"/>
  <c r="W105" i="19"/>
  <c r="AA100" i="19"/>
  <c r="AB100" i="19" s="1"/>
  <c r="AA101" i="19"/>
  <c r="AB101" i="19" s="1"/>
  <c r="AA102" i="19"/>
  <c r="AB102" i="19" s="1"/>
  <c r="AJ249" i="15" a="1"/>
  <c r="AJ249" i="15" s="1"/>
  <c r="Q279" i="15"/>
  <c r="Q280" i="15"/>
  <c r="AJ248" i="15" a="1"/>
  <c r="AJ248" i="15" s="1"/>
  <c r="Q273" i="15"/>
  <c r="Q276" i="15"/>
  <c r="AJ254" i="15" a="1"/>
  <c r="AJ254" i="15" s="1"/>
  <c r="AJ260" i="15" a="1"/>
  <c r="AJ260" i="15" s="1"/>
  <c r="AJ262" i="15" a="1"/>
  <c r="AJ262" i="15" s="1"/>
  <c r="AJ263" i="15" a="1"/>
  <c r="AJ263" i="15" s="1"/>
  <c r="Q277" i="15"/>
  <c r="AJ253" i="15" a="1"/>
  <c r="AJ253" i="15" s="1"/>
  <c r="AJ259" i="15" a="1"/>
  <c r="AJ259" i="15" s="1"/>
  <c r="AJ261" i="15" a="1"/>
  <c r="AJ261" i="15" s="1"/>
  <c r="Q262" i="15"/>
  <c r="Q281" i="15"/>
  <c r="Q264" i="15"/>
  <c r="X263" i="15"/>
  <c r="X273" i="15"/>
  <c r="X264" i="15"/>
  <c r="X281" i="15"/>
  <c r="X280" i="15"/>
  <c r="AJ257" i="15" a="1"/>
  <c r="AJ257" i="15" s="1"/>
  <c r="AJ258" i="15" a="1"/>
  <c r="AJ258" i="15" s="1"/>
  <c r="W258" i="15"/>
  <c r="X258" i="15" s="1"/>
  <c r="AJ255" i="15" a="1"/>
  <c r="AJ255" i="15" s="1"/>
  <c r="Q258" i="15"/>
  <c r="AB274" i="15"/>
  <c r="AC274" i="15" s="1"/>
  <c r="AB275" i="15"/>
  <c r="AC275" i="15" s="1"/>
  <c r="AB276" i="15"/>
  <c r="AC276" i="15" s="1"/>
  <c r="AB277" i="15"/>
  <c r="AC277" i="15" s="1"/>
  <c r="AB278" i="15"/>
  <c r="AC278" i="15" s="1"/>
  <c r="AB279" i="15"/>
  <c r="AC279" i="15" s="1"/>
  <c r="AB280" i="15"/>
  <c r="AC280" i="15" s="1"/>
  <c r="Q257" i="15"/>
  <c r="W274" i="15"/>
  <c r="X274" i="15" s="1"/>
  <c r="W275" i="15"/>
  <c r="X275" i="15" s="1"/>
  <c r="W276" i="15"/>
  <c r="X276" i="15" s="1"/>
  <c r="W277" i="15"/>
  <c r="X277" i="15" s="1"/>
  <c r="W278" i="15"/>
  <c r="X278" i="15" s="1"/>
  <c r="W279" i="15"/>
  <c r="X279" i="15" s="1"/>
  <c r="AJ252" i="15" a="1"/>
  <c r="AJ252" i="15" s="1"/>
  <c r="AC264" i="15"/>
  <c r="AC265" i="15"/>
  <c r="AB273" i="15"/>
  <c r="AC273" i="15" s="1"/>
  <c r="AJ256" i="15" a="1"/>
  <c r="AJ256" i="15" s="1"/>
  <c r="X265" i="15"/>
  <c r="Q263" i="15"/>
  <c r="Q252" i="15"/>
  <c r="Q260" i="15"/>
  <c r="Q255" i="15"/>
  <c r="Q259" i="15"/>
  <c r="AJ245" i="15" a="1"/>
  <c r="AJ245" i="15" s="1"/>
  <c r="AJ246" i="15" a="1"/>
  <c r="AJ246" i="15" s="1"/>
  <c r="AJ247" i="15" a="1"/>
  <c r="AJ247" i="15" s="1"/>
  <c r="Q253" i="15"/>
  <c r="Q256" i="15"/>
  <c r="Q261" i="15"/>
  <c r="W259" i="15"/>
  <c r="X259" i="15" s="1"/>
  <c r="W260" i="15"/>
  <c r="X260" i="15" s="1"/>
  <c r="W261" i="15"/>
  <c r="X261" i="15" s="1"/>
  <c r="W262" i="15"/>
  <c r="X262" i="15" s="1"/>
  <c r="Q248" i="15"/>
  <c r="AJ243" i="15" a="1"/>
  <c r="AJ243" i="15" s="1"/>
  <c r="Q254" i="15"/>
  <c r="AB252" i="15"/>
  <c r="AC252" i="15" s="1"/>
  <c r="AB253" i="15"/>
  <c r="AC253" i="15" s="1"/>
  <c r="AB255" i="15"/>
  <c r="AC255" i="15" s="1"/>
  <c r="AB256" i="15"/>
  <c r="AC256" i="15" s="1"/>
  <c r="AB257" i="15"/>
  <c r="AC257" i="15" s="1"/>
  <c r="AB258" i="15"/>
  <c r="AC258" i="15" s="1"/>
  <c r="W255" i="15"/>
  <c r="X255" i="15" s="1"/>
  <c r="W256" i="15"/>
  <c r="X256" i="15" s="1"/>
  <c r="W257" i="15"/>
  <c r="X257" i="15" s="1"/>
  <c r="AJ238" i="15" a="1"/>
  <c r="AJ238" i="15" s="1"/>
  <c r="AJ242" i="15" a="1"/>
  <c r="AJ242" i="15" s="1"/>
  <c r="AJ184" i="15" a="1"/>
  <c r="AJ184" i="15" s="1"/>
  <c r="AJ240" i="15" a="1"/>
  <c r="AJ240" i="15" s="1"/>
  <c r="AJ241" i="15" a="1"/>
  <c r="AJ241" i="15" s="1"/>
  <c r="Q241" i="15"/>
  <c r="AJ244" i="15" a="1"/>
  <c r="AJ244" i="15" s="1"/>
  <c r="Q245" i="15"/>
  <c r="W252" i="15"/>
  <c r="X252" i="15" s="1"/>
  <c r="W253" i="15"/>
  <c r="X253" i="15" s="1"/>
  <c r="W254" i="15"/>
  <c r="X254" i="15" s="1"/>
  <c r="AJ237" i="15" a="1"/>
  <c r="AJ237" i="15" s="1"/>
  <c r="AJ239" i="15" a="1"/>
  <c r="AJ239" i="15" s="1"/>
  <c r="AJ234" i="15" a="1"/>
  <c r="AJ234" i="15" s="1"/>
  <c r="AJ235" i="15" a="1"/>
  <c r="AJ235" i="15" s="1"/>
  <c r="AJ236" i="15" a="1"/>
  <c r="AJ236" i="15" s="1"/>
  <c r="Q246" i="15"/>
  <c r="Q237" i="15"/>
  <c r="AJ232" i="15" a="1"/>
  <c r="AJ232" i="15" s="1"/>
  <c r="Q244" i="15"/>
  <c r="Q236" i="15"/>
  <c r="Q247" i="15"/>
  <c r="Q284" i="15"/>
  <c r="Q239" i="15"/>
  <c r="AJ229" i="15" a="1"/>
  <c r="AJ229" i="15" s="1"/>
  <c r="Q238" i="15"/>
  <c r="X242" i="15"/>
  <c r="W243" i="15"/>
  <c r="X243" i="15" s="1"/>
  <c r="W244" i="15"/>
  <c r="X244" i="15" s="1"/>
  <c r="AJ230" i="15" a="1"/>
  <c r="AJ230" i="15" s="1"/>
  <c r="AJ233" i="15" a="1"/>
  <c r="AJ233" i="15" s="1"/>
  <c r="X241" i="15"/>
  <c r="Q234" i="15"/>
  <c r="Q184" i="15"/>
  <c r="Q243" i="15"/>
  <c r="AB244" i="15"/>
  <c r="AC244" i="15" s="1"/>
  <c r="W245" i="15"/>
  <c r="X245" i="15" s="1"/>
  <c r="W246" i="15"/>
  <c r="X246" i="15" s="1"/>
  <c r="W247" i="15"/>
  <c r="X247" i="15" s="1"/>
  <c r="Q240" i="15"/>
  <c r="Q242" i="15"/>
  <c r="AB237" i="15"/>
  <c r="AC237" i="15" s="1"/>
  <c r="AB184" i="15"/>
  <c r="AC184" i="15" s="1"/>
  <c r="AB238" i="15"/>
  <c r="AC238" i="15" s="1"/>
  <c r="AB239" i="15"/>
  <c r="AC239" i="15" s="1"/>
  <c r="AB240" i="15"/>
  <c r="AC240" i="15" s="1"/>
  <c r="W237" i="15"/>
  <c r="X237" i="15" s="1"/>
  <c r="W184" i="15"/>
  <c r="X184" i="15" s="1"/>
  <c r="W238" i="15"/>
  <c r="X238" i="15" s="1"/>
  <c r="W239" i="15"/>
  <c r="X239" i="15" s="1"/>
  <c r="AJ231" i="15" a="1"/>
  <c r="AJ231" i="15" s="1"/>
  <c r="AJ226" i="15" a="1"/>
  <c r="AJ226" i="15" s="1"/>
  <c r="AJ224" i="15" a="1"/>
  <c r="AJ224" i="15" s="1"/>
  <c r="AJ225" i="15" a="1"/>
  <c r="AJ225" i="15" s="1"/>
  <c r="Q152" i="15"/>
  <c r="Q224" i="15"/>
  <c r="AJ151" i="15" a="1"/>
  <c r="AJ151" i="15" s="1"/>
  <c r="Q226" i="15"/>
  <c r="AJ134" i="15" a="1"/>
  <c r="AJ134" i="15" s="1"/>
  <c r="Q230" i="15"/>
  <c r="Q231" i="15"/>
  <c r="Q235" i="15"/>
  <c r="Q115" i="15"/>
  <c r="Q153" i="15"/>
  <c r="Q232" i="15"/>
  <c r="Q229" i="15"/>
  <c r="Q233" i="15"/>
  <c r="X249" i="15"/>
  <c r="X231" i="15"/>
  <c r="Q225" i="15"/>
  <c r="X229" i="15"/>
  <c r="Q250" i="15"/>
  <c r="W284" i="15"/>
  <c r="X284" i="15" s="1"/>
  <c r="W230" i="15"/>
  <c r="X230" i="15" s="1"/>
  <c r="Q249" i="15"/>
  <c r="AB233" i="15"/>
  <c r="AC233" i="15" s="1"/>
  <c r="AB234" i="15"/>
  <c r="AC234" i="15" s="1"/>
  <c r="AB235" i="15"/>
  <c r="AC235" i="15" s="1"/>
  <c r="AB236" i="15"/>
  <c r="AC236" i="15" s="1"/>
  <c r="AB248" i="15"/>
  <c r="AC248" i="15" s="1"/>
  <c r="W233" i="15"/>
  <c r="X233" i="15" s="1"/>
  <c r="W234" i="15"/>
  <c r="X234" i="15" s="1"/>
  <c r="W235" i="15"/>
  <c r="X235" i="15" s="1"/>
  <c r="W236" i="15"/>
  <c r="X236" i="15" s="1"/>
  <c r="W248" i="15"/>
  <c r="X248" i="15" s="1"/>
  <c r="AB224" i="15"/>
  <c r="AC224" i="15" s="1"/>
  <c r="AB225" i="15"/>
  <c r="AC225" i="15" s="1"/>
  <c r="AB226" i="15"/>
  <c r="AC226" i="15" s="1"/>
  <c r="W224" i="15"/>
  <c r="X224" i="15" s="1"/>
  <c r="W225" i="15"/>
  <c r="X225" i="15" s="1"/>
  <c r="AB229" i="15"/>
  <c r="AC229" i="15" s="1"/>
  <c r="AB230" i="15"/>
  <c r="AC230" i="15" s="1"/>
  <c r="AB231" i="15"/>
  <c r="AC231" i="15" s="1"/>
  <c r="Q116" i="15"/>
  <c r="AB232" i="15"/>
  <c r="AC232" i="15" s="1"/>
  <c r="AB250" i="15"/>
  <c r="AC250" i="15" s="1"/>
  <c r="AB284" i="15"/>
  <c r="AC284" i="15" s="1"/>
  <c r="W232" i="15"/>
  <c r="X232" i="15" s="1"/>
  <c r="W250" i="15"/>
  <c r="X250" i="15" s="1"/>
  <c r="AB115" i="15"/>
  <c r="AC115" i="15" s="1"/>
  <c r="AB152" i="15"/>
  <c r="AC152" i="15" s="1"/>
  <c r="AB153" i="15"/>
  <c r="AC153" i="15" s="1"/>
  <c r="W152" i="15"/>
  <c r="X152" i="15" s="1"/>
  <c r="W153" i="15"/>
  <c r="X153" i="15" s="1"/>
  <c r="AJ144" i="15" a="1"/>
  <c r="AJ144" i="15" s="1"/>
  <c r="W115" i="15"/>
  <c r="X115" i="15" s="1"/>
  <c r="W116" i="15"/>
  <c r="X116" i="15" s="1"/>
  <c r="AJ133" i="15" a="1"/>
  <c r="AJ133" i="15" s="1"/>
  <c r="AJ150" i="15" a="1"/>
  <c r="AJ150" i="15" s="1"/>
  <c r="AJ149" i="15" a="1"/>
  <c r="AJ149" i="15" s="1"/>
  <c r="AJ138" i="15" a="1"/>
  <c r="AJ138" i="15" s="1"/>
  <c r="Q315" i="15"/>
  <c r="Q319" i="15"/>
  <c r="AJ78" i="15" a="1"/>
  <c r="AJ78" i="15" s="1"/>
  <c r="AJ112" i="15" a="1"/>
  <c r="AJ112" i="15" s="1"/>
  <c r="Q313" i="15"/>
  <c r="X315" i="15"/>
  <c r="W319" i="15"/>
  <c r="X319" i="15" s="1"/>
  <c r="X312" i="15"/>
  <c r="Q314" i="15"/>
  <c r="Q312" i="15"/>
  <c r="W313" i="15"/>
  <c r="X313" i="15" s="1"/>
  <c r="X314" i="15"/>
  <c r="AJ135" i="15" a="1"/>
  <c r="AJ135" i="15" s="1"/>
  <c r="AJ136" i="15" a="1"/>
  <c r="AJ136" i="15" s="1"/>
  <c r="W150" i="15"/>
  <c r="X150" i="15" s="1"/>
  <c r="W144" i="15"/>
  <c r="X144" i="15" s="1"/>
  <c r="W149" i="15"/>
  <c r="X149" i="15" s="1"/>
  <c r="W151" i="15"/>
  <c r="X151" i="15" s="1"/>
  <c r="Q151" i="15"/>
  <c r="Q149" i="15"/>
  <c r="Q150" i="15"/>
  <c r="Q144" i="15"/>
  <c r="AH149" i="15"/>
  <c r="AH150" i="15"/>
  <c r="AJ131" i="15" a="1"/>
  <c r="AJ131" i="15" s="1"/>
  <c r="Q80" i="15"/>
  <c r="AJ108" i="15" a="1"/>
  <c r="AJ108" i="15" s="1"/>
  <c r="Q136" i="15"/>
  <c r="AJ80" i="15" a="1"/>
  <c r="AJ80" i="15" s="1"/>
  <c r="AJ79" i="15" a="1"/>
  <c r="AJ79" i="15" s="1"/>
  <c r="Q78" i="15"/>
  <c r="Q138" i="15"/>
  <c r="Q146" i="15"/>
  <c r="Q135" i="15"/>
  <c r="AJ107" i="15" a="1"/>
  <c r="AJ107" i="15" s="1"/>
  <c r="AJ111" i="15" a="1"/>
  <c r="AJ111" i="15" s="1"/>
  <c r="AJ109" i="15" a="1"/>
  <c r="AJ109" i="15" s="1"/>
  <c r="Q79" i="15"/>
  <c r="AH110" i="15"/>
  <c r="AH111" i="15"/>
  <c r="AH112" i="15"/>
  <c r="AH107" i="15"/>
  <c r="AH108" i="15"/>
  <c r="AH134" i="15"/>
  <c r="Q133" i="15"/>
  <c r="Q134" i="15"/>
  <c r="W136" i="15"/>
  <c r="X136" i="15" s="1"/>
  <c r="W138" i="15"/>
  <c r="X138" i="15" s="1"/>
  <c r="W146" i="15"/>
  <c r="X146" i="15" s="1"/>
  <c r="W78" i="15"/>
  <c r="X78" i="15" s="1"/>
  <c r="W79" i="15"/>
  <c r="X79" i="15" s="1"/>
  <c r="AB78" i="15"/>
  <c r="AC78" i="15" s="1"/>
  <c r="AB79" i="15"/>
  <c r="AC79" i="15" s="1"/>
  <c r="AB80" i="15"/>
  <c r="AC80" i="15" s="1"/>
  <c r="W80" i="15"/>
  <c r="X80" i="15" s="1"/>
  <c r="Q112" i="15"/>
  <c r="Q111" i="15"/>
  <c r="Q131" i="15"/>
  <c r="X135" i="15"/>
  <c r="AB136" i="15"/>
  <c r="AC136" i="15" s="1"/>
  <c r="AB138" i="15"/>
  <c r="AC138" i="15" s="1"/>
  <c r="AB146" i="15"/>
  <c r="AC146" i="15" s="1"/>
  <c r="AB134" i="15"/>
  <c r="AC134" i="15" s="1"/>
  <c r="AB135" i="15"/>
  <c r="AC135" i="15" s="1"/>
  <c r="W134" i="15"/>
  <c r="X134" i="15" s="1"/>
  <c r="AJ110" i="15" a="1"/>
  <c r="AJ110" i="15" s="1"/>
  <c r="Q107" i="15"/>
  <c r="AB133" i="15"/>
  <c r="AC133" i="15" s="1"/>
  <c r="W131" i="15"/>
  <c r="X131" i="15" s="1"/>
  <c r="W133" i="15"/>
  <c r="X133" i="15" s="1"/>
  <c r="Q109" i="15"/>
  <c r="Q110" i="15"/>
  <c r="Q108" i="15"/>
  <c r="AB107" i="15"/>
  <c r="AC107" i="15" s="1"/>
  <c r="AB108" i="15"/>
  <c r="AC108" i="15" s="1"/>
  <c r="AB109" i="15"/>
  <c r="AC109" i="15" s="1"/>
  <c r="W107" i="15"/>
  <c r="X107" i="15" s="1"/>
  <c r="W108" i="15"/>
  <c r="X108" i="15" s="1"/>
  <c r="W110" i="15"/>
  <c r="X110" i="15" s="1"/>
  <c r="W111" i="15"/>
  <c r="X111" i="15" s="1"/>
  <c r="W112" i="15"/>
  <c r="X112" i="15" s="1"/>
  <c r="AE646" i="15" l="1"/>
  <c r="AH646" i="15" s="1"/>
  <c r="AB646" i="15"/>
  <c r="AA646" i="15"/>
  <c r="X646" i="15"/>
  <c r="P646" i="15"/>
  <c r="M646" i="15"/>
  <c r="C646" i="15"/>
  <c r="B646" i="15"/>
  <c r="AE655" i="15"/>
  <c r="AH655" i="15" s="1"/>
  <c r="AB655" i="15"/>
  <c r="AA655" i="15"/>
  <c r="X655" i="15"/>
  <c r="P655" i="15"/>
  <c r="M655" i="15"/>
  <c r="C655" i="15"/>
  <c r="B655" i="15"/>
  <c r="AE653" i="15"/>
  <c r="AH653" i="15" s="1"/>
  <c r="AB653" i="15"/>
  <c r="AA653" i="15"/>
  <c r="X653" i="15"/>
  <c r="P653" i="15"/>
  <c r="M653" i="15"/>
  <c r="C653" i="15"/>
  <c r="B653" i="15"/>
  <c r="B654" i="15"/>
  <c r="C654" i="15"/>
  <c r="M654" i="15"/>
  <c r="P654" i="15"/>
  <c r="X654" i="15"/>
  <c r="AA654" i="15"/>
  <c r="AB654" i="15"/>
  <c r="AE654" i="15"/>
  <c r="AH654" i="15" s="1"/>
  <c r="B657" i="15"/>
  <c r="C657" i="15"/>
  <c r="M657" i="15"/>
  <c r="P657" i="15"/>
  <c r="X657" i="15"/>
  <c r="AA657" i="15"/>
  <c r="AB657" i="15"/>
  <c r="AE657" i="15"/>
  <c r="AC653" i="15" l="1"/>
  <c r="AC655" i="15"/>
  <c r="AC646" i="15"/>
  <c r="AC657" i="15"/>
  <c r="AC654" i="15"/>
  <c r="AJ653" i="15" a="1"/>
  <c r="AJ653" i="15" s="1"/>
  <c r="AJ657" i="15" a="1"/>
  <c r="AJ657" i="15" s="1"/>
  <c r="AJ654" i="15" a="1"/>
  <c r="AJ654" i="15" s="1"/>
  <c r="AJ655" i="15" a="1"/>
  <c r="AJ655" i="15" s="1"/>
  <c r="AJ646" i="15" a="1"/>
  <c r="AJ646" i="15" s="1"/>
  <c r="Q646" i="15"/>
  <c r="Q653" i="15"/>
  <c r="Q655" i="15"/>
  <c r="Q654" i="15"/>
  <c r="Q657" i="15"/>
  <c r="AH657" i="15"/>
  <c r="AD68" i="19"/>
  <c r="AG68" i="19" s="1"/>
  <c r="AA68" i="19"/>
  <c r="Z68" i="19"/>
  <c r="W68" i="19"/>
  <c r="O68" i="19"/>
  <c r="L68" i="19"/>
  <c r="B68" i="19"/>
  <c r="A68" i="19"/>
  <c r="AD67" i="19"/>
  <c r="AG67" i="19" s="1"/>
  <c r="AA67" i="19"/>
  <c r="Z67" i="19"/>
  <c r="W67" i="19"/>
  <c r="O67" i="19"/>
  <c r="L67" i="19"/>
  <c r="B67" i="19"/>
  <c r="A67" i="19"/>
  <c r="AD65" i="19"/>
  <c r="AG65" i="19" s="1"/>
  <c r="AA65" i="19"/>
  <c r="Z65" i="19"/>
  <c r="W65" i="19"/>
  <c r="O65" i="19"/>
  <c r="L65" i="19"/>
  <c r="B65" i="19"/>
  <c r="A65" i="19"/>
  <c r="AD66" i="19"/>
  <c r="AG66" i="19" s="1"/>
  <c r="AA66" i="19"/>
  <c r="Z66" i="19"/>
  <c r="W66" i="19"/>
  <c r="O66" i="19"/>
  <c r="L66" i="19"/>
  <c r="B66" i="19"/>
  <c r="A66" i="19"/>
  <c r="AB67" i="19" l="1"/>
  <c r="AI66" i="19" a="1"/>
  <c r="AI66" i="19" s="1"/>
  <c r="AI67" i="19" a="1"/>
  <c r="AI67" i="19" s="1"/>
  <c r="AI65" i="19" a="1"/>
  <c r="AI65" i="19" s="1"/>
  <c r="AI68" i="19" a="1"/>
  <c r="AI68" i="19" s="1"/>
  <c r="AB68" i="19"/>
  <c r="P66" i="19"/>
  <c r="P67" i="19"/>
  <c r="P68" i="19"/>
  <c r="AB66" i="19"/>
  <c r="AB65" i="19"/>
  <c r="P65" i="19"/>
  <c r="B605" i="15" l="1"/>
  <c r="Y39" i="21" l="1"/>
  <c r="Z39" i="21" s="1"/>
  <c r="T39" i="21"/>
  <c r="U39" i="21" s="1"/>
  <c r="AH41" i="21" a="1"/>
  <c r="AH41" i="21" s="1"/>
  <c r="AF41" i="21"/>
  <c r="AC41" i="21"/>
  <c r="AE41" i="21" s="1"/>
  <c r="Y41" i="21"/>
  <c r="T41" i="21"/>
  <c r="U41" i="21" s="1"/>
  <c r="N41" i="21"/>
  <c r="K41" i="21"/>
  <c r="B41" i="21"/>
  <c r="A41" i="21"/>
  <c r="AC40" i="21"/>
  <c r="Y40" i="21"/>
  <c r="T40" i="21"/>
  <c r="N40" i="21"/>
  <c r="K40" i="21"/>
  <c r="B40" i="21"/>
  <c r="A40" i="21"/>
  <c r="AC39" i="21"/>
  <c r="N39" i="21"/>
  <c r="K39" i="21"/>
  <c r="B39" i="21"/>
  <c r="AH39" i="21" s="1" a="1"/>
  <c r="AH39" i="21" s="1"/>
  <c r="A39" i="21"/>
  <c r="AC38" i="21"/>
  <c r="J6" i="13"/>
  <c r="L6" i="13"/>
  <c r="M6" i="13"/>
  <c r="L6" i="15"/>
  <c r="N38" i="21" l="1"/>
  <c r="K38" i="21"/>
  <c r="AH40" i="21" a="1"/>
  <c r="AH40" i="21" s="1"/>
  <c r="K6" i="15"/>
  <c r="O40" i="21"/>
  <c r="AF40" i="21"/>
  <c r="AF39" i="21"/>
  <c r="O41" i="21"/>
  <c r="O39" i="21"/>
  <c r="V41" i="21"/>
  <c r="AA39" i="21"/>
  <c r="V39" i="21"/>
  <c r="Z40" i="21"/>
  <c r="AA40" i="21" s="1"/>
  <c r="Z41" i="21"/>
  <c r="AA41" i="21" s="1"/>
  <c r="U40" i="21"/>
  <c r="V40" i="21" s="1"/>
  <c r="AJ9" i="13"/>
  <c r="AL9" i="13" s="1"/>
  <c r="AE643" i="15"/>
  <c r="AE375" i="15" l="1"/>
  <c r="AE376" i="15"/>
  <c r="W178" i="15" l="1"/>
  <c r="W177" i="15"/>
  <c r="W176" i="15"/>
  <c r="W175" i="15"/>
  <c r="W174" i="15"/>
  <c r="V178" i="15"/>
  <c r="V177" i="15"/>
  <c r="V176" i="15"/>
  <c r="V175" i="15"/>
  <c r="V174" i="15"/>
  <c r="L121" i="19" l="1"/>
  <c r="L14" i="19"/>
  <c r="L15" i="19"/>
  <c r="L16" i="19"/>
  <c r="L17" i="19"/>
  <c r="L18" i="19"/>
  <c r="L19" i="19"/>
  <c r="L20" i="19"/>
  <c r="L21" i="19"/>
  <c r="L22" i="19"/>
  <c r="L23" i="19"/>
  <c r="L24" i="19"/>
  <c r="L25" i="19"/>
  <c r="L27" i="19"/>
  <c r="L28" i="19"/>
  <c r="L29" i="19"/>
  <c r="L30" i="19"/>
  <c r="L31" i="19"/>
  <c r="L32" i="19"/>
  <c r="L33" i="19"/>
  <c r="L34" i="19"/>
  <c r="L35" i="19"/>
  <c r="L36" i="19"/>
  <c r="L37" i="19"/>
  <c r="L38" i="19"/>
  <c r="L39" i="19"/>
  <c r="L40" i="19"/>
  <c r="L41" i="19"/>
  <c r="L42" i="19"/>
  <c r="L43" i="19"/>
  <c r="L44" i="19"/>
  <c r="L45" i="19"/>
  <c r="L46" i="19"/>
  <c r="L47" i="19"/>
  <c r="L48" i="19"/>
  <c r="L49" i="19"/>
  <c r="L50" i="19"/>
  <c r="L51" i="19"/>
  <c r="L52" i="19"/>
  <c r="L53" i="19"/>
  <c r="L54" i="19"/>
  <c r="L55" i="19"/>
  <c r="L56" i="19"/>
  <c r="L57" i="19"/>
  <c r="L58" i="19"/>
  <c r="L59" i="19"/>
  <c r="L60" i="19"/>
  <c r="L61" i="19"/>
  <c r="L62" i="19"/>
  <c r="L63" i="19"/>
  <c r="L64" i="19"/>
  <c r="L69" i="19"/>
  <c r="L70" i="19"/>
  <c r="L71" i="19"/>
  <c r="L72" i="19"/>
  <c r="L73" i="19"/>
  <c r="L74" i="19"/>
  <c r="L75" i="19"/>
  <c r="L76" i="19"/>
  <c r="L77" i="19"/>
  <c r="L78" i="19"/>
  <c r="L79" i="19"/>
  <c r="L80" i="19"/>
  <c r="L81" i="19"/>
  <c r="L82" i="19"/>
  <c r="L83" i="19"/>
  <c r="L85" i="19"/>
  <c r="L86" i="19"/>
  <c r="L87" i="19"/>
  <c r="L88" i="19"/>
  <c r="L89" i="19"/>
  <c r="L90" i="19"/>
  <c r="L91" i="19"/>
  <c r="L92" i="19"/>
  <c r="L93" i="19"/>
  <c r="L94" i="19"/>
  <c r="L95" i="19"/>
  <c r="L26" i="19"/>
  <c r="L99" i="19"/>
  <c r="L110" i="19"/>
  <c r="L111" i="19"/>
  <c r="L115" i="19"/>
  <c r="L13" i="19"/>
  <c r="L9" i="19"/>
  <c r="L10" i="19"/>
  <c r="L11" i="19"/>
  <c r="L8" i="19"/>
  <c r="K23" i="20"/>
  <c r="K8" i="20"/>
  <c r="K36" i="21"/>
  <c r="K12" i="21"/>
  <c r="K9" i="21"/>
  <c r="K8" i="21"/>
  <c r="AD111" i="19"/>
  <c r="Z111" i="19"/>
  <c r="U111" i="19"/>
  <c r="V111" i="19" s="1"/>
  <c r="W111" i="19" s="1"/>
  <c r="O111" i="19"/>
  <c r="B111" i="19"/>
  <c r="A111" i="19"/>
  <c r="AD110" i="19"/>
  <c r="AG110" i="19" s="1"/>
  <c r="Z110" i="19"/>
  <c r="U110" i="19"/>
  <c r="O110" i="19"/>
  <c r="B110" i="19"/>
  <c r="AI110" i="19" s="1" a="1"/>
  <c r="AI110" i="19" s="1"/>
  <c r="A110" i="19"/>
  <c r="AD95" i="19"/>
  <c r="Z95" i="19"/>
  <c r="U95" i="19"/>
  <c r="V95" i="19" s="1"/>
  <c r="W95" i="19" s="1"/>
  <c r="O95" i="19"/>
  <c r="B95" i="19"/>
  <c r="A95" i="19"/>
  <c r="AD26" i="19"/>
  <c r="AG26" i="19" s="1"/>
  <c r="Z26" i="19"/>
  <c r="AA26" i="19" s="1"/>
  <c r="U26" i="19"/>
  <c r="O26" i="19"/>
  <c r="B26" i="19"/>
  <c r="A26" i="19"/>
  <c r="AD99" i="19"/>
  <c r="AG99" i="19" s="1"/>
  <c r="Z99" i="19"/>
  <c r="AA99" i="19" s="1"/>
  <c r="U99" i="19"/>
  <c r="O99" i="19"/>
  <c r="B99" i="19"/>
  <c r="A99" i="19"/>
  <c r="U115" i="19"/>
  <c r="V115" i="19" s="1"/>
  <c r="AD94" i="19"/>
  <c r="AG94" i="19" s="1"/>
  <c r="Z94" i="19"/>
  <c r="W94" i="19"/>
  <c r="O94" i="19"/>
  <c r="B94" i="19"/>
  <c r="A94" i="19"/>
  <c r="AG111" i="19" l="1"/>
  <c r="AI111" i="19" a="1"/>
  <c r="AI111" i="19" s="1"/>
  <c r="AI95" i="19" a="1"/>
  <c r="AI95" i="19" s="1"/>
  <c r="L12" i="19"/>
  <c r="L7" i="19"/>
  <c r="AI26" i="19" a="1"/>
  <c r="AI26" i="19" s="1"/>
  <c r="AI99" i="19" a="1"/>
  <c r="AI99" i="19" s="1"/>
  <c r="AI94" i="19" a="1"/>
  <c r="AI94" i="19" s="1"/>
  <c r="AG95" i="19"/>
  <c r="P110" i="19"/>
  <c r="P111" i="19"/>
  <c r="V110" i="19"/>
  <c r="W110" i="19" s="1"/>
  <c r="P95" i="19"/>
  <c r="AA110" i="19"/>
  <c r="AB110" i="19" s="1"/>
  <c r="AA111" i="19"/>
  <c r="AB111" i="19" s="1"/>
  <c r="P26" i="19"/>
  <c r="AA95" i="19"/>
  <c r="AB95" i="19" s="1"/>
  <c r="P99" i="19"/>
  <c r="V26" i="19"/>
  <c r="W26" i="19" s="1"/>
  <c r="AB26" i="19"/>
  <c r="V99" i="19"/>
  <c r="W99" i="19" s="1"/>
  <c r="AB99" i="19"/>
  <c r="P94" i="19"/>
  <c r="AA94" i="19"/>
  <c r="AB94" i="19" s="1"/>
  <c r="X643" i="15"/>
  <c r="AH429" i="15"/>
  <c r="W321" i="15" l="1"/>
  <c r="V321" i="15"/>
  <c r="W320" i="15"/>
  <c r="V320" i="15"/>
  <c r="W309" i="15"/>
  <c r="V309" i="15"/>
  <c r="X288" i="15"/>
  <c r="X289" i="15"/>
  <c r="X290" i="15"/>
  <c r="X291" i="15"/>
  <c r="X292" i="15"/>
  <c r="X293" i="15"/>
  <c r="X294" i="15"/>
  <c r="X295" i="15"/>
  <c r="X297" i="15"/>
  <c r="X298" i="15"/>
  <c r="X299" i="15"/>
  <c r="X300" i="15"/>
  <c r="X301" i="15"/>
  <c r="X302" i="15"/>
  <c r="X303" i="15"/>
  <c r="X304" i="15"/>
  <c r="X305" i="15"/>
  <c r="X306" i="15"/>
  <c r="X307" i="15"/>
  <c r="X308" i="15"/>
  <c r="AJ96" i="15" a="1"/>
  <c r="AJ96" i="15" s="1"/>
  <c r="AH96" i="15"/>
  <c r="X11" i="15"/>
  <c r="X12" i="15"/>
  <c r="X13" i="15"/>
  <c r="X14" i="15"/>
  <c r="X15" i="15"/>
  <c r="X16" i="15"/>
  <c r="X17" i="15"/>
  <c r="X18" i="15"/>
  <c r="X19" i="15"/>
  <c r="X20" i="15"/>
  <c r="X21" i="15"/>
  <c r="X22" i="15"/>
  <c r="X23" i="15"/>
  <c r="X24" i="15"/>
  <c r="X25" i="15"/>
  <c r="X26" i="15"/>
  <c r="X27" i="15"/>
  <c r="X28" i="15"/>
  <c r="X29" i="15"/>
  <c r="X30" i="15"/>
  <c r="X31" i="15"/>
  <c r="X32" i="15"/>
  <c r="X33" i="15"/>
  <c r="X35" i="15"/>
  <c r="X36" i="15"/>
  <c r="X37" i="15"/>
  <c r="X38" i="15"/>
  <c r="X60" i="15"/>
  <c r="X61" i="15"/>
  <c r="X62" i="15"/>
  <c r="X63" i="15"/>
  <c r="X64" i="15"/>
  <c r="X65" i="15"/>
  <c r="X66" i="15"/>
  <c r="X67" i="15"/>
  <c r="X68" i="15"/>
  <c r="X69" i="15"/>
  <c r="X72" i="15"/>
  <c r="X73" i="15"/>
  <c r="X74" i="15"/>
  <c r="X75" i="15"/>
  <c r="X76" i="15"/>
  <c r="X81" i="15"/>
  <c r="X82" i="15"/>
  <c r="X83" i="15"/>
  <c r="X84" i="15"/>
  <c r="X85" i="15"/>
  <c r="X86" i="15"/>
  <c r="M11" i="15"/>
  <c r="M12" i="15"/>
  <c r="M13" i="15"/>
  <c r="M14" i="15"/>
  <c r="M15" i="15"/>
  <c r="M16" i="15"/>
  <c r="M17" i="15"/>
  <c r="M18" i="15"/>
  <c r="M19" i="15"/>
  <c r="M20" i="15"/>
  <c r="M21" i="15"/>
  <c r="M22" i="15"/>
  <c r="M23" i="15"/>
  <c r="M24" i="15"/>
  <c r="M25" i="15"/>
  <c r="M26" i="15"/>
  <c r="M27" i="15"/>
  <c r="M28" i="15"/>
  <c r="M29" i="15"/>
  <c r="M30" i="15"/>
  <c r="M31" i="15"/>
  <c r="M32" i="15"/>
  <c r="M33" i="15"/>
  <c r="M35" i="15"/>
  <c r="M36" i="15"/>
  <c r="M37" i="15"/>
  <c r="M38" i="15"/>
  <c r="M60" i="15"/>
  <c r="M61" i="15"/>
  <c r="M62" i="15"/>
  <c r="M63" i="15"/>
  <c r="M64" i="15"/>
  <c r="M65" i="15"/>
  <c r="M66" i="15"/>
  <c r="M67" i="15"/>
  <c r="M68" i="15"/>
  <c r="M69" i="15"/>
  <c r="M72" i="15"/>
  <c r="M73" i="15"/>
  <c r="M74" i="15"/>
  <c r="M75" i="15"/>
  <c r="M76" i="15"/>
  <c r="M81" i="15"/>
  <c r="M82" i="15"/>
  <c r="M83" i="15"/>
  <c r="M84" i="15"/>
  <c r="M85" i="15"/>
  <c r="M86" i="15"/>
  <c r="M34" i="15"/>
  <c r="M70" i="15"/>
  <c r="M71" i="15"/>
  <c r="M77" i="15"/>
  <c r="M87" i="15"/>
  <c r="M39" i="15"/>
  <c r="M40" i="15"/>
  <c r="M88" i="15"/>
  <c r="M92" i="15"/>
  <c r="M96" i="15"/>
  <c r="M98" i="15"/>
  <c r="M99" i="15"/>
  <c r="M100" i="15"/>
  <c r="M117" i="15"/>
  <c r="M118" i="15"/>
  <c r="M119" i="15"/>
  <c r="M120" i="15"/>
  <c r="M121" i="15"/>
  <c r="M122" i="15"/>
  <c r="M123" i="15"/>
  <c r="M124" i="15"/>
  <c r="M125" i="15"/>
  <c r="M126" i="15"/>
  <c r="M127" i="15"/>
  <c r="M128" i="15"/>
  <c r="M137" i="15"/>
  <c r="M140" i="15"/>
  <c r="M141" i="15"/>
  <c r="M145" i="15"/>
  <c r="M147" i="15"/>
  <c r="M148" i="15"/>
  <c r="M101" i="15"/>
  <c r="M102" i="15"/>
  <c r="M103" i="15"/>
  <c r="M104" i="15"/>
  <c r="M105" i="15"/>
  <c r="M106" i="15"/>
  <c r="M129" i="15"/>
  <c r="M114" i="15"/>
  <c r="M154" i="15"/>
  <c r="M162" i="15"/>
  <c r="M164" i="15"/>
  <c r="M165" i="15"/>
  <c r="M166" i="15"/>
  <c r="M167" i="15"/>
  <c r="M168" i="15"/>
  <c r="M169" i="15"/>
  <c r="M170" i="15"/>
  <c r="M171" i="15"/>
  <c r="M172" i="15"/>
  <c r="M173" i="15"/>
  <c r="M174" i="15"/>
  <c r="M175" i="15"/>
  <c r="M176" i="15"/>
  <c r="M177" i="15"/>
  <c r="M178" i="15"/>
  <c r="M179" i="15"/>
  <c r="M180" i="15"/>
  <c r="M181" i="15"/>
  <c r="M182" i="15"/>
  <c r="M183" i="15"/>
  <c r="M186" i="15"/>
  <c r="M187" i="15"/>
  <c r="M188" i="15"/>
  <c r="M189" i="15"/>
  <c r="M190" i="15"/>
  <c r="M191" i="15"/>
  <c r="M192" i="15"/>
  <c r="M193" i="15"/>
  <c r="M194" i="15"/>
  <c r="M195" i="15"/>
  <c r="M196" i="15"/>
  <c r="M197" i="15"/>
  <c r="M198" i="15"/>
  <c r="M199" i="15"/>
  <c r="M200" i="15"/>
  <c r="M201" i="15"/>
  <c r="M202" i="15"/>
  <c r="M203" i="15"/>
  <c r="M204" i="15"/>
  <c r="M205" i="15"/>
  <c r="M206" i="15"/>
  <c r="M207" i="15"/>
  <c r="M208" i="15"/>
  <c r="M209" i="15"/>
  <c r="M210" i="15"/>
  <c r="M211" i="15"/>
  <c r="M212" i="15"/>
  <c r="M213" i="15"/>
  <c r="M214" i="15"/>
  <c r="M215" i="15"/>
  <c r="M216" i="15"/>
  <c r="M217" i="15"/>
  <c r="M218" i="15"/>
  <c r="M219" i="15"/>
  <c r="M220" i="15"/>
  <c r="M221" i="15"/>
  <c r="M222" i="15"/>
  <c r="M223" i="15"/>
  <c r="M266" i="15"/>
  <c r="M267" i="15"/>
  <c r="M268" i="15"/>
  <c r="M269" i="15"/>
  <c r="M270" i="15"/>
  <c r="M271" i="15"/>
  <c r="M272" i="15"/>
  <c r="M227" i="15"/>
  <c r="M228" i="15"/>
  <c r="M285" i="15"/>
  <c r="M287" i="15"/>
  <c r="M288" i="15"/>
  <c r="M289" i="15"/>
  <c r="M290" i="15"/>
  <c r="M291" i="15"/>
  <c r="M292" i="15"/>
  <c r="M293" i="15"/>
  <c r="M294" i="15"/>
  <c r="M295" i="15"/>
  <c r="M297" i="15"/>
  <c r="M298" i="15"/>
  <c r="M299" i="15"/>
  <c r="M300" i="15"/>
  <c r="M301" i="15"/>
  <c r="M302" i="15"/>
  <c r="M303" i="15"/>
  <c r="M304" i="15"/>
  <c r="M305" i="15"/>
  <c r="M306" i="15"/>
  <c r="M307" i="15"/>
  <c r="M308" i="15"/>
  <c r="M309" i="15"/>
  <c r="M320" i="15"/>
  <c r="M321" i="15"/>
  <c r="M322" i="15"/>
  <c r="M296" i="15"/>
  <c r="M310" i="15"/>
  <c r="M311" i="15"/>
  <c r="M317" i="15"/>
  <c r="M318" i="15"/>
  <c r="M323" i="15"/>
  <c r="M328" i="15"/>
  <c r="M329" i="15"/>
  <c r="M330" i="15"/>
  <c r="M332" i="15"/>
  <c r="M333" i="15"/>
  <c r="M334" i="15"/>
  <c r="M335" i="15"/>
  <c r="M336" i="15"/>
  <c r="M337" i="15"/>
  <c r="M338" i="15"/>
  <c r="M340" i="15"/>
  <c r="M341" i="15"/>
  <c r="M342" i="15"/>
  <c r="M343" i="15"/>
  <c r="M344" i="15"/>
  <c r="M345" i="15"/>
  <c r="M346" i="15"/>
  <c r="M347" i="15"/>
  <c r="M348" i="15"/>
  <c r="M349" i="15"/>
  <c r="M350" i="15"/>
  <c r="M351" i="15"/>
  <c r="M352" i="15"/>
  <c r="M353" i="15"/>
  <c r="M354" i="15"/>
  <c r="M355" i="15"/>
  <c r="M356" i="15"/>
  <c r="M357" i="15"/>
  <c r="M358" i="15"/>
  <c r="M359" i="15"/>
  <c r="M360" i="15"/>
  <c r="M361" i="15"/>
  <c r="M362" i="15"/>
  <c r="M363" i="15"/>
  <c r="M364" i="15"/>
  <c r="M365" i="15"/>
  <c r="M366" i="15"/>
  <c r="M367" i="15"/>
  <c r="M368" i="15"/>
  <c r="M369" i="15"/>
  <c r="M370" i="15"/>
  <c r="M371" i="15"/>
  <c r="M372" i="15"/>
  <c r="M373" i="15"/>
  <c r="M374" i="15"/>
  <c r="M375" i="15"/>
  <c r="M376" i="15"/>
  <c r="M377" i="15"/>
  <c r="M378" i="15"/>
  <c r="M379" i="15"/>
  <c r="M380" i="15"/>
  <c r="M381" i="15"/>
  <c r="M382" i="15"/>
  <c r="M383" i="15"/>
  <c r="M384" i="15"/>
  <c r="M385" i="15"/>
  <c r="M386" i="15"/>
  <c r="M387" i="15"/>
  <c r="M388" i="15"/>
  <c r="M389" i="15"/>
  <c r="M390" i="15"/>
  <c r="M391" i="15"/>
  <c r="M392" i="15"/>
  <c r="M393" i="15"/>
  <c r="M394" i="15"/>
  <c r="M395" i="15"/>
  <c r="M396" i="15"/>
  <c r="M397" i="15"/>
  <c r="M398" i="15"/>
  <c r="M419" i="15"/>
  <c r="M420" i="15"/>
  <c r="M422" i="15"/>
  <c r="M423" i="15"/>
  <c r="M424" i="15"/>
  <c r="M425" i="15"/>
  <c r="M426" i="15"/>
  <c r="M427" i="15"/>
  <c r="M428" i="15"/>
  <c r="M429" i="15"/>
  <c r="M430" i="15"/>
  <c r="M431" i="15"/>
  <c r="M432" i="15"/>
  <c r="M433" i="15"/>
  <c r="M434" i="15"/>
  <c r="M435" i="15"/>
  <c r="M436" i="15"/>
  <c r="M437" i="15"/>
  <c r="M438" i="15"/>
  <c r="M439" i="15"/>
  <c r="M440" i="15"/>
  <c r="M441" i="15"/>
  <c r="M442" i="15"/>
  <c r="M443" i="15"/>
  <c r="M444" i="15"/>
  <c r="M473" i="15"/>
  <c r="M474" i="15"/>
  <c r="M475" i="15"/>
  <c r="M476" i="15"/>
  <c r="M477" i="15"/>
  <c r="M478" i="15"/>
  <c r="M479" i="15"/>
  <c r="M480" i="15"/>
  <c r="M481" i="15"/>
  <c r="M482" i="15"/>
  <c r="M483" i="15"/>
  <c r="M515" i="15"/>
  <c r="M516" i="15"/>
  <c r="M517" i="15"/>
  <c r="M518" i="15"/>
  <c r="M519" i="15"/>
  <c r="M520" i="15"/>
  <c r="M521" i="15"/>
  <c r="M522" i="15"/>
  <c r="M523" i="15"/>
  <c r="M524" i="15"/>
  <c r="M525" i="15"/>
  <c r="M526" i="15"/>
  <c r="M527" i="15"/>
  <c r="M528" i="15"/>
  <c r="M529" i="15"/>
  <c r="M530" i="15"/>
  <c r="M445" i="15"/>
  <c r="M446" i="15"/>
  <c r="M447" i="15"/>
  <c r="M448" i="15"/>
  <c r="M449" i="15"/>
  <c r="M450" i="15"/>
  <c r="M451" i="15"/>
  <c r="M452" i="15"/>
  <c r="M453" i="15"/>
  <c r="M454" i="15"/>
  <c r="M484" i="15"/>
  <c r="M485" i="15"/>
  <c r="M486" i="15"/>
  <c r="M487" i="15"/>
  <c r="M488" i="15"/>
  <c r="M489" i="15"/>
  <c r="M490" i="15"/>
  <c r="M491" i="15"/>
  <c r="M492" i="15"/>
  <c r="M493" i="15"/>
  <c r="M494" i="15"/>
  <c r="M495" i="15"/>
  <c r="M496" i="15"/>
  <c r="M497" i="15"/>
  <c r="M498" i="15"/>
  <c r="M499" i="15"/>
  <c r="M500" i="15"/>
  <c r="M501" i="15"/>
  <c r="M502" i="15"/>
  <c r="M503" i="15"/>
  <c r="M504" i="15"/>
  <c r="M505" i="15"/>
  <c r="M506" i="15"/>
  <c r="M507" i="15"/>
  <c r="M531" i="15"/>
  <c r="M532" i="15"/>
  <c r="M533" i="15"/>
  <c r="M534" i="15"/>
  <c r="M535" i="15"/>
  <c r="M536" i="15"/>
  <c r="M537" i="15"/>
  <c r="M538" i="15"/>
  <c r="M539" i="15"/>
  <c r="M540" i="15"/>
  <c r="M541" i="15"/>
  <c r="M455" i="15"/>
  <c r="M456" i="15"/>
  <c r="M457" i="15"/>
  <c r="M458" i="15"/>
  <c r="M459" i="15"/>
  <c r="M460" i="15"/>
  <c r="M461" i="15"/>
  <c r="M551" i="15"/>
  <c r="M553" i="15"/>
  <c r="M554" i="15"/>
  <c r="M556" i="15"/>
  <c r="M557" i="15"/>
  <c r="M558" i="15"/>
  <c r="M559" i="15"/>
  <c r="M560" i="15"/>
  <c r="M561" i="15"/>
  <c r="M562" i="15"/>
  <c r="M563" i="15"/>
  <c r="M564" i="15"/>
  <c r="M565" i="15"/>
  <c r="M566" i="15"/>
  <c r="M567" i="15"/>
  <c r="M568" i="15"/>
  <c r="M569" i="15"/>
  <c r="M570" i="15"/>
  <c r="M571" i="15"/>
  <c r="M572" i="15"/>
  <c r="M573" i="15"/>
  <c r="M577" i="15"/>
  <c r="M578" i="15"/>
  <c r="M579" i="15"/>
  <c r="M580" i="15"/>
  <c r="M581" i="15"/>
  <c r="M582" i="15"/>
  <c r="M583" i="15"/>
  <c r="M584" i="15"/>
  <c r="M585" i="15"/>
  <c r="M586" i="15"/>
  <c r="M587" i="15"/>
  <c r="M588" i="15"/>
  <c r="M589" i="15"/>
  <c r="M590" i="15"/>
  <c r="M591" i="15"/>
  <c r="M592" i="15"/>
  <c r="M593" i="15"/>
  <c r="M594" i="15"/>
  <c r="M595" i="15"/>
  <c r="M596" i="15"/>
  <c r="M597" i="15"/>
  <c r="M598" i="15"/>
  <c r="M599" i="15"/>
  <c r="M600" i="15"/>
  <c r="M601" i="15"/>
  <c r="M602" i="15"/>
  <c r="M603" i="15"/>
  <c r="M604" i="15"/>
  <c r="M605" i="15"/>
  <c r="M606" i="15"/>
  <c r="M607" i="15"/>
  <c r="M626" i="15"/>
  <c r="M608" i="15"/>
  <c r="M609" i="15"/>
  <c r="M610" i="15"/>
  <c r="M611" i="15"/>
  <c r="M612" i="15"/>
  <c r="M628" i="15"/>
  <c r="M629" i="15"/>
  <c r="M640" i="15"/>
  <c r="M641" i="15"/>
  <c r="M643" i="15"/>
  <c r="M644" i="15"/>
  <c r="M645" i="15"/>
  <c r="M647" i="15"/>
  <c r="M648" i="15"/>
  <c r="M649" i="15"/>
  <c r="M650" i="15"/>
  <c r="M651" i="15"/>
  <c r="M652" i="15"/>
  <c r="M656" i="15"/>
  <c r="M660" i="15"/>
  <c r="M661" i="15"/>
  <c r="M664" i="15"/>
  <c r="M665" i="15"/>
  <c r="M666" i="15"/>
  <c r="M667" i="15"/>
  <c r="M669" i="15"/>
  <c r="M670" i="15"/>
  <c r="M671" i="15"/>
  <c r="M676" i="15"/>
  <c r="M678" i="15"/>
  <c r="M684" i="15"/>
  <c r="M685" i="15"/>
  <c r="M658" i="15"/>
  <c r="M659" i="15"/>
  <c r="M679" i="15"/>
  <c r="M680" i="15"/>
  <c r="M691" i="15"/>
  <c r="M692" i="15"/>
  <c r="M694" i="15"/>
  <c r="M695" i="15"/>
  <c r="M696" i="15"/>
  <c r="M697" i="15"/>
  <c r="M698" i="15"/>
  <c r="M699" i="15"/>
  <c r="M700" i="15"/>
  <c r="M701" i="15"/>
  <c r="M702" i="15"/>
  <c r="M703" i="15"/>
  <c r="M704" i="15"/>
  <c r="M705" i="15"/>
  <c r="M706" i="15"/>
  <c r="M707" i="15"/>
  <c r="M708" i="15"/>
  <c r="M714" i="15"/>
  <c r="M715" i="15"/>
  <c r="M716" i="15"/>
  <c r="M717" i="15"/>
  <c r="M718" i="15"/>
  <c r="M719" i="15"/>
  <c r="M720" i="15"/>
  <c r="M721" i="15"/>
  <c r="M722" i="15"/>
  <c r="M723" i="15"/>
  <c r="M724" i="15"/>
  <c r="M725" i="15"/>
  <c r="M726" i="15"/>
  <c r="M727" i="15"/>
  <c r="M728" i="15"/>
  <c r="M729" i="15"/>
  <c r="N693" i="15" s="1"/>
  <c r="M730" i="15"/>
  <c r="M731" i="15"/>
  <c r="M733" i="15"/>
  <c r="M736" i="15"/>
  <c r="M737" i="15"/>
  <c r="M738" i="15"/>
  <c r="M739" i="15"/>
  <c r="M740" i="15"/>
  <c r="M741" i="15"/>
  <c r="M742" i="15"/>
  <c r="M743" i="15"/>
  <c r="M744" i="15"/>
  <c r="M745" i="15"/>
  <c r="M746" i="15"/>
  <c r="M747" i="15"/>
  <c r="M748" i="15"/>
  <c r="M749" i="15"/>
  <c r="M750" i="15"/>
  <c r="M751" i="15"/>
  <c r="M752" i="15"/>
  <c r="M753" i="15"/>
  <c r="M754" i="15"/>
  <c r="M755" i="15"/>
  <c r="M756" i="15"/>
  <c r="M709" i="15"/>
  <c r="M732" i="15"/>
  <c r="M734" i="15"/>
  <c r="M712" i="15"/>
  <c r="M763" i="15"/>
  <c r="M764" i="15"/>
  <c r="M766" i="15"/>
  <c r="M768" i="15"/>
  <c r="M769" i="15"/>
  <c r="M770" i="15"/>
  <c r="M771" i="15"/>
  <c r="M772" i="15"/>
  <c r="M773" i="15"/>
  <c r="M774" i="15"/>
  <c r="M775" i="15"/>
  <c r="M776" i="15"/>
  <c r="M777" i="15"/>
  <c r="M778" i="15"/>
  <c r="M779" i="15"/>
  <c r="M780" i="15"/>
  <c r="M781" i="15"/>
  <c r="M782" i="15"/>
  <c r="M783" i="15"/>
  <c r="M784" i="15"/>
  <c r="M785" i="15"/>
  <c r="M786" i="15"/>
  <c r="M787" i="15"/>
  <c r="M788" i="15"/>
  <c r="M789" i="15"/>
  <c r="M790" i="15"/>
  <c r="M791" i="15"/>
  <c r="M792" i="15"/>
  <c r="M793" i="15"/>
  <c r="M794" i="15"/>
  <c r="M795" i="15"/>
  <c r="M796" i="15"/>
  <c r="M797" i="15"/>
  <c r="M798" i="15"/>
  <c r="M799" i="15"/>
  <c r="M800" i="15"/>
  <c r="M801" i="15"/>
  <c r="M802" i="15"/>
  <c r="M803" i="15"/>
  <c r="M804" i="15"/>
  <c r="M805" i="15"/>
  <c r="M806" i="15"/>
  <c r="M807" i="15"/>
  <c r="M808" i="15"/>
  <c r="M809" i="15"/>
  <c r="M810" i="15"/>
  <c r="M811" i="15"/>
  <c r="M812" i="15"/>
  <c r="M813" i="15"/>
  <c r="M814" i="15"/>
  <c r="M815" i="15"/>
  <c r="M851" i="15"/>
  <c r="M852" i="15"/>
  <c r="M853" i="15"/>
  <c r="M854" i="15"/>
  <c r="M855" i="15"/>
  <c r="M856" i="15"/>
  <c r="M857" i="15"/>
  <c r="M858" i="15"/>
  <c r="M859" i="15"/>
  <c r="M860" i="15"/>
  <c r="M861" i="15"/>
  <c r="M862" i="15"/>
  <c r="M863" i="15"/>
  <c r="M864" i="15"/>
  <c r="M865" i="15"/>
  <c r="M866" i="15"/>
  <c r="M867" i="15"/>
  <c r="M868" i="15"/>
  <c r="M869" i="15"/>
  <c r="M870" i="15"/>
  <c r="M871" i="15"/>
  <c r="M872" i="15"/>
  <c r="M873" i="15"/>
  <c r="M874" i="15"/>
  <c r="M876" i="15"/>
  <c r="M877" i="15"/>
  <c r="M878" i="15"/>
  <c r="M879" i="15"/>
  <c r="M880" i="15"/>
  <c r="M883" i="15"/>
  <c r="M885" i="15"/>
  <c r="M886" i="15"/>
  <c r="M887" i="15"/>
  <c r="M888" i="15"/>
  <c r="M889" i="15"/>
  <c r="M890" i="15"/>
  <c r="M891" i="15"/>
  <c r="M892" i="15"/>
  <c r="M893" i="15"/>
  <c r="M894" i="15"/>
  <c r="M895" i="15"/>
  <c r="M896" i="15"/>
  <c r="M897" i="15"/>
  <c r="M898" i="15"/>
  <c r="M816" i="15"/>
  <c r="M817" i="15"/>
  <c r="M899" i="15"/>
  <c r="M900" i="15"/>
  <c r="M901" i="15"/>
  <c r="M902" i="15"/>
  <c r="M903" i="15"/>
  <c r="M904" i="15"/>
  <c r="M913" i="15"/>
  <c r="M918" i="15"/>
  <c r="M925" i="15"/>
  <c r="B119" i="15"/>
  <c r="C119" i="15"/>
  <c r="B120" i="15"/>
  <c r="C120" i="15"/>
  <c r="B121" i="15"/>
  <c r="C121" i="15"/>
  <c r="B148" i="15"/>
  <c r="C148" i="15"/>
  <c r="P148" i="15"/>
  <c r="X148" i="15"/>
  <c r="AA148" i="15"/>
  <c r="AB148" i="15"/>
  <c r="AE148" i="15"/>
  <c r="AE659" i="15"/>
  <c r="AA659" i="15"/>
  <c r="V659" i="15"/>
  <c r="W659" i="15" s="1"/>
  <c r="X659" i="15" s="1"/>
  <c r="P659" i="15"/>
  <c r="C659" i="15"/>
  <c r="B659" i="15"/>
  <c r="AE658" i="15"/>
  <c r="AA658" i="15"/>
  <c r="V658" i="15"/>
  <c r="P658" i="15"/>
  <c r="C658" i="15"/>
  <c r="B658" i="15"/>
  <c r="AE680" i="15"/>
  <c r="AA680" i="15"/>
  <c r="V680" i="15"/>
  <c r="W680" i="15" s="1"/>
  <c r="P680" i="15"/>
  <c r="C680" i="15"/>
  <c r="B680" i="15"/>
  <c r="AE679" i="15"/>
  <c r="AA679" i="15"/>
  <c r="V679" i="15"/>
  <c r="P679" i="15"/>
  <c r="C679" i="15"/>
  <c r="B679" i="15"/>
  <c r="AJ692" i="15" a="1"/>
  <c r="AJ692" i="15" s="1"/>
  <c r="AH692" i="15"/>
  <c r="AE692" i="15"/>
  <c r="AG692" i="15" s="1"/>
  <c r="AA692" i="15"/>
  <c r="V692" i="15"/>
  <c r="AE691" i="15"/>
  <c r="AG691" i="15" s="1"/>
  <c r="AA691" i="15"/>
  <c r="V691" i="15"/>
  <c r="W691" i="15" s="1"/>
  <c r="X691" i="15" s="1"/>
  <c r="P691" i="15"/>
  <c r="C691" i="15"/>
  <c r="AJ691" i="15" s="1" a="1"/>
  <c r="AJ691" i="15" s="1"/>
  <c r="B691" i="15"/>
  <c r="AE685" i="15"/>
  <c r="AH685" i="15" s="1"/>
  <c r="AB685" i="15"/>
  <c r="AA685" i="15"/>
  <c r="X685" i="15"/>
  <c r="P685" i="15"/>
  <c r="C685" i="15"/>
  <c r="B685" i="15"/>
  <c r="V58" i="13"/>
  <c r="U58" i="13"/>
  <c r="AH691" i="15" l="1"/>
  <c r="N3" i="15"/>
  <c r="N6" i="15"/>
  <c r="M7" i="15"/>
  <c r="AC685" i="15"/>
  <c r="AJ658" i="15" a="1"/>
  <c r="AJ658" i="15" s="1"/>
  <c r="AB659" i="15"/>
  <c r="AC659" i="15" s="1"/>
  <c r="AC148" i="15"/>
  <c r="AB691" i="15"/>
  <c r="AC691" i="15" s="1"/>
  <c r="AH659" i="15"/>
  <c r="M767" i="15"/>
  <c r="M555" i="15"/>
  <c r="M642" i="15"/>
  <c r="M421" i="15"/>
  <c r="M331" i="15"/>
  <c r="M693" i="15"/>
  <c r="M97" i="15"/>
  <c r="M286" i="15"/>
  <c r="M163" i="15"/>
  <c r="AJ659" i="15" a="1"/>
  <c r="AJ659" i="15" s="1"/>
  <c r="AJ679" i="15" a="1"/>
  <c r="AJ679" i="15" s="1"/>
  <c r="AJ680" i="15" a="1"/>
  <c r="AJ680" i="15" s="1"/>
  <c r="AH680" i="15"/>
  <c r="AH679" i="15"/>
  <c r="AH658" i="15"/>
  <c r="Q658" i="15"/>
  <c r="Q680" i="15"/>
  <c r="Q679" i="15"/>
  <c r="Q685" i="15"/>
  <c r="Q691" i="15"/>
  <c r="Q659" i="15"/>
  <c r="Q148" i="15"/>
  <c r="AJ148" i="15" a="1"/>
  <c r="AJ148" i="15" s="1"/>
  <c r="X309" i="15"/>
  <c r="X321" i="15"/>
  <c r="X320" i="15"/>
  <c r="AJ685" i="15" a="1"/>
  <c r="AJ685" i="15" s="1"/>
  <c r="AH148" i="15"/>
  <c r="W658" i="15"/>
  <c r="X658" i="15" s="1"/>
  <c r="X680" i="15"/>
  <c r="AB658" i="15"/>
  <c r="AC658" i="15" s="1"/>
  <c r="AB679" i="15"/>
  <c r="AC679" i="15" s="1"/>
  <c r="AB680" i="15"/>
  <c r="AC680" i="15" s="1"/>
  <c r="W679" i="15"/>
  <c r="X679" i="15" s="1"/>
  <c r="AB692" i="15"/>
  <c r="AC692" i="15" s="1"/>
  <c r="W692" i="15"/>
  <c r="X692" i="15" s="1"/>
  <c r="M3" i="15" l="1"/>
  <c r="M6" i="15"/>
  <c r="H6" i="13"/>
  <c r="D40" i="4" l="1"/>
  <c r="AD92" i="19" l="1"/>
  <c r="Z92" i="19"/>
  <c r="AA92" i="19" s="1"/>
  <c r="AB92" i="19" s="1"/>
  <c r="O92" i="19"/>
  <c r="B92" i="19"/>
  <c r="A92" i="19"/>
  <c r="AD91" i="19"/>
  <c r="AG91" i="19" s="1"/>
  <c r="Z91" i="19"/>
  <c r="O91" i="19"/>
  <c r="B91" i="19"/>
  <c r="A91" i="19"/>
  <c r="AD90" i="19"/>
  <c r="Z90" i="19"/>
  <c r="O90" i="19"/>
  <c r="B90" i="19"/>
  <c r="A90" i="19"/>
  <c r="AD89" i="19"/>
  <c r="Z89" i="19"/>
  <c r="O89" i="19"/>
  <c r="B89" i="19"/>
  <c r="A89" i="19"/>
  <c r="AD88" i="19"/>
  <c r="Z88" i="19"/>
  <c r="O88" i="19"/>
  <c r="B88" i="19"/>
  <c r="A88" i="19"/>
  <c r="AD87" i="19"/>
  <c r="Z87" i="19"/>
  <c r="O87" i="19"/>
  <c r="B87" i="19"/>
  <c r="A87" i="19"/>
  <c r="AD79" i="19"/>
  <c r="Z79" i="19"/>
  <c r="AA79" i="19" s="1"/>
  <c r="AB79" i="19" s="1"/>
  <c r="O79" i="19"/>
  <c r="B79" i="19"/>
  <c r="A79" i="19"/>
  <c r="AD78" i="19"/>
  <c r="Z78" i="19"/>
  <c r="AA78" i="19" s="1"/>
  <c r="O78" i="19"/>
  <c r="B78" i="19"/>
  <c r="A78" i="19"/>
  <c r="AD77" i="19"/>
  <c r="Z77" i="19"/>
  <c r="AA77" i="19" s="1"/>
  <c r="O77" i="19"/>
  <c r="B77" i="19"/>
  <c r="A77" i="19"/>
  <c r="AD76" i="19"/>
  <c r="Z76" i="19"/>
  <c r="AA76" i="19" s="1"/>
  <c r="O76" i="19"/>
  <c r="B76" i="19"/>
  <c r="A76" i="19"/>
  <c r="AD75" i="19"/>
  <c r="Z75" i="19"/>
  <c r="O75" i="19"/>
  <c r="B75" i="19"/>
  <c r="A75" i="19"/>
  <c r="AD74" i="19"/>
  <c r="Z74" i="19"/>
  <c r="O74" i="19"/>
  <c r="B74" i="19"/>
  <c r="A74" i="19"/>
  <c r="AD73" i="19"/>
  <c r="Z73" i="19"/>
  <c r="O73" i="19"/>
  <c r="B73" i="19"/>
  <c r="A73" i="19"/>
  <c r="AD81" i="19"/>
  <c r="Z81" i="19"/>
  <c r="AA81" i="19" s="1"/>
  <c r="AB81" i="19" s="1"/>
  <c r="O81" i="19"/>
  <c r="B81" i="19"/>
  <c r="A81" i="19"/>
  <c r="AD80" i="19"/>
  <c r="Z80" i="19"/>
  <c r="O80" i="19"/>
  <c r="B80" i="19"/>
  <c r="A80" i="19"/>
  <c r="AD72" i="19"/>
  <c r="Z72" i="19"/>
  <c r="AA72" i="19" s="1"/>
  <c r="AB72" i="19" s="1"/>
  <c r="O72" i="19"/>
  <c r="B72" i="19"/>
  <c r="A72" i="19"/>
  <c r="AD71" i="19"/>
  <c r="Z71" i="19"/>
  <c r="O71" i="19"/>
  <c r="B71" i="19"/>
  <c r="A71" i="19"/>
  <c r="AD122" i="19"/>
  <c r="Z122" i="19"/>
  <c r="U122" i="19"/>
  <c r="O122" i="19"/>
  <c r="L122" i="19"/>
  <c r="B122" i="19"/>
  <c r="A122" i="19"/>
  <c r="AD121" i="19"/>
  <c r="AG121" i="19" s="1"/>
  <c r="Z121" i="19"/>
  <c r="U121" i="19"/>
  <c r="O121" i="19"/>
  <c r="B121" i="19"/>
  <c r="A121" i="19"/>
  <c r="AD120" i="19"/>
  <c r="AD93" i="19"/>
  <c r="AG93" i="19" s="1"/>
  <c r="Z93" i="19"/>
  <c r="AA93" i="19" s="1"/>
  <c r="AB93" i="19" s="1"/>
  <c r="O93" i="19"/>
  <c r="B93" i="19"/>
  <c r="A93" i="19"/>
  <c r="AD86" i="19"/>
  <c r="AG86" i="19" s="1"/>
  <c r="Z86" i="19"/>
  <c r="O86" i="19"/>
  <c r="B86" i="19"/>
  <c r="A86" i="19"/>
  <c r="AD85" i="19"/>
  <c r="AG85" i="19" s="1"/>
  <c r="Z85" i="19"/>
  <c r="O85" i="19"/>
  <c r="B85" i="19"/>
  <c r="A85" i="19"/>
  <c r="AD12" i="19"/>
  <c r="AI11" i="19" a="1"/>
  <c r="AI11" i="19" s="1"/>
  <c r="AG11" i="19"/>
  <c r="AD11" i="19"/>
  <c r="AF11" i="19" s="1"/>
  <c r="Z11" i="19"/>
  <c r="AA11" i="19" s="1"/>
  <c r="AB11" i="19" s="1"/>
  <c r="U11" i="19"/>
  <c r="V11" i="19" s="1"/>
  <c r="O11" i="19"/>
  <c r="B11" i="19"/>
  <c r="A11" i="19"/>
  <c r="AI122" i="19" l="1" a="1"/>
  <c r="AI122" i="19" s="1"/>
  <c r="AI121" i="19" a="1"/>
  <c r="AI121" i="19" s="1"/>
  <c r="AG122" i="19"/>
  <c r="AI86" i="19" a="1"/>
  <c r="AI86" i="19" s="1"/>
  <c r="AG72" i="19"/>
  <c r="AG81" i="19"/>
  <c r="AG74" i="19"/>
  <c r="AG76" i="19"/>
  <c r="AG78" i="19"/>
  <c r="AG87" i="19"/>
  <c r="AG89" i="19"/>
  <c r="AG71" i="19"/>
  <c r="AG80" i="19"/>
  <c r="AG73" i="19"/>
  <c r="AG75" i="19"/>
  <c r="AG77" i="19"/>
  <c r="AG79" i="19"/>
  <c r="AG88" i="19"/>
  <c r="AG90" i="19"/>
  <c r="AG92" i="19"/>
  <c r="AI90" i="19" a="1"/>
  <c r="AI90" i="19" s="1"/>
  <c r="AI71" i="19" a="1"/>
  <c r="AI71" i="19" s="1"/>
  <c r="P85" i="19"/>
  <c r="P122" i="19"/>
  <c r="P72" i="19"/>
  <c r="P73" i="19"/>
  <c r="AI77" i="19" a="1"/>
  <c r="AI77" i="19" s="1"/>
  <c r="AI89" i="19" a="1"/>
  <c r="AI89" i="19" s="1"/>
  <c r="AI76" i="19" a="1"/>
  <c r="AI76" i="19" s="1"/>
  <c r="AI80" i="19" a="1"/>
  <c r="AI80" i="19" s="1"/>
  <c r="AI88" i="19" a="1"/>
  <c r="AI88" i="19" s="1"/>
  <c r="AI92" i="19" a="1"/>
  <c r="AI92" i="19" s="1"/>
  <c r="P121" i="19"/>
  <c r="AI74" i="19" a="1"/>
  <c r="AI74" i="19" s="1"/>
  <c r="P75" i="19"/>
  <c r="AI91" i="19" a="1"/>
  <c r="AI91" i="19" s="1"/>
  <c r="AI93" i="19" a="1"/>
  <c r="AI93" i="19" s="1"/>
  <c r="AI75" i="19" a="1"/>
  <c r="AI75" i="19" s="1"/>
  <c r="P76" i="19"/>
  <c r="P77" i="19"/>
  <c r="AI85" i="19" a="1"/>
  <c r="AI85" i="19" s="1"/>
  <c r="P86" i="19"/>
  <c r="P74" i="19"/>
  <c r="AI79" i="19" a="1"/>
  <c r="AI79" i="19" s="1"/>
  <c r="P87" i="19"/>
  <c r="P88" i="19"/>
  <c r="P90" i="19"/>
  <c r="P91" i="19"/>
  <c r="P92" i="19"/>
  <c r="AI87" i="19" a="1"/>
  <c r="AI87" i="19" s="1"/>
  <c r="P89" i="19"/>
  <c r="P93" i="19"/>
  <c r="W92" i="19"/>
  <c r="AI72" i="19" a="1"/>
  <c r="AI72" i="19" s="1"/>
  <c r="P80" i="19"/>
  <c r="P78" i="19"/>
  <c r="AB77" i="19"/>
  <c r="AA87" i="19"/>
  <c r="AB87" i="19" s="1"/>
  <c r="AA88" i="19"/>
  <c r="AB88" i="19" s="1"/>
  <c r="AA89" i="19"/>
  <c r="AB89" i="19" s="1"/>
  <c r="AA90" i="19"/>
  <c r="AB90" i="19" s="1"/>
  <c r="AA91" i="19"/>
  <c r="AB91" i="19" s="1"/>
  <c r="W87" i="19"/>
  <c r="W88" i="19"/>
  <c r="W89" i="19"/>
  <c r="W90" i="19"/>
  <c r="W91" i="19"/>
  <c r="AI73" i="19" a="1"/>
  <c r="AI73" i="19" s="1"/>
  <c r="AI81" i="19" a="1"/>
  <c r="AI81" i="19" s="1"/>
  <c r="AI78" i="19" a="1"/>
  <c r="AI78" i="19" s="1"/>
  <c r="P79" i="19"/>
  <c r="AB76" i="19"/>
  <c r="AB78" i="19"/>
  <c r="P81" i="19"/>
  <c r="P71" i="19"/>
  <c r="W78" i="19"/>
  <c r="AA80" i="19"/>
  <c r="AB80" i="19" s="1"/>
  <c r="AA73" i="19"/>
  <c r="AB73" i="19" s="1"/>
  <c r="AA74" i="19"/>
  <c r="AB74" i="19" s="1"/>
  <c r="AA75" i="19"/>
  <c r="AB75" i="19" s="1"/>
  <c r="W73" i="19"/>
  <c r="W74" i="19"/>
  <c r="W75" i="19"/>
  <c r="W76" i="19"/>
  <c r="W77" i="19"/>
  <c r="W79" i="19"/>
  <c r="W72" i="19"/>
  <c r="W80" i="19"/>
  <c r="W81" i="19"/>
  <c r="AA71" i="19"/>
  <c r="AB71" i="19" s="1"/>
  <c r="W71" i="19"/>
  <c r="P11" i="19"/>
  <c r="W11" i="19"/>
  <c r="AA121" i="19"/>
  <c r="AB121" i="19" s="1"/>
  <c r="AA122" i="19"/>
  <c r="AB122" i="19" s="1"/>
  <c r="V121" i="19"/>
  <c r="W121" i="19" s="1"/>
  <c r="V122" i="19"/>
  <c r="W122" i="19" s="1"/>
  <c r="W93" i="19"/>
  <c r="AA85" i="19"/>
  <c r="AB85" i="19" s="1"/>
  <c r="AA86" i="19"/>
  <c r="AB86" i="19" s="1"/>
  <c r="W85" i="19"/>
  <c r="W86" i="19"/>
  <c r="K7" i="13" l="1"/>
  <c r="K8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K50" i="13"/>
  <c r="K51" i="13"/>
  <c r="K52" i="13"/>
  <c r="K53" i="13"/>
  <c r="K54" i="13"/>
  <c r="K55" i="13"/>
  <c r="K56" i="13"/>
  <c r="K57" i="13"/>
  <c r="K58" i="13"/>
  <c r="AE650" i="15" l="1"/>
  <c r="AH650" i="15" s="1"/>
  <c r="AA650" i="15"/>
  <c r="P650" i="15"/>
  <c r="Q650" i="15" s="1"/>
  <c r="C650" i="15"/>
  <c r="B650" i="15"/>
  <c r="AE649" i="15"/>
  <c r="AH649" i="15" s="1"/>
  <c r="AA649" i="15"/>
  <c r="P649" i="15"/>
  <c r="Q649" i="15" s="1"/>
  <c r="C649" i="15"/>
  <c r="B649" i="15"/>
  <c r="AE648" i="15"/>
  <c r="AH648" i="15" s="1"/>
  <c r="AA648" i="15"/>
  <c r="P648" i="15"/>
  <c r="Q648" i="15" s="1"/>
  <c r="C648" i="15"/>
  <c r="B648" i="15"/>
  <c r="AE647" i="15"/>
  <c r="AH647" i="15" s="1"/>
  <c r="AA647" i="15"/>
  <c r="P647" i="15"/>
  <c r="Q647" i="15" s="1"/>
  <c r="C647" i="15"/>
  <c r="B647" i="15"/>
  <c r="AE645" i="15"/>
  <c r="AH645" i="15" s="1"/>
  <c r="AA645" i="15"/>
  <c r="P645" i="15"/>
  <c r="Q645" i="15" s="1"/>
  <c r="C645" i="15"/>
  <c r="B645" i="15"/>
  <c r="AE667" i="15"/>
  <c r="AH667" i="15" s="1"/>
  <c r="AB667" i="15"/>
  <c r="AA667" i="15"/>
  <c r="P667" i="15"/>
  <c r="Q667" i="15" s="1"/>
  <c r="C667" i="15"/>
  <c r="B667" i="15"/>
  <c r="AE666" i="15"/>
  <c r="AH666" i="15" s="1"/>
  <c r="AB666" i="15"/>
  <c r="AA666" i="15"/>
  <c r="P666" i="15"/>
  <c r="Q666" i="15" s="1"/>
  <c r="C666" i="15"/>
  <c r="B666" i="15"/>
  <c r="AH665" i="15"/>
  <c r="P665" i="15"/>
  <c r="Q665" i="15" s="1"/>
  <c r="C665" i="15"/>
  <c r="B665" i="15"/>
  <c r="AE664" i="15"/>
  <c r="AH664" i="15" s="1"/>
  <c r="AA664" i="15"/>
  <c r="P664" i="15"/>
  <c r="Q664" i="15" s="1"/>
  <c r="C664" i="15"/>
  <c r="B664" i="15"/>
  <c r="AE661" i="15"/>
  <c r="AH661" i="15" s="1"/>
  <c r="AA661" i="15"/>
  <c r="P661" i="15"/>
  <c r="Q661" i="15" s="1"/>
  <c r="C661" i="15"/>
  <c r="B661" i="15"/>
  <c r="AE660" i="15"/>
  <c r="AH660" i="15" s="1"/>
  <c r="AA660" i="15"/>
  <c r="P660" i="15"/>
  <c r="Q660" i="15" s="1"/>
  <c r="C660" i="15"/>
  <c r="B660" i="15"/>
  <c r="AE656" i="15"/>
  <c r="AH656" i="15" s="1"/>
  <c r="AA656" i="15"/>
  <c r="P656" i="15"/>
  <c r="Q656" i="15" s="1"/>
  <c r="C656" i="15"/>
  <c r="B656" i="15"/>
  <c r="AE652" i="15"/>
  <c r="AH652" i="15" s="1"/>
  <c r="AA652" i="15"/>
  <c r="P652" i="15"/>
  <c r="Q652" i="15" s="1"/>
  <c r="C652" i="15"/>
  <c r="B652" i="15"/>
  <c r="AC665" i="15" l="1"/>
  <c r="AC667" i="15"/>
  <c r="AC666" i="15"/>
  <c r="AB660" i="15"/>
  <c r="AC660" i="15" s="1"/>
  <c r="AJ648" i="15" a="1"/>
  <c r="AJ648" i="15" s="1"/>
  <c r="AJ661" i="15" a="1"/>
  <c r="AJ661" i="15" s="1"/>
  <c r="AJ656" i="15" a="1"/>
  <c r="AJ656" i="15" s="1"/>
  <c r="AJ660" i="15" a="1"/>
  <c r="AJ660" i="15" s="1"/>
  <c r="AJ650" i="15" a="1"/>
  <c r="AJ650" i="15" s="1"/>
  <c r="AJ665" i="15" a="1"/>
  <c r="AJ665" i="15" s="1"/>
  <c r="AJ667" i="15" a="1"/>
  <c r="AJ667" i="15" s="1"/>
  <c r="AJ666" i="15" a="1"/>
  <c r="AJ666" i="15" s="1"/>
  <c r="AJ652" i="15" a="1"/>
  <c r="AJ652" i="15" s="1"/>
  <c r="AJ664" i="15" a="1"/>
  <c r="AJ664" i="15" s="1"/>
  <c r="AJ647" i="15" a="1"/>
  <c r="AJ647" i="15" s="1"/>
  <c r="AJ649" i="15" a="1"/>
  <c r="AJ649" i="15" s="1"/>
  <c r="AJ645" i="15" a="1"/>
  <c r="AJ645" i="15" s="1"/>
  <c r="X667" i="15"/>
  <c r="X650" i="15"/>
  <c r="AB645" i="15"/>
  <c r="AC645" i="15" s="1"/>
  <c r="AB647" i="15"/>
  <c r="AC647" i="15" s="1"/>
  <c r="AB648" i="15"/>
  <c r="AC648" i="15" s="1"/>
  <c r="AB649" i="15"/>
  <c r="AC649" i="15" s="1"/>
  <c r="AB650" i="15"/>
  <c r="AC650" i="15" s="1"/>
  <c r="X645" i="15"/>
  <c r="X647" i="15"/>
  <c r="X648" i="15"/>
  <c r="X649" i="15"/>
  <c r="AB656" i="15"/>
  <c r="AC656" i="15" s="1"/>
  <c r="AB661" i="15"/>
  <c r="AC661" i="15" s="1"/>
  <c r="AB664" i="15"/>
  <c r="AC664" i="15" s="1"/>
  <c r="X666" i="15"/>
  <c r="AB652" i="15"/>
  <c r="AC652" i="15" s="1"/>
  <c r="X652" i="15"/>
  <c r="X656" i="15"/>
  <c r="X660" i="15"/>
  <c r="X661" i="15"/>
  <c r="X664" i="15"/>
  <c r="X665" i="15"/>
  <c r="AE354" i="15" l="1"/>
  <c r="AH354" i="15" s="1"/>
  <c r="AA354" i="15"/>
  <c r="P354" i="15"/>
  <c r="Q354" i="15" s="1"/>
  <c r="C354" i="15"/>
  <c r="B354" i="15"/>
  <c r="AE353" i="15"/>
  <c r="AH353" i="15" s="1"/>
  <c r="AA353" i="15"/>
  <c r="P353" i="15"/>
  <c r="Q353" i="15" s="1"/>
  <c r="C353" i="15"/>
  <c r="B353" i="15"/>
  <c r="AE352" i="15"/>
  <c r="AH352" i="15" s="1"/>
  <c r="AA352" i="15"/>
  <c r="P352" i="15"/>
  <c r="Q352" i="15" s="1"/>
  <c r="C352" i="15"/>
  <c r="B352" i="15"/>
  <c r="AE351" i="15"/>
  <c r="AH351" i="15" s="1"/>
  <c r="AA351" i="15"/>
  <c r="P351" i="15"/>
  <c r="Q351" i="15" s="1"/>
  <c r="C351" i="15"/>
  <c r="B351" i="15"/>
  <c r="AE350" i="15"/>
  <c r="AH350" i="15" s="1"/>
  <c r="AA350" i="15"/>
  <c r="P350" i="15"/>
  <c r="Q350" i="15" s="1"/>
  <c r="C350" i="15"/>
  <c r="B350" i="15"/>
  <c r="AE349" i="15"/>
  <c r="AH349" i="15" s="1"/>
  <c r="AA349" i="15"/>
  <c r="P349" i="15"/>
  <c r="Q349" i="15" s="1"/>
  <c r="C349" i="15"/>
  <c r="B349" i="15"/>
  <c r="AE348" i="15"/>
  <c r="AH348" i="15" s="1"/>
  <c r="AA348" i="15"/>
  <c r="P348" i="15"/>
  <c r="Q348" i="15" s="1"/>
  <c r="C348" i="15"/>
  <c r="B348" i="15"/>
  <c r="AE347" i="15"/>
  <c r="AH347" i="15" s="1"/>
  <c r="AA347" i="15"/>
  <c r="P347" i="15"/>
  <c r="Q347" i="15" s="1"/>
  <c r="C347" i="15"/>
  <c r="B347" i="15"/>
  <c r="AE346" i="15"/>
  <c r="AH346" i="15" s="1"/>
  <c r="AA346" i="15"/>
  <c r="P346" i="15"/>
  <c r="Q346" i="15" s="1"/>
  <c r="C346" i="15"/>
  <c r="B346" i="15"/>
  <c r="AE345" i="15"/>
  <c r="AH345" i="15" s="1"/>
  <c r="AA345" i="15"/>
  <c r="P345" i="15"/>
  <c r="Q345" i="15" s="1"/>
  <c r="C345" i="15"/>
  <c r="B345" i="15"/>
  <c r="AE344" i="15"/>
  <c r="AH344" i="15" s="1"/>
  <c r="AA344" i="15"/>
  <c r="P344" i="15"/>
  <c r="Q344" i="15" s="1"/>
  <c r="C344" i="15"/>
  <c r="B344" i="15"/>
  <c r="AE343" i="15"/>
  <c r="AH343" i="15" s="1"/>
  <c r="AA343" i="15"/>
  <c r="P343" i="15"/>
  <c r="Q343" i="15" s="1"/>
  <c r="C343" i="15"/>
  <c r="B343" i="15"/>
  <c r="AE342" i="15"/>
  <c r="AH342" i="15" s="1"/>
  <c r="AA342" i="15"/>
  <c r="P342" i="15"/>
  <c r="Q342" i="15" s="1"/>
  <c r="C342" i="15"/>
  <c r="B342" i="15"/>
  <c r="AE341" i="15"/>
  <c r="AH341" i="15" s="1"/>
  <c r="AA341" i="15"/>
  <c r="P341" i="15"/>
  <c r="Q341" i="15" s="1"/>
  <c r="C341" i="15"/>
  <c r="B341" i="15"/>
  <c r="AE340" i="15"/>
  <c r="AH340" i="15" s="1"/>
  <c r="AA340" i="15"/>
  <c r="P340" i="15"/>
  <c r="Q340" i="15" s="1"/>
  <c r="C340" i="15"/>
  <c r="B340" i="15"/>
  <c r="AE395" i="15"/>
  <c r="AB395" i="15"/>
  <c r="AA395" i="15"/>
  <c r="P395" i="15"/>
  <c r="Q395" i="15" s="1"/>
  <c r="C395" i="15"/>
  <c r="B395" i="15"/>
  <c r="AE394" i="15"/>
  <c r="AH394" i="15" s="1"/>
  <c r="AA394" i="15"/>
  <c r="P394" i="15"/>
  <c r="Q394" i="15" s="1"/>
  <c r="C394" i="15"/>
  <c r="B394" i="15"/>
  <c r="AE393" i="15"/>
  <c r="AA393" i="15"/>
  <c r="P393" i="15"/>
  <c r="Q393" i="15" s="1"/>
  <c r="C393" i="15"/>
  <c r="B393" i="15"/>
  <c r="AH392" i="15"/>
  <c r="P392" i="15"/>
  <c r="Q392" i="15" s="1"/>
  <c r="C392" i="15"/>
  <c r="B392" i="15"/>
  <c r="AH391" i="15"/>
  <c r="P391" i="15"/>
  <c r="Q391" i="15" s="1"/>
  <c r="C391" i="15"/>
  <c r="B391" i="15"/>
  <c r="AH390" i="15"/>
  <c r="P390" i="15"/>
  <c r="Q390" i="15" s="1"/>
  <c r="C390" i="15"/>
  <c r="B390" i="15"/>
  <c r="P389" i="15"/>
  <c r="Q389" i="15" s="1"/>
  <c r="C389" i="15"/>
  <c r="B389" i="15"/>
  <c r="AH388" i="15"/>
  <c r="P388" i="15"/>
  <c r="Q388" i="15" s="1"/>
  <c r="C388" i="15"/>
  <c r="B388" i="15"/>
  <c r="AH387" i="15"/>
  <c r="P387" i="15"/>
  <c r="Q387" i="15" s="1"/>
  <c r="C387" i="15"/>
  <c r="B387" i="15"/>
  <c r="P386" i="15"/>
  <c r="Q386" i="15" s="1"/>
  <c r="C386" i="15"/>
  <c r="B386" i="15"/>
  <c r="AE385" i="15"/>
  <c r="AH385" i="15" s="1"/>
  <c r="AA385" i="15"/>
  <c r="P385" i="15"/>
  <c r="Q385" i="15" s="1"/>
  <c r="C385" i="15"/>
  <c r="B385" i="15"/>
  <c r="AE384" i="15"/>
  <c r="AH384" i="15" s="1"/>
  <c r="AA384" i="15"/>
  <c r="P384" i="15"/>
  <c r="Q384" i="15" s="1"/>
  <c r="C384" i="15"/>
  <c r="B384" i="15"/>
  <c r="AE383" i="15"/>
  <c r="AA383" i="15"/>
  <c r="P383" i="15"/>
  <c r="Q383" i="15" s="1"/>
  <c r="C383" i="15"/>
  <c r="B383" i="15"/>
  <c r="AE382" i="15"/>
  <c r="AA382" i="15"/>
  <c r="P382" i="15"/>
  <c r="Q382" i="15" s="1"/>
  <c r="C382" i="15"/>
  <c r="B382" i="15"/>
  <c r="AE381" i="15"/>
  <c r="AH381" i="15" s="1"/>
  <c r="AA381" i="15"/>
  <c r="P381" i="15"/>
  <c r="Q381" i="15" s="1"/>
  <c r="C381" i="15"/>
  <c r="B381" i="15"/>
  <c r="AE380" i="15"/>
  <c r="AA380" i="15"/>
  <c r="P380" i="15"/>
  <c r="Q380" i="15" s="1"/>
  <c r="C380" i="15"/>
  <c r="B380" i="15"/>
  <c r="P379" i="15"/>
  <c r="Q379" i="15" s="1"/>
  <c r="C379" i="15"/>
  <c r="B379" i="15"/>
  <c r="P378" i="15"/>
  <c r="Q378" i="15" s="1"/>
  <c r="C378" i="15"/>
  <c r="B378" i="15"/>
  <c r="P377" i="15"/>
  <c r="Q377" i="15" s="1"/>
  <c r="C377" i="15"/>
  <c r="B377" i="15"/>
  <c r="AH376" i="15"/>
  <c r="AA376" i="15"/>
  <c r="P376" i="15"/>
  <c r="Q376" i="15" s="1"/>
  <c r="C376" i="15"/>
  <c r="B376" i="15"/>
  <c r="AH375" i="15"/>
  <c r="AA375" i="15"/>
  <c r="P375" i="15"/>
  <c r="Q375" i="15" s="1"/>
  <c r="C375" i="15"/>
  <c r="B375" i="15"/>
  <c r="AH374" i="15"/>
  <c r="P374" i="15"/>
  <c r="Q374" i="15" s="1"/>
  <c r="C374" i="15"/>
  <c r="B374" i="15"/>
  <c r="AE373" i="15"/>
  <c r="AH373" i="15" s="1"/>
  <c r="AA373" i="15"/>
  <c r="P373" i="15"/>
  <c r="Q373" i="15" s="1"/>
  <c r="C373" i="15"/>
  <c r="B373" i="15"/>
  <c r="AE372" i="15"/>
  <c r="AH372" i="15" s="1"/>
  <c r="AA372" i="15"/>
  <c r="P372" i="15"/>
  <c r="Q372" i="15" s="1"/>
  <c r="C372" i="15"/>
  <c r="B372" i="15"/>
  <c r="AE371" i="15"/>
  <c r="AH371" i="15" s="1"/>
  <c r="AA371" i="15"/>
  <c r="P371" i="15"/>
  <c r="Q371" i="15" s="1"/>
  <c r="C371" i="15"/>
  <c r="B371" i="15"/>
  <c r="AE370" i="15"/>
  <c r="AH370" i="15" s="1"/>
  <c r="AA370" i="15"/>
  <c r="P370" i="15"/>
  <c r="Q370" i="15" s="1"/>
  <c r="C370" i="15"/>
  <c r="B370" i="15"/>
  <c r="AE369" i="15"/>
  <c r="AH369" i="15" s="1"/>
  <c r="AA369" i="15"/>
  <c r="P369" i="15"/>
  <c r="Q369" i="15" s="1"/>
  <c r="C369" i="15"/>
  <c r="B369" i="15"/>
  <c r="AE368" i="15"/>
  <c r="AH368" i="15" s="1"/>
  <c r="AA368" i="15"/>
  <c r="P368" i="15"/>
  <c r="Q368" i="15" s="1"/>
  <c r="C368" i="15"/>
  <c r="B368" i="15"/>
  <c r="AE367" i="15"/>
  <c r="AA367" i="15"/>
  <c r="P367" i="15"/>
  <c r="Q367" i="15" s="1"/>
  <c r="C367" i="15"/>
  <c r="B367" i="15"/>
  <c r="AE366" i="15"/>
  <c r="AH366" i="15" s="1"/>
  <c r="AB366" i="15"/>
  <c r="AA366" i="15"/>
  <c r="P366" i="15"/>
  <c r="Q366" i="15" s="1"/>
  <c r="C366" i="15"/>
  <c r="B366" i="15"/>
  <c r="AE365" i="15"/>
  <c r="AH365" i="15" s="1"/>
  <c r="AA365" i="15"/>
  <c r="P365" i="15"/>
  <c r="Q365" i="15" s="1"/>
  <c r="C365" i="15"/>
  <c r="B365" i="15"/>
  <c r="AE364" i="15"/>
  <c r="AH364" i="15" s="1"/>
  <c r="AB364" i="15"/>
  <c r="AA364" i="15"/>
  <c r="P364" i="15"/>
  <c r="Q364" i="15" s="1"/>
  <c r="C364" i="15"/>
  <c r="B364" i="15"/>
  <c r="AE363" i="15"/>
  <c r="AH363" i="15" s="1"/>
  <c r="AA363" i="15"/>
  <c r="P363" i="15"/>
  <c r="Q363" i="15" s="1"/>
  <c r="C363" i="15"/>
  <c r="B363" i="15"/>
  <c r="AE362" i="15"/>
  <c r="AB362" i="15"/>
  <c r="AA362" i="15"/>
  <c r="P362" i="15"/>
  <c r="Q362" i="15" s="1"/>
  <c r="C362" i="15"/>
  <c r="B362" i="15"/>
  <c r="AE361" i="15"/>
  <c r="AA361" i="15"/>
  <c r="P361" i="15"/>
  <c r="Q361" i="15" s="1"/>
  <c r="C361" i="15"/>
  <c r="B361" i="15"/>
  <c r="AE360" i="15"/>
  <c r="AH360" i="15" s="1"/>
  <c r="AB360" i="15"/>
  <c r="AA360" i="15"/>
  <c r="P360" i="15"/>
  <c r="Q360" i="15" s="1"/>
  <c r="C360" i="15"/>
  <c r="B360" i="15"/>
  <c r="AE359" i="15"/>
  <c r="AH359" i="15" s="1"/>
  <c r="AA359" i="15"/>
  <c r="P359" i="15"/>
  <c r="Q359" i="15" s="1"/>
  <c r="C359" i="15"/>
  <c r="B359" i="15"/>
  <c r="P358" i="15"/>
  <c r="Q358" i="15" s="1"/>
  <c r="C358" i="15"/>
  <c r="B358" i="15"/>
  <c r="AE357" i="15"/>
  <c r="AH357" i="15" s="1"/>
  <c r="AA357" i="15"/>
  <c r="P357" i="15"/>
  <c r="Q357" i="15" s="1"/>
  <c r="C357" i="15"/>
  <c r="B357" i="15"/>
  <c r="P356" i="15"/>
  <c r="Q356" i="15" s="1"/>
  <c r="C356" i="15"/>
  <c r="B356" i="15"/>
  <c r="AE355" i="15"/>
  <c r="AH355" i="15" s="1"/>
  <c r="AA355" i="15"/>
  <c r="X355" i="15"/>
  <c r="P355" i="15"/>
  <c r="Q355" i="15" s="1"/>
  <c r="C355" i="15"/>
  <c r="B355" i="15"/>
  <c r="AE338" i="15"/>
  <c r="AA338" i="15"/>
  <c r="X338" i="15"/>
  <c r="P338" i="15"/>
  <c r="Q338" i="15" s="1"/>
  <c r="C338" i="15"/>
  <c r="B338" i="15"/>
  <c r="AE337" i="15"/>
  <c r="AH337" i="15" s="1"/>
  <c r="AA337" i="15"/>
  <c r="X337" i="15"/>
  <c r="P337" i="15"/>
  <c r="Q337" i="15" s="1"/>
  <c r="C337" i="15"/>
  <c r="B337" i="15"/>
  <c r="AC366" i="15" l="1"/>
  <c r="AC362" i="15"/>
  <c r="AC360" i="15"/>
  <c r="AB355" i="15"/>
  <c r="AC355" i="15" s="1"/>
  <c r="AB357" i="15"/>
  <c r="AC357" i="15" s="1"/>
  <c r="AB363" i="15"/>
  <c r="AC363" i="15" s="1"/>
  <c r="AB369" i="15"/>
  <c r="AC369" i="15" s="1"/>
  <c r="AB373" i="15"/>
  <c r="AC373" i="15" s="1"/>
  <c r="AB380" i="15"/>
  <c r="AC380" i="15" s="1"/>
  <c r="AC358" i="15"/>
  <c r="AB361" i="15"/>
  <c r="AC361" i="15" s="1"/>
  <c r="AC364" i="15"/>
  <c r="AB370" i="15"/>
  <c r="AC370" i="15" s="1"/>
  <c r="AB375" i="15"/>
  <c r="AC375" i="15" s="1"/>
  <c r="AB381" i="15"/>
  <c r="AC381" i="15" s="1"/>
  <c r="AB338" i="15"/>
  <c r="AC338" i="15" s="1"/>
  <c r="AB359" i="15"/>
  <c r="AC359" i="15" s="1"/>
  <c r="AB367" i="15"/>
  <c r="AC367" i="15" s="1"/>
  <c r="AB371" i="15"/>
  <c r="AC371" i="15" s="1"/>
  <c r="AB376" i="15"/>
  <c r="AC376" i="15" s="1"/>
  <c r="AB382" i="15"/>
  <c r="AC382" i="15" s="1"/>
  <c r="AC395" i="15"/>
  <c r="AB365" i="15"/>
  <c r="AC365" i="15" s="1"/>
  <c r="AB368" i="15"/>
  <c r="AC368" i="15" s="1"/>
  <c r="AB372" i="15"/>
  <c r="AC372" i="15" s="1"/>
  <c r="AB383" i="15"/>
  <c r="AC383" i="15" s="1"/>
  <c r="AJ379" i="15" a="1"/>
  <c r="AJ379" i="15" s="1"/>
  <c r="AJ375" i="15" a="1"/>
  <c r="AJ375" i="15" s="1"/>
  <c r="AJ350" i="15" a="1"/>
  <c r="AJ350" i="15" s="1"/>
  <c r="AJ352" i="15" a="1"/>
  <c r="AJ352" i="15" s="1"/>
  <c r="AJ344" i="15" a="1"/>
  <c r="AJ344" i="15" s="1"/>
  <c r="AJ353" i="15" a="1"/>
  <c r="AJ353" i="15" s="1"/>
  <c r="AJ355" i="15" a="1"/>
  <c r="AJ355" i="15" s="1"/>
  <c r="AJ366" i="15" a="1"/>
  <c r="AJ366" i="15" s="1"/>
  <c r="AJ337" i="15" a="1"/>
  <c r="AJ337" i="15" s="1"/>
  <c r="AJ386" i="15" a="1"/>
  <c r="AJ386" i="15" s="1"/>
  <c r="AJ368" i="15" a="1"/>
  <c r="AJ368" i="15" s="1"/>
  <c r="AJ384" i="15" a="1"/>
  <c r="AJ384" i="15" s="1"/>
  <c r="AJ391" i="15" a="1"/>
  <c r="AJ391" i="15" s="1"/>
  <c r="AJ395" i="15" a="1"/>
  <c r="AJ395" i="15" s="1"/>
  <c r="AJ372" i="15" a="1"/>
  <c r="AJ372" i="15" s="1"/>
  <c r="AJ381" i="15" a="1"/>
  <c r="AJ381" i="15" s="1"/>
  <c r="AJ389" i="15" a="1"/>
  <c r="AJ389" i="15" s="1"/>
  <c r="AJ340" i="15" a="1"/>
  <c r="AJ340" i="15" s="1"/>
  <c r="AJ345" i="15" a="1"/>
  <c r="AJ345" i="15" s="1"/>
  <c r="AJ347" i="15" a="1"/>
  <c r="AJ347" i="15" s="1"/>
  <c r="AJ356" i="15" a="1"/>
  <c r="AJ356" i="15" s="1"/>
  <c r="AJ358" i="15" a="1"/>
  <c r="AJ358" i="15" s="1"/>
  <c r="AJ367" i="15" a="1"/>
  <c r="AJ367" i="15" s="1"/>
  <c r="AJ369" i="15" a="1"/>
  <c r="AJ369" i="15" s="1"/>
  <c r="AJ371" i="15" a="1"/>
  <c r="AJ371" i="15" s="1"/>
  <c r="AJ357" i="15" a="1"/>
  <c r="AJ357" i="15" s="1"/>
  <c r="AJ360" i="15" a="1"/>
  <c r="AJ360" i="15" s="1"/>
  <c r="AJ361" i="15" a="1"/>
  <c r="AJ361" i="15" s="1"/>
  <c r="AJ363" i="15" a="1"/>
  <c r="AJ363" i="15" s="1"/>
  <c r="AJ370" i="15" a="1"/>
  <c r="AJ370" i="15" s="1"/>
  <c r="AJ387" i="15" a="1"/>
  <c r="AJ387" i="15" s="1"/>
  <c r="AJ348" i="15" a="1"/>
  <c r="AJ348" i="15" s="1"/>
  <c r="AJ390" i="15" a="1"/>
  <c r="AJ390" i="15" s="1"/>
  <c r="AJ338" i="15" a="1"/>
  <c r="AJ338" i="15" s="1"/>
  <c r="AJ362" i="15" a="1"/>
  <c r="AJ362" i="15" s="1"/>
  <c r="AJ365" i="15" a="1"/>
  <c r="AJ365" i="15" s="1"/>
  <c r="AJ342" i="15" a="1"/>
  <c r="AJ342" i="15" s="1"/>
  <c r="AJ346" i="15" a="1"/>
  <c r="AJ346" i="15" s="1"/>
  <c r="AJ354" i="15" a="1"/>
  <c r="AJ354" i="15" s="1"/>
  <c r="AJ359" i="15" a="1"/>
  <c r="AJ359" i="15" s="1"/>
  <c r="AJ364" i="15" a="1"/>
  <c r="AJ364" i="15" s="1"/>
  <c r="AJ376" i="15" a="1"/>
  <c r="AJ376" i="15" s="1"/>
  <c r="AJ377" i="15" a="1"/>
  <c r="AJ377" i="15" s="1"/>
  <c r="AJ382" i="15" a="1"/>
  <c r="AJ382" i="15" s="1"/>
  <c r="AJ385" i="15" a="1"/>
  <c r="AJ385" i="15" s="1"/>
  <c r="AJ388" i="15" a="1"/>
  <c r="AJ388" i="15" s="1"/>
  <c r="AJ393" i="15" a="1"/>
  <c r="AJ393" i="15" s="1"/>
  <c r="AJ343" i="15" a="1"/>
  <c r="AJ343" i="15" s="1"/>
  <c r="AJ351" i="15" a="1"/>
  <c r="AJ351" i="15" s="1"/>
  <c r="AJ373" i="15" a="1"/>
  <c r="AJ373" i="15" s="1"/>
  <c r="AJ374" i="15" a="1"/>
  <c r="AJ374" i="15" s="1"/>
  <c r="AJ378" i="15" a="1"/>
  <c r="AJ378" i="15" s="1"/>
  <c r="AJ380" i="15" a="1"/>
  <c r="AJ380" i="15" s="1"/>
  <c r="AJ383" i="15" a="1"/>
  <c r="AJ383" i="15" s="1"/>
  <c r="AJ392" i="15" a="1"/>
  <c r="AJ392" i="15" s="1"/>
  <c r="AJ394" i="15" a="1"/>
  <c r="AJ394" i="15" s="1"/>
  <c r="AJ341" i="15" a="1"/>
  <c r="AJ341" i="15" s="1"/>
  <c r="AJ349" i="15" a="1"/>
  <c r="AJ349" i="15" s="1"/>
  <c r="AH377" i="15"/>
  <c r="AH378" i="15"/>
  <c r="AH382" i="15"/>
  <c r="AH358" i="15"/>
  <c r="AH338" i="15"/>
  <c r="AH367" i="15"/>
  <c r="AH386" i="15"/>
  <c r="AH389" i="15"/>
  <c r="AH356" i="15"/>
  <c r="AH361" i="15"/>
  <c r="AH362" i="15"/>
  <c r="AH379" i="15"/>
  <c r="AH380" i="15"/>
  <c r="AH383" i="15"/>
  <c r="AH393" i="15"/>
  <c r="AH395" i="15"/>
  <c r="X395" i="15"/>
  <c r="AB340" i="15"/>
  <c r="AC340" i="15" s="1"/>
  <c r="AB341" i="15"/>
  <c r="AC341" i="15" s="1"/>
  <c r="AB342" i="15"/>
  <c r="AC342" i="15" s="1"/>
  <c r="AB343" i="15"/>
  <c r="AC343" i="15" s="1"/>
  <c r="AB344" i="15"/>
  <c r="AC344" i="15" s="1"/>
  <c r="AB345" i="15"/>
  <c r="AC345" i="15" s="1"/>
  <c r="AB346" i="15"/>
  <c r="AC346" i="15" s="1"/>
  <c r="AB347" i="15"/>
  <c r="AC347" i="15" s="1"/>
  <c r="AB348" i="15"/>
  <c r="AC348" i="15" s="1"/>
  <c r="AB349" i="15"/>
  <c r="AC349" i="15" s="1"/>
  <c r="AB350" i="15"/>
  <c r="AC350" i="15" s="1"/>
  <c r="AB351" i="15"/>
  <c r="AC351" i="15" s="1"/>
  <c r="AB352" i="15"/>
  <c r="AC352" i="15" s="1"/>
  <c r="AB353" i="15"/>
  <c r="AC353" i="15" s="1"/>
  <c r="AB354" i="15"/>
  <c r="AC354" i="15" s="1"/>
  <c r="X340" i="15"/>
  <c r="X341" i="15"/>
  <c r="X342" i="15"/>
  <c r="X343" i="15"/>
  <c r="X344" i="15"/>
  <c r="X345" i="15"/>
  <c r="X346" i="15"/>
  <c r="X347" i="15"/>
  <c r="X348" i="15"/>
  <c r="X349" i="15"/>
  <c r="X350" i="15"/>
  <c r="X351" i="15"/>
  <c r="X352" i="15"/>
  <c r="X353" i="15"/>
  <c r="X354" i="15"/>
  <c r="AB337" i="15"/>
  <c r="AC337" i="15" s="1"/>
  <c r="X357" i="15"/>
  <c r="X359" i="15"/>
  <c r="X361" i="15"/>
  <c r="X363" i="15"/>
  <c r="X365" i="15"/>
  <c r="X367" i="15"/>
  <c r="X368" i="15"/>
  <c r="X369" i="15"/>
  <c r="X370" i="15"/>
  <c r="X371" i="15"/>
  <c r="X372" i="15"/>
  <c r="X373" i="15"/>
  <c r="X374" i="15"/>
  <c r="X375" i="15"/>
  <c r="X376" i="15"/>
  <c r="X377" i="15"/>
  <c r="X378" i="15"/>
  <c r="X379" i="15"/>
  <c r="X380" i="15"/>
  <c r="X381" i="15"/>
  <c r="X382" i="15"/>
  <c r="X383" i="15"/>
  <c r="X384" i="15"/>
  <c r="AB385" i="15"/>
  <c r="AC385" i="15" s="1"/>
  <c r="X356" i="15"/>
  <c r="X358" i="15"/>
  <c r="X360" i="15"/>
  <c r="X362" i="15"/>
  <c r="X364" i="15"/>
  <c r="X366" i="15"/>
  <c r="AB384" i="15"/>
  <c r="AC384" i="15" s="1"/>
  <c r="AB393" i="15"/>
  <c r="AC393" i="15" s="1"/>
  <c r="AB394" i="15"/>
  <c r="AC394" i="15" s="1"/>
  <c r="X385" i="15"/>
  <c r="X386" i="15"/>
  <c r="X387" i="15"/>
  <c r="X388" i="15"/>
  <c r="X389" i="15"/>
  <c r="X390" i="15"/>
  <c r="X391" i="15"/>
  <c r="X392" i="15"/>
  <c r="X393" i="15"/>
  <c r="X394" i="15"/>
  <c r="W60" i="13" l="1"/>
  <c r="N60" i="13"/>
  <c r="K60" i="13"/>
  <c r="B60" i="13"/>
  <c r="A60" i="13"/>
  <c r="N59" i="13"/>
  <c r="K59" i="13"/>
  <c r="B59" i="13"/>
  <c r="AF59" i="13" s="1" a="1"/>
  <c r="AF59" i="13" s="1"/>
  <c r="A59" i="13"/>
  <c r="N58" i="13"/>
  <c r="O58" i="13" s="1"/>
  <c r="B58" i="13"/>
  <c r="A58" i="13"/>
  <c r="N57" i="13"/>
  <c r="O57" i="13" s="1"/>
  <c r="B57" i="13"/>
  <c r="A57" i="13"/>
  <c r="N56" i="13"/>
  <c r="O56" i="13" s="1"/>
  <c r="B56" i="13"/>
  <c r="A56" i="13"/>
  <c r="N55" i="13"/>
  <c r="O55" i="13" s="1"/>
  <c r="B55" i="13"/>
  <c r="A55" i="13"/>
  <c r="N54" i="13"/>
  <c r="O54" i="13" s="1"/>
  <c r="B54" i="13"/>
  <c r="A54" i="13"/>
  <c r="N53" i="13"/>
  <c r="O53" i="13" s="1"/>
  <c r="B53" i="13"/>
  <c r="A53" i="13"/>
  <c r="N52" i="13"/>
  <c r="O52" i="13" s="1"/>
  <c r="B52" i="13"/>
  <c r="A52" i="13"/>
  <c r="N51" i="13"/>
  <c r="O51" i="13" s="1"/>
  <c r="B51" i="13"/>
  <c r="A51" i="13"/>
  <c r="AB50" i="13"/>
  <c r="N50" i="13"/>
  <c r="O50" i="13" s="1"/>
  <c r="B50" i="13"/>
  <c r="A50" i="13"/>
  <c r="N49" i="13"/>
  <c r="O49" i="13" s="1"/>
  <c r="B49" i="13"/>
  <c r="A49" i="13"/>
  <c r="N48" i="13"/>
  <c r="O48" i="13" s="1"/>
  <c r="B48" i="13"/>
  <c r="A48" i="13"/>
  <c r="N47" i="13"/>
  <c r="O47" i="13" s="1"/>
  <c r="B47" i="13"/>
  <c r="A47" i="13"/>
  <c r="N46" i="13"/>
  <c r="O46" i="13" s="1"/>
  <c r="B46" i="13"/>
  <c r="A46" i="13"/>
  <c r="N45" i="13"/>
  <c r="O45" i="13" s="1"/>
  <c r="B45" i="13"/>
  <c r="A45" i="13"/>
  <c r="N44" i="13"/>
  <c r="O44" i="13" s="1"/>
  <c r="B44" i="13"/>
  <c r="A44" i="13"/>
  <c r="N43" i="13"/>
  <c r="O43" i="13" s="1"/>
  <c r="B43" i="13"/>
  <c r="A43" i="13"/>
  <c r="N42" i="13"/>
  <c r="O42" i="13" s="1"/>
  <c r="B42" i="13"/>
  <c r="A42" i="13"/>
  <c r="N41" i="13"/>
  <c r="O41" i="13" s="1"/>
  <c r="B41" i="13"/>
  <c r="A41" i="13"/>
  <c r="N40" i="13"/>
  <c r="O40" i="13" s="1"/>
  <c r="B40" i="13"/>
  <c r="A40" i="13"/>
  <c r="N39" i="13"/>
  <c r="O39" i="13" s="1"/>
  <c r="B39" i="13"/>
  <c r="A39" i="13"/>
  <c r="N38" i="13"/>
  <c r="O38" i="13" s="1"/>
  <c r="B38" i="13"/>
  <c r="A38" i="13"/>
  <c r="N37" i="13"/>
  <c r="O37" i="13" s="1"/>
  <c r="B37" i="13"/>
  <c r="A37" i="13"/>
  <c r="N36" i="13"/>
  <c r="O36" i="13" s="1"/>
  <c r="B36" i="13"/>
  <c r="A36" i="13"/>
  <c r="N35" i="13"/>
  <c r="O35" i="13" s="1"/>
  <c r="B35" i="13"/>
  <c r="A35" i="13"/>
  <c r="N34" i="13"/>
  <c r="O34" i="13" s="1"/>
  <c r="B34" i="13"/>
  <c r="A34" i="13"/>
  <c r="N33" i="13"/>
  <c r="O33" i="13" s="1"/>
  <c r="B33" i="13"/>
  <c r="A33" i="13"/>
  <c r="N32" i="13"/>
  <c r="O32" i="13" s="1"/>
  <c r="B32" i="13"/>
  <c r="A32" i="13"/>
  <c r="N31" i="13"/>
  <c r="O31" i="13" s="1"/>
  <c r="B31" i="13"/>
  <c r="A31" i="13"/>
  <c r="Z100" i="13"/>
  <c r="AA100" i="13" s="1"/>
  <c r="AB100" i="13" s="1"/>
  <c r="U100" i="13"/>
  <c r="N100" i="13"/>
  <c r="K100" i="13"/>
  <c r="B100" i="13"/>
  <c r="A100" i="13"/>
  <c r="Z99" i="13"/>
  <c r="AA99" i="13" s="1"/>
  <c r="U99" i="13"/>
  <c r="N99" i="13"/>
  <c r="K99" i="13"/>
  <c r="B99" i="13"/>
  <c r="A99" i="13"/>
  <c r="N98" i="13"/>
  <c r="K98" i="13"/>
  <c r="B98" i="13"/>
  <c r="A98" i="13"/>
  <c r="N97" i="13"/>
  <c r="K97" i="13"/>
  <c r="B97" i="13"/>
  <c r="A97" i="13"/>
  <c r="N96" i="13"/>
  <c r="K96" i="13"/>
  <c r="B96" i="13"/>
  <c r="A96" i="13"/>
  <c r="N95" i="13"/>
  <c r="K95" i="13"/>
  <c r="B95" i="13"/>
  <c r="A95" i="13"/>
  <c r="N94" i="13"/>
  <c r="K94" i="13"/>
  <c r="B94" i="13"/>
  <c r="A94" i="13"/>
  <c r="N93" i="13"/>
  <c r="K93" i="13"/>
  <c r="B93" i="13"/>
  <c r="A93" i="13"/>
  <c r="N92" i="13"/>
  <c r="K92" i="13"/>
  <c r="B92" i="13"/>
  <c r="A92" i="13"/>
  <c r="N91" i="13"/>
  <c r="K91" i="13"/>
  <c r="B91" i="13"/>
  <c r="A91" i="13"/>
  <c r="AB87" i="13"/>
  <c r="W87" i="13"/>
  <c r="N87" i="13"/>
  <c r="K87" i="13"/>
  <c r="B87" i="13"/>
  <c r="A87" i="13"/>
  <c r="N86" i="13"/>
  <c r="K86" i="13"/>
  <c r="B86" i="13"/>
  <c r="A86" i="13"/>
  <c r="N85" i="13"/>
  <c r="K85" i="13"/>
  <c r="B85" i="13"/>
  <c r="A85" i="13"/>
  <c r="N84" i="13"/>
  <c r="K84" i="13"/>
  <c r="B84" i="13"/>
  <c r="A84" i="13"/>
  <c r="N83" i="13"/>
  <c r="K83" i="13"/>
  <c r="B83" i="13"/>
  <c r="A83" i="13"/>
  <c r="N82" i="13"/>
  <c r="K82" i="13"/>
  <c r="B82" i="13"/>
  <c r="A82" i="13"/>
  <c r="N81" i="13"/>
  <c r="K81" i="13"/>
  <c r="B81" i="13"/>
  <c r="A81" i="13"/>
  <c r="N80" i="13"/>
  <c r="K80" i="13"/>
  <c r="B80" i="13"/>
  <c r="A80" i="13"/>
  <c r="N79" i="13"/>
  <c r="K79" i="13"/>
  <c r="B79" i="13"/>
  <c r="A79" i="13"/>
  <c r="N78" i="13"/>
  <c r="K78" i="13"/>
  <c r="B78" i="13"/>
  <c r="A78" i="13"/>
  <c r="N77" i="13"/>
  <c r="K77" i="13"/>
  <c r="B77" i="13"/>
  <c r="A77" i="13"/>
  <c r="N76" i="13"/>
  <c r="K76" i="13"/>
  <c r="B76" i="13"/>
  <c r="A76" i="13"/>
  <c r="AB64" i="13"/>
  <c r="N64" i="13"/>
  <c r="K64" i="13"/>
  <c r="B64" i="13"/>
  <c r="A64" i="13"/>
  <c r="N63" i="13"/>
  <c r="K63" i="13"/>
  <c r="B63" i="13"/>
  <c r="A63" i="13"/>
  <c r="N62" i="13"/>
  <c r="K62" i="13"/>
  <c r="B62" i="13"/>
  <c r="A62" i="13"/>
  <c r="N61" i="13"/>
  <c r="K61" i="13"/>
  <c r="B61" i="13"/>
  <c r="A61" i="13"/>
  <c r="N30" i="13"/>
  <c r="O30" i="13" s="1"/>
  <c r="B30" i="13"/>
  <c r="A30" i="13"/>
  <c r="N29" i="13"/>
  <c r="O29" i="13" s="1"/>
  <c r="B29" i="13"/>
  <c r="A29" i="13"/>
  <c r="N28" i="13"/>
  <c r="O28" i="13" s="1"/>
  <c r="B28" i="13"/>
  <c r="A28" i="13"/>
  <c r="N27" i="13"/>
  <c r="O27" i="13" s="1"/>
  <c r="B27" i="13"/>
  <c r="A27" i="13"/>
  <c r="N26" i="13"/>
  <c r="O26" i="13" s="1"/>
  <c r="B26" i="13"/>
  <c r="A26" i="13"/>
  <c r="N25" i="13"/>
  <c r="O25" i="13" s="1"/>
  <c r="B25" i="13"/>
  <c r="A25" i="13"/>
  <c r="N24" i="13"/>
  <c r="O24" i="13" s="1"/>
  <c r="B24" i="13"/>
  <c r="A24" i="13"/>
  <c r="N23" i="13"/>
  <c r="O23" i="13" s="1"/>
  <c r="B23" i="13"/>
  <c r="A23" i="13"/>
  <c r="AD69" i="19"/>
  <c r="AG69" i="19" s="1"/>
  <c r="Z69" i="19"/>
  <c r="O69" i="19"/>
  <c r="B69" i="19"/>
  <c r="A69" i="19"/>
  <c r="AD64" i="19"/>
  <c r="Z64" i="19"/>
  <c r="O64" i="19"/>
  <c r="B64" i="19"/>
  <c r="A64" i="19"/>
  <c r="AD63" i="19"/>
  <c r="AG63" i="19" s="1"/>
  <c r="Z63" i="19"/>
  <c r="O63" i="19"/>
  <c r="B63" i="19"/>
  <c r="A63" i="19"/>
  <c r="AD62" i="19"/>
  <c r="Z62" i="19"/>
  <c r="AA62" i="19" s="1"/>
  <c r="AB62" i="19" s="1"/>
  <c r="W62" i="19"/>
  <c r="O62" i="19"/>
  <c r="B62" i="19"/>
  <c r="A62" i="19"/>
  <c r="AD61" i="19"/>
  <c r="AG61" i="19" s="1"/>
  <c r="Z61" i="19"/>
  <c r="AA61" i="19" s="1"/>
  <c r="AB61" i="19" s="1"/>
  <c r="O61" i="19"/>
  <c r="B61" i="19"/>
  <c r="A61" i="19"/>
  <c r="AD60" i="19"/>
  <c r="AG60" i="19" s="1"/>
  <c r="Z60" i="19"/>
  <c r="O60" i="19"/>
  <c r="B60" i="19"/>
  <c r="A60" i="19"/>
  <c r="AD59" i="19"/>
  <c r="AG59" i="19" s="1"/>
  <c r="Z59" i="19"/>
  <c r="O59" i="19"/>
  <c r="B59" i="19"/>
  <c r="A59" i="19"/>
  <c r="AD58" i="19"/>
  <c r="AG58" i="19" s="1"/>
  <c r="Z58" i="19"/>
  <c r="O58" i="19"/>
  <c r="B58" i="19"/>
  <c r="A58" i="19"/>
  <c r="AD57" i="19"/>
  <c r="AG57" i="19" s="1"/>
  <c r="Z57" i="19"/>
  <c r="O57" i="19"/>
  <c r="B57" i="19"/>
  <c r="A57" i="19"/>
  <c r="AD56" i="19"/>
  <c r="AG56" i="19" s="1"/>
  <c r="Z56" i="19"/>
  <c r="O56" i="19"/>
  <c r="B56" i="19"/>
  <c r="A56" i="19"/>
  <c r="AD55" i="19"/>
  <c r="Z55" i="19"/>
  <c r="O55" i="19"/>
  <c r="B55" i="19"/>
  <c r="A55" i="19"/>
  <c r="AD54" i="19"/>
  <c r="AG54" i="19" s="1"/>
  <c r="Z54" i="19"/>
  <c r="O54" i="19"/>
  <c r="B54" i="19"/>
  <c r="A54" i="19"/>
  <c r="AD53" i="19"/>
  <c r="Z53" i="19"/>
  <c r="O53" i="19"/>
  <c r="B53" i="19"/>
  <c r="A53" i="19"/>
  <c r="AD52" i="19"/>
  <c r="Z52" i="19"/>
  <c r="AA52" i="19" s="1"/>
  <c r="AB52" i="19" s="1"/>
  <c r="O52" i="19"/>
  <c r="B52" i="19"/>
  <c r="A52" i="19"/>
  <c r="AD51" i="19"/>
  <c r="Z51" i="19"/>
  <c r="AA51" i="19" s="1"/>
  <c r="AB51" i="19" s="1"/>
  <c r="O51" i="19"/>
  <c r="B51" i="19"/>
  <c r="A51" i="19"/>
  <c r="AD50" i="19"/>
  <c r="Z50" i="19"/>
  <c r="O50" i="19"/>
  <c r="B50" i="19"/>
  <c r="A50" i="19"/>
  <c r="AD49" i="19"/>
  <c r="Z49" i="19"/>
  <c r="AA49" i="19" s="1"/>
  <c r="O49" i="19"/>
  <c r="B49" i="19"/>
  <c r="A49" i="19"/>
  <c r="AD48" i="19"/>
  <c r="Z48" i="19"/>
  <c r="O48" i="19"/>
  <c r="B48" i="19"/>
  <c r="A48" i="19"/>
  <c r="AD47" i="19"/>
  <c r="Z47" i="19"/>
  <c r="AA47" i="19" s="1"/>
  <c r="O47" i="19"/>
  <c r="B47" i="19"/>
  <c r="A47" i="19"/>
  <c r="AD46" i="19"/>
  <c r="Z46" i="19"/>
  <c r="O46" i="19"/>
  <c r="B46" i="19"/>
  <c r="A46" i="19"/>
  <c r="AD45" i="19"/>
  <c r="Z45" i="19"/>
  <c r="AA45" i="19" s="1"/>
  <c r="O45" i="19"/>
  <c r="B45" i="19"/>
  <c r="A45" i="19"/>
  <c r="AD44" i="19"/>
  <c r="Z44" i="19"/>
  <c r="AA44" i="19" s="1"/>
  <c r="O44" i="19"/>
  <c r="B44" i="19"/>
  <c r="A44" i="19"/>
  <c r="AD43" i="19"/>
  <c r="Z43" i="19"/>
  <c r="AA43" i="19" s="1"/>
  <c r="O43" i="19"/>
  <c r="B43" i="19"/>
  <c r="A43" i="19"/>
  <c r="AD42" i="19"/>
  <c r="Z42" i="19"/>
  <c r="AA42" i="19" s="1"/>
  <c r="W42" i="19"/>
  <c r="O42" i="19"/>
  <c r="B42" i="19"/>
  <c r="A42" i="19"/>
  <c r="AD41" i="19"/>
  <c r="AG41" i="19" s="1"/>
  <c r="Z41" i="19"/>
  <c r="AA41" i="19" s="1"/>
  <c r="AB41" i="19" s="1"/>
  <c r="O41" i="19"/>
  <c r="B41" i="19"/>
  <c r="A41" i="19"/>
  <c r="AD40" i="19"/>
  <c r="AG40" i="19" s="1"/>
  <c r="Z40" i="19"/>
  <c r="AA40" i="19" s="1"/>
  <c r="AB40" i="19" s="1"/>
  <c r="O40" i="19"/>
  <c r="B40" i="19"/>
  <c r="A40" i="19"/>
  <c r="AD39" i="19"/>
  <c r="AG39" i="19" s="1"/>
  <c r="Z39" i="19"/>
  <c r="O39" i="19"/>
  <c r="B39" i="19"/>
  <c r="A39" i="19"/>
  <c r="AD38" i="19"/>
  <c r="AG38" i="19" s="1"/>
  <c r="Z38" i="19"/>
  <c r="O38" i="19"/>
  <c r="B38" i="19"/>
  <c r="A38" i="19"/>
  <c r="AD37" i="19"/>
  <c r="AG37" i="19" s="1"/>
  <c r="Z37" i="19"/>
  <c r="O37" i="19"/>
  <c r="B37" i="19"/>
  <c r="A37" i="19"/>
  <c r="AD36" i="19"/>
  <c r="AG36" i="19" s="1"/>
  <c r="Z36" i="19"/>
  <c r="O36" i="19"/>
  <c r="B36" i="19"/>
  <c r="A36" i="19"/>
  <c r="AD35" i="19"/>
  <c r="AG35" i="19" s="1"/>
  <c r="Z35" i="19"/>
  <c r="O35" i="19"/>
  <c r="B35" i="19"/>
  <c r="A35" i="19"/>
  <c r="AD34" i="19"/>
  <c r="AG34" i="19" s="1"/>
  <c r="Z34" i="19"/>
  <c r="O34" i="19"/>
  <c r="B34" i="19"/>
  <c r="A34" i="19"/>
  <c r="AD33" i="19"/>
  <c r="AG33" i="19" s="1"/>
  <c r="Z33" i="19"/>
  <c r="O33" i="19"/>
  <c r="B33" i="19"/>
  <c r="A33" i="19"/>
  <c r="AD32" i="19"/>
  <c r="AG32" i="19" s="1"/>
  <c r="Z32" i="19"/>
  <c r="W32" i="19"/>
  <c r="O32" i="19"/>
  <c r="B32" i="19"/>
  <c r="A32" i="19"/>
  <c r="AD31" i="19"/>
  <c r="Z31" i="19"/>
  <c r="O31" i="19"/>
  <c r="B31" i="19"/>
  <c r="A31" i="19"/>
  <c r="AD30" i="19"/>
  <c r="Z30" i="19"/>
  <c r="O30" i="19"/>
  <c r="B30" i="19"/>
  <c r="A30" i="19"/>
  <c r="AD29" i="19"/>
  <c r="Z29" i="19"/>
  <c r="O29" i="19"/>
  <c r="B29" i="19"/>
  <c r="A29" i="19"/>
  <c r="AD28" i="19"/>
  <c r="Z28" i="19"/>
  <c r="O28" i="19"/>
  <c r="B28" i="19"/>
  <c r="A28" i="19"/>
  <c r="AD27" i="19"/>
  <c r="Z27" i="19"/>
  <c r="O27" i="19"/>
  <c r="B27" i="19"/>
  <c r="A27" i="19"/>
  <c r="AD25" i="19"/>
  <c r="Z25" i="19"/>
  <c r="O25" i="19"/>
  <c r="B25" i="19"/>
  <c r="A25" i="19"/>
  <c r="AD24" i="19"/>
  <c r="Z24" i="19"/>
  <c r="O24" i="19"/>
  <c r="B24" i="19"/>
  <c r="A24" i="19"/>
  <c r="AD23" i="19"/>
  <c r="Z23" i="19"/>
  <c r="O23" i="19"/>
  <c r="B23" i="19"/>
  <c r="A23" i="19"/>
  <c r="AD22" i="19"/>
  <c r="Z22" i="19"/>
  <c r="O22" i="19"/>
  <c r="B22" i="19"/>
  <c r="A22" i="19"/>
  <c r="AD21" i="19"/>
  <c r="Z21" i="19"/>
  <c r="AA21" i="19" s="1"/>
  <c r="AB21" i="19" s="1"/>
  <c r="O21" i="19"/>
  <c r="B21" i="19"/>
  <c r="A21" i="19"/>
  <c r="AD20" i="19"/>
  <c r="Z20" i="19"/>
  <c r="O20" i="19"/>
  <c r="B20" i="19"/>
  <c r="A20" i="19"/>
  <c r="AD19" i="19"/>
  <c r="Z19" i="19"/>
  <c r="O19" i="19"/>
  <c r="B19" i="19"/>
  <c r="A19" i="19"/>
  <c r="AD18" i="19"/>
  <c r="Z18" i="19"/>
  <c r="O18" i="19"/>
  <c r="B18" i="19"/>
  <c r="A18" i="19"/>
  <c r="AD17" i="19"/>
  <c r="Z17" i="19"/>
  <c r="O17" i="19"/>
  <c r="B17" i="19"/>
  <c r="A17" i="19"/>
  <c r="AJ285" i="15" a="1"/>
  <c r="AJ285" i="15" s="1"/>
  <c r="AH285" i="15"/>
  <c r="AE285" i="15"/>
  <c r="AG285" i="15" s="1"/>
  <c r="AA285" i="15"/>
  <c r="V285" i="15"/>
  <c r="P285" i="15"/>
  <c r="Q285" i="15" s="1"/>
  <c r="C285" i="15"/>
  <c r="B285" i="15"/>
  <c r="AE228" i="15"/>
  <c r="AH228" i="15" s="1"/>
  <c r="AA228" i="15"/>
  <c r="V228" i="15"/>
  <c r="P228" i="15"/>
  <c r="Q228" i="15" s="1"/>
  <c r="C228" i="15"/>
  <c r="B228" i="15"/>
  <c r="AE227" i="15"/>
  <c r="AA227" i="15"/>
  <c r="V227" i="15"/>
  <c r="P227" i="15"/>
  <c r="Q227" i="15" s="1"/>
  <c r="C227" i="15"/>
  <c r="B227" i="15"/>
  <c r="AE272" i="15"/>
  <c r="AA272" i="15"/>
  <c r="V272" i="15"/>
  <c r="P272" i="15"/>
  <c r="Q272" i="15" s="1"/>
  <c r="C272" i="15"/>
  <c r="AJ272" i="15" s="1" a="1"/>
  <c r="AJ272" i="15" s="1"/>
  <c r="AE271" i="15"/>
  <c r="AA271" i="15"/>
  <c r="V271" i="15"/>
  <c r="P271" i="15"/>
  <c r="Q271" i="15" s="1"/>
  <c r="C271" i="15"/>
  <c r="AE270" i="15"/>
  <c r="AA270" i="15"/>
  <c r="P270" i="15"/>
  <c r="Q270" i="15" s="1"/>
  <c r="C270" i="15"/>
  <c r="AJ270" i="15" s="1" a="1"/>
  <c r="AJ270" i="15" s="1"/>
  <c r="AE269" i="15"/>
  <c r="AA269" i="15"/>
  <c r="P269" i="15"/>
  <c r="Q269" i="15" s="1"/>
  <c r="C269" i="15"/>
  <c r="AE268" i="15"/>
  <c r="AH268" i="15" s="1"/>
  <c r="AA268" i="15"/>
  <c r="P268" i="15"/>
  <c r="Q268" i="15" s="1"/>
  <c r="C268" i="15"/>
  <c r="AH267" i="15"/>
  <c r="P267" i="15"/>
  <c r="Q267" i="15" s="1"/>
  <c r="C267" i="15"/>
  <c r="P266" i="15"/>
  <c r="Q266" i="15" s="1"/>
  <c r="C266" i="15"/>
  <c r="AE223" i="15"/>
  <c r="AH223" i="15" s="1"/>
  <c r="AB223" i="15"/>
  <c r="AA223" i="15"/>
  <c r="P223" i="15"/>
  <c r="Q223" i="15" s="1"/>
  <c r="C223" i="15"/>
  <c r="AE222" i="15"/>
  <c r="AB222" i="15"/>
  <c r="AA222" i="15"/>
  <c r="P222" i="15"/>
  <c r="Q222" i="15" s="1"/>
  <c r="C222" i="15"/>
  <c r="AE221" i="15"/>
  <c r="AB221" i="15"/>
  <c r="AA221" i="15"/>
  <c r="P221" i="15"/>
  <c r="Q221" i="15" s="1"/>
  <c r="C221" i="15"/>
  <c r="AA220" i="15"/>
  <c r="P220" i="15"/>
  <c r="Q220" i="15" s="1"/>
  <c r="C220" i="15"/>
  <c r="AJ220" i="15" s="1" a="1"/>
  <c r="AJ220" i="15" s="1"/>
  <c r="AB219" i="15"/>
  <c r="AA219" i="15"/>
  <c r="P219" i="15"/>
  <c r="Q219" i="15" s="1"/>
  <c r="C219" i="15"/>
  <c r="AE218" i="15"/>
  <c r="AA218" i="15"/>
  <c r="P218" i="15"/>
  <c r="Q218" i="15" s="1"/>
  <c r="C218" i="15"/>
  <c r="B218" i="15"/>
  <c r="AE217" i="15"/>
  <c r="AH217" i="15" s="1"/>
  <c r="AB217" i="15"/>
  <c r="AA217" i="15"/>
  <c r="P217" i="15"/>
  <c r="Q217" i="15" s="1"/>
  <c r="C217" i="15"/>
  <c r="B217" i="15"/>
  <c r="AE216" i="15"/>
  <c r="AH216" i="15" s="1"/>
  <c r="AA216" i="15"/>
  <c r="P216" i="15"/>
  <c r="Q216" i="15" s="1"/>
  <c r="C216" i="15"/>
  <c r="B216" i="15"/>
  <c r="AE215" i="15"/>
  <c r="AH215" i="15" s="1"/>
  <c r="AB215" i="15"/>
  <c r="AA215" i="15"/>
  <c r="P215" i="15"/>
  <c r="Q215" i="15" s="1"/>
  <c r="C215" i="15"/>
  <c r="B215" i="15"/>
  <c r="AE214" i="15"/>
  <c r="AH214" i="15" s="1"/>
  <c r="AA214" i="15"/>
  <c r="P214" i="15"/>
  <c r="Q214" i="15" s="1"/>
  <c r="C214" i="15"/>
  <c r="B214" i="15"/>
  <c r="AE213" i="15"/>
  <c r="AB213" i="15"/>
  <c r="AA213" i="15"/>
  <c r="P213" i="15"/>
  <c r="Q213" i="15" s="1"/>
  <c r="C213" i="15"/>
  <c r="B213" i="15"/>
  <c r="AE212" i="15"/>
  <c r="AA212" i="15"/>
  <c r="P212" i="15"/>
  <c r="Q212" i="15" s="1"/>
  <c r="C212" i="15"/>
  <c r="B212" i="15"/>
  <c r="AE211" i="15"/>
  <c r="AH211" i="15" s="1"/>
  <c r="AB211" i="15"/>
  <c r="AA211" i="15"/>
  <c r="P211" i="15"/>
  <c r="Q211" i="15" s="1"/>
  <c r="C211" i="15"/>
  <c r="B211" i="15"/>
  <c r="AE210" i="15"/>
  <c r="AA210" i="15"/>
  <c r="X210" i="15"/>
  <c r="P210" i="15"/>
  <c r="Q210" i="15" s="1"/>
  <c r="C210" i="15"/>
  <c r="B210" i="15"/>
  <c r="AE209" i="15"/>
  <c r="AA209" i="15"/>
  <c r="X209" i="15"/>
  <c r="P209" i="15"/>
  <c r="Q209" i="15" s="1"/>
  <c r="C209" i="15"/>
  <c r="B209" i="15"/>
  <c r="AE208" i="15"/>
  <c r="AA208" i="15"/>
  <c r="X208" i="15"/>
  <c r="P208" i="15"/>
  <c r="Q208" i="15" s="1"/>
  <c r="C208" i="15"/>
  <c r="B208" i="15"/>
  <c r="AE207" i="15"/>
  <c r="AA207" i="15"/>
  <c r="X207" i="15"/>
  <c r="P207" i="15"/>
  <c r="Q207" i="15" s="1"/>
  <c r="C207" i="15"/>
  <c r="B207" i="15"/>
  <c r="AE206" i="15"/>
  <c r="AA206" i="15"/>
  <c r="X206" i="15"/>
  <c r="P206" i="15"/>
  <c r="Q206" i="15" s="1"/>
  <c r="C206" i="15"/>
  <c r="B206" i="15"/>
  <c r="AE205" i="15"/>
  <c r="AA205" i="15"/>
  <c r="X205" i="15"/>
  <c r="P205" i="15"/>
  <c r="Q205" i="15" s="1"/>
  <c r="C205" i="15"/>
  <c r="B205" i="15"/>
  <c r="AE204" i="15"/>
  <c r="AA204" i="15"/>
  <c r="X204" i="15"/>
  <c r="P204" i="15"/>
  <c r="Q204" i="15" s="1"/>
  <c r="C204" i="15"/>
  <c r="B204" i="15"/>
  <c r="AE203" i="15"/>
  <c r="AA203" i="15"/>
  <c r="X203" i="15"/>
  <c r="P203" i="15"/>
  <c r="Q203" i="15" s="1"/>
  <c r="C203" i="15"/>
  <c r="B203" i="15"/>
  <c r="AE202" i="15"/>
  <c r="AA202" i="15"/>
  <c r="X202" i="15"/>
  <c r="P202" i="15"/>
  <c r="Q202" i="15" s="1"/>
  <c r="C202" i="15"/>
  <c r="B202" i="15"/>
  <c r="AE201" i="15"/>
  <c r="AA201" i="15"/>
  <c r="X201" i="15"/>
  <c r="P201" i="15"/>
  <c r="Q201" i="15" s="1"/>
  <c r="C201" i="15"/>
  <c r="B201" i="15"/>
  <c r="AE200" i="15"/>
  <c r="AA200" i="15"/>
  <c r="X200" i="15"/>
  <c r="P200" i="15"/>
  <c r="Q200" i="15" s="1"/>
  <c r="C200" i="15"/>
  <c r="B200" i="15"/>
  <c r="AE199" i="15"/>
  <c r="AA199" i="15"/>
  <c r="X199" i="15"/>
  <c r="P199" i="15"/>
  <c r="Q199" i="15" s="1"/>
  <c r="C199" i="15"/>
  <c r="B199" i="15"/>
  <c r="AE198" i="15"/>
  <c r="AA198" i="15"/>
  <c r="X198" i="15"/>
  <c r="P198" i="15"/>
  <c r="Q198" i="15" s="1"/>
  <c r="C198" i="15"/>
  <c r="B198" i="15"/>
  <c r="AE197" i="15"/>
  <c r="AH197" i="15" s="1"/>
  <c r="AA197" i="15"/>
  <c r="X197" i="15"/>
  <c r="P197" i="15"/>
  <c r="Q197" i="15" s="1"/>
  <c r="C197" i="15"/>
  <c r="B197" i="15"/>
  <c r="AE196" i="15"/>
  <c r="AH196" i="15" s="1"/>
  <c r="AA196" i="15"/>
  <c r="X196" i="15"/>
  <c r="P196" i="15"/>
  <c r="Q196" i="15" s="1"/>
  <c r="C196" i="15"/>
  <c r="B196" i="15"/>
  <c r="AE195" i="15"/>
  <c r="AH195" i="15" s="1"/>
  <c r="AA195" i="15"/>
  <c r="X195" i="15"/>
  <c r="P195" i="15"/>
  <c r="Q195" i="15" s="1"/>
  <c r="C195" i="15"/>
  <c r="B195" i="15"/>
  <c r="AE194" i="15"/>
  <c r="AH194" i="15" s="1"/>
  <c r="AA194" i="15"/>
  <c r="X194" i="15"/>
  <c r="P194" i="15"/>
  <c r="Q194" i="15" s="1"/>
  <c r="C194" i="15"/>
  <c r="B194" i="15"/>
  <c r="AE193" i="15"/>
  <c r="AH193" i="15" s="1"/>
  <c r="AA193" i="15"/>
  <c r="X193" i="15"/>
  <c r="P193" i="15"/>
  <c r="Q193" i="15" s="1"/>
  <c r="C193" i="15"/>
  <c r="B193" i="15"/>
  <c r="AE192" i="15"/>
  <c r="AH192" i="15" s="1"/>
  <c r="AA192" i="15"/>
  <c r="X192" i="15"/>
  <c r="P192" i="15"/>
  <c r="Q192" i="15" s="1"/>
  <c r="C192" i="15"/>
  <c r="B192" i="15"/>
  <c r="AE191" i="15"/>
  <c r="AH191" i="15" s="1"/>
  <c r="AA191" i="15"/>
  <c r="X191" i="15"/>
  <c r="P191" i="15"/>
  <c r="Q191" i="15" s="1"/>
  <c r="C191" i="15"/>
  <c r="B191" i="15"/>
  <c r="AE190" i="15"/>
  <c r="AH190" i="15" s="1"/>
  <c r="AB190" i="15"/>
  <c r="AA190" i="15"/>
  <c r="P190" i="15"/>
  <c r="Q190" i="15" s="1"/>
  <c r="C190" i="15"/>
  <c r="B190" i="15"/>
  <c r="AE189" i="15"/>
  <c r="AH189" i="15" s="1"/>
  <c r="AA189" i="15"/>
  <c r="P189" i="15"/>
  <c r="Q189" i="15" s="1"/>
  <c r="C189" i="15"/>
  <c r="B189" i="15"/>
  <c r="AE188" i="15"/>
  <c r="AA188" i="15"/>
  <c r="P188" i="15"/>
  <c r="Q188" i="15" s="1"/>
  <c r="C188" i="15"/>
  <c r="B188" i="15"/>
  <c r="AE187" i="15"/>
  <c r="AA187" i="15"/>
  <c r="P187" i="15"/>
  <c r="Q187" i="15" s="1"/>
  <c r="C187" i="15"/>
  <c r="B187" i="15"/>
  <c r="AE186" i="15"/>
  <c r="AA186" i="15"/>
  <c r="P186" i="15"/>
  <c r="Q186" i="15" s="1"/>
  <c r="C186" i="15"/>
  <c r="B186" i="15"/>
  <c r="AE183" i="15"/>
  <c r="AH183" i="15" s="1"/>
  <c r="AA183" i="15"/>
  <c r="P183" i="15"/>
  <c r="Q183" i="15" s="1"/>
  <c r="C183" i="15"/>
  <c r="B183" i="15"/>
  <c r="AE182" i="15"/>
  <c r="AH182" i="15" s="1"/>
  <c r="AA182" i="15"/>
  <c r="P182" i="15"/>
  <c r="Q182" i="15" s="1"/>
  <c r="C182" i="15"/>
  <c r="B182" i="15"/>
  <c r="AE181" i="15"/>
  <c r="AH181" i="15" s="1"/>
  <c r="AA181" i="15"/>
  <c r="P181" i="15"/>
  <c r="Q181" i="15" s="1"/>
  <c r="C181" i="15"/>
  <c r="B181" i="15"/>
  <c r="AE180" i="15"/>
  <c r="AH180" i="15" s="1"/>
  <c r="AA180" i="15"/>
  <c r="P180" i="15"/>
  <c r="Q180" i="15" s="1"/>
  <c r="C180" i="15"/>
  <c r="B180" i="15"/>
  <c r="AE179" i="15"/>
  <c r="AH179" i="15" s="1"/>
  <c r="AA179" i="15"/>
  <c r="P179" i="15"/>
  <c r="Q179" i="15" s="1"/>
  <c r="C179" i="15"/>
  <c r="B179" i="15"/>
  <c r="AE178" i="15"/>
  <c r="AA178" i="15"/>
  <c r="P178" i="15"/>
  <c r="Q178" i="15" s="1"/>
  <c r="C178" i="15"/>
  <c r="B178" i="15"/>
  <c r="AE177" i="15"/>
  <c r="AA177" i="15"/>
  <c r="P177" i="15"/>
  <c r="Q177" i="15" s="1"/>
  <c r="C177" i="15"/>
  <c r="B177" i="15"/>
  <c r="AE176" i="15"/>
  <c r="AH176" i="15" s="1"/>
  <c r="AA176" i="15"/>
  <c r="P176" i="15"/>
  <c r="Q176" i="15" s="1"/>
  <c r="C176" i="15"/>
  <c r="B176" i="15"/>
  <c r="AE175" i="15"/>
  <c r="AH175" i="15" s="1"/>
  <c r="AA175" i="15"/>
  <c r="P175" i="15"/>
  <c r="Q175" i="15" s="1"/>
  <c r="C175" i="15"/>
  <c r="B175" i="15"/>
  <c r="AE174" i="15"/>
  <c r="AH174" i="15" s="1"/>
  <c r="AA174" i="15"/>
  <c r="P174" i="15"/>
  <c r="Q174" i="15" s="1"/>
  <c r="C174" i="15"/>
  <c r="B174" i="15"/>
  <c r="AE173" i="15"/>
  <c r="AA173" i="15"/>
  <c r="P173" i="15"/>
  <c r="Q173" i="15" s="1"/>
  <c r="C173" i="15"/>
  <c r="B173" i="15"/>
  <c r="AE172" i="15"/>
  <c r="AA172" i="15"/>
  <c r="P172" i="15"/>
  <c r="Q172" i="15" s="1"/>
  <c r="C172" i="15"/>
  <c r="B172" i="15"/>
  <c r="AE171" i="15"/>
  <c r="AA171" i="15"/>
  <c r="P171" i="15"/>
  <c r="Q171" i="15" s="1"/>
  <c r="C171" i="15"/>
  <c r="B171" i="15"/>
  <c r="AE170" i="15"/>
  <c r="AA170" i="15"/>
  <c r="P170" i="15"/>
  <c r="Q170" i="15" s="1"/>
  <c r="C170" i="15"/>
  <c r="B170" i="15"/>
  <c r="AE900" i="15"/>
  <c r="AH900" i="15" s="1"/>
  <c r="AA900" i="15"/>
  <c r="V900" i="15"/>
  <c r="W900" i="15" s="1"/>
  <c r="X900" i="15" s="1"/>
  <c r="P900" i="15"/>
  <c r="Q900" i="15" s="1"/>
  <c r="C900" i="15"/>
  <c r="B900" i="15"/>
  <c r="AE899" i="15"/>
  <c r="AA899" i="15"/>
  <c r="V899" i="15"/>
  <c r="P899" i="15"/>
  <c r="Q899" i="15" s="1"/>
  <c r="C899" i="15"/>
  <c r="B899" i="15"/>
  <c r="AE817" i="15"/>
  <c r="AA817" i="15"/>
  <c r="V817" i="15"/>
  <c r="P817" i="15"/>
  <c r="Q817" i="15" s="1"/>
  <c r="C817" i="15"/>
  <c r="B817" i="15"/>
  <c r="AE816" i="15"/>
  <c r="AA816" i="15"/>
  <c r="V816" i="15"/>
  <c r="P816" i="15"/>
  <c r="Q816" i="15" s="1"/>
  <c r="C816" i="15"/>
  <c r="B816" i="15"/>
  <c r="AE898" i="15"/>
  <c r="AH898" i="15" s="1"/>
  <c r="AA898" i="15"/>
  <c r="P898" i="15"/>
  <c r="Q898" i="15" s="1"/>
  <c r="C898" i="15"/>
  <c r="B898" i="15"/>
  <c r="AE897" i="15"/>
  <c r="AH897" i="15" s="1"/>
  <c r="AA897" i="15"/>
  <c r="P897" i="15"/>
  <c r="Q897" i="15" s="1"/>
  <c r="C897" i="15"/>
  <c r="B897" i="15"/>
  <c r="AE896" i="15"/>
  <c r="AA896" i="15"/>
  <c r="P896" i="15"/>
  <c r="Q896" i="15" s="1"/>
  <c r="C896" i="15"/>
  <c r="B896" i="15"/>
  <c r="AE895" i="15"/>
  <c r="AA895" i="15"/>
  <c r="P895" i="15"/>
  <c r="Q895" i="15" s="1"/>
  <c r="C895" i="15"/>
  <c r="B895" i="15"/>
  <c r="AE894" i="15"/>
  <c r="AA894" i="15"/>
  <c r="P894" i="15"/>
  <c r="Q894" i="15" s="1"/>
  <c r="C894" i="15"/>
  <c r="B894" i="15"/>
  <c r="AE893" i="15"/>
  <c r="AH893" i="15" s="1"/>
  <c r="AA893" i="15"/>
  <c r="P893" i="15"/>
  <c r="Q893" i="15" s="1"/>
  <c r="C893" i="15"/>
  <c r="B893" i="15"/>
  <c r="AE892" i="15"/>
  <c r="AH892" i="15" s="1"/>
  <c r="AA892" i="15"/>
  <c r="P892" i="15"/>
  <c r="Q892" i="15" s="1"/>
  <c r="C892" i="15"/>
  <c r="B892" i="15"/>
  <c r="AE891" i="15"/>
  <c r="AH891" i="15" s="1"/>
  <c r="AA891" i="15"/>
  <c r="P891" i="15"/>
  <c r="Q891" i="15" s="1"/>
  <c r="C891" i="15"/>
  <c r="B891" i="15"/>
  <c r="AE890" i="15"/>
  <c r="AH890" i="15" s="1"/>
  <c r="AA890" i="15"/>
  <c r="P890" i="15"/>
  <c r="Q890" i="15" s="1"/>
  <c r="C890" i="15"/>
  <c r="B890" i="15"/>
  <c r="AE889" i="15"/>
  <c r="AH889" i="15" s="1"/>
  <c r="AB889" i="15"/>
  <c r="AA889" i="15"/>
  <c r="P889" i="15"/>
  <c r="Q889" i="15" s="1"/>
  <c r="C889" i="15"/>
  <c r="B889" i="15"/>
  <c r="AE888" i="15"/>
  <c r="AH888" i="15" s="1"/>
  <c r="AB888" i="15"/>
  <c r="AA888" i="15"/>
  <c r="P888" i="15"/>
  <c r="Q888" i="15" s="1"/>
  <c r="C888" i="15"/>
  <c r="B888" i="15"/>
  <c r="AE887" i="15"/>
  <c r="AH887" i="15" s="1"/>
  <c r="AB887" i="15"/>
  <c r="AA887" i="15"/>
  <c r="P887" i="15"/>
  <c r="Q887" i="15" s="1"/>
  <c r="C887" i="15"/>
  <c r="B887" i="15"/>
  <c r="AE886" i="15"/>
  <c r="AA886" i="15"/>
  <c r="P886" i="15"/>
  <c r="Q886" i="15" s="1"/>
  <c r="C886" i="15"/>
  <c r="B886" i="15"/>
  <c r="AE885" i="15"/>
  <c r="AA885" i="15"/>
  <c r="P885" i="15"/>
  <c r="Q885" i="15" s="1"/>
  <c r="C885" i="15"/>
  <c r="B885" i="15"/>
  <c r="AE883" i="15"/>
  <c r="AH883" i="15" s="1"/>
  <c r="AB883" i="15"/>
  <c r="AA883" i="15"/>
  <c r="P883" i="15"/>
  <c r="Q883" i="15" s="1"/>
  <c r="C883" i="15"/>
  <c r="B883" i="15"/>
  <c r="AE880" i="15"/>
  <c r="AH880" i="15" s="1"/>
  <c r="AB880" i="15"/>
  <c r="AA880" i="15"/>
  <c r="P880" i="15"/>
  <c r="Q880" i="15" s="1"/>
  <c r="C880" i="15"/>
  <c r="B880" i="15"/>
  <c r="AE879" i="15"/>
  <c r="AH879" i="15" s="1"/>
  <c r="AB879" i="15"/>
  <c r="AA879" i="15"/>
  <c r="P879" i="15"/>
  <c r="Q879" i="15" s="1"/>
  <c r="C879" i="15"/>
  <c r="B879" i="15"/>
  <c r="AE878" i="15"/>
  <c r="AH878" i="15" s="1"/>
  <c r="AB878" i="15"/>
  <c r="AA878" i="15"/>
  <c r="P878" i="15"/>
  <c r="Q878" i="15" s="1"/>
  <c r="C878" i="15"/>
  <c r="B878" i="15"/>
  <c r="AE877" i="15"/>
  <c r="AH877" i="15" s="1"/>
  <c r="AB877" i="15"/>
  <c r="AA877" i="15"/>
  <c r="P877" i="15"/>
  <c r="Q877" i="15" s="1"/>
  <c r="C877" i="15"/>
  <c r="B877" i="15"/>
  <c r="AE876" i="15"/>
  <c r="AH876" i="15" s="1"/>
  <c r="AB876" i="15"/>
  <c r="AA876" i="15"/>
  <c r="P876" i="15"/>
  <c r="Q876" i="15" s="1"/>
  <c r="C876" i="15"/>
  <c r="B876" i="15"/>
  <c r="AH874" i="15"/>
  <c r="P874" i="15"/>
  <c r="Q874" i="15" s="1"/>
  <c r="C874" i="15"/>
  <c r="B874" i="15"/>
  <c r="AH873" i="15"/>
  <c r="P873" i="15"/>
  <c r="Q873" i="15" s="1"/>
  <c r="C873" i="15"/>
  <c r="B873" i="15"/>
  <c r="AE872" i="15"/>
  <c r="AH872" i="15" s="1"/>
  <c r="AB872" i="15"/>
  <c r="AA872" i="15"/>
  <c r="P872" i="15"/>
  <c r="Q872" i="15" s="1"/>
  <c r="C872" i="15"/>
  <c r="B872" i="15"/>
  <c r="AE871" i="15"/>
  <c r="AH871" i="15" s="1"/>
  <c r="AB871" i="15"/>
  <c r="AA871" i="15"/>
  <c r="P871" i="15"/>
  <c r="Q871" i="15" s="1"/>
  <c r="C871" i="15"/>
  <c r="B871" i="15"/>
  <c r="AE870" i="15"/>
  <c r="AH870" i="15" s="1"/>
  <c r="AB870" i="15"/>
  <c r="AA870" i="15"/>
  <c r="P870" i="15"/>
  <c r="Q870" i="15" s="1"/>
  <c r="C870" i="15"/>
  <c r="B870" i="15"/>
  <c r="AE869" i="15"/>
  <c r="AH869" i="15" s="1"/>
  <c r="AB869" i="15"/>
  <c r="AA869" i="15"/>
  <c r="P869" i="15"/>
  <c r="Q869" i="15" s="1"/>
  <c r="C869" i="15"/>
  <c r="B869" i="15"/>
  <c r="AE868" i="15"/>
  <c r="AH868" i="15" s="1"/>
  <c r="AB868" i="15"/>
  <c r="AA868" i="15"/>
  <c r="P868" i="15"/>
  <c r="Q868" i="15" s="1"/>
  <c r="C868" i="15"/>
  <c r="B868" i="15"/>
  <c r="AE867" i="15"/>
  <c r="AH867" i="15" s="1"/>
  <c r="AB867" i="15"/>
  <c r="AA867" i="15"/>
  <c r="P867" i="15"/>
  <c r="Q867" i="15" s="1"/>
  <c r="C867" i="15"/>
  <c r="B867" i="15"/>
  <c r="AE866" i="15"/>
  <c r="AH866" i="15" s="1"/>
  <c r="AB866" i="15"/>
  <c r="AA866" i="15"/>
  <c r="P866" i="15"/>
  <c r="Q866" i="15" s="1"/>
  <c r="C866" i="15"/>
  <c r="B866" i="15"/>
  <c r="AE865" i="15"/>
  <c r="AH865" i="15" s="1"/>
  <c r="AA865" i="15"/>
  <c r="P865" i="15"/>
  <c r="Q865" i="15" s="1"/>
  <c r="C865" i="15"/>
  <c r="B865" i="15"/>
  <c r="AE864" i="15"/>
  <c r="AA864" i="15"/>
  <c r="P864" i="15"/>
  <c r="Q864" i="15" s="1"/>
  <c r="C864" i="15"/>
  <c r="B864" i="15"/>
  <c r="AE863" i="15"/>
  <c r="AH863" i="15" s="1"/>
  <c r="AA863" i="15"/>
  <c r="P863" i="15"/>
  <c r="Q863" i="15" s="1"/>
  <c r="C863" i="15"/>
  <c r="B863" i="15"/>
  <c r="AE862" i="15"/>
  <c r="AH862" i="15" s="1"/>
  <c r="AA862" i="15"/>
  <c r="P862" i="15"/>
  <c r="Q862" i="15" s="1"/>
  <c r="C862" i="15"/>
  <c r="B862" i="15"/>
  <c r="AE861" i="15"/>
  <c r="AH861" i="15" s="1"/>
  <c r="AA861" i="15"/>
  <c r="P861" i="15"/>
  <c r="Q861" i="15" s="1"/>
  <c r="C861" i="15"/>
  <c r="B861" i="15"/>
  <c r="AE860" i="15"/>
  <c r="AH860" i="15" s="1"/>
  <c r="AA860" i="15"/>
  <c r="P860" i="15"/>
  <c r="Q860" i="15" s="1"/>
  <c r="C860" i="15"/>
  <c r="B860" i="15"/>
  <c r="AE859" i="15"/>
  <c r="AH859" i="15" s="1"/>
  <c r="AA859" i="15"/>
  <c r="P859" i="15"/>
  <c r="Q859" i="15" s="1"/>
  <c r="C859" i="15"/>
  <c r="B859" i="15"/>
  <c r="AE858" i="15"/>
  <c r="AH858" i="15" s="1"/>
  <c r="AA858" i="15"/>
  <c r="P858" i="15"/>
  <c r="Q858" i="15" s="1"/>
  <c r="C858" i="15"/>
  <c r="B858" i="15"/>
  <c r="AE857" i="15"/>
  <c r="AH857" i="15" s="1"/>
  <c r="AA857" i="15"/>
  <c r="P857" i="15"/>
  <c r="Q857" i="15" s="1"/>
  <c r="C857" i="15"/>
  <c r="B857" i="15"/>
  <c r="P856" i="15"/>
  <c r="Q856" i="15" s="1"/>
  <c r="C856" i="15"/>
  <c r="B856" i="15"/>
  <c r="AH855" i="15"/>
  <c r="P855" i="15"/>
  <c r="Q855" i="15" s="1"/>
  <c r="C855" i="15"/>
  <c r="B855" i="15"/>
  <c r="AE854" i="15"/>
  <c r="AH854" i="15" s="1"/>
  <c r="AA854" i="15"/>
  <c r="P854" i="15"/>
  <c r="Q854" i="15" s="1"/>
  <c r="C854" i="15"/>
  <c r="B854" i="15"/>
  <c r="AE853" i="15"/>
  <c r="AH853" i="15" s="1"/>
  <c r="AA853" i="15"/>
  <c r="P853" i="15"/>
  <c r="Q853" i="15" s="1"/>
  <c r="C853" i="15"/>
  <c r="B853" i="15"/>
  <c r="AE852" i="15"/>
  <c r="AH852" i="15" s="1"/>
  <c r="AA852" i="15"/>
  <c r="P852" i="15"/>
  <c r="Q852" i="15" s="1"/>
  <c r="C852" i="15"/>
  <c r="B852" i="15"/>
  <c r="AE851" i="15"/>
  <c r="AH851" i="15" s="1"/>
  <c r="AB851" i="15"/>
  <c r="AA851" i="15"/>
  <c r="P851" i="15"/>
  <c r="Q851" i="15" s="1"/>
  <c r="C851" i="15"/>
  <c r="B851" i="15"/>
  <c r="AE815" i="15"/>
  <c r="AH815" i="15" s="1"/>
  <c r="AB815" i="15"/>
  <c r="AA815" i="15"/>
  <c r="P815" i="15"/>
  <c r="Q815" i="15" s="1"/>
  <c r="C815" i="15"/>
  <c r="B815" i="15"/>
  <c r="AE814" i="15"/>
  <c r="AH814" i="15" s="1"/>
  <c r="AB814" i="15"/>
  <c r="AA814" i="15"/>
  <c r="P814" i="15"/>
  <c r="Q814" i="15" s="1"/>
  <c r="C814" i="15"/>
  <c r="B814" i="15"/>
  <c r="AE813" i="15"/>
  <c r="AH813" i="15" s="1"/>
  <c r="AB813" i="15"/>
  <c r="AA813" i="15"/>
  <c r="P813" i="15"/>
  <c r="Q813" i="15" s="1"/>
  <c r="C813" i="15"/>
  <c r="B813" i="15"/>
  <c r="AE812" i="15"/>
  <c r="AH812" i="15" s="1"/>
  <c r="AB812" i="15"/>
  <c r="AA812" i="15"/>
  <c r="P812" i="15"/>
  <c r="Q812" i="15" s="1"/>
  <c r="C812" i="15"/>
  <c r="B812" i="15"/>
  <c r="AE811" i="15"/>
  <c r="AH811" i="15" s="1"/>
  <c r="AB811" i="15"/>
  <c r="AA811" i="15"/>
  <c r="P811" i="15"/>
  <c r="Q811" i="15" s="1"/>
  <c r="C811" i="15"/>
  <c r="B811" i="15"/>
  <c r="AE810" i="15"/>
  <c r="AH810" i="15" s="1"/>
  <c r="AA810" i="15"/>
  <c r="P810" i="15"/>
  <c r="Q810" i="15" s="1"/>
  <c r="C810" i="15"/>
  <c r="B810" i="15"/>
  <c r="AE809" i="15"/>
  <c r="AA809" i="15"/>
  <c r="X809" i="15"/>
  <c r="P809" i="15"/>
  <c r="Q809" i="15" s="1"/>
  <c r="C809" i="15"/>
  <c r="B809" i="15"/>
  <c r="AE808" i="15"/>
  <c r="AH808" i="15" s="1"/>
  <c r="AA808" i="15"/>
  <c r="P808" i="15"/>
  <c r="Q808" i="15" s="1"/>
  <c r="C808" i="15"/>
  <c r="B808" i="15"/>
  <c r="AE807" i="15"/>
  <c r="AH807" i="15" s="1"/>
  <c r="AA807" i="15"/>
  <c r="P807" i="15"/>
  <c r="Q807" i="15" s="1"/>
  <c r="C807" i="15"/>
  <c r="B807" i="15"/>
  <c r="AE806" i="15"/>
  <c r="AH806" i="15" s="1"/>
  <c r="AA806" i="15"/>
  <c r="P806" i="15"/>
  <c r="Q806" i="15" s="1"/>
  <c r="C806" i="15"/>
  <c r="B806" i="15"/>
  <c r="AE805" i="15"/>
  <c r="AH805" i="15" s="1"/>
  <c r="AA805" i="15"/>
  <c r="P805" i="15"/>
  <c r="Q805" i="15" s="1"/>
  <c r="C805" i="15"/>
  <c r="B805" i="15"/>
  <c r="AE804" i="15"/>
  <c r="AA804" i="15"/>
  <c r="P804" i="15"/>
  <c r="Q804" i="15" s="1"/>
  <c r="C804" i="15"/>
  <c r="B804" i="15"/>
  <c r="AE803" i="15"/>
  <c r="AA803" i="15"/>
  <c r="P803" i="15"/>
  <c r="Q803" i="15" s="1"/>
  <c r="C803" i="15"/>
  <c r="B803" i="15"/>
  <c r="AE802" i="15"/>
  <c r="AH802" i="15" s="1"/>
  <c r="AA802" i="15"/>
  <c r="P802" i="15"/>
  <c r="Q802" i="15" s="1"/>
  <c r="C802" i="15"/>
  <c r="B802" i="15"/>
  <c r="AE801" i="15"/>
  <c r="AH801" i="15" s="1"/>
  <c r="AA801" i="15"/>
  <c r="P801" i="15"/>
  <c r="Q801" i="15" s="1"/>
  <c r="C801" i="15"/>
  <c r="B801" i="15"/>
  <c r="AE800" i="15"/>
  <c r="AA800" i="15"/>
  <c r="P800" i="15"/>
  <c r="Q800" i="15" s="1"/>
  <c r="C800" i="15"/>
  <c r="B800" i="15"/>
  <c r="AE799" i="15"/>
  <c r="AA799" i="15"/>
  <c r="P799" i="15"/>
  <c r="Q799" i="15" s="1"/>
  <c r="C799" i="15"/>
  <c r="B799" i="15"/>
  <c r="AE798" i="15"/>
  <c r="AH798" i="15" s="1"/>
  <c r="AA798" i="15"/>
  <c r="P798" i="15"/>
  <c r="Q798" i="15" s="1"/>
  <c r="C798" i="15"/>
  <c r="B798" i="15"/>
  <c r="AE797" i="15"/>
  <c r="AH797" i="15" s="1"/>
  <c r="AA797" i="15"/>
  <c r="P797" i="15"/>
  <c r="Q797" i="15" s="1"/>
  <c r="C797" i="15"/>
  <c r="B797" i="15"/>
  <c r="AE796" i="15"/>
  <c r="AA796" i="15"/>
  <c r="P796" i="15"/>
  <c r="Q796" i="15" s="1"/>
  <c r="C796" i="15"/>
  <c r="B796" i="15"/>
  <c r="AE795" i="15"/>
  <c r="AA795" i="15"/>
  <c r="P795" i="15"/>
  <c r="Q795" i="15" s="1"/>
  <c r="C795" i="15"/>
  <c r="B795" i="15"/>
  <c r="AE794" i="15"/>
  <c r="AH794" i="15" s="1"/>
  <c r="AA794" i="15"/>
  <c r="P794" i="15"/>
  <c r="Q794" i="15" s="1"/>
  <c r="C794" i="15"/>
  <c r="B794" i="15"/>
  <c r="AH793" i="15"/>
  <c r="P793" i="15"/>
  <c r="Q793" i="15" s="1"/>
  <c r="C793" i="15"/>
  <c r="B793" i="15"/>
  <c r="AE792" i="15"/>
  <c r="AA792" i="15"/>
  <c r="P792" i="15"/>
  <c r="Q792" i="15" s="1"/>
  <c r="C792" i="15"/>
  <c r="B792" i="15"/>
  <c r="P791" i="15"/>
  <c r="Q791" i="15" s="1"/>
  <c r="C791" i="15"/>
  <c r="B791" i="15"/>
  <c r="X790" i="15"/>
  <c r="P790" i="15"/>
  <c r="Q790" i="15" s="1"/>
  <c r="C790" i="15"/>
  <c r="B790" i="15"/>
  <c r="P789" i="15"/>
  <c r="Q789" i="15" s="1"/>
  <c r="C789" i="15"/>
  <c r="B789" i="15"/>
  <c r="AH788" i="15"/>
  <c r="P788" i="15"/>
  <c r="Q788" i="15" s="1"/>
  <c r="C788" i="15"/>
  <c r="B788" i="15"/>
  <c r="AH787" i="15"/>
  <c r="P787" i="15"/>
  <c r="Q787" i="15" s="1"/>
  <c r="C787" i="15"/>
  <c r="B787" i="15"/>
  <c r="AE786" i="15"/>
  <c r="AH786" i="15" s="1"/>
  <c r="AA786" i="15"/>
  <c r="P786" i="15"/>
  <c r="Q786" i="15" s="1"/>
  <c r="C786" i="15"/>
  <c r="B786" i="15"/>
  <c r="AE785" i="15"/>
  <c r="AA785" i="15"/>
  <c r="P785" i="15"/>
  <c r="Q785" i="15" s="1"/>
  <c r="C785" i="15"/>
  <c r="B785" i="15"/>
  <c r="AE784" i="15"/>
  <c r="AH784" i="15" s="1"/>
  <c r="AA784" i="15"/>
  <c r="P784" i="15"/>
  <c r="Q784" i="15" s="1"/>
  <c r="C784" i="15"/>
  <c r="B784" i="15"/>
  <c r="AE783" i="15"/>
  <c r="AA783" i="15"/>
  <c r="P783" i="15"/>
  <c r="Q783" i="15" s="1"/>
  <c r="C783" i="15"/>
  <c r="B783" i="15"/>
  <c r="AE782" i="15"/>
  <c r="AA782" i="15"/>
  <c r="P782" i="15"/>
  <c r="Q782" i="15" s="1"/>
  <c r="C782" i="15"/>
  <c r="B782" i="15"/>
  <c r="AE781" i="15"/>
  <c r="AH781" i="15" s="1"/>
  <c r="AA781" i="15"/>
  <c r="P781" i="15"/>
  <c r="Q781" i="15" s="1"/>
  <c r="C781" i="15"/>
  <c r="B781" i="15"/>
  <c r="AE780" i="15"/>
  <c r="AH780" i="15" s="1"/>
  <c r="AA780" i="15"/>
  <c r="P780" i="15"/>
  <c r="Q780" i="15" s="1"/>
  <c r="C780" i="15"/>
  <c r="B780" i="15"/>
  <c r="AE779" i="15"/>
  <c r="AH779" i="15" s="1"/>
  <c r="AA779" i="15"/>
  <c r="P779" i="15"/>
  <c r="Q779" i="15" s="1"/>
  <c r="C779" i="15"/>
  <c r="B779" i="15"/>
  <c r="AE778" i="15"/>
  <c r="AA778" i="15"/>
  <c r="P778" i="15"/>
  <c r="Q778" i="15" s="1"/>
  <c r="C778" i="15"/>
  <c r="B778" i="15"/>
  <c r="AE777" i="15"/>
  <c r="AA777" i="15"/>
  <c r="P777" i="15"/>
  <c r="Q777" i="15" s="1"/>
  <c r="C777" i="15"/>
  <c r="B777" i="15"/>
  <c r="AE776" i="15"/>
  <c r="AA776" i="15"/>
  <c r="P776" i="15"/>
  <c r="Q776" i="15" s="1"/>
  <c r="C776" i="15"/>
  <c r="B776" i="15"/>
  <c r="AE775" i="15"/>
  <c r="AA775" i="15"/>
  <c r="P775" i="15"/>
  <c r="Q775" i="15" s="1"/>
  <c r="C775" i="15"/>
  <c r="B775" i="15"/>
  <c r="AE774" i="15"/>
  <c r="AH774" i="15" s="1"/>
  <c r="AA774" i="15"/>
  <c r="P774" i="15"/>
  <c r="Q774" i="15" s="1"/>
  <c r="C774" i="15"/>
  <c r="B774" i="15"/>
  <c r="AE773" i="15"/>
  <c r="AH773" i="15" s="1"/>
  <c r="AA773" i="15"/>
  <c r="P773" i="15"/>
  <c r="Q773" i="15" s="1"/>
  <c r="C773" i="15"/>
  <c r="B773" i="15"/>
  <c r="AE772" i="15"/>
  <c r="AH772" i="15" s="1"/>
  <c r="AA772" i="15"/>
  <c r="P772" i="15"/>
  <c r="Q772" i="15" s="1"/>
  <c r="C772" i="15"/>
  <c r="B772" i="15"/>
  <c r="AE771" i="15"/>
  <c r="AA771" i="15"/>
  <c r="P771" i="15"/>
  <c r="Q771" i="15" s="1"/>
  <c r="C771" i="15"/>
  <c r="B771" i="15"/>
  <c r="AJ766" i="15" a="1"/>
  <c r="AJ766" i="15" s="1"/>
  <c r="AH766" i="15"/>
  <c r="AE766" i="15"/>
  <c r="AG766" i="15" s="1"/>
  <c r="AA766" i="15"/>
  <c r="V766" i="15"/>
  <c r="P766" i="15"/>
  <c r="Q766" i="15" s="1"/>
  <c r="C766" i="15"/>
  <c r="B766" i="15"/>
  <c r="AE764" i="15"/>
  <c r="AA764" i="15"/>
  <c r="V764" i="15"/>
  <c r="P764" i="15"/>
  <c r="Q764" i="15" s="1"/>
  <c r="C764" i="15"/>
  <c r="B764" i="15"/>
  <c r="AE763" i="15"/>
  <c r="AA763" i="15"/>
  <c r="V763" i="15"/>
  <c r="P763" i="15"/>
  <c r="Q763" i="15" s="1"/>
  <c r="C763" i="15"/>
  <c r="B763" i="15"/>
  <c r="AE712" i="15"/>
  <c r="AA712" i="15"/>
  <c r="V712" i="15"/>
  <c r="P712" i="15"/>
  <c r="Q712" i="15" s="1"/>
  <c r="C712" i="15"/>
  <c r="B712" i="15"/>
  <c r="AE734" i="15"/>
  <c r="AH734" i="15" s="1"/>
  <c r="AA734" i="15"/>
  <c r="V734" i="15"/>
  <c r="P734" i="15"/>
  <c r="Q734" i="15" s="1"/>
  <c r="C734" i="15"/>
  <c r="B734" i="15"/>
  <c r="AE732" i="15"/>
  <c r="AH732" i="15" s="1"/>
  <c r="AA732" i="15"/>
  <c r="V732" i="15"/>
  <c r="P732" i="15"/>
  <c r="Q732" i="15" s="1"/>
  <c r="C732" i="15"/>
  <c r="B732" i="15"/>
  <c r="AE709" i="15"/>
  <c r="AA709" i="15"/>
  <c r="V709" i="15"/>
  <c r="P709" i="15"/>
  <c r="Q709" i="15" s="1"/>
  <c r="C709" i="15"/>
  <c r="B709" i="15"/>
  <c r="AE756" i="15"/>
  <c r="AB756" i="15"/>
  <c r="AA756" i="15"/>
  <c r="P756" i="15"/>
  <c r="Q756" i="15" s="1"/>
  <c r="C756" i="15"/>
  <c r="B756" i="15"/>
  <c r="AE755" i="15"/>
  <c r="AH755" i="15" s="1"/>
  <c r="AB755" i="15"/>
  <c r="AA755" i="15"/>
  <c r="P755" i="15"/>
  <c r="Q755" i="15" s="1"/>
  <c r="C755" i="15"/>
  <c r="B755" i="15"/>
  <c r="AE754" i="15"/>
  <c r="AH754" i="15" s="1"/>
  <c r="AB754" i="15"/>
  <c r="AA754" i="15"/>
  <c r="P754" i="15"/>
  <c r="Q754" i="15" s="1"/>
  <c r="C754" i="15"/>
  <c r="B754" i="15"/>
  <c r="AE753" i="15"/>
  <c r="AH753" i="15" s="1"/>
  <c r="AB753" i="15"/>
  <c r="AA753" i="15"/>
  <c r="P753" i="15"/>
  <c r="Q753" i="15" s="1"/>
  <c r="C753" i="15"/>
  <c r="B753" i="15"/>
  <c r="AE752" i="15"/>
  <c r="AH752" i="15" s="1"/>
  <c r="AB752" i="15"/>
  <c r="AA752" i="15"/>
  <c r="P752" i="15"/>
  <c r="Q752" i="15" s="1"/>
  <c r="C752" i="15"/>
  <c r="B752" i="15"/>
  <c r="AE751" i="15"/>
  <c r="AB751" i="15"/>
  <c r="AA751" i="15"/>
  <c r="P751" i="15"/>
  <c r="Q751" i="15" s="1"/>
  <c r="C751" i="15"/>
  <c r="B751" i="15"/>
  <c r="AE750" i="15"/>
  <c r="AB750" i="15"/>
  <c r="AA750" i="15"/>
  <c r="P750" i="15"/>
  <c r="Q750" i="15" s="1"/>
  <c r="C750" i="15"/>
  <c r="B750" i="15"/>
  <c r="AE749" i="15"/>
  <c r="AB749" i="15"/>
  <c r="AA749" i="15"/>
  <c r="P749" i="15"/>
  <c r="Q749" i="15" s="1"/>
  <c r="C749" i="15"/>
  <c r="B749" i="15"/>
  <c r="AE748" i="15"/>
  <c r="AB748" i="15"/>
  <c r="AA748" i="15"/>
  <c r="P748" i="15"/>
  <c r="Q748" i="15" s="1"/>
  <c r="C748" i="15"/>
  <c r="B748" i="15"/>
  <c r="AE747" i="15"/>
  <c r="AB747" i="15"/>
  <c r="AA747" i="15"/>
  <c r="P747" i="15"/>
  <c r="Q747" i="15" s="1"/>
  <c r="C747" i="15"/>
  <c r="B747" i="15"/>
  <c r="AE746" i="15"/>
  <c r="AH746" i="15" s="1"/>
  <c r="AB746" i="15"/>
  <c r="AA746" i="15"/>
  <c r="P746" i="15"/>
  <c r="Q746" i="15" s="1"/>
  <c r="C746" i="15"/>
  <c r="B746" i="15"/>
  <c r="AE745" i="15"/>
  <c r="AB745" i="15"/>
  <c r="AA745" i="15"/>
  <c r="P745" i="15"/>
  <c r="Q745" i="15" s="1"/>
  <c r="C745" i="15"/>
  <c r="B745" i="15"/>
  <c r="AE744" i="15"/>
  <c r="AB744" i="15"/>
  <c r="AA744" i="15"/>
  <c r="P744" i="15"/>
  <c r="Q744" i="15" s="1"/>
  <c r="C744" i="15"/>
  <c r="B744" i="15"/>
  <c r="AE743" i="15"/>
  <c r="AH743" i="15" s="1"/>
  <c r="AA743" i="15"/>
  <c r="P743" i="15"/>
  <c r="Q743" i="15" s="1"/>
  <c r="C743" i="15"/>
  <c r="B743" i="15"/>
  <c r="AE742" i="15"/>
  <c r="AA742" i="15"/>
  <c r="P742" i="15"/>
  <c r="Q742" i="15" s="1"/>
  <c r="C742" i="15"/>
  <c r="B742" i="15"/>
  <c r="AE741" i="15"/>
  <c r="AH741" i="15" s="1"/>
  <c r="AA741" i="15"/>
  <c r="P741" i="15"/>
  <c r="Q741" i="15" s="1"/>
  <c r="C741" i="15"/>
  <c r="B741" i="15"/>
  <c r="AE740" i="15"/>
  <c r="AH740" i="15" s="1"/>
  <c r="AA740" i="15"/>
  <c r="P740" i="15"/>
  <c r="Q740" i="15" s="1"/>
  <c r="C740" i="15"/>
  <c r="B740" i="15"/>
  <c r="AE739" i="15"/>
  <c r="AA739" i="15"/>
  <c r="P739" i="15"/>
  <c r="Q739" i="15" s="1"/>
  <c r="C739" i="15"/>
  <c r="B739" i="15"/>
  <c r="AE738" i="15"/>
  <c r="AA738" i="15"/>
  <c r="P738" i="15"/>
  <c r="Q738" i="15" s="1"/>
  <c r="C738" i="15"/>
  <c r="B738" i="15"/>
  <c r="AE737" i="15"/>
  <c r="AH737" i="15" s="1"/>
  <c r="AA737" i="15"/>
  <c r="P737" i="15"/>
  <c r="Q737" i="15" s="1"/>
  <c r="C737" i="15"/>
  <c r="B737" i="15"/>
  <c r="AE736" i="15"/>
  <c r="AH736" i="15" s="1"/>
  <c r="AA736" i="15"/>
  <c r="P736" i="15"/>
  <c r="Q736" i="15" s="1"/>
  <c r="C736" i="15"/>
  <c r="B736" i="15"/>
  <c r="AE733" i="15"/>
  <c r="AA733" i="15"/>
  <c r="P733" i="15"/>
  <c r="Q733" i="15" s="1"/>
  <c r="C733" i="15"/>
  <c r="B733" i="15"/>
  <c r="AE731" i="15"/>
  <c r="AA731" i="15"/>
  <c r="P731" i="15"/>
  <c r="Q731" i="15" s="1"/>
  <c r="C731" i="15"/>
  <c r="B731" i="15"/>
  <c r="AE730" i="15"/>
  <c r="AH730" i="15" s="1"/>
  <c r="AA730" i="15"/>
  <c r="P730" i="15"/>
  <c r="Q730" i="15" s="1"/>
  <c r="C730" i="15"/>
  <c r="B730" i="15"/>
  <c r="AE729" i="15"/>
  <c r="AH729" i="15" s="1"/>
  <c r="AA729" i="15"/>
  <c r="P729" i="15"/>
  <c r="Q729" i="15" s="1"/>
  <c r="C729" i="15"/>
  <c r="B729" i="15"/>
  <c r="AE728" i="15"/>
  <c r="AA728" i="15"/>
  <c r="P728" i="15"/>
  <c r="Q728" i="15" s="1"/>
  <c r="C728" i="15"/>
  <c r="B728" i="15"/>
  <c r="AE727" i="15"/>
  <c r="AA727" i="15"/>
  <c r="P727" i="15"/>
  <c r="Q727" i="15" s="1"/>
  <c r="C727" i="15"/>
  <c r="B727" i="15"/>
  <c r="AE726" i="15"/>
  <c r="AH726" i="15" s="1"/>
  <c r="AA726" i="15"/>
  <c r="P726" i="15"/>
  <c r="Q726" i="15" s="1"/>
  <c r="C726" i="15"/>
  <c r="B726" i="15"/>
  <c r="AE725" i="15"/>
  <c r="AH725" i="15" s="1"/>
  <c r="AA725" i="15"/>
  <c r="P725" i="15"/>
  <c r="Q725" i="15" s="1"/>
  <c r="C725" i="15"/>
  <c r="B725" i="15"/>
  <c r="AE724" i="15"/>
  <c r="AA724" i="15"/>
  <c r="P724" i="15"/>
  <c r="Q724" i="15" s="1"/>
  <c r="C724" i="15"/>
  <c r="B724" i="15"/>
  <c r="AE723" i="15"/>
  <c r="AA723" i="15"/>
  <c r="P723" i="15"/>
  <c r="Q723" i="15" s="1"/>
  <c r="C723" i="15"/>
  <c r="B723" i="15"/>
  <c r="AE722" i="15"/>
  <c r="AH722" i="15" s="1"/>
  <c r="AA722" i="15"/>
  <c r="P722" i="15"/>
  <c r="Q722" i="15" s="1"/>
  <c r="C722" i="15"/>
  <c r="B722" i="15"/>
  <c r="AE721" i="15"/>
  <c r="AH721" i="15" s="1"/>
  <c r="AA721" i="15"/>
  <c r="P721" i="15"/>
  <c r="Q721" i="15" s="1"/>
  <c r="C721" i="15"/>
  <c r="B721" i="15"/>
  <c r="AE720" i="15"/>
  <c r="AB720" i="15"/>
  <c r="AA720" i="15"/>
  <c r="P720" i="15"/>
  <c r="Q720" i="15" s="1"/>
  <c r="C720" i="15"/>
  <c r="B720" i="15"/>
  <c r="AE719" i="15"/>
  <c r="AH719" i="15" s="1"/>
  <c r="AB719" i="15"/>
  <c r="AA719" i="15"/>
  <c r="P719" i="15"/>
  <c r="Q719" i="15" s="1"/>
  <c r="C719" i="15"/>
  <c r="B719" i="15"/>
  <c r="AE718" i="15"/>
  <c r="AH718" i="15" s="1"/>
  <c r="AB718" i="15"/>
  <c r="AA718" i="15"/>
  <c r="P718" i="15"/>
  <c r="Q718" i="15" s="1"/>
  <c r="C718" i="15"/>
  <c r="B718" i="15"/>
  <c r="AE717" i="15"/>
  <c r="AB717" i="15"/>
  <c r="AA717" i="15"/>
  <c r="P717" i="15"/>
  <c r="Q717" i="15" s="1"/>
  <c r="C717" i="15"/>
  <c r="B717" i="15"/>
  <c r="AE716" i="15"/>
  <c r="AH716" i="15" s="1"/>
  <c r="AB716" i="15"/>
  <c r="AA716" i="15"/>
  <c r="P716" i="15"/>
  <c r="Q716" i="15" s="1"/>
  <c r="C716" i="15"/>
  <c r="B716" i="15"/>
  <c r="AE715" i="15"/>
  <c r="AB715" i="15"/>
  <c r="AA715" i="15"/>
  <c r="P715" i="15"/>
  <c r="Q715" i="15" s="1"/>
  <c r="C715" i="15"/>
  <c r="B715" i="15"/>
  <c r="AE714" i="15"/>
  <c r="AB714" i="15"/>
  <c r="AA714" i="15"/>
  <c r="P714" i="15"/>
  <c r="Q714" i="15" s="1"/>
  <c r="C714" i="15"/>
  <c r="B714" i="15"/>
  <c r="AE708" i="15"/>
  <c r="AB708" i="15"/>
  <c r="AA708" i="15"/>
  <c r="P708" i="15"/>
  <c r="Q708" i="15" s="1"/>
  <c r="C708" i="15"/>
  <c r="B708" i="15"/>
  <c r="AE707" i="15"/>
  <c r="AH707" i="15" s="1"/>
  <c r="AB707" i="15"/>
  <c r="AA707" i="15"/>
  <c r="P707" i="15"/>
  <c r="Q707" i="15" s="1"/>
  <c r="C707" i="15"/>
  <c r="B707" i="15"/>
  <c r="P706" i="15"/>
  <c r="Q706" i="15" s="1"/>
  <c r="C706" i="15"/>
  <c r="B706" i="15"/>
  <c r="AH705" i="15"/>
  <c r="P705" i="15"/>
  <c r="Q705" i="15" s="1"/>
  <c r="C705" i="15"/>
  <c r="B705" i="15"/>
  <c r="AE704" i="15"/>
  <c r="AB704" i="15"/>
  <c r="AA704" i="15"/>
  <c r="P704" i="15"/>
  <c r="Q704" i="15" s="1"/>
  <c r="C704" i="15"/>
  <c r="B704" i="15"/>
  <c r="AE703" i="15"/>
  <c r="AH703" i="15" s="1"/>
  <c r="AB703" i="15"/>
  <c r="AA703" i="15"/>
  <c r="P703" i="15"/>
  <c r="Q703" i="15" s="1"/>
  <c r="C703" i="15"/>
  <c r="B703" i="15"/>
  <c r="AE702" i="15"/>
  <c r="AB702" i="15"/>
  <c r="AA702" i="15"/>
  <c r="P702" i="15"/>
  <c r="Q702" i="15" s="1"/>
  <c r="C702" i="15"/>
  <c r="B702" i="15"/>
  <c r="AE701" i="15"/>
  <c r="AH701" i="15" s="1"/>
  <c r="AB701" i="15"/>
  <c r="AA701" i="15"/>
  <c r="P701" i="15"/>
  <c r="Q701" i="15" s="1"/>
  <c r="C701" i="15"/>
  <c r="B701" i="15"/>
  <c r="AE700" i="15"/>
  <c r="AB700" i="15"/>
  <c r="AA700" i="15"/>
  <c r="P700" i="15"/>
  <c r="Q700" i="15" s="1"/>
  <c r="C700" i="15"/>
  <c r="B700" i="15"/>
  <c r="AE699" i="15"/>
  <c r="AH699" i="15" s="1"/>
  <c r="AB699" i="15"/>
  <c r="AA699" i="15"/>
  <c r="P699" i="15"/>
  <c r="Q699" i="15" s="1"/>
  <c r="C699" i="15"/>
  <c r="B699" i="15"/>
  <c r="AE698" i="15"/>
  <c r="AB698" i="15"/>
  <c r="AA698" i="15"/>
  <c r="P698" i="15"/>
  <c r="Q698" i="15" s="1"/>
  <c r="C698" i="15"/>
  <c r="B698" i="15"/>
  <c r="AE697" i="15"/>
  <c r="AH697" i="15" s="1"/>
  <c r="AB697" i="15"/>
  <c r="AA697" i="15"/>
  <c r="P697" i="15"/>
  <c r="Q697" i="15" s="1"/>
  <c r="C697" i="15"/>
  <c r="B697" i="15"/>
  <c r="AE696" i="15"/>
  <c r="AB696" i="15"/>
  <c r="AA696" i="15"/>
  <c r="P696" i="15"/>
  <c r="Q696" i="15" s="1"/>
  <c r="C696" i="15"/>
  <c r="B696" i="15"/>
  <c r="AJ641" i="15" a="1"/>
  <c r="AJ641" i="15" s="1"/>
  <c r="AH641" i="15"/>
  <c r="AE641" i="15"/>
  <c r="AG641" i="15" s="1"/>
  <c r="AA641" i="15"/>
  <c r="V641" i="15"/>
  <c r="P641" i="15"/>
  <c r="Q641" i="15" s="1"/>
  <c r="C641" i="15"/>
  <c r="B641" i="15"/>
  <c r="AJ640" i="15" a="1"/>
  <c r="AJ640" i="15" s="1"/>
  <c r="AH640" i="15"/>
  <c r="AE640" i="15"/>
  <c r="AG640" i="15" s="1"/>
  <c r="AA640" i="15"/>
  <c r="V640" i="15"/>
  <c r="P640" i="15"/>
  <c r="Q640" i="15" s="1"/>
  <c r="C640" i="15"/>
  <c r="B640" i="15"/>
  <c r="AE629" i="15"/>
  <c r="AA629" i="15"/>
  <c r="V629" i="15"/>
  <c r="P629" i="15"/>
  <c r="Q629" i="15" s="1"/>
  <c r="C629" i="15"/>
  <c r="B629" i="15"/>
  <c r="AE628" i="15"/>
  <c r="AA628" i="15"/>
  <c r="V628" i="15"/>
  <c r="P628" i="15"/>
  <c r="Q628" i="15" s="1"/>
  <c r="C628" i="15"/>
  <c r="B628" i="15"/>
  <c r="AH612" i="15"/>
  <c r="P612" i="15"/>
  <c r="Q612" i="15" s="1"/>
  <c r="C612" i="15"/>
  <c r="B612" i="15"/>
  <c r="AH611" i="15"/>
  <c r="P611" i="15"/>
  <c r="Q611" i="15" s="1"/>
  <c r="C611" i="15"/>
  <c r="B611" i="15"/>
  <c r="AH610" i="15"/>
  <c r="P610" i="15"/>
  <c r="Q610" i="15" s="1"/>
  <c r="C610" i="15"/>
  <c r="B610" i="15"/>
  <c r="AH609" i="15"/>
  <c r="P609" i="15"/>
  <c r="Q609" i="15" s="1"/>
  <c r="C609" i="15"/>
  <c r="B609" i="15"/>
  <c r="AE608" i="15"/>
  <c r="AA608" i="15"/>
  <c r="V608" i="15"/>
  <c r="P608" i="15"/>
  <c r="Q608" i="15" s="1"/>
  <c r="C608" i="15"/>
  <c r="B608" i="15"/>
  <c r="AE626" i="15"/>
  <c r="AH626" i="15" s="1"/>
  <c r="AB626" i="15"/>
  <c r="AA626" i="15"/>
  <c r="P626" i="15"/>
  <c r="Q626" i="15" s="1"/>
  <c r="C626" i="15"/>
  <c r="B626" i="15"/>
  <c r="AE607" i="15"/>
  <c r="AH607" i="15" s="1"/>
  <c r="AB607" i="15"/>
  <c r="AA607" i="15"/>
  <c r="P607" i="15"/>
  <c r="Q607" i="15" s="1"/>
  <c r="C607" i="15"/>
  <c r="B607" i="15"/>
  <c r="AE606" i="15"/>
  <c r="AB606" i="15"/>
  <c r="AA606" i="15"/>
  <c r="P606" i="15"/>
  <c r="Q606" i="15" s="1"/>
  <c r="C606" i="15"/>
  <c r="B606" i="15"/>
  <c r="AE605" i="15"/>
  <c r="AH605" i="15" s="1"/>
  <c r="AB605" i="15"/>
  <c r="AA605" i="15"/>
  <c r="P605" i="15"/>
  <c r="Q605" i="15" s="1"/>
  <c r="C605" i="15"/>
  <c r="AE604" i="15"/>
  <c r="AH604" i="15" s="1"/>
  <c r="AB604" i="15"/>
  <c r="AA604" i="15"/>
  <c r="P604" i="15"/>
  <c r="Q604" i="15" s="1"/>
  <c r="C604" i="15"/>
  <c r="B604" i="15"/>
  <c r="AE603" i="15"/>
  <c r="AH603" i="15" s="1"/>
  <c r="AB603" i="15"/>
  <c r="AA603" i="15"/>
  <c r="P603" i="15"/>
  <c r="Q603" i="15" s="1"/>
  <c r="C603" i="15"/>
  <c r="B603" i="15"/>
  <c r="AE602" i="15"/>
  <c r="AB602" i="15"/>
  <c r="AA602" i="15"/>
  <c r="P602" i="15"/>
  <c r="Q602" i="15" s="1"/>
  <c r="C602" i="15"/>
  <c r="B602" i="15"/>
  <c r="AE601" i="15"/>
  <c r="AH601" i="15" s="1"/>
  <c r="AB601" i="15"/>
  <c r="AA601" i="15"/>
  <c r="P601" i="15"/>
  <c r="Q601" i="15" s="1"/>
  <c r="C601" i="15"/>
  <c r="B601" i="15"/>
  <c r="AE600" i="15"/>
  <c r="AH600" i="15" s="1"/>
  <c r="AB600" i="15"/>
  <c r="AA600" i="15"/>
  <c r="P600" i="15"/>
  <c r="Q600" i="15" s="1"/>
  <c r="C600" i="15"/>
  <c r="B600" i="15"/>
  <c r="AE599" i="15"/>
  <c r="AH599" i="15" s="1"/>
  <c r="AB599" i="15"/>
  <c r="AA599" i="15"/>
  <c r="P599" i="15"/>
  <c r="Q599" i="15" s="1"/>
  <c r="C599" i="15"/>
  <c r="B599" i="15"/>
  <c r="AE598" i="15"/>
  <c r="AB598" i="15"/>
  <c r="AA598" i="15"/>
  <c r="P598" i="15"/>
  <c r="Q598" i="15" s="1"/>
  <c r="C598" i="15"/>
  <c r="B598" i="15"/>
  <c r="AE597" i="15"/>
  <c r="AH597" i="15" s="1"/>
  <c r="AB597" i="15"/>
  <c r="AA597" i="15"/>
  <c r="P597" i="15"/>
  <c r="Q597" i="15" s="1"/>
  <c r="C597" i="15"/>
  <c r="B597" i="15"/>
  <c r="AE596" i="15"/>
  <c r="AH596" i="15" s="1"/>
  <c r="AB596" i="15"/>
  <c r="AA596" i="15"/>
  <c r="P596" i="15"/>
  <c r="Q596" i="15" s="1"/>
  <c r="C596" i="15"/>
  <c r="B596" i="15"/>
  <c r="AE595" i="15"/>
  <c r="AH595" i="15" s="1"/>
  <c r="AB595" i="15"/>
  <c r="AA595" i="15"/>
  <c r="P595" i="15"/>
  <c r="Q595" i="15" s="1"/>
  <c r="C595" i="15"/>
  <c r="B595" i="15"/>
  <c r="AE594" i="15"/>
  <c r="AB594" i="15"/>
  <c r="AA594" i="15"/>
  <c r="P594" i="15"/>
  <c r="Q594" i="15" s="1"/>
  <c r="C594" i="15"/>
  <c r="B594" i="15"/>
  <c r="AE593" i="15"/>
  <c r="AH593" i="15" s="1"/>
  <c r="AB593" i="15"/>
  <c r="AA593" i="15"/>
  <c r="P593" i="15"/>
  <c r="Q593" i="15" s="1"/>
  <c r="C593" i="15"/>
  <c r="B593" i="15"/>
  <c r="AH592" i="15"/>
  <c r="P592" i="15"/>
  <c r="Q592" i="15" s="1"/>
  <c r="C592" i="15"/>
  <c r="B592" i="15"/>
  <c r="AH591" i="15"/>
  <c r="P591" i="15"/>
  <c r="Q591" i="15" s="1"/>
  <c r="C591" i="15"/>
  <c r="B591" i="15"/>
  <c r="AE590" i="15"/>
  <c r="AB590" i="15"/>
  <c r="AA590" i="15"/>
  <c r="P590" i="15"/>
  <c r="Q590" i="15" s="1"/>
  <c r="C590" i="15"/>
  <c r="B590" i="15"/>
  <c r="AE589" i="15"/>
  <c r="AH589" i="15" s="1"/>
  <c r="AB589" i="15"/>
  <c r="AA589" i="15"/>
  <c r="P589" i="15"/>
  <c r="Q589" i="15" s="1"/>
  <c r="C589" i="15"/>
  <c r="B589" i="15"/>
  <c r="AE588" i="15"/>
  <c r="AH588" i="15" s="1"/>
  <c r="AB588" i="15"/>
  <c r="AA588" i="15"/>
  <c r="P588" i="15"/>
  <c r="Q588" i="15" s="1"/>
  <c r="C588" i="15"/>
  <c r="B588" i="15"/>
  <c r="AE587" i="15"/>
  <c r="AH587" i="15" s="1"/>
  <c r="AB587" i="15"/>
  <c r="AA587" i="15"/>
  <c r="P587" i="15"/>
  <c r="Q587" i="15" s="1"/>
  <c r="C587" i="15"/>
  <c r="B587" i="15"/>
  <c r="AE586" i="15"/>
  <c r="AB586" i="15"/>
  <c r="AA586" i="15"/>
  <c r="P586" i="15"/>
  <c r="Q586" i="15" s="1"/>
  <c r="C586" i="15"/>
  <c r="B586" i="15"/>
  <c r="AE585" i="15"/>
  <c r="AH585" i="15" s="1"/>
  <c r="AB585" i="15"/>
  <c r="AA585" i="15"/>
  <c r="P585" i="15"/>
  <c r="Q585" i="15" s="1"/>
  <c r="C585" i="15"/>
  <c r="B585" i="15"/>
  <c r="AE584" i="15"/>
  <c r="AH584" i="15" s="1"/>
  <c r="AB584" i="15"/>
  <c r="AA584" i="15"/>
  <c r="P584" i="15"/>
  <c r="Q584" i="15" s="1"/>
  <c r="C584" i="15"/>
  <c r="B584" i="15"/>
  <c r="AE583" i="15"/>
  <c r="AH583" i="15" s="1"/>
  <c r="AB583" i="15"/>
  <c r="AA583" i="15"/>
  <c r="P583" i="15"/>
  <c r="Q583" i="15" s="1"/>
  <c r="C583" i="15"/>
  <c r="B583" i="15"/>
  <c r="AE582" i="15"/>
  <c r="AB582" i="15"/>
  <c r="AA582" i="15"/>
  <c r="P582" i="15"/>
  <c r="Q582" i="15" s="1"/>
  <c r="C582" i="15"/>
  <c r="B582" i="15"/>
  <c r="AE581" i="15"/>
  <c r="AH581" i="15" s="1"/>
  <c r="AB581" i="15"/>
  <c r="AA581" i="15"/>
  <c r="P581" i="15"/>
  <c r="Q581" i="15" s="1"/>
  <c r="C581" i="15"/>
  <c r="B581" i="15"/>
  <c r="AE580" i="15"/>
  <c r="AH580" i="15" s="1"/>
  <c r="AB580" i="15"/>
  <c r="AA580" i="15"/>
  <c r="P580" i="15"/>
  <c r="Q580" i="15" s="1"/>
  <c r="C580" i="15"/>
  <c r="B580" i="15"/>
  <c r="AE579" i="15"/>
  <c r="AH579" i="15" s="1"/>
  <c r="AB579" i="15"/>
  <c r="AA579" i="15"/>
  <c r="P579" i="15"/>
  <c r="Q579" i="15" s="1"/>
  <c r="C579" i="15"/>
  <c r="B579" i="15"/>
  <c r="AE578" i="15"/>
  <c r="AB578" i="15"/>
  <c r="AA578" i="15"/>
  <c r="P578" i="15"/>
  <c r="Q578" i="15" s="1"/>
  <c r="C578" i="15"/>
  <c r="B578" i="15"/>
  <c r="AE577" i="15"/>
  <c r="AH577" i="15" s="1"/>
  <c r="AB577" i="15"/>
  <c r="AA577" i="15"/>
  <c r="P577" i="15"/>
  <c r="Q577" i="15" s="1"/>
  <c r="C577" i="15"/>
  <c r="B577" i="15"/>
  <c r="AE573" i="15"/>
  <c r="AH573" i="15" s="1"/>
  <c r="AB573" i="15"/>
  <c r="AA573" i="15"/>
  <c r="P573" i="15"/>
  <c r="Q573" i="15" s="1"/>
  <c r="C573" i="15"/>
  <c r="B573" i="15"/>
  <c r="AE572" i="15"/>
  <c r="AH572" i="15" s="1"/>
  <c r="AB572" i="15"/>
  <c r="AA572" i="15"/>
  <c r="P572" i="15"/>
  <c r="Q572" i="15" s="1"/>
  <c r="C572" i="15"/>
  <c r="B572" i="15"/>
  <c r="AE571" i="15"/>
  <c r="AB571" i="15"/>
  <c r="AA571" i="15"/>
  <c r="P571" i="15"/>
  <c r="Q571" i="15" s="1"/>
  <c r="C571" i="15"/>
  <c r="B571" i="15"/>
  <c r="AE570" i="15"/>
  <c r="AH570" i="15" s="1"/>
  <c r="AB570" i="15"/>
  <c r="AA570" i="15"/>
  <c r="P570" i="15"/>
  <c r="Q570" i="15" s="1"/>
  <c r="C570" i="15"/>
  <c r="B570" i="15"/>
  <c r="AE569" i="15"/>
  <c r="AH569" i="15" s="1"/>
  <c r="AB569" i="15"/>
  <c r="AA569" i="15"/>
  <c r="P569" i="15"/>
  <c r="Q569" i="15" s="1"/>
  <c r="C569" i="15"/>
  <c r="B569" i="15"/>
  <c r="AE568" i="15"/>
  <c r="AH568" i="15" s="1"/>
  <c r="AB568" i="15"/>
  <c r="AA568" i="15"/>
  <c r="P568" i="15"/>
  <c r="Q568" i="15" s="1"/>
  <c r="C568" i="15"/>
  <c r="B568" i="15"/>
  <c r="AE567" i="15"/>
  <c r="AB567" i="15"/>
  <c r="AA567" i="15"/>
  <c r="P567" i="15"/>
  <c r="Q567" i="15" s="1"/>
  <c r="C567" i="15"/>
  <c r="B567" i="15"/>
  <c r="AE566" i="15"/>
  <c r="AH566" i="15" s="1"/>
  <c r="AB566" i="15"/>
  <c r="AA566" i="15"/>
  <c r="P566" i="15"/>
  <c r="Q566" i="15" s="1"/>
  <c r="C566" i="15"/>
  <c r="B566" i="15"/>
  <c r="AH565" i="15"/>
  <c r="P565" i="15"/>
  <c r="Q565" i="15" s="1"/>
  <c r="C565" i="15"/>
  <c r="B565" i="15"/>
  <c r="AH564" i="15"/>
  <c r="P564" i="15"/>
  <c r="Q564" i="15" s="1"/>
  <c r="C564" i="15"/>
  <c r="B564" i="15"/>
  <c r="P563" i="15"/>
  <c r="Q563" i="15" s="1"/>
  <c r="C563" i="15"/>
  <c r="B563" i="15"/>
  <c r="AH562" i="15"/>
  <c r="P562" i="15"/>
  <c r="Q562" i="15" s="1"/>
  <c r="C562" i="15"/>
  <c r="B562" i="15"/>
  <c r="AH561" i="15"/>
  <c r="P561" i="15"/>
  <c r="Q561" i="15" s="1"/>
  <c r="C561" i="15"/>
  <c r="B561" i="15"/>
  <c r="AH560" i="15"/>
  <c r="P560" i="15"/>
  <c r="Q560" i="15" s="1"/>
  <c r="C560" i="15"/>
  <c r="B560" i="15"/>
  <c r="P559" i="15"/>
  <c r="Q559" i="15" s="1"/>
  <c r="C559" i="15"/>
  <c r="B559" i="15"/>
  <c r="AE461" i="15"/>
  <c r="AA461" i="15"/>
  <c r="X461" i="15"/>
  <c r="P461" i="15"/>
  <c r="Q461" i="15" s="1"/>
  <c r="C461" i="15"/>
  <c r="B461" i="15"/>
  <c r="AE460" i="15"/>
  <c r="AA460" i="15"/>
  <c r="P460" i="15"/>
  <c r="Q460" i="15" s="1"/>
  <c r="C460" i="15"/>
  <c r="B460" i="15"/>
  <c r="AE459" i="15"/>
  <c r="AH459" i="15" s="1"/>
  <c r="AA459" i="15"/>
  <c r="P459" i="15"/>
  <c r="Q459" i="15" s="1"/>
  <c r="C459" i="15"/>
  <c r="B459" i="15"/>
  <c r="AE458" i="15"/>
  <c r="AA458" i="15"/>
  <c r="P458" i="15"/>
  <c r="Q458" i="15" s="1"/>
  <c r="C458" i="15"/>
  <c r="B458" i="15"/>
  <c r="AE457" i="15"/>
  <c r="AH457" i="15" s="1"/>
  <c r="AA457" i="15"/>
  <c r="P457" i="15"/>
  <c r="Q457" i="15" s="1"/>
  <c r="C457" i="15"/>
  <c r="B457" i="15"/>
  <c r="AE456" i="15"/>
  <c r="AA456" i="15"/>
  <c r="P456" i="15"/>
  <c r="Q456" i="15" s="1"/>
  <c r="C456" i="15"/>
  <c r="B456" i="15"/>
  <c r="AE455" i="15"/>
  <c r="AA455" i="15"/>
  <c r="P455" i="15"/>
  <c r="Q455" i="15" s="1"/>
  <c r="C455" i="15"/>
  <c r="B455" i="15"/>
  <c r="AH541" i="15"/>
  <c r="P541" i="15"/>
  <c r="Q541" i="15" s="1"/>
  <c r="C541" i="15"/>
  <c r="B541" i="15"/>
  <c r="AH540" i="15"/>
  <c r="P540" i="15"/>
  <c r="Q540" i="15" s="1"/>
  <c r="C540" i="15"/>
  <c r="B540" i="15"/>
  <c r="AH539" i="15"/>
  <c r="P539" i="15"/>
  <c r="Q539" i="15" s="1"/>
  <c r="C539" i="15"/>
  <c r="B539" i="15"/>
  <c r="AH538" i="15"/>
  <c r="P538" i="15"/>
  <c r="Q538" i="15" s="1"/>
  <c r="C538" i="15"/>
  <c r="B538" i="15"/>
  <c r="AH537" i="15"/>
  <c r="P537" i="15"/>
  <c r="Q537" i="15" s="1"/>
  <c r="C537" i="15"/>
  <c r="B537" i="15"/>
  <c r="AH536" i="15"/>
  <c r="P536" i="15"/>
  <c r="Q536" i="15" s="1"/>
  <c r="C536" i="15"/>
  <c r="B536" i="15"/>
  <c r="AH535" i="15"/>
  <c r="P535" i="15"/>
  <c r="Q535" i="15" s="1"/>
  <c r="C535" i="15"/>
  <c r="B535" i="15"/>
  <c r="AH534" i="15"/>
  <c r="P534" i="15"/>
  <c r="Q534" i="15" s="1"/>
  <c r="C534" i="15"/>
  <c r="B534" i="15"/>
  <c r="AH533" i="15"/>
  <c r="P533" i="15"/>
  <c r="Q533" i="15" s="1"/>
  <c r="C533" i="15"/>
  <c r="B533" i="15"/>
  <c r="AH532" i="15"/>
  <c r="P532" i="15"/>
  <c r="Q532" i="15" s="1"/>
  <c r="C532" i="15"/>
  <c r="B532" i="15"/>
  <c r="P531" i="15"/>
  <c r="Q531" i="15" s="1"/>
  <c r="C531" i="15"/>
  <c r="B531" i="15"/>
  <c r="AH507" i="15"/>
  <c r="P507" i="15"/>
  <c r="Q507" i="15" s="1"/>
  <c r="C507" i="15"/>
  <c r="B507" i="15"/>
  <c r="AH506" i="15"/>
  <c r="P506" i="15"/>
  <c r="Q506" i="15" s="1"/>
  <c r="C506" i="15"/>
  <c r="B506" i="15"/>
  <c r="AH505" i="15"/>
  <c r="P505" i="15"/>
  <c r="Q505" i="15" s="1"/>
  <c r="C505" i="15"/>
  <c r="B505" i="15"/>
  <c r="AH504" i="15"/>
  <c r="P504" i="15"/>
  <c r="Q504" i="15" s="1"/>
  <c r="C504" i="15"/>
  <c r="B504" i="15"/>
  <c r="AA503" i="15"/>
  <c r="P503" i="15"/>
  <c r="Q503" i="15" s="1"/>
  <c r="C503" i="15"/>
  <c r="B503" i="15"/>
  <c r="AH502" i="15"/>
  <c r="P502" i="15"/>
  <c r="Q502" i="15" s="1"/>
  <c r="C502" i="15"/>
  <c r="B502" i="15"/>
  <c r="AH501" i="15"/>
  <c r="P501" i="15"/>
  <c r="Q501" i="15" s="1"/>
  <c r="C501" i="15"/>
  <c r="B501" i="15"/>
  <c r="AA500" i="15"/>
  <c r="P500" i="15"/>
  <c r="Q500" i="15" s="1"/>
  <c r="C500" i="15"/>
  <c r="B500" i="15"/>
  <c r="AH499" i="15"/>
  <c r="P499" i="15"/>
  <c r="Q499" i="15" s="1"/>
  <c r="C499" i="15"/>
  <c r="B499" i="15"/>
  <c r="AH498" i="15"/>
  <c r="P498" i="15"/>
  <c r="Q498" i="15" s="1"/>
  <c r="C498" i="15"/>
  <c r="B498" i="15"/>
  <c r="AH497" i="15"/>
  <c r="P497" i="15"/>
  <c r="Q497" i="15" s="1"/>
  <c r="C497" i="15"/>
  <c r="B497" i="15"/>
  <c r="P496" i="15"/>
  <c r="Q496" i="15" s="1"/>
  <c r="C496" i="15"/>
  <c r="B496" i="15"/>
  <c r="P495" i="15"/>
  <c r="Q495" i="15" s="1"/>
  <c r="C495" i="15"/>
  <c r="B495" i="15"/>
  <c r="P494" i="15"/>
  <c r="Q494" i="15" s="1"/>
  <c r="C494" i="15"/>
  <c r="B494" i="15"/>
  <c r="P493" i="15"/>
  <c r="Q493" i="15" s="1"/>
  <c r="C493" i="15"/>
  <c r="B493" i="15"/>
  <c r="P492" i="15"/>
  <c r="Q492" i="15" s="1"/>
  <c r="C492" i="15"/>
  <c r="B492" i="15"/>
  <c r="P491" i="15"/>
  <c r="Q491" i="15" s="1"/>
  <c r="C491" i="15"/>
  <c r="B491" i="15"/>
  <c r="P490" i="15"/>
  <c r="Q490" i="15" s="1"/>
  <c r="C490" i="15"/>
  <c r="B490" i="15"/>
  <c r="P489" i="15"/>
  <c r="Q489" i="15" s="1"/>
  <c r="C489" i="15"/>
  <c r="B489" i="15"/>
  <c r="P488" i="15"/>
  <c r="Q488" i="15" s="1"/>
  <c r="C488" i="15"/>
  <c r="B488" i="15"/>
  <c r="P487" i="15"/>
  <c r="Q487" i="15" s="1"/>
  <c r="C487" i="15"/>
  <c r="B487" i="15"/>
  <c r="P486" i="15"/>
  <c r="Q486" i="15" s="1"/>
  <c r="C486" i="15"/>
  <c r="B486" i="15"/>
  <c r="P485" i="15"/>
  <c r="Q485" i="15" s="1"/>
  <c r="C485" i="15"/>
  <c r="B485" i="15"/>
  <c r="P484" i="15"/>
  <c r="Q484" i="15" s="1"/>
  <c r="C484" i="15"/>
  <c r="B484" i="15"/>
  <c r="P454" i="15"/>
  <c r="Q454" i="15" s="1"/>
  <c r="C454" i="15"/>
  <c r="B454" i="15"/>
  <c r="P453" i="15"/>
  <c r="Q453" i="15" s="1"/>
  <c r="C453" i="15"/>
  <c r="B453" i="15"/>
  <c r="P452" i="15"/>
  <c r="Q452" i="15" s="1"/>
  <c r="C452" i="15"/>
  <c r="B452" i="15"/>
  <c r="P451" i="15"/>
  <c r="Q451" i="15" s="1"/>
  <c r="C451" i="15"/>
  <c r="B451" i="15"/>
  <c r="P450" i="15"/>
  <c r="Q450" i="15" s="1"/>
  <c r="C450" i="15"/>
  <c r="B450" i="15"/>
  <c r="P449" i="15"/>
  <c r="Q449" i="15" s="1"/>
  <c r="C449" i="15"/>
  <c r="B449" i="15"/>
  <c r="P448" i="15"/>
  <c r="Q448" i="15" s="1"/>
  <c r="C448" i="15"/>
  <c r="B448" i="15"/>
  <c r="P447" i="15"/>
  <c r="Q447" i="15" s="1"/>
  <c r="C447" i="15"/>
  <c r="B447" i="15"/>
  <c r="P446" i="15"/>
  <c r="Q446" i="15" s="1"/>
  <c r="C446" i="15"/>
  <c r="B446" i="15"/>
  <c r="P445" i="15"/>
  <c r="Q445" i="15" s="1"/>
  <c r="C445" i="15"/>
  <c r="B445" i="15"/>
  <c r="AE530" i="15"/>
  <c r="AA530" i="15"/>
  <c r="P530" i="15"/>
  <c r="Q530" i="15" s="1"/>
  <c r="C530" i="15"/>
  <c r="B530" i="15"/>
  <c r="AE529" i="15"/>
  <c r="AA529" i="15"/>
  <c r="P529" i="15"/>
  <c r="Q529" i="15" s="1"/>
  <c r="C529" i="15"/>
  <c r="B529" i="15"/>
  <c r="AE528" i="15"/>
  <c r="AA528" i="15"/>
  <c r="P528" i="15"/>
  <c r="Q528" i="15" s="1"/>
  <c r="C528" i="15"/>
  <c r="B528" i="15"/>
  <c r="AE527" i="15"/>
  <c r="AA527" i="15"/>
  <c r="P527" i="15"/>
  <c r="Q527" i="15" s="1"/>
  <c r="C527" i="15"/>
  <c r="B527" i="15"/>
  <c r="AE526" i="15"/>
  <c r="AA526" i="15"/>
  <c r="P526" i="15"/>
  <c r="Q526" i="15" s="1"/>
  <c r="C526" i="15"/>
  <c r="B526" i="15"/>
  <c r="AE525" i="15"/>
  <c r="AA525" i="15"/>
  <c r="P525" i="15"/>
  <c r="Q525" i="15" s="1"/>
  <c r="C525" i="15"/>
  <c r="B525" i="15"/>
  <c r="AE524" i="15"/>
  <c r="AA524" i="15"/>
  <c r="P524" i="15"/>
  <c r="Q524" i="15" s="1"/>
  <c r="C524" i="15"/>
  <c r="B524" i="15"/>
  <c r="AE523" i="15"/>
  <c r="AA523" i="15"/>
  <c r="P523" i="15"/>
  <c r="Q523" i="15" s="1"/>
  <c r="C523" i="15"/>
  <c r="B523" i="15"/>
  <c r="AE522" i="15"/>
  <c r="AA522" i="15"/>
  <c r="P522" i="15"/>
  <c r="Q522" i="15" s="1"/>
  <c r="C522" i="15"/>
  <c r="B522" i="15"/>
  <c r="AE521" i="15"/>
  <c r="AA521" i="15"/>
  <c r="P521" i="15"/>
  <c r="Q521" i="15" s="1"/>
  <c r="C521" i="15"/>
  <c r="B521" i="15"/>
  <c r="AE520" i="15"/>
  <c r="AA520" i="15"/>
  <c r="P520" i="15"/>
  <c r="Q520" i="15" s="1"/>
  <c r="C520" i="15"/>
  <c r="B520" i="15"/>
  <c r="AE519" i="15"/>
  <c r="AA519" i="15"/>
  <c r="P519" i="15"/>
  <c r="Q519" i="15" s="1"/>
  <c r="C519" i="15"/>
  <c r="B519" i="15"/>
  <c r="AE518" i="15"/>
  <c r="AA518" i="15"/>
  <c r="P518" i="15"/>
  <c r="Q518" i="15" s="1"/>
  <c r="C518" i="15"/>
  <c r="B518" i="15"/>
  <c r="AE517" i="15"/>
  <c r="AA517" i="15"/>
  <c r="P517" i="15"/>
  <c r="Q517" i="15" s="1"/>
  <c r="C517" i="15"/>
  <c r="B517" i="15"/>
  <c r="AE516" i="15"/>
  <c r="AA516" i="15"/>
  <c r="P516" i="15"/>
  <c r="Q516" i="15" s="1"/>
  <c r="C516" i="15"/>
  <c r="B516" i="15"/>
  <c r="AE515" i="15"/>
  <c r="AA515" i="15"/>
  <c r="P515" i="15"/>
  <c r="Q515" i="15" s="1"/>
  <c r="C515" i="15"/>
  <c r="B515" i="15"/>
  <c r="AE483" i="15"/>
  <c r="AA483" i="15"/>
  <c r="P483" i="15"/>
  <c r="Q483" i="15" s="1"/>
  <c r="C483" i="15"/>
  <c r="B483" i="15"/>
  <c r="AE482" i="15"/>
  <c r="AA482" i="15"/>
  <c r="P482" i="15"/>
  <c r="Q482" i="15" s="1"/>
  <c r="C482" i="15"/>
  <c r="B482" i="15"/>
  <c r="AE481" i="15"/>
  <c r="AA481" i="15"/>
  <c r="P481" i="15"/>
  <c r="Q481" i="15" s="1"/>
  <c r="C481" i="15"/>
  <c r="B481" i="15"/>
  <c r="AE480" i="15"/>
  <c r="AA480" i="15"/>
  <c r="P480" i="15"/>
  <c r="Q480" i="15" s="1"/>
  <c r="C480" i="15"/>
  <c r="B480" i="15"/>
  <c r="AE479" i="15"/>
  <c r="AA479" i="15"/>
  <c r="P479" i="15"/>
  <c r="Q479" i="15" s="1"/>
  <c r="C479" i="15"/>
  <c r="B479" i="15"/>
  <c r="AE478" i="15"/>
  <c r="AA478" i="15"/>
  <c r="P478" i="15"/>
  <c r="Q478" i="15" s="1"/>
  <c r="C478" i="15"/>
  <c r="B478" i="15"/>
  <c r="AE477" i="15"/>
  <c r="AA477" i="15"/>
  <c r="P477" i="15"/>
  <c r="Q477" i="15" s="1"/>
  <c r="C477" i="15"/>
  <c r="B477" i="15"/>
  <c r="AE476" i="15"/>
  <c r="AA476" i="15"/>
  <c r="P476" i="15"/>
  <c r="Q476" i="15" s="1"/>
  <c r="C476" i="15"/>
  <c r="B476" i="15"/>
  <c r="AE475" i="15"/>
  <c r="AA475" i="15"/>
  <c r="P475" i="15"/>
  <c r="Q475" i="15" s="1"/>
  <c r="C475" i="15"/>
  <c r="B475" i="15"/>
  <c r="AE474" i="15"/>
  <c r="AA474" i="15"/>
  <c r="P474" i="15"/>
  <c r="Q474" i="15" s="1"/>
  <c r="C474" i="15"/>
  <c r="B474" i="15"/>
  <c r="AE473" i="15"/>
  <c r="AA473" i="15"/>
  <c r="P473" i="15"/>
  <c r="Q473" i="15" s="1"/>
  <c r="C473" i="15"/>
  <c r="B473" i="15"/>
  <c r="AE444" i="15"/>
  <c r="AA444" i="15"/>
  <c r="X444" i="15"/>
  <c r="P444" i="15"/>
  <c r="Q444" i="15" s="1"/>
  <c r="C444" i="15"/>
  <c r="B444" i="15"/>
  <c r="AE443" i="15"/>
  <c r="AA443" i="15"/>
  <c r="P443" i="15"/>
  <c r="Q443" i="15" s="1"/>
  <c r="C443" i="15"/>
  <c r="B443" i="15"/>
  <c r="AE442" i="15"/>
  <c r="AH442" i="15" s="1"/>
  <c r="AA442" i="15"/>
  <c r="P442" i="15"/>
  <c r="Q442" i="15" s="1"/>
  <c r="C442" i="15"/>
  <c r="B442" i="15"/>
  <c r="AE441" i="15"/>
  <c r="AH441" i="15" s="1"/>
  <c r="AA441" i="15"/>
  <c r="P441" i="15"/>
  <c r="Q441" i="15" s="1"/>
  <c r="C441" i="15"/>
  <c r="B441" i="15"/>
  <c r="AE440" i="15"/>
  <c r="AA440" i="15"/>
  <c r="P440" i="15"/>
  <c r="Q440" i="15" s="1"/>
  <c r="C440" i="15"/>
  <c r="B440" i="15"/>
  <c r="AE439" i="15"/>
  <c r="AA439" i="15"/>
  <c r="P439" i="15"/>
  <c r="Q439" i="15" s="1"/>
  <c r="C439" i="15"/>
  <c r="B439" i="15"/>
  <c r="AE438" i="15"/>
  <c r="AH438" i="15" s="1"/>
  <c r="AA438" i="15"/>
  <c r="P438" i="15"/>
  <c r="Q438" i="15" s="1"/>
  <c r="C438" i="15"/>
  <c r="B438" i="15"/>
  <c r="AE437" i="15"/>
  <c r="AA437" i="15"/>
  <c r="P437" i="15"/>
  <c r="Q437" i="15" s="1"/>
  <c r="C437" i="15"/>
  <c r="B437" i="15"/>
  <c r="AE436" i="15"/>
  <c r="AH436" i="15" s="1"/>
  <c r="AA436" i="15"/>
  <c r="P436" i="15"/>
  <c r="Q436" i="15" s="1"/>
  <c r="C436" i="15"/>
  <c r="B436" i="15"/>
  <c r="AE435" i="15"/>
  <c r="AA435" i="15"/>
  <c r="P435" i="15"/>
  <c r="Q435" i="15" s="1"/>
  <c r="C435" i="15"/>
  <c r="B435" i="15"/>
  <c r="AE434" i="15"/>
  <c r="AH434" i="15" s="1"/>
  <c r="AA434" i="15"/>
  <c r="P434" i="15"/>
  <c r="Q434" i="15" s="1"/>
  <c r="C434" i="15"/>
  <c r="B434" i="15"/>
  <c r="AE433" i="15"/>
  <c r="AA433" i="15"/>
  <c r="P433" i="15"/>
  <c r="Q433" i="15" s="1"/>
  <c r="C433" i="15"/>
  <c r="B433" i="15"/>
  <c r="AE432" i="15"/>
  <c r="AH432" i="15" s="1"/>
  <c r="AA432" i="15"/>
  <c r="P432" i="15"/>
  <c r="Q432" i="15" s="1"/>
  <c r="C432" i="15"/>
  <c r="B432" i="15"/>
  <c r="AE431" i="15"/>
  <c r="AH431" i="15" s="1"/>
  <c r="AA431" i="15"/>
  <c r="P431" i="15"/>
  <c r="Q431" i="15" s="1"/>
  <c r="C431" i="15"/>
  <c r="B431" i="15"/>
  <c r="AE430" i="15"/>
  <c r="AA430" i="15"/>
  <c r="P430" i="15"/>
  <c r="Q430" i="15" s="1"/>
  <c r="C430" i="15"/>
  <c r="B430" i="15"/>
  <c r="P429" i="15"/>
  <c r="Q429" i="15" s="1"/>
  <c r="C429" i="15"/>
  <c r="B429" i="15"/>
  <c r="AE428" i="15"/>
  <c r="AH428" i="15" s="1"/>
  <c r="AA428" i="15"/>
  <c r="P428" i="15"/>
  <c r="Q428" i="15" s="1"/>
  <c r="C428" i="15"/>
  <c r="B428" i="15"/>
  <c r="AE427" i="15"/>
  <c r="AA427" i="15"/>
  <c r="P427" i="15"/>
  <c r="Q427" i="15" s="1"/>
  <c r="C427" i="15"/>
  <c r="B427" i="15"/>
  <c r="AE426" i="15"/>
  <c r="AH426" i="15" s="1"/>
  <c r="AA426" i="15"/>
  <c r="P426" i="15"/>
  <c r="Q426" i="15" s="1"/>
  <c r="C426" i="15"/>
  <c r="B426" i="15"/>
  <c r="AE425" i="15"/>
  <c r="AH425" i="15" s="1"/>
  <c r="AA425" i="15"/>
  <c r="P425" i="15"/>
  <c r="Q425" i="15" s="1"/>
  <c r="C425" i="15"/>
  <c r="B425" i="15"/>
  <c r="AJ330" i="15" a="1"/>
  <c r="AJ330" i="15" s="1"/>
  <c r="AH330" i="15"/>
  <c r="AE330" i="15"/>
  <c r="AG330" i="15" s="1"/>
  <c r="AA330" i="15"/>
  <c r="V330" i="15"/>
  <c r="P330" i="15"/>
  <c r="Q330" i="15" s="1"/>
  <c r="C330" i="15"/>
  <c r="B330" i="15"/>
  <c r="AJ329" i="15" a="1"/>
  <c r="AJ329" i="15" s="1"/>
  <c r="AH329" i="15"/>
  <c r="AE329" i="15"/>
  <c r="AG329" i="15" s="1"/>
  <c r="AA329" i="15"/>
  <c r="V329" i="15"/>
  <c r="P329" i="15"/>
  <c r="Q329" i="15" s="1"/>
  <c r="C329" i="15"/>
  <c r="B329" i="15"/>
  <c r="AJ328" i="15" a="1"/>
  <c r="AJ328" i="15" s="1"/>
  <c r="AH328" i="15"/>
  <c r="AE328" i="15"/>
  <c r="AG328" i="15" s="1"/>
  <c r="AA328" i="15"/>
  <c r="V328" i="15"/>
  <c r="P328" i="15"/>
  <c r="Q328" i="15" s="1"/>
  <c r="C328" i="15"/>
  <c r="B328" i="15"/>
  <c r="AE323" i="15"/>
  <c r="AA323" i="15"/>
  <c r="V323" i="15"/>
  <c r="P323" i="15"/>
  <c r="Q323" i="15" s="1"/>
  <c r="C323" i="15"/>
  <c r="B323" i="15"/>
  <c r="AE318" i="15"/>
  <c r="AA318" i="15"/>
  <c r="V318" i="15"/>
  <c r="P318" i="15"/>
  <c r="Q318" i="15" s="1"/>
  <c r="C318" i="15"/>
  <c r="B318" i="15"/>
  <c r="AE317" i="15"/>
  <c r="AH317" i="15" s="1"/>
  <c r="AA317" i="15"/>
  <c r="V317" i="15"/>
  <c r="P317" i="15"/>
  <c r="Q317" i="15" s="1"/>
  <c r="C317" i="15"/>
  <c r="B317" i="15"/>
  <c r="AE311" i="15"/>
  <c r="AA311" i="15"/>
  <c r="V311" i="15"/>
  <c r="P311" i="15"/>
  <c r="Q311" i="15" s="1"/>
  <c r="C311" i="15"/>
  <c r="B311" i="15"/>
  <c r="AE310" i="15"/>
  <c r="AH310" i="15" s="1"/>
  <c r="AA310" i="15"/>
  <c r="V310" i="15"/>
  <c r="P310" i="15"/>
  <c r="Q310" i="15" s="1"/>
  <c r="C310" i="15"/>
  <c r="B310" i="15"/>
  <c r="AE296" i="15"/>
  <c r="AH296" i="15" s="1"/>
  <c r="AA296" i="15"/>
  <c r="V296" i="15"/>
  <c r="P296" i="15"/>
  <c r="Q296" i="15" s="1"/>
  <c r="C296" i="15"/>
  <c r="B296" i="15"/>
  <c r="AE322" i="15"/>
  <c r="AA322" i="15"/>
  <c r="V322" i="15"/>
  <c r="P322" i="15"/>
  <c r="Q322" i="15" s="1"/>
  <c r="C322" i="15"/>
  <c r="B322" i="15"/>
  <c r="AE321" i="15"/>
  <c r="AH321" i="15" s="1"/>
  <c r="AA321" i="15"/>
  <c r="P321" i="15"/>
  <c r="Q321" i="15" s="1"/>
  <c r="C321" i="15"/>
  <c r="B321" i="15"/>
  <c r="AE320" i="15"/>
  <c r="AH320" i="15" s="1"/>
  <c r="AA320" i="15"/>
  <c r="P320" i="15"/>
  <c r="Q320" i="15" s="1"/>
  <c r="C320" i="15"/>
  <c r="B320" i="15"/>
  <c r="AE309" i="15"/>
  <c r="AA309" i="15"/>
  <c r="P309" i="15"/>
  <c r="Q309" i="15" s="1"/>
  <c r="C309" i="15"/>
  <c r="B309" i="15"/>
  <c r="AE308" i="15"/>
  <c r="AA308" i="15"/>
  <c r="P308" i="15"/>
  <c r="Q308" i="15" s="1"/>
  <c r="C308" i="15"/>
  <c r="B308" i="15"/>
  <c r="AE307" i="15"/>
  <c r="AA307" i="15"/>
  <c r="P307" i="15"/>
  <c r="Q307" i="15" s="1"/>
  <c r="C307" i="15"/>
  <c r="B307" i="15"/>
  <c r="AE306" i="15"/>
  <c r="AH306" i="15" s="1"/>
  <c r="AA306" i="15"/>
  <c r="P306" i="15"/>
  <c r="Q306" i="15" s="1"/>
  <c r="C306" i="15"/>
  <c r="B306" i="15"/>
  <c r="AE305" i="15"/>
  <c r="AH305" i="15" s="1"/>
  <c r="AA305" i="15"/>
  <c r="P305" i="15"/>
  <c r="Q305" i="15" s="1"/>
  <c r="C305" i="15"/>
  <c r="B305" i="15"/>
  <c r="AE304" i="15"/>
  <c r="AA304" i="15"/>
  <c r="P304" i="15"/>
  <c r="Q304" i="15" s="1"/>
  <c r="C304" i="15"/>
  <c r="B304" i="15"/>
  <c r="AE303" i="15"/>
  <c r="AA303" i="15"/>
  <c r="P303" i="15"/>
  <c r="Q303" i="15" s="1"/>
  <c r="C303" i="15"/>
  <c r="B303" i="15"/>
  <c r="AE302" i="15"/>
  <c r="AA302" i="15"/>
  <c r="P302" i="15"/>
  <c r="Q302" i="15" s="1"/>
  <c r="C302" i="15"/>
  <c r="B302" i="15"/>
  <c r="AE301" i="15"/>
  <c r="AA301" i="15"/>
  <c r="P301" i="15"/>
  <c r="Q301" i="15" s="1"/>
  <c r="C301" i="15"/>
  <c r="B301" i="15"/>
  <c r="AE300" i="15"/>
  <c r="AH300" i="15" s="1"/>
  <c r="AA300" i="15"/>
  <c r="P300" i="15"/>
  <c r="Q300" i="15" s="1"/>
  <c r="C300" i="15"/>
  <c r="B300" i="15"/>
  <c r="AE299" i="15"/>
  <c r="AH299" i="15" s="1"/>
  <c r="AA299" i="15"/>
  <c r="P299" i="15"/>
  <c r="Q299" i="15" s="1"/>
  <c r="C299" i="15"/>
  <c r="B299" i="15"/>
  <c r="AE298" i="15"/>
  <c r="AA298" i="15"/>
  <c r="P298" i="15"/>
  <c r="Q298" i="15" s="1"/>
  <c r="C298" i="15"/>
  <c r="B298" i="15"/>
  <c r="AE297" i="15"/>
  <c r="AA297" i="15"/>
  <c r="P297" i="15"/>
  <c r="Q297" i="15" s="1"/>
  <c r="C297" i="15"/>
  <c r="B297" i="15"/>
  <c r="AE295" i="15"/>
  <c r="AA295" i="15"/>
  <c r="P295" i="15"/>
  <c r="Q295" i="15" s="1"/>
  <c r="C295" i="15"/>
  <c r="B295" i="15"/>
  <c r="AE294" i="15"/>
  <c r="AH294" i="15" s="1"/>
  <c r="AA294" i="15"/>
  <c r="P294" i="15"/>
  <c r="Q294" i="15" s="1"/>
  <c r="C294" i="15"/>
  <c r="B294" i="15"/>
  <c r="AE293" i="15"/>
  <c r="AH293" i="15" s="1"/>
  <c r="AA293" i="15"/>
  <c r="P293" i="15"/>
  <c r="Q293" i="15" s="1"/>
  <c r="C293" i="15"/>
  <c r="B293" i="15"/>
  <c r="AE292" i="15"/>
  <c r="AA292" i="15"/>
  <c r="P292" i="15"/>
  <c r="Q292" i="15" s="1"/>
  <c r="C292" i="15"/>
  <c r="B292" i="15"/>
  <c r="AE291" i="15"/>
  <c r="AA291" i="15"/>
  <c r="P291" i="15"/>
  <c r="Q291" i="15" s="1"/>
  <c r="C291" i="15"/>
  <c r="B291" i="15"/>
  <c r="AE290" i="15"/>
  <c r="AH290" i="15" s="1"/>
  <c r="AA290" i="15"/>
  <c r="P290" i="15"/>
  <c r="Q290" i="15" s="1"/>
  <c r="C290" i="15"/>
  <c r="B290" i="15"/>
  <c r="AE162" i="15"/>
  <c r="AA162" i="15"/>
  <c r="V162" i="15"/>
  <c r="P162" i="15"/>
  <c r="Q162" i="15" s="1"/>
  <c r="AE154" i="15"/>
  <c r="AA154" i="15"/>
  <c r="V154" i="15"/>
  <c r="P154" i="15"/>
  <c r="Q154" i="15" s="1"/>
  <c r="C154" i="15"/>
  <c r="B154" i="15"/>
  <c r="AE114" i="15"/>
  <c r="AA114" i="15"/>
  <c r="V114" i="15"/>
  <c r="P114" i="15"/>
  <c r="Q114" i="15" s="1"/>
  <c r="C114" i="15"/>
  <c r="B114" i="15"/>
  <c r="AE129" i="15"/>
  <c r="V129" i="15"/>
  <c r="P129" i="15"/>
  <c r="Q129" i="15" s="1"/>
  <c r="C129" i="15"/>
  <c r="B129" i="15"/>
  <c r="AE106" i="15"/>
  <c r="AH106" i="15" s="1"/>
  <c r="AA106" i="15"/>
  <c r="V106" i="15"/>
  <c r="P106" i="15"/>
  <c r="Q106" i="15" s="1"/>
  <c r="C106" i="15"/>
  <c r="B106" i="15"/>
  <c r="AE105" i="15"/>
  <c r="AA105" i="15"/>
  <c r="V105" i="15"/>
  <c r="P105" i="15"/>
  <c r="Q105" i="15" s="1"/>
  <c r="C105" i="15"/>
  <c r="B105" i="15"/>
  <c r="AE104" i="15"/>
  <c r="AH104" i="15" s="1"/>
  <c r="AA104" i="15"/>
  <c r="V104" i="15"/>
  <c r="P104" i="15"/>
  <c r="Q104" i="15" s="1"/>
  <c r="C104" i="15"/>
  <c r="B104" i="15"/>
  <c r="AE103" i="15"/>
  <c r="AA103" i="15"/>
  <c r="V103" i="15"/>
  <c r="P103" i="15"/>
  <c r="Q103" i="15" s="1"/>
  <c r="C103" i="15"/>
  <c r="B103" i="15"/>
  <c r="AE102" i="15"/>
  <c r="AH102" i="15" s="1"/>
  <c r="AA102" i="15"/>
  <c r="V102" i="15"/>
  <c r="P102" i="15"/>
  <c r="Q102" i="15" s="1"/>
  <c r="C102" i="15"/>
  <c r="B102" i="15"/>
  <c r="AE101" i="15"/>
  <c r="AA101" i="15"/>
  <c r="V101" i="15"/>
  <c r="W101" i="15" s="1"/>
  <c r="X101" i="15" s="1"/>
  <c r="P101" i="15"/>
  <c r="Q101" i="15" s="1"/>
  <c r="C101" i="15"/>
  <c r="B101" i="15"/>
  <c r="AE147" i="15"/>
  <c r="AA147" i="15"/>
  <c r="P147" i="15"/>
  <c r="Q147" i="15" s="1"/>
  <c r="C147" i="15"/>
  <c r="B147" i="15"/>
  <c r="AE145" i="15"/>
  <c r="AH145" i="15" s="1"/>
  <c r="AA145" i="15"/>
  <c r="P145" i="15"/>
  <c r="Q145" i="15" s="1"/>
  <c r="C145" i="15"/>
  <c r="B145" i="15"/>
  <c r="AE141" i="15"/>
  <c r="AH141" i="15" s="1"/>
  <c r="AA141" i="15"/>
  <c r="P141" i="15"/>
  <c r="Q141" i="15" s="1"/>
  <c r="C141" i="15"/>
  <c r="B141" i="15"/>
  <c r="AE140" i="15"/>
  <c r="AH140" i="15" s="1"/>
  <c r="AA140" i="15"/>
  <c r="P140" i="15"/>
  <c r="Q140" i="15" s="1"/>
  <c r="C140" i="15"/>
  <c r="B140" i="15"/>
  <c r="AE137" i="15"/>
  <c r="AA137" i="15"/>
  <c r="P137" i="15"/>
  <c r="Q137" i="15" s="1"/>
  <c r="C137" i="15"/>
  <c r="B137" i="15"/>
  <c r="AE128" i="15"/>
  <c r="AH128" i="15" s="1"/>
  <c r="AA128" i="15"/>
  <c r="P128" i="15"/>
  <c r="Q128" i="15" s="1"/>
  <c r="C128" i="15"/>
  <c r="B128" i="15"/>
  <c r="AE127" i="15"/>
  <c r="AA127" i="15"/>
  <c r="P127" i="15"/>
  <c r="Q127" i="15" s="1"/>
  <c r="C127" i="15"/>
  <c r="B127" i="15"/>
  <c r="AE126" i="15"/>
  <c r="AH126" i="15" s="1"/>
  <c r="AA126" i="15"/>
  <c r="P126" i="15"/>
  <c r="Q126" i="15" s="1"/>
  <c r="C126" i="15"/>
  <c r="B126" i="15"/>
  <c r="AE125" i="15"/>
  <c r="AH125" i="15" s="1"/>
  <c r="AA125" i="15"/>
  <c r="P125" i="15"/>
  <c r="Q125" i="15" s="1"/>
  <c r="C125" i="15"/>
  <c r="B125" i="15"/>
  <c r="AE124" i="15"/>
  <c r="AH124" i="15" s="1"/>
  <c r="AA124" i="15"/>
  <c r="P124" i="15"/>
  <c r="Q124" i="15" s="1"/>
  <c r="C124" i="15"/>
  <c r="B124" i="15"/>
  <c r="AE123" i="15"/>
  <c r="AA123" i="15"/>
  <c r="P123" i="15"/>
  <c r="Q123" i="15" s="1"/>
  <c r="C123" i="15"/>
  <c r="B123" i="15"/>
  <c r="AE122" i="15"/>
  <c r="AA122" i="15"/>
  <c r="P122" i="15"/>
  <c r="Q122" i="15" s="1"/>
  <c r="C122" i="15"/>
  <c r="B122" i="15"/>
  <c r="AE121" i="15"/>
  <c r="AH121" i="15" s="1"/>
  <c r="AA121" i="15"/>
  <c r="P121" i="15"/>
  <c r="Q121" i="15" s="1"/>
  <c r="AE120" i="15"/>
  <c r="AH120" i="15" s="1"/>
  <c r="AA120" i="15"/>
  <c r="P120" i="15"/>
  <c r="Q120" i="15" s="1"/>
  <c r="AE119" i="15"/>
  <c r="AA119" i="15"/>
  <c r="P119" i="15"/>
  <c r="Q119" i="15" s="1"/>
  <c r="AE118" i="15"/>
  <c r="AA118" i="15"/>
  <c r="P118" i="15"/>
  <c r="Q118" i="15" s="1"/>
  <c r="C118" i="15"/>
  <c r="B118" i="15"/>
  <c r="AE117" i="15"/>
  <c r="AH117" i="15" s="1"/>
  <c r="AA117" i="15"/>
  <c r="P117" i="15"/>
  <c r="Q117" i="15" s="1"/>
  <c r="C117" i="15"/>
  <c r="B117" i="15"/>
  <c r="AE100" i="15"/>
  <c r="AH100" i="15" s="1"/>
  <c r="AA100" i="15"/>
  <c r="P100" i="15"/>
  <c r="Q100" i="15" s="1"/>
  <c r="C100" i="15"/>
  <c r="B100" i="15"/>
  <c r="AE96" i="15"/>
  <c r="AG96" i="15" s="1"/>
  <c r="AA96" i="15"/>
  <c r="V96" i="15"/>
  <c r="P96" i="15"/>
  <c r="Q96" i="15" s="1"/>
  <c r="C96" i="15"/>
  <c r="B96" i="15"/>
  <c r="AE92" i="15"/>
  <c r="AA92" i="15"/>
  <c r="V92" i="15"/>
  <c r="P92" i="15"/>
  <c r="Q92" i="15" s="1"/>
  <c r="C92" i="15"/>
  <c r="B92" i="15"/>
  <c r="AE88" i="15"/>
  <c r="AA88" i="15"/>
  <c r="V88" i="15"/>
  <c r="P88" i="15"/>
  <c r="Q88" i="15" s="1"/>
  <c r="C88" i="15"/>
  <c r="B88" i="15"/>
  <c r="AE40" i="15"/>
  <c r="AA40" i="15"/>
  <c r="V40" i="15"/>
  <c r="P40" i="15"/>
  <c r="Q40" i="15" s="1"/>
  <c r="C40" i="15"/>
  <c r="B40" i="15"/>
  <c r="AE39" i="15"/>
  <c r="AA39" i="15"/>
  <c r="V39" i="15"/>
  <c r="P39" i="15"/>
  <c r="Q39" i="15" s="1"/>
  <c r="C39" i="15"/>
  <c r="B39" i="15"/>
  <c r="AE87" i="15"/>
  <c r="AA87" i="15"/>
  <c r="V87" i="15"/>
  <c r="P87" i="15"/>
  <c r="Q87" i="15" s="1"/>
  <c r="C87" i="15"/>
  <c r="B87" i="15"/>
  <c r="AE77" i="15"/>
  <c r="AA77" i="15"/>
  <c r="V77" i="15"/>
  <c r="P77" i="15"/>
  <c r="Q77" i="15" s="1"/>
  <c r="C77" i="15"/>
  <c r="B77" i="15"/>
  <c r="AE71" i="15"/>
  <c r="AA71" i="15"/>
  <c r="V71" i="15"/>
  <c r="P71" i="15"/>
  <c r="Q71" i="15" s="1"/>
  <c r="C71" i="15"/>
  <c r="B71" i="15"/>
  <c r="AE70" i="15"/>
  <c r="AA70" i="15"/>
  <c r="V70" i="15"/>
  <c r="P70" i="15"/>
  <c r="Q70" i="15" s="1"/>
  <c r="C70" i="15"/>
  <c r="B70" i="15"/>
  <c r="AE34" i="15"/>
  <c r="AA34" i="15"/>
  <c r="V34" i="15"/>
  <c r="P34" i="15"/>
  <c r="Q34" i="15" s="1"/>
  <c r="C34" i="15"/>
  <c r="B34" i="15"/>
  <c r="AE86" i="15"/>
  <c r="AA86" i="15"/>
  <c r="P86" i="15"/>
  <c r="Q86" i="15" s="1"/>
  <c r="C86" i="15"/>
  <c r="B86" i="15"/>
  <c r="AE85" i="15"/>
  <c r="AA85" i="15"/>
  <c r="P85" i="15"/>
  <c r="Q85" i="15" s="1"/>
  <c r="C85" i="15"/>
  <c r="B85" i="15"/>
  <c r="AE84" i="15"/>
  <c r="AA84" i="15"/>
  <c r="P84" i="15"/>
  <c r="Q84" i="15" s="1"/>
  <c r="C84" i="15"/>
  <c r="B84" i="15"/>
  <c r="AE83" i="15"/>
  <c r="AA83" i="15"/>
  <c r="P83" i="15"/>
  <c r="Q83" i="15" s="1"/>
  <c r="C83" i="15"/>
  <c r="B83" i="15"/>
  <c r="AE82" i="15"/>
  <c r="AA82" i="15"/>
  <c r="P82" i="15"/>
  <c r="Q82" i="15" s="1"/>
  <c r="C82" i="15"/>
  <c r="B82" i="15"/>
  <c r="AE81" i="15"/>
  <c r="AA81" i="15"/>
  <c r="P81" i="15"/>
  <c r="Q81" i="15" s="1"/>
  <c r="C81" i="15"/>
  <c r="B81" i="15"/>
  <c r="AE76" i="15"/>
  <c r="AA76" i="15"/>
  <c r="P76" i="15"/>
  <c r="Q76" i="15" s="1"/>
  <c r="C76" i="15"/>
  <c r="B76" i="15"/>
  <c r="AE75" i="15"/>
  <c r="AA75" i="15"/>
  <c r="P75" i="15"/>
  <c r="Q75" i="15" s="1"/>
  <c r="C75" i="15"/>
  <c r="B75" i="15"/>
  <c r="AE74" i="15"/>
  <c r="AA74" i="15"/>
  <c r="P74" i="15"/>
  <c r="Q74" i="15" s="1"/>
  <c r="C74" i="15"/>
  <c r="B74" i="15"/>
  <c r="AE73" i="15"/>
  <c r="AA73" i="15"/>
  <c r="P73" i="15"/>
  <c r="Q73" i="15" s="1"/>
  <c r="C73" i="15"/>
  <c r="B73" i="15"/>
  <c r="AE72" i="15"/>
  <c r="AA72" i="15"/>
  <c r="P72" i="15"/>
  <c r="Q72" i="15" s="1"/>
  <c r="C72" i="15"/>
  <c r="B72" i="15"/>
  <c r="AE69" i="15"/>
  <c r="AA69" i="15"/>
  <c r="P69" i="15"/>
  <c r="Q69" i="15" s="1"/>
  <c r="C69" i="15"/>
  <c r="B69" i="15"/>
  <c r="AE68" i="15"/>
  <c r="AA68" i="15"/>
  <c r="P68" i="15"/>
  <c r="Q68" i="15" s="1"/>
  <c r="C68" i="15"/>
  <c r="B68" i="15"/>
  <c r="AE67" i="15"/>
  <c r="AA67" i="15"/>
  <c r="P67" i="15"/>
  <c r="Q67" i="15" s="1"/>
  <c r="C67" i="15"/>
  <c r="B67" i="15"/>
  <c r="AE66" i="15"/>
  <c r="AA66" i="15"/>
  <c r="P66" i="15"/>
  <c r="Q66" i="15" s="1"/>
  <c r="C66" i="15"/>
  <c r="B66" i="15"/>
  <c r="AE65" i="15"/>
  <c r="AA65" i="15"/>
  <c r="P65" i="15"/>
  <c r="Q65" i="15" s="1"/>
  <c r="C65" i="15"/>
  <c r="B65" i="15"/>
  <c r="AE64" i="15"/>
  <c r="AB64" i="15"/>
  <c r="AA64" i="15"/>
  <c r="P64" i="15"/>
  <c r="Q64" i="15" s="1"/>
  <c r="C64" i="15"/>
  <c r="B64" i="15"/>
  <c r="AE63" i="15"/>
  <c r="AB63" i="15"/>
  <c r="AA63" i="15"/>
  <c r="P63" i="15"/>
  <c r="Q63" i="15" s="1"/>
  <c r="C63" i="15"/>
  <c r="B63" i="15"/>
  <c r="AE62" i="15"/>
  <c r="AB62" i="15"/>
  <c r="AA62" i="15"/>
  <c r="P62" i="15"/>
  <c r="Q62" i="15" s="1"/>
  <c r="C62" i="15"/>
  <c r="B62" i="15"/>
  <c r="AE61" i="15"/>
  <c r="AB61" i="15"/>
  <c r="AA61" i="15"/>
  <c r="P61" i="15"/>
  <c r="Q61" i="15" s="1"/>
  <c r="C61" i="15"/>
  <c r="B61" i="15"/>
  <c r="AE60" i="15"/>
  <c r="AB60" i="15"/>
  <c r="AA60" i="15"/>
  <c r="P60" i="15"/>
  <c r="Q60" i="15" s="1"/>
  <c r="C60" i="15"/>
  <c r="B60" i="15"/>
  <c r="AE38" i="15"/>
  <c r="AB38" i="15"/>
  <c r="AA38" i="15"/>
  <c r="P38" i="15"/>
  <c r="Q38" i="15" s="1"/>
  <c r="C38" i="15"/>
  <c r="B38" i="15"/>
  <c r="AE37" i="15"/>
  <c r="AB37" i="15"/>
  <c r="AA37" i="15"/>
  <c r="P37" i="15"/>
  <c r="Q37" i="15" s="1"/>
  <c r="C37" i="15"/>
  <c r="B37" i="15"/>
  <c r="AE36" i="15"/>
  <c r="AB36" i="15"/>
  <c r="AA36" i="15"/>
  <c r="P36" i="15"/>
  <c r="Q36" i="15" s="1"/>
  <c r="C36" i="15"/>
  <c r="B36" i="15"/>
  <c r="AE35" i="15"/>
  <c r="AB35" i="15"/>
  <c r="AA35" i="15"/>
  <c r="P35" i="15"/>
  <c r="Q35" i="15" s="1"/>
  <c r="C35" i="15"/>
  <c r="B35" i="15"/>
  <c r="AE33" i="15"/>
  <c r="AB33" i="15"/>
  <c r="AA33" i="15"/>
  <c r="P33" i="15"/>
  <c r="Q33" i="15" s="1"/>
  <c r="C33" i="15"/>
  <c r="B33" i="15"/>
  <c r="AE32" i="15"/>
  <c r="AA32" i="15"/>
  <c r="P32" i="15"/>
  <c r="Q32" i="15" s="1"/>
  <c r="C32" i="15"/>
  <c r="B32" i="15"/>
  <c r="AE31" i="15"/>
  <c r="AB31" i="15"/>
  <c r="AA31" i="15"/>
  <c r="P31" i="15"/>
  <c r="Q31" i="15" s="1"/>
  <c r="C31" i="15"/>
  <c r="B31" i="15"/>
  <c r="AE30" i="15"/>
  <c r="AA30" i="15"/>
  <c r="P30" i="15"/>
  <c r="Q30" i="15" s="1"/>
  <c r="C30" i="15"/>
  <c r="B30" i="15"/>
  <c r="AE29" i="15"/>
  <c r="AA29" i="15"/>
  <c r="P29" i="15"/>
  <c r="Q29" i="15" s="1"/>
  <c r="C29" i="15"/>
  <c r="B29" i="15"/>
  <c r="AE28" i="15"/>
  <c r="AA28" i="15"/>
  <c r="P28" i="15"/>
  <c r="Q28" i="15" s="1"/>
  <c r="C28" i="15"/>
  <c r="B28" i="15"/>
  <c r="AE27" i="15"/>
  <c r="AA27" i="15"/>
  <c r="P27" i="15"/>
  <c r="Q27" i="15" s="1"/>
  <c r="C27" i="15"/>
  <c r="B27" i="15"/>
  <c r="AE26" i="15"/>
  <c r="AA26" i="15"/>
  <c r="P26" i="15"/>
  <c r="Q26" i="15" s="1"/>
  <c r="C26" i="15"/>
  <c r="B26" i="15"/>
  <c r="AE25" i="15"/>
  <c r="AA25" i="15"/>
  <c r="P25" i="15"/>
  <c r="Q25" i="15" s="1"/>
  <c r="C25" i="15"/>
  <c r="B25" i="15"/>
  <c r="AE24" i="15"/>
  <c r="AA24" i="15"/>
  <c r="P24" i="15"/>
  <c r="Q24" i="15" s="1"/>
  <c r="C24" i="15"/>
  <c r="B24" i="15"/>
  <c r="AE23" i="15"/>
  <c r="AA23" i="15"/>
  <c r="P23" i="15"/>
  <c r="Q23" i="15" s="1"/>
  <c r="C23" i="15"/>
  <c r="B23" i="15"/>
  <c r="AE22" i="15"/>
  <c r="AA22" i="15"/>
  <c r="P22" i="15"/>
  <c r="Q22" i="15" s="1"/>
  <c r="C22" i="15"/>
  <c r="B22" i="15"/>
  <c r="AE21" i="15"/>
  <c r="AA21" i="15"/>
  <c r="P21" i="15"/>
  <c r="Q21" i="15" s="1"/>
  <c r="C21" i="15"/>
  <c r="B21" i="15"/>
  <c r="AE20" i="15"/>
  <c r="AB20" i="15"/>
  <c r="AA20" i="15"/>
  <c r="P20" i="15"/>
  <c r="Q20" i="15" s="1"/>
  <c r="C20" i="15"/>
  <c r="B20" i="15"/>
  <c r="AE19" i="15"/>
  <c r="AA19" i="15"/>
  <c r="P19" i="15"/>
  <c r="Q19" i="15" s="1"/>
  <c r="C19" i="15"/>
  <c r="B19" i="15"/>
  <c r="AE18" i="15"/>
  <c r="AA18" i="15"/>
  <c r="P18" i="15"/>
  <c r="Q18" i="15" s="1"/>
  <c r="C18" i="15"/>
  <c r="B18" i="15"/>
  <c r="AE17" i="15"/>
  <c r="AA17" i="15"/>
  <c r="P17" i="15"/>
  <c r="Q17" i="15" s="1"/>
  <c r="C17" i="15"/>
  <c r="B17" i="15"/>
  <c r="AE16" i="15"/>
  <c r="AA16" i="15"/>
  <c r="P16" i="15"/>
  <c r="Q16" i="15" s="1"/>
  <c r="C16" i="15"/>
  <c r="B16" i="15"/>
  <c r="AF100" i="13" l="1" a="1"/>
  <c r="AF100" i="13" s="1"/>
  <c r="AD100" i="13" s="1"/>
  <c r="AF91" i="13" a="1"/>
  <c r="AF91" i="13" s="1"/>
  <c r="AF92" i="13" a="1"/>
  <c r="AF92" i="13" s="1"/>
  <c r="AF94" i="13" a="1"/>
  <c r="AF94" i="13" s="1"/>
  <c r="AF95" i="13" a="1"/>
  <c r="AF95" i="13" s="1"/>
  <c r="AF96" i="13" a="1"/>
  <c r="AF96" i="13" s="1"/>
  <c r="AF97" i="13" a="1"/>
  <c r="AF97" i="13" s="1"/>
  <c r="AF98" i="13" a="1"/>
  <c r="AF98" i="13" s="1"/>
  <c r="AF99" i="13" a="1"/>
  <c r="AF99" i="13" s="1"/>
  <c r="AD99" i="13" s="1"/>
  <c r="AJ764" i="15" a="1"/>
  <c r="AJ764" i="15" s="1"/>
  <c r="AH764" i="15"/>
  <c r="AJ763" i="15" a="1"/>
  <c r="AJ763" i="15" s="1"/>
  <c r="AJ92" i="15" a="1"/>
  <c r="AJ92" i="15" s="1"/>
  <c r="AH92" i="15"/>
  <c r="AH763" i="15"/>
  <c r="AJ323" i="15" a="1"/>
  <c r="AJ323" i="15" s="1"/>
  <c r="AH323" i="15"/>
  <c r="AJ154" i="15" a="1"/>
  <c r="AJ154" i="15" s="1"/>
  <c r="AJ88" i="15" a="1"/>
  <c r="AJ88" i="15" s="1"/>
  <c r="AH88" i="15"/>
  <c r="AJ114" i="15" a="1"/>
  <c r="AJ114" i="15" s="1"/>
  <c r="AJ712" i="15" a="1"/>
  <c r="AJ712" i="15" s="1"/>
  <c r="AH712" i="15"/>
  <c r="AJ629" i="15" a="1"/>
  <c r="AJ629" i="15" s="1"/>
  <c r="AH40" i="15"/>
  <c r="AH39" i="15"/>
  <c r="AJ628" i="15" a="1"/>
  <c r="AJ628" i="15" s="1"/>
  <c r="AH629" i="15"/>
  <c r="AH628" i="15"/>
  <c r="AJ39" i="15" a="1"/>
  <c r="AJ39" i="15" s="1"/>
  <c r="AJ40" i="15" a="1"/>
  <c r="AJ40" i="15" s="1"/>
  <c r="AF76" i="13" a="1"/>
  <c r="AF76" i="13" s="1"/>
  <c r="AF81" i="13" a="1"/>
  <c r="AF81" i="13" s="1"/>
  <c r="AF83" i="13" a="1"/>
  <c r="AF83" i="13" s="1"/>
  <c r="AF84" i="13" a="1"/>
  <c r="AF84" i="13" s="1"/>
  <c r="AF85" i="13" a="1"/>
  <c r="AF85" i="13" s="1"/>
  <c r="AF86" i="13" a="1"/>
  <c r="AF86" i="13" s="1"/>
  <c r="AF87" i="13" a="1"/>
  <c r="AF87" i="13" s="1"/>
  <c r="AF93" i="13" a="1"/>
  <c r="AF93" i="13" s="1"/>
  <c r="AJ129" i="15" a="1"/>
  <c r="AJ129" i="15" s="1"/>
  <c r="AF60" i="13" a="1"/>
  <c r="AF60" i="13" s="1"/>
  <c r="AF82" i="13" a="1"/>
  <c r="AF82" i="13" s="1"/>
  <c r="AF80" i="13" a="1"/>
  <c r="AF80" i="13" s="1"/>
  <c r="AF77" i="13" a="1"/>
  <c r="AF77" i="13" s="1"/>
  <c r="AF78" i="13" a="1"/>
  <c r="AF78" i="13" s="1"/>
  <c r="AF79" i="13" a="1"/>
  <c r="AF79" i="13" s="1"/>
  <c r="AJ612" i="15" a="1"/>
  <c r="AJ612" i="15" s="1"/>
  <c r="AJ610" i="15" a="1"/>
  <c r="AJ610" i="15" s="1"/>
  <c r="AJ611" i="15" a="1"/>
  <c r="AJ611" i="15" s="1"/>
  <c r="AJ609" i="15" a="1"/>
  <c r="AJ609" i="15" s="1"/>
  <c r="AC190" i="15"/>
  <c r="AC215" i="15"/>
  <c r="AC883" i="15"/>
  <c r="AC887" i="15"/>
  <c r="AC889" i="15"/>
  <c r="AC35" i="15"/>
  <c r="AC37" i="15"/>
  <c r="AC61" i="15"/>
  <c r="AC63" i="15"/>
  <c r="AC217" i="15"/>
  <c r="AC567" i="15"/>
  <c r="AC569" i="15"/>
  <c r="AC571" i="15"/>
  <c r="AC573" i="15"/>
  <c r="AC578" i="15"/>
  <c r="AC580" i="15"/>
  <c r="AC582" i="15"/>
  <c r="AC584" i="15"/>
  <c r="AC586" i="15"/>
  <c r="AC588" i="15"/>
  <c r="AC590" i="15"/>
  <c r="AC594" i="15"/>
  <c r="AC596" i="15"/>
  <c r="AC598" i="15"/>
  <c r="AC600" i="15"/>
  <c r="AC602" i="15"/>
  <c r="AC604" i="15"/>
  <c r="AC707" i="15"/>
  <c r="AC714" i="15"/>
  <c r="AC716" i="15"/>
  <c r="AC718" i="15"/>
  <c r="AC720" i="15"/>
  <c r="AC745" i="15"/>
  <c r="AC747" i="15"/>
  <c r="AC749" i="15"/>
  <c r="AC751" i="15"/>
  <c r="AC753" i="15"/>
  <c r="AC755" i="15"/>
  <c r="AC866" i="15"/>
  <c r="AC868" i="15"/>
  <c r="AC870" i="15"/>
  <c r="AC872" i="15"/>
  <c r="AC874" i="15"/>
  <c r="AC877" i="15"/>
  <c r="AC879" i="15"/>
  <c r="AF63" i="13" a="1"/>
  <c r="AF63" i="13" s="1"/>
  <c r="AF64" i="13" a="1"/>
  <c r="AF64" i="13" s="1"/>
  <c r="AF61" i="13" a="1"/>
  <c r="AF61" i="13" s="1"/>
  <c r="AF62" i="13" a="1"/>
  <c r="AF62" i="13" s="1"/>
  <c r="AC221" i="15"/>
  <c r="AC20" i="15"/>
  <c r="AC31" i="15"/>
  <c r="AC223" i="15"/>
  <c r="AC33" i="15"/>
  <c r="AC36" i="15"/>
  <c r="AC38" i="15"/>
  <c r="AC60" i="15"/>
  <c r="AC62" i="15"/>
  <c r="AC64" i="15"/>
  <c r="AC566" i="15"/>
  <c r="AC568" i="15"/>
  <c r="AC570" i="15"/>
  <c r="AC572" i="15"/>
  <c r="AC577" i="15"/>
  <c r="AC579" i="15"/>
  <c r="AC581" i="15"/>
  <c r="AC583" i="15"/>
  <c r="AC585" i="15"/>
  <c r="AC587" i="15"/>
  <c r="AC589" i="15"/>
  <c r="AC593" i="15"/>
  <c r="AC595" i="15"/>
  <c r="AC597" i="15"/>
  <c r="AC599" i="15"/>
  <c r="AC601" i="15"/>
  <c r="AC603" i="15"/>
  <c r="AC708" i="15"/>
  <c r="AC715" i="15"/>
  <c r="AC717" i="15"/>
  <c r="AC719" i="15"/>
  <c r="AC744" i="15"/>
  <c r="AC746" i="15"/>
  <c r="AC748" i="15"/>
  <c r="AC750" i="15"/>
  <c r="AC752" i="15"/>
  <c r="AC754" i="15"/>
  <c r="AC756" i="15"/>
  <c r="AC867" i="15"/>
  <c r="AC869" i="15"/>
  <c r="AC871" i="15"/>
  <c r="AC873" i="15"/>
  <c r="AC876" i="15"/>
  <c r="AC878" i="15"/>
  <c r="AC880" i="15"/>
  <c r="AC888" i="15"/>
  <c r="AC606" i="15"/>
  <c r="AC626" i="15"/>
  <c r="AC696" i="15"/>
  <c r="AC698" i="15"/>
  <c r="AC700" i="15"/>
  <c r="AC702" i="15"/>
  <c r="AC704" i="15"/>
  <c r="AB482" i="15"/>
  <c r="AC482" i="15" s="1"/>
  <c r="AB68" i="15"/>
  <c r="AC68" i="15" s="1"/>
  <c r="AB96" i="15"/>
  <c r="AC96" i="15" s="1"/>
  <c r="AB102" i="15"/>
  <c r="AC102" i="15" s="1"/>
  <c r="AB65" i="15"/>
  <c r="AC65" i="15" s="1"/>
  <c r="AB69" i="15"/>
  <c r="AC69" i="15" s="1"/>
  <c r="AB32" i="15"/>
  <c r="AC32" i="15" s="1"/>
  <c r="AB66" i="15"/>
  <c r="AC66" i="15" s="1"/>
  <c r="AB72" i="15"/>
  <c r="AC72" i="15" s="1"/>
  <c r="AB101" i="15"/>
  <c r="AC101" i="15" s="1"/>
  <c r="AB308" i="15"/>
  <c r="AC308" i="15" s="1"/>
  <c r="AB473" i="15"/>
  <c r="AC473" i="15" s="1"/>
  <c r="AB477" i="15"/>
  <c r="AC477" i="15" s="1"/>
  <c r="AB481" i="15"/>
  <c r="AC481" i="15" s="1"/>
  <c r="AB516" i="15"/>
  <c r="AC516" i="15" s="1"/>
  <c r="AB520" i="15"/>
  <c r="AC520" i="15" s="1"/>
  <c r="AB524" i="15"/>
  <c r="AC524" i="15" s="1"/>
  <c r="AB528" i="15"/>
  <c r="AC528" i="15" s="1"/>
  <c r="AB500" i="15"/>
  <c r="AC500" i="15" s="1"/>
  <c r="AB503" i="15"/>
  <c r="AC503" i="15" s="1"/>
  <c r="AB460" i="15"/>
  <c r="AC460" i="15" s="1"/>
  <c r="AC605" i="15"/>
  <c r="AC607" i="15"/>
  <c r="AC697" i="15"/>
  <c r="AC699" i="15"/>
  <c r="AC701" i="15"/>
  <c r="AC703" i="15"/>
  <c r="AB709" i="15"/>
  <c r="AC709" i="15" s="1"/>
  <c r="AB734" i="15"/>
  <c r="AC734" i="15" s="1"/>
  <c r="AC811" i="15"/>
  <c r="AC813" i="15"/>
  <c r="AC815" i="15"/>
  <c r="AB180" i="15"/>
  <c r="AC180" i="15" s="1"/>
  <c r="AB186" i="15"/>
  <c r="AC186" i="15" s="1"/>
  <c r="AB212" i="15"/>
  <c r="AC212" i="15" s="1"/>
  <c r="AB268" i="15"/>
  <c r="AC268" i="15" s="1"/>
  <c r="AB269" i="15"/>
  <c r="AC269" i="15" s="1"/>
  <c r="AB270" i="15"/>
  <c r="AC270" i="15" s="1"/>
  <c r="AB227" i="15"/>
  <c r="AC227" i="15" s="1"/>
  <c r="AB19" i="15"/>
  <c r="AC19" i="15" s="1"/>
  <c r="AB154" i="15"/>
  <c r="AC154" i="15" s="1"/>
  <c r="AB529" i="15"/>
  <c r="AC529" i="15" s="1"/>
  <c r="AC790" i="15"/>
  <c r="AB900" i="15"/>
  <c r="AC900" i="15" s="1"/>
  <c r="AB181" i="15"/>
  <c r="AC181" i="15" s="1"/>
  <c r="AB187" i="15"/>
  <c r="AC187" i="15" s="1"/>
  <c r="AC213" i="15"/>
  <c r="AB218" i="15"/>
  <c r="AC218" i="15" s="1"/>
  <c r="AC219" i="15"/>
  <c r="AB220" i="15"/>
  <c r="AC220" i="15" s="1"/>
  <c r="AC222" i="15"/>
  <c r="AB271" i="15"/>
  <c r="AC271" i="15" s="1"/>
  <c r="AB67" i="15"/>
  <c r="AC67" i="15" s="1"/>
  <c r="AB309" i="15"/>
  <c r="AC309" i="15" s="1"/>
  <c r="AB478" i="15"/>
  <c r="AC478" i="15" s="1"/>
  <c r="AB517" i="15"/>
  <c r="AC517" i="15" s="1"/>
  <c r="AB525" i="15"/>
  <c r="AC525" i="15" s="1"/>
  <c r="AB104" i="15"/>
  <c r="AC104" i="15" s="1"/>
  <c r="AB106" i="15"/>
  <c r="AC106" i="15" s="1"/>
  <c r="AB320" i="15"/>
  <c r="AC320" i="15" s="1"/>
  <c r="AB475" i="15"/>
  <c r="AC475" i="15" s="1"/>
  <c r="AB479" i="15"/>
  <c r="AC479" i="15" s="1"/>
  <c r="AB483" i="15"/>
  <c r="AC483" i="15" s="1"/>
  <c r="AB518" i="15"/>
  <c r="AC518" i="15" s="1"/>
  <c r="AB522" i="15"/>
  <c r="AC522" i="15" s="1"/>
  <c r="AB526" i="15"/>
  <c r="AC526" i="15" s="1"/>
  <c r="AB530" i="15"/>
  <c r="AC530" i="15" s="1"/>
  <c r="AB732" i="15"/>
  <c r="AC732" i="15" s="1"/>
  <c r="AB712" i="15"/>
  <c r="AC712" i="15" s="1"/>
  <c r="AB764" i="15"/>
  <c r="AC764" i="15" s="1"/>
  <c r="AC812" i="15"/>
  <c r="AC814" i="15"/>
  <c r="AC851" i="15"/>
  <c r="AB886" i="15"/>
  <c r="AC886" i="15" s="1"/>
  <c r="AB182" i="15"/>
  <c r="AC182" i="15" s="1"/>
  <c r="AB188" i="15"/>
  <c r="AC188" i="15" s="1"/>
  <c r="AC211" i="15"/>
  <c r="AB216" i="15"/>
  <c r="AC216" i="15" s="1"/>
  <c r="AB272" i="15"/>
  <c r="AC272" i="15" s="1"/>
  <c r="AB73" i="15"/>
  <c r="AC73" i="15" s="1"/>
  <c r="AB474" i="15"/>
  <c r="AC474" i="15" s="1"/>
  <c r="AB521" i="15"/>
  <c r="AC521" i="15" s="1"/>
  <c r="AB476" i="15"/>
  <c r="AC476" i="15" s="1"/>
  <c r="AB480" i="15"/>
  <c r="AC480" i="15" s="1"/>
  <c r="AB515" i="15"/>
  <c r="AC515" i="15" s="1"/>
  <c r="AB519" i="15"/>
  <c r="AC519" i="15" s="1"/>
  <c r="AB523" i="15"/>
  <c r="AC523" i="15" s="1"/>
  <c r="AB527" i="15"/>
  <c r="AC527" i="15" s="1"/>
  <c r="AB459" i="15"/>
  <c r="AC459" i="15" s="1"/>
  <c r="AC609" i="15"/>
  <c r="AC611" i="15"/>
  <c r="AB628" i="15"/>
  <c r="AC628" i="15" s="1"/>
  <c r="AB179" i="15"/>
  <c r="AC179" i="15" s="1"/>
  <c r="AB183" i="15"/>
  <c r="AC183" i="15" s="1"/>
  <c r="AB189" i="15"/>
  <c r="AC189" i="15" s="1"/>
  <c r="AB214" i="15"/>
  <c r="AC214" i="15" s="1"/>
  <c r="AH608" i="15"/>
  <c r="AJ608" i="15" a="1"/>
  <c r="AJ608" i="15" s="1"/>
  <c r="AJ900" i="15" a="1"/>
  <c r="AJ900" i="15" s="1"/>
  <c r="AJ899" i="15" a="1"/>
  <c r="AJ899" i="15" s="1"/>
  <c r="AJ817" i="15" a="1"/>
  <c r="AJ817" i="15" s="1"/>
  <c r="AH899" i="15"/>
  <c r="AJ816" i="15" a="1"/>
  <c r="AJ816" i="15" s="1"/>
  <c r="AH817" i="15"/>
  <c r="AH816" i="15"/>
  <c r="AJ732" i="15" a="1"/>
  <c r="AJ732" i="15" s="1"/>
  <c r="AJ734" i="15" a="1"/>
  <c r="AJ734" i="15" s="1"/>
  <c r="AJ709" i="15" a="1"/>
  <c r="AJ709" i="15" s="1"/>
  <c r="AH709" i="15"/>
  <c r="AH455" i="15"/>
  <c r="AH318" i="15"/>
  <c r="AH311" i="15"/>
  <c r="AH227" i="15"/>
  <c r="AH87" i="15"/>
  <c r="AH77" i="15"/>
  <c r="AJ456" i="15" a="1"/>
  <c r="AJ456" i="15" s="1"/>
  <c r="AJ459" i="15" a="1"/>
  <c r="AJ459" i="15" s="1"/>
  <c r="AJ460" i="15" a="1"/>
  <c r="AJ460" i="15" s="1"/>
  <c r="AJ461" i="15" a="1"/>
  <c r="AJ461" i="15" s="1"/>
  <c r="AJ457" i="15" a="1"/>
  <c r="AJ457" i="15" s="1"/>
  <c r="AJ455" i="15" a="1"/>
  <c r="AJ455" i="15" s="1"/>
  <c r="AJ458" i="15" a="1"/>
  <c r="AJ458" i="15" s="1"/>
  <c r="AJ228" i="15" a="1"/>
  <c r="AJ228" i="15" s="1"/>
  <c r="AJ311" i="15" a="1"/>
  <c r="AJ311" i="15" s="1"/>
  <c r="AJ310" i="15" a="1"/>
  <c r="AJ310" i="15" s="1"/>
  <c r="AJ318" i="15" a="1"/>
  <c r="AJ318" i="15" s="1"/>
  <c r="AJ296" i="15" a="1"/>
  <c r="AJ296" i="15" s="1"/>
  <c r="AJ317" i="15" a="1"/>
  <c r="AJ317" i="15" s="1"/>
  <c r="AH322" i="15"/>
  <c r="AJ271" i="15" a="1"/>
  <c r="AJ271" i="15" s="1"/>
  <c r="AJ227" i="15" a="1"/>
  <c r="AJ227" i="15" s="1"/>
  <c r="AH272" i="15"/>
  <c r="AH271" i="15"/>
  <c r="AJ322" i="15" a="1"/>
  <c r="AJ322" i="15" s="1"/>
  <c r="AH105" i="15"/>
  <c r="AH103" i="15"/>
  <c r="AH129" i="15"/>
  <c r="AH114" i="15"/>
  <c r="AH154" i="15"/>
  <c r="AH162" i="15"/>
  <c r="AH101" i="15"/>
  <c r="AJ104" i="15" a="1"/>
  <c r="AJ104" i="15" s="1"/>
  <c r="AJ71" i="15" a="1"/>
  <c r="AJ71" i="15" s="1"/>
  <c r="AJ77" i="15" a="1"/>
  <c r="AJ77" i="15" s="1"/>
  <c r="AH71" i="15"/>
  <c r="AH34" i="15"/>
  <c r="AJ106" i="15" a="1"/>
  <c r="AJ106" i="15" s="1"/>
  <c r="AJ103" i="15" a="1"/>
  <c r="AJ103" i="15" s="1"/>
  <c r="AJ102" i="15" a="1"/>
  <c r="AJ102" i="15" s="1"/>
  <c r="AJ101" i="15" a="1"/>
  <c r="AJ101" i="15" s="1"/>
  <c r="AJ105" i="15" a="1"/>
  <c r="AJ105" i="15" s="1"/>
  <c r="AJ87" i="15" a="1"/>
  <c r="AJ87" i="15" s="1"/>
  <c r="AH70" i="15"/>
  <c r="AJ70" i="15" a="1"/>
  <c r="AJ70" i="15" s="1"/>
  <c r="AJ34" i="15" a="1"/>
  <c r="AJ34" i="15" s="1"/>
  <c r="AJ162" i="15" a="1"/>
  <c r="AJ162" i="15" s="1"/>
  <c r="AI58" i="19" a="1"/>
  <c r="AI58" i="19" s="1"/>
  <c r="O99" i="13"/>
  <c r="AJ268" i="15" a="1"/>
  <c r="AJ268" i="15" s="1"/>
  <c r="AJ269" i="15" a="1"/>
  <c r="AJ269" i="15" s="1"/>
  <c r="AI63" i="19" a="1"/>
  <c r="AI63" i="19" s="1"/>
  <c r="AI54" i="19" a="1"/>
  <c r="AI54" i="19" s="1"/>
  <c r="AH458" i="15"/>
  <c r="AH456" i="15"/>
  <c r="AH460" i="15"/>
  <c r="AH461" i="15"/>
  <c r="AG18" i="19"/>
  <c r="AG20" i="19"/>
  <c r="AG22" i="19"/>
  <c r="AG24" i="19"/>
  <c r="AG27" i="19"/>
  <c r="AG29" i="19"/>
  <c r="AG31" i="19"/>
  <c r="AG42" i="19"/>
  <c r="AG44" i="19"/>
  <c r="AG46" i="19"/>
  <c r="AG48" i="19"/>
  <c r="AG50" i="19"/>
  <c r="AG52" i="19"/>
  <c r="AG62" i="19"/>
  <c r="AG64" i="19"/>
  <c r="AG17" i="19"/>
  <c r="AG19" i="19"/>
  <c r="AG21" i="19"/>
  <c r="AG23" i="19"/>
  <c r="AG25" i="19"/>
  <c r="AG28" i="19"/>
  <c r="AG30" i="19"/>
  <c r="AG43" i="19"/>
  <c r="AG45" i="19"/>
  <c r="AG47" i="19"/>
  <c r="AG49" i="19"/>
  <c r="AG51" i="19"/>
  <c r="AG53" i="19"/>
  <c r="AG55" i="19"/>
  <c r="AI62" i="19" a="1"/>
  <c r="AI62" i="19" s="1"/>
  <c r="AJ267" i="15" a="1"/>
  <c r="AJ267" i="15" s="1"/>
  <c r="AJ266" i="15" a="1"/>
  <c r="AJ266" i="15" s="1"/>
  <c r="AH270" i="15"/>
  <c r="AH269" i="15"/>
  <c r="AH266" i="15"/>
  <c r="AI17" i="19" a="1"/>
  <c r="AI17" i="19" s="1"/>
  <c r="AI45" i="19" a="1"/>
  <c r="AI45" i="19" s="1"/>
  <c r="AI49" i="19" a="1"/>
  <c r="AI49" i="19" s="1"/>
  <c r="AI50" i="19" a="1"/>
  <c r="AI50" i="19" s="1"/>
  <c r="AI52" i="19" a="1"/>
  <c r="AI52" i="19" s="1"/>
  <c r="AI56" i="19" a="1"/>
  <c r="AI56" i="19" s="1"/>
  <c r="AI60" i="19" a="1"/>
  <c r="AI60" i="19" s="1"/>
  <c r="AI51" i="19" a="1"/>
  <c r="AI51" i="19" s="1"/>
  <c r="AI53" i="19" a="1"/>
  <c r="AI53" i="19" s="1"/>
  <c r="AI57" i="19" a="1"/>
  <c r="AI57" i="19" s="1"/>
  <c r="AI61" i="19" a="1"/>
  <c r="AI61" i="19" s="1"/>
  <c r="AI23" i="19" a="1"/>
  <c r="AI23" i="19" s="1"/>
  <c r="AI28" i="19" a="1"/>
  <c r="AI28" i="19" s="1"/>
  <c r="AI33" i="19" a="1"/>
  <c r="AI33" i="19" s="1"/>
  <c r="AI30" i="19" a="1"/>
  <c r="AI30" i="19" s="1"/>
  <c r="AI34" i="19" a="1"/>
  <c r="AI34" i="19" s="1"/>
  <c r="AI35" i="19" a="1"/>
  <c r="AI35" i="19" s="1"/>
  <c r="AI39" i="19" a="1"/>
  <c r="AI39" i="19" s="1"/>
  <c r="AH886" i="15"/>
  <c r="AH885" i="15"/>
  <c r="AH309" i="15"/>
  <c r="AJ28" i="15" a="1"/>
  <c r="AJ28" i="15" s="1"/>
  <c r="AJ37" i="15" a="1"/>
  <c r="AJ37" i="15" s="1"/>
  <c r="AJ61" i="15" a="1"/>
  <c r="AJ61" i="15" s="1"/>
  <c r="AJ24" i="15" a="1"/>
  <c r="AJ24" i="15" s="1"/>
  <c r="AJ63" i="15" a="1"/>
  <c r="AJ63" i="15" s="1"/>
  <c r="AJ17" i="15" a="1"/>
  <c r="AJ17" i="15" s="1"/>
  <c r="AJ35" i="15" a="1"/>
  <c r="AJ35" i="15" s="1"/>
  <c r="AF34" i="13" a="1"/>
  <c r="AF34" i="13" s="1"/>
  <c r="AF46" i="13" a="1"/>
  <c r="AF46" i="13" s="1"/>
  <c r="AF53" i="13" a="1"/>
  <c r="AF53" i="13" s="1"/>
  <c r="AF51" i="13" a="1"/>
  <c r="AF51" i="13" s="1"/>
  <c r="AF52" i="13" a="1"/>
  <c r="AF52" i="13" s="1"/>
  <c r="AF55" i="13" a="1"/>
  <c r="AF55" i="13" s="1"/>
  <c r="AF56" i="13" a="1"/>
  <c r="AF56" i="13" s="1"/>
  <c r="AF57" i="13" a="1"/>
  <c r="AF57" i="13" s="1"/>
  <c r="AF58" i="13" a="1"/>
  <c r="AF58" i="13" s="1"/>
  <c r="AF38" i="13" a="1"/>
  <c r="AF38" i="13" s="1"/>
  <c r="AF50" i="13" a="1"/>
  <c r="AF50" i="13" s="1"/>
  <c r="AF54" i="13" a="1"/>
  <c r="AF54" i="13" s="1"/>
  <c r="AJ19" i="15" a="1"/>
  <c r="AJ19" i="15" s="1"/>
  <c r="AJ26" i="15" a="1"/>
  <c r="AJ26" i="15" s="1"/>
  <c r="AJ33" i="15" a="1"/>
  <c r="AJ33" i="15" s="1"/>
  <c r="AJ38" i="15" a="1"/>
  <c r="AJ38" i="15" s="1"/>
  <c r="AJ62" i="15" a="1"/>
  <c r="AJ62" i="15" s="1"/>
  <c r="AJ67" i="15" a="1"/>
  <c r="AJ67" i="15" s="1"/>
  <c r="AJ81" i="15" a="1"/>
  <c r="AJ81" i="15" s="1"/>
  <c r="AJ22" i="15" a="1"/>
  <c r="AJ22" i="15" s="1"/>
  <c r="AJ30" i="15" a="1"/>
  <c r="AJ30" i="15" s="1"/>
  <c r="AJ36" i="15" a="1"/>
  <c r="AJ36" i="15" s="1"/>
  <c r="AJ60" i="15" a="1"/>
  <c r="AJ60" i="15" s="1"/>
  <c r="AJ64" i="15" a="1"/>
  <c r="AJ64" i="15" s="1"/>
  <c r="AJ73" i="15" a="1"/>
  <c r="AJ73" i="15" s="1"/>
  <c r="AJ85" i="15" a="1"/>
  <c r="AJ85" i="15" s="1"/>
  <c r="AJ69" i="15" a="1"/>
  <c r="AJ69" i="15" s="1"/>
  <c r="AJ83" i="15" a="1"/>
  <c r="AJ83" i="15" s="1"/>
  <c r="AJ65" i="15" a="1"/>
  <c r="AJ65" i="15" s="1"/>
  <c r="AJ75" i="15" a="1"/>
  <c r="AJ75" i="15" s="1"/>
  <c r="AH18" i="15"/>
  <c r="AH21" i="15"/>
  <c r="AH37" i="15"/>
  <c r="AH76" i="15"/>
  <c r="AH84" i="15"/>
  <c r="AH25" i="15"/>
  <c r="AH66" i="15"/>
  <c r="AH72" i="15"/>
  <c r="AJ18" i="15" a="1"/>
  <c r="AJ18" i="15" s="1"/>
  <c r="AH19" i="15"/>
  <c r="AJ21" i="15" a="1"/>
  <c r="AJ21" i="15" s="1"/>
  <c r="AH22" i="15"/>
  <c r="AJ25" i="15" a="1"/>
  <c r="AJ25" i="15" s="1"/>
  <c r="AH26" i="15"/>
  <c r="AJ29" i="15" a="1"/>
  <c r="AJ29" i="15" s="1"/>
  <c r="AH30" i="15"/>
  <c r="AJ32" i="15" a="1"/>
  <c r="AJ32" i="15" s="1"/>
  <c r="AJ66" i="15" a="1"/>
  <c r="AJ66" i="15" s="1"/>
  <c r="AH67" i="15"/>
  <c r="AJ72" i="15" a="1"/>
  <c r="AJ72" i="15" s="1"/>
  <c r="AH73" i="15"/>
  <c r="AJ76" i="15" a="1"/>
  <c r="AJ76" i="15" s="1"/>
  <c r="AH81" i="15"/>
  <c r="AJ84" i="15" a="1"/>
  <c r="AJ84" i="15" s="1"/>
  <c r="AH85" i="15"/>
  <c r="AH35" i="15"/>
  <c r="AH63" i="15"/>
  <c r="AH27" i="15"/>
  <c r="AH33" i="15"/>
  <c r="AH38" i="15"/>
  <c r="AH62" i="15"/>
  <c r="AH68" i="15"/>
  <c r="AH74" i="15"/>
  <c r="AH82" i="15"/>
  <c r="AH86" i="15"/>
  <c r="AH29" i="15"/>
  <c r="AH32" i="15"/>
  <c r="AH61" i="15"/>
  <c r="AH16" i="15"/>
  <c r="AH23" i="15"/>
  <c r="AH36" i="15"/>
  <c r="AH60" i="15"/>
  <c r="AH64" i="15"/>
  <c r="AJ16" i="15" a="1"/>
  <c r="AJ16" i="15" s="1"/>
  <c r="AH17" i="15"/>
  <c r="AJ20" i="15" a="1"/>
  <c r="AJ20" i="15" s="1"/>
  <c r="AH20" i="15"/>
  <c r="AJ23" i="15" a="1"/>
  <c r="AJ23" i="15" s="1"/>
  <c r="AH24" i="15"/>
  <c r="AJ27" i="15" a="1"/>
  <c r="AJ27" i="15" s="1"/>
  <c r="AH28" i="15"/>
  <c r="AJ31" i="15" a="1"/>
  <c r="AJ31" i="15" s="1"/>
  <c r="AH31" i="15"/>
  <c r="AH65" i="15"/>
  <c r="AJ68" i="15" a="1"/>
  <c r="AJ68" i="15" s="1"/>
  <c r="AH69" i="15"/>
  <c r="AJ74" i="15" a="1"/>
  <c r="AJ74" i="15" s="1"/>
  <c r="AH75" i="15"/>
  <c r="AJ82" i="15" a="1"/>
  <c r="AJ82" i="15" s="1"/>
  <c r="AH83" i="15"/>
  <c r="AJ86" i="15" a="1"/>
  <c r="AJ86" i="15" s="1"/>
  <c r="AJ177" i="15" a="1"/>
  <c r="AJ177" i="15" s="1"/>
  <c r="AJ200" i="15" a="1"/>
  <c r="AJ200" i="15" s="1"/>
  <c r="AJ201" i="15" a="1"/>
  <c r="AJ201" i="15" s="1"/>
  <c r="AJ205" i="15" a="1"/>
  <c r="AJ205" i="15" s="1"/>
  <c r="AJ209" i="15" a="1"/>
  <c r="AJ209" i="15" s="1"/>
  <c r="AJ213" i="15" a="1"/>
  <c r="AJ213" i="15" s="1"/>
  <c r="AJ217" i="15" a="1"/>
  <c r="AJ217" i="15" s="1"/>
  <c r="AJ870" i="15" a="1"/>
  <c r="AJ870" i="15" s="1"/>
  <c r="AJ893" i="15" a="1"/>
  <c r="AJ893" i="15" s="1"/>
  <c r="AJ792" i="15" a="1"/>
  <c r="AJ792" i="15" s="1"/>
  <c r="AJ808" i="15" a="1"/>
  <c r="AJ808" i="15" s="1"/>
  <c r="AJ789" i="15" a="1"/>
  <c r="AJ789" i="15" s="1"/>
  <c r="AJ863" i="15" a="1"/>
  <c r="AJ863" i="15" s="1"/>
  <c r="AJ803" i="15" a="1"/>
  <c r="AJ803" i="15" s="1"/>
  <c r="AJ867" i="15" a="1"/>
  <c r="AJ867" i="15" s="1"/>
  <c r="AJ859" i="15" a="1"/>
  <c r="AJ859" i="15" s="1"/>
  <c r="AJ561" i="15" a="1"/>
  <c r="AJ561" i="15" s="1"/>
  <c r="AJ565" i="15" a="1"/>
  <c r="AJ565" i="15" s="1"/>
  <c r="AJ569" i="15" a="1"/>
  <c r="AJ569" i="15" s="1"/>
  <c r="AJ573" i="15" a="1"/>
  <c r="AJ573" i="15" s="1"/>
  <c r="AJ580" i="15" a="1"/>
  <c r="AJ580" i="15" s="1"/>
  <c r="AJ584" i="15" a="1"/>
  <c r="AJ584" i="15" s="1"/>
  <c r="AJ588" i="15" a="1"/>
  <c r="AJ588" i="15" s="1"/>
  <c r="AJ744" i="15" a="1"/>
  <c r="AJ744" i="15" s="1"/>
  <c r="AJ748" i="15" a="1"/>
  <c r="AJ748" i="15" s="1"/>
  <c r="AJ855" i="15" a="1"/>
  <c r="AJ855" i="15" s="1"/>
  <c r="AJ592" i="15" a="1"/>
  <c r="AJ592" i="15" s="1"/>
  <c r="AJ596" i="15" a="1"/>
  <c r="AJ596" i="15" s="1"/>
  <c r="AJ699" i="15" a="1"/>
  <c r="AJ699" i="15" s="1"/>
  <c r="AJ703" i="15" a="1"/>
  <c r="AJ703" i="15" s="1"/>
  <c r="AJ707" i="15" a="1"/>
  <c r="AJ707" i="15" s="1"/>
  <c r="AJ716" i="15" a="1"/>
  <c r="AJ716" i="15" s="1"/>
  <c r="AJ720" i="15" a="1"/>
  <c r="AJ720" i="15" s="1"/>
  <c r="AJ754" i="15" a="1"/>
  <c r="AJ754" i="15" s="1"/>
  <c r="AJ796" i="15" a="1"/>
  <c r="AJ796" i="15" s="1"/>
  <c r="AJ798" i="15" a="1"/>
  <c r="AJ798" i="15" s="1"/>
  <c r="AJ857" i="15" a="1"/>
  <c r="AJ857" i="15" s="1"/>
  <c r="AJ223" i="15" a="1"/>
  <c r="AJ223" i="15" s="1"/>
  <c r="AJ730" i="15" a="1"/>
  <c r="AJ730" i="15" s="1"/>
  <c r="AJ733" i="15" a="1"/>
  <c r="AJ733" i="15" s="1"/>
  <c r="AJ804" i="15" a="1"/>
  <c r="AJ804" i="15" s="1"/>
  <c r="AJ851" i="15" a="1"/>
  <c r="AJ851" i="15" s="1"/>
  <c r="AJ889" i="15" a="1"/>
  <c r="AJ889" i="15" s="1"/>
  <c r="AJ892" i="15" a="1"/>
  <c r="AJ892" i="15" s="1"/>
  <c r="AJ894" i="15" a="1"/>
  <c r="AJ894" i="15" s="1"/>
  <c r="AJ752" i="15" a="1"/>
  <c r="AJ752" i="15" s="1"/>
  <c r="AJ797" i="15" a="1"/>
  <c r="AJ797" i="15" s="1"/>
  <c r="AJ811" i="15" a="1"/>
  <c r="AJ811" i="15" s="1"/>
  <c r="AJ865" i="15" a="1"/>
  <c r="AJ865" i="15" s="1"/>
  <c r="AJ793" i="15" a="1"/>
  <c r="AJ793" i="15" s="1"/>
  <c r="AJ725" i="15" a="1"/>
  <c r="AJ725" i="15" s="1"/>
  <c r="AJ771" i="15" a="1"/>
  <c r="AJ771" i="15" s="1"/>
  <c r="AJ787" i="15" a="1"/>
  <c r="AJ787" i="15" s="1"/>
  <c r="W92" i="15"/>
  <c r="X92" i="15" s="1"/>
  <c r="AJ773" i="15" a="1"/>
  <c r="AJ773" i="15" s="1"/>
  <c r="AJ775" i="15" a="1"/>
  <c r="AJ775" i="15" s="1"/>
  <c r="AJ781" i="15" a="1"/>
  <c r="AJ781" i="15" s="1"/>
  <c r="AJ783" i="15" a="1"/>
  <c r="AJ783" i="15" s="1"/>
  <c r="AJ425" i="15" a="1"/>
  <c r="AJ425" i="15" s="1"/>
  <c r="AJ776" i="15" a="1"/>
  <c r="AJ776" i="15" s="1"/>
  <c r="AJ784" i="15" a="1"/>
  <c r="AJ784" i="15" s="1"/>
  <c r="AJ812" i="15" a="1"/>
  <c r="AJ812" i="15" s="1"/>
  <c r="AJ123" i="15" a="1"/>
  <c r="AJ123" i="15" s="1"/>
  <c r="AJ298" i="15" a="1"/>
  <c r="AJ298" i="15" s="1"/>
  <c r="AJ427" i="15" a="1"/>
  <c r="AJ427" i="15" s="1"/>
  <c r="AJ429" i="15" a="1"/>
  <c r="AJ429" i="15" s="1"/>
  <c r="AJ755" i="15" a="1"/>
  <c r="AJ755" i="15" s="1"/>
  <c r="AJ786" i="15" a="1"/>
  <c r="AJ786" i="15" s="1"/>
  <c r="AJ806" i="15" a="1"/>
  <c r="AJ806" i="15" s="1"/>
  <c r="AJ814" i="15" a="1"/>
  <c r="AJ814" i="15" s="1"/>
  <c r="AJ815" i="15" a="1"/>
  <c r="AJ815" i="15" s="1"/>
  <c r="AJ880" i="15" a="1"/>
  <c r="AJ880" i="15" s="1"/>
  <c r="AJ888" i="15" a="1"/>
  <c r="AJ888" i="15" s="1"/>
  <c r="AJ898" i="15" a="1"/>
  <c r="AJ898" i="15" s="1"/>
  <c r="AJ805" i="15" a="1"/>
  <c r="AJ805" i="15" s="1"/>
  <c r="AJ876" i="15" a="1"/>
  <c r="AJ876" i="15" s="1"/>
  <c r="AJ879" i="15" a="1"/>
  <c r="AJ879" i="15" s="1"/>
  <c r="AJ897" i="15" a="1"/>
  <c r="AJ897" i="15" s="1"/>
  <c r="AJ727" i="15" a="1"/>
  <c r="AJ727" i="15" s="1"/>
  <c r="AJ731" i="15" a="1"/>
  <c r="AJ731" i="15" s="1"/>
  <c r="AJ738" i="15" a="1"/>
  <c r="AJ738" i="15" s="1"/>
  <c r="AJ753" i="15" a="1"/>
  <c r="AJ753" i="15" s="1"/>
  <c r="AJ772" i="15" a="1"/>
  <c r="AJ772" i="15" s="1"/>
  <c r="AJ780" i="15" a="1"/>
  <c r="AJ780" i="15" s="1"/>
  <c r="AJ810" i="15" a="1"/>
  <c r="AJ810" i="15" s="1"/>
  <c r="AJ852" i="15" a="1"/>
  <c r="AJ852" i="15" s="1"/>
  <c r="AJ853" i="15" a="1"/>
  <c r="AJ853" i="15" s="1"/>
  <c r="AJ858" i="15" a="1"/>
  <c r="AJ858" i="15" s="1"/>
  <c r="AJ860" i="15" a="1"/>
  <c r="AJ860" i="15" s="1"/>
  <c r="AJ861" i="15" a="1"/>
  <c r="AJ861" i="15" s="1"/>
  <c r="AJ866" i="15" a="1"/>
  <c r="AJ866" i="15" s="1"/>
  <c r="AJ871" i="15" a="1"/>
  <c r="AJ871" i="15" s="1"/>
  <c r="AJ874" i="15" a="1"/>
  <c r="AJ874" i="15" s="1"/>
  <c r="AJ896" i="15" a="1"/>
  <c r="AJ896" i="15" s="1"/>
  <c r="O62" i="13"/>
  <c r="O92" i="13"/>
  <c r="O79" i="13"/>
  <c r="O83" i="13"/>
  <c r="O94" i="13"/>
  <c r="O95" i="13"/>
  <c r="O93" i="13"/>
  <c r="O100" i="13"/>
  <c r="AF49" i="13" a="1"/>
  <c r="AF49" i="13" s="1"/>
  <c r="AF24" i="13" a="1"/>
  <c r="AF24" i="13" s="1"/>
  <c r="AF28" i="13" a="1"/>
  <c r="AF28" i="13" s="1"/>
  <c r="O63" i="13"/>
  <c r="O76" i="13"/>
  <c r="O80" i="13"/>
  <c r="O84" i="13"/>
  <c r="O91" i="13"/>
  <c r="O97" i="13"/>
  <c r="O98" i="13"/>
  <c r="AF31" i="13" a="1"/>
  <c r="AF31" i="13" s="1"/>
  <c r="AF35" i="13" a="1"/>
  <c r="AF35" i="13" s="1"/>
  <c r="AF39" i="13" a="1"/>
  <c r="AF39" i="13" s="1"/>
  <c r="AB40" i="13"/>
  <c r="AF43" i="13" a="1"/>
  <c r="AF43" i="13" s="1"/>
  <c r="O59" i="13"/>
  <c r="AF30" i="13" a="1"/>
  <c r="AF30" i="13" s="1"/>
  <c r="AF36" i="13" a="1"/>
  <c r="AF36" i="13" s="1"/>
  <c r="AF40" i="13" a="1"/>
  <c r="AF40" i="13" s="1"/>
  <c r="AF44" i="13" a="1"/>
  <c r="AF44" i="13" s="1"/>
  <c r="AF47" i="13" a="1"/>
  <c r="AF47" i="13" s="1"/>
  <c r="AF23" i="13" a="1"/>
  <c r="AF23" i="13" s="1"/>
  <c r="AF27" i="13" a="1"/>
  <c r="AF27" i="13" s="1"/>
  <c r="O78" i="13"/>
  <c r="O82" i="13"/>
  <c r="O96" i="13"/>
  <c r="AF29" i="13" a="1"/>
  <c r="AF29" i="13" s="1"/>
  <c r="O61" i="13"/>
  <c r="O77" i="13"/>
  <c r="O81" i="13"/>
  <c r="O85" i="13"/>
  <c r="AJ428" i="15" a="1"/>
  <c r="AJ428" i="15" s="1"/>
  <c r="AJ698" i="15" a="1"/>
  <c r="AJ698" i="15" s="1"/>
  <c r="AJ702" i="15" a="1"/>
  <c r="AJ702" i="15" s="1"/>
  <c r="AJ706" i="15" a="1"/>
  <c r="AJ706" i="15" s="1"/>
  <c r="AJ715" i="15" a="1"/>
  <c r="AJ715" i="15" s="1"/>
  <c r="AJ719" i="15" a="1"/>
  <c r="AJ719" i="15" s="1"/>
  <c r="AJ729" i="15" a="1"/>
  <c r="AJ729" i="15" s="1"/>
  <c r="AJ737" i="15" a="1"/>
  <c r="AJ737" i="15" s="1"/>
  <c r="AJ739" i="15" a="1"/>
  <c r="AJ739" i="15" s="1"/>
  <c r="AJ742" i="15" a="1"/>
  <c r="AJ742" i="15" s="1"/>
  <c r="AJ747" i="15" a="1"/>
  <c r="AJ747" i="15" s="1"/>
  <c r="AJ751" i="15" a="1"/>
  <c r="AJ751" i="15" s="1"/>
  <c r="AJ791" i="15" a="1"/>
  <c r="AJ791" i="15" s="1"/>
  <c r="AJ800" i="15" a="1"/>
  <c r="AJ800" i="15" s="1"/>
  <c r="AJ600" i="15" a="1"/>
  <c r="AJ600" i="15" s="1"/>
  <c r="AJ604" i="15" a="1"/>
  <c r="AJ604" i="15" s="1"/>
  <c r="AJ626" i="15" a="1"/>
  <c r="AJ626" i="15" s="1"/>
  <c r="AJ697" i="15" a="1"/>
  <c r="AJ697" i="15" s="1"/>
  <c r="AJ701" i="15" a="1"/>
  <c r="AJ701" i="15" s="1"/>
  <c r="AJ705" i="15" a="1"/>
  <c r="AJ705" i="15" s="1"/>
  <c r="AJ714" i="15" a="1"/>
  <c r="AJ714" i="15" s="1"/>
  <c r="AJ718" i="15" a="1"/>
  <c r="AJ718" i="15" s="1"/>
  <c r="AJ722" i="15" a="1"/>
  <c r="AJ722" i="15" s="1"/>
  <c r="AJ724" i="15" a="1"/>
  <c r="AJ724" i="15" s="1"/>
  <c r="AJ736" i="15" a="1"/>
  <c r="AJ736" i="15" s="1"/>
  <c r="AJ741" i="15" a="1"/>
  <c r="AJ741" i="15" s="1"/>
  <c r="AJ746" i="15" a="1"/>
  <c r="AJ746" i="15" s="1"/>
  <c r="AJ750" i="15" a="1"/>
  <c r="AJ750" i="15" s="1"/>
  <c r="AJ777" i="15" a="1"/>
  <c r="AJ777" i="15" s="1"/>
  <c r="AJ779" i="15" a="1"/>
  <c r="AJ779" i="15" s="1"/>
  <c r="AJ782" i="15" a="1"/>
  <c r="AJ782" i="15" s="1"/>
  <c r="AJ785" i="15" a="1"/>
  <c r="AJ785" i="15" s="1"/>
  <c r="AJ788" i="15" a="1"/>
  <c r="AJ788" i="15" s="1"/>
  <c r="AJ790" i="15" a="1"/>
  <c r="AJ790" i="15" s="1"/>
  <c r="AJ795" i="15" a="1"/>
  <c r="AJ795" i="15" s="1"/>
  <c r="AJ802" i="15" a="1"/>
  <c r="AJ802" i="15" s="1"/>
  <c r="AJ813" i="15" a="1"/>
  <c r="AJ813" i="15" s="1"/>
  <c r="AJ431" i="15" a="1"/>
  <c r="AJ431" i="15" s="1"/>
  <c r="AJ439" i="15" a="1"/>
  <c r="AJ439" i="15" s="1"/>
  <c r="AJ441" i="15" a="1"/>
  <c r="AJ441" i="15" s="1"/>
  <c r="AB461" i="15"/>
  <c r="AC461" i="15" s="1"/>
  <c r="AJ696" i="15" a="1"/>
  <c r="AJ696" i="15" s="1"/>
  <c r="AJ700" i="15" a="1"/>
  <c r="AJ700" i="15" s="1"/>
  <c r="AJ704" i="15" a="1"/>
  <c r="AJ704" i="15" s="1"/>
  <c r="AJ708" i="15" a="1"/>
  <c r="AJ708" i="15" s="1"/>
  <c r="AJ717" i="15" a="1"/>
  <c r="AJ717" i="15" s="1"/>
  <c r="AJ721" i="15" a="1"/>
  <c r="AJ721" i="15" s="1"/>
  <c r="AJ723" i="15" a="1"/>
  <c r="AJ723" i="15" s="1"/>
  <c r="AJ726" i="15" a="1"/>
  <c r="AJ726" i="15" s="1"/>
  <c r="AJ728" i="15" a="1"/>
  <c r="AJ728" i="15" s="1"/>
  <c r="AJ740" i="15" a="1"/>
  <c r="AJ740" i="15" s="1"/>
  <c r="AJ743" i="15" a="1"/>
  <c r="AJ743" i="15" s="1"/>
  <c r="AJ745" i="15" a="1"/>
  <c r="AJ745" i="15" s="1"/>
  <c r="AJ749" i="15" a="1"/>
  <c r="AJ749" i="15" s="1"/>
  <c r="AJ756" i="15" a="1"/>
  <c r="AJ756" i="15" s="1"/>
  <c r="AJ774" i="15" a="1"/>
  <c r="AJ774" i="15" s="1"/>
  <c r="AJ801" i="15" a="1"/>
  <c r="AJ801" i="15" s="1"/>
  <c r="AJ807" i="15" a="1"/>
  <c r="AJ807" i="15" s="1"/>
  <c r="AJ778" i="15" a="1"/>
  <c r="AJ778" i="15" s="1"/>
  <c r="AJ794" i="15" a="1"/>
  <c r="AJ794" i="15" s="1"/>
  <c r="AJ799" i="15" a="1"/>
  <c r="AJ799" i="15" s="1"/>
  <c r="AJ809" i="15" a="1"/>
  <c r="AJ809" i="15" s="1"/>
  <c r="AJ872" i="15" a="1"/>
  <c r="AJ872" i="15" s="1"/>
  <c r="AJ873" i="15" a="1"/>
  <c r="AJ873" i="15" s="1"/>
  <c r="AJ883" i="15" a="1"/>
  <c r="AJ883" i="15" s="1"/>
  <c r="AJ885" i="15" a="1"/>
  <c r="AJ885" i="15" s="1"/>
  <c r="AJ886" i="15" a="1"/>
  <c r="AJ886" i="15" s="1"/>
  <c r="AJ887" i="15" a="1"/>
  <c r="AJ887" i="15" s="1"/>
  <c r="AJ173" i="15" a="1"/>
  <c r="AJ173" i="15" s="1"/>
  <c r="AF26" i="13" a="1"/>
  <c r="AF26" i="13" s="1"/>
  <c r="AF32" i="13" a="1"/>
  <c r="AF32" i="13" s="1"/>
  <c r="AF33" i="13" a="1"/>
  <c r="AF33" i="13" s="1"/>
  <c r="AF41" i="13" a="1"/>
  <c r="AF41" i="13" s="1"/>
  <c r="AF42" i="13" a="1"/>
  <c r="AF42" i="13" s="1"/>
  <c r="AF45" i="13" a="1"/>
  <c r="AF45" i="13" s="1"/>
  <c r="AF48" i="13" a="1"/>
  <c r="AF48" i="13" s="1"/>
  <c r="AI55" i="19" a="1"/>
  <c r="AI55" i="19" s="1"/>
  <c r="AI59" i="19" a="1"/>
  <c r="AI59" i="19" s="1"/>
  <c r="O87" i="13"/>
  <c r="AF37" i="13" a="1"/>
  <c r="AF37" i="13" s="1"/>
  <c r="O60" i="13"/>
  <c r="AJ854" i="15" a="1"/>
  <c r="AJ854" i="15" s="1"/>
  <c r="AJ856" i="15" a="1"/>
  <c r="AJ856" i="15" s="1"/>
  <c r="AJ862" i="15" a="1"/>
  <c r="AJ862" i="15" s="1"/>
  <c r="AJ864" i="15" a="1"/>
  <c r="AJ864" i="15" s="1"/>
  <c r="AJ868" i="15" a="1"/>
  <c r="AJ868" i="15" s="1"/>
  <c r="AJ869" i="15" a="1"/>
  <c r="AJ869" i="15" s="1"/>
  <c r="AJ877" i="15" a="1"/>
  <c r="AJ877" i="15" s="1"/>
  <c r="AJ878" i="15" a="1"/>
  <c r="AJ878" i="15" s="1"/>
  <c r="AJ890" i="15" a="1"/>
  <c r="AJ890" i="15" s="1"/>
  <c r="AJ891" i="15" a="1"/>
  <c r="AJ891" i="15" s="1"/>
  <c r="AJ895" i="15" a="1"/>
  <c r="AJ895" i="15" s="1"/>
  <c r="AI69" i="19" a="1"/>
  <c r="AI69" i="19" s="1"/>
  <c r="AF25" i="13" a="1"/>
  <c r="AF25" i="13" s="1"/>
  <c r="O64" i="13"/>
  <c r="O86" i="13"/>
  <c r="AI21" i="19" a="1"/>
  <c r="AI21" i="19" s="1"/>
  <c r="AI25" i="19" a="1"/>
  <c r="AI25" i="19" s="1"/>
  <c r="AI27" i="19" a="1"/>
  <c r="AI27" i="19" s="1"/>
  <c r="AI31" i="19" a="1"/>
  <c r="AI31" i="19" s="1"/>
  <c r="AI36" i="19" a="1"/>
  <c r="AI36" i="19" s="1"/>
  <c r="AI46" i="19" a="1"/>
  <c r="AI46" i="19" s="1"/>
  <c r="AI24" i="19" a="1"/>
  <c r="AI24" i="19" s="1"/>
  <c r="AI32" i="19" a="1"/>
  <c r="AI32" i="19" s="1"/>
  <c r="AI38" i="19" a="1"/>
  <c r="AI38" i="19" s="1"/>
  <c r="AI47" i="19" a="1"/>
  <c r="AI47" i="19" s="1"/>
  <c r="AI19" i="19" a="1"/>
  <c r="AI19" i="19" s="1"/>
  <c r="AI20" i="19" a="1"/>
  <c r="AI20" i="19" s="1"/>
  <c r="AI22" i="19" a="1"/>
  <c r="AI22" i="19" s="1"/>
  <c r="AI29" i="19" a="1"/>
  <c r="AI29" i="19" s="1"/>
  <c r="AI37" i="19" a="1"/>
  <c r="AI37" i="19" s="1"/>
  <c r="AI41" i="19" a="1"/>
  <c r="AI41" i="19" s="1"/>
  <c r="AI42" i="19" a="1"/>
  <c r="AI42" i="19" s="1"/>
  <c r="AI43" i="19" a="1"/>
  <c r="AI43" i="19" s="1"/>
  <c r="AI44" i="19" a="1"/>
  <c r="AI44" i="19" s="1"/>
  <c r="AI18" i="19" a="1"/>
  <c r="AI18" i="19" s="1"/>
  <c r="AI40" i="19" a="1"/>
  <c r="AI40" i="19" s="1"/>
  <c r="AI48" i="19" a="1"/>
  <c r="AI48" i="19" s="1"/>
  <c r="AI64" i="19" a="1"/>
  <c r="AI64" i="19" s="1"/>
  <c r="P63" i="19"/>
  <c r="P54" i="19"/>
  <c r="AB42" i="19"/>
  <c r="W41" i="19"/>
  <c r="W21" i="19"/>
  <c r="W31" i="19"/>
  <c r="AA32" i="19"/>
  <c r="AB32" i="19" s="1"/>
  <c r="W40" i="19"/>
  <c r="AA46" i="19"/>
  <c r="AB46" i="19" s="1"/>
  <c r="AA48" i="19"/>
  <c r="AB48" i="19" s="1"/>
  <c r="AA50" i="19"/>
  <c r="AB50" i="19" s="1"/>
  <c r="W60" i="19"/>
  <c r="AB45" i="19"/>
  <c r="AB47" i="19"/>
  <c r="W61" i="19"/>
  <c r="AB763" i="15"/>
  <c r="AC763" i="15" s="1"/>
  <c r="AB766" i="15"/>
  <c r="AC766" i="15" s="1"/>
  <c r="AB608" i="15"/>
  <c r="AC608" i="15" s="1"/>
  <c r="AC610" i="15"/>
  <c r="AC612" i="15"/>
  <c r="AB629" i="15"/>
  <c r="AC629" i="15" s="1"/>
  <c r="X460" i="15"/>
  <c r="X459" i="15"/>
  <c r="AB103" i="15"/>
  <c r="AC103" i="15" s="1"/>
  <c r="AB105" i="15"/>
  <c r="AC105" i="15" s="1"/>
  <c r="AC129" i="15"/>
  <c r="AB114" i="15"/>
  <c r="AC114" i="15" s="1"/>
  <c r="AB162" i="15"/>
  <c r="AC162" i="15" s="1"/>
  <c r="W96" i="15"/>
  <c r="X96" i="15" s="1"/>
  <c r="AH791" i="15"/>
  <c r="AH792" i="15"/>
  <c r="AH795" i="15"/>
  <c r="AH796" i="15"/>
  <c r="AH799" i="15"/>
  <c r="AH800" i="15"/>
  <c r="AH803" i="15"/>
  <c r="AH804" i="15"/>
  <c r="AH809" i="15"/>
  <c r="AH856" i="15"/>
  <c r="AH864" i="15"/>
  <c r="AH894" i="15"/>
  <c r="AH895" i="15"/>
  <c r="AH896" i="15"/>
  <c r="AH771" i="15"/>
  <c r="AH778" i="15"/>
  <c r="AH783" i="15"/>
  <c r="AH785" i="15"/>
  <c r="AB885" i="15"/>
  <c r="AC885" i="15" s="1"/>
  <c r="AH775" i="15"/>
  <c r="AH776" i="15"/>
  <c r="AH777" i="15"/>
  <c r="AH782" i="15"/>
  <c r="AH789" i="15"/>
  <c r="AH790" i="15"/>
  <c r="X865" i="15"/>
  <c r="X788" i="15"/>
  <c r="X810" i="15"/>
  <c r="X789" i="15"/>
  <c r="AH708" i="15"/>
  <c r="AH724" i="15"/>
  <c r="AH728" i="15"/>
  <c r="AH733" i="15"/>
  <c r="AH739" i="15"/>
  <c r="AH744" i="15"/>
  <c r="AH745" i="15"/>
  <c r="AH747" i="15"/>
  <c r="AH748" i="15"/>
  <c r="AH749" i="15"/>
  <c r="AH750" i="15"/>
  <c r="AH751" i="15"/>
  <c r="AH696" i="15"/>
  <c r="AH698" i="15"/>
  <c r="AH700" i="15"/>
  <c r="AH702" i="15"/>
  <c r="AH704" i="15"/>
  <c r="AH706" i="15"/>
  <c r="AH714" i="15"/>
  <c r="AH715" i="15"/>
  <c r="AH717" i="15"/>
  <c r="AH720" i="15"/>
  <c r="AH723" i="15"/>
  <c r="AH727" i="15"/>
  <c r="AH731" i="15"/>
  <c r="AH738" i="15"/>
  <c r="AH742" i="15"/>
  <c r="AH756" i="15"/>
  <c r="X743" i="15"/>
  <c r="AJ432" i="15" a="1"/>
  <c r="AJ432" i="15" s="1"/>
  <c r="AJ476" i="15" a="1"/>
  <c r="AJ476" i="15" s="1"/>
  <c r="AJ519" i="15" a="1"/>
  <c r="AJ519" i="15" s="1"/>
  <c r="AJ527" i="15" a="1"/>
  <c r="AJ527" i="15" s="1"/>
  <c r="AJ445" i="15" a="1"/>
  <c r="AJ445" i="15" s="1"/>
  <c r="AJ449" i="15" a="1"/>
  <c r="AJ449" i="15" s="1"/>
  <c r="AJ453" i="15" a="1"/>
  <c r="AJ453" i="15" s="1"/>
  <c r="AJ486" i="15" a="1"/>
  <c r="AJ486" i="15" s="1"/>
  <c r="AJ490" i="15" a="1"/>
  <c r="AJ490" i="15" s="1"/>
  <c r="AJ494" i="15" a="1"/>
  <c r="AJ494" i="15" s="1"/>
  <c r="AJ498" i="15" a="1"/>
  <c r="AJ498" i="15" s="1"/>
  <c r="AJ502" i="15" a="1"/>
  <c r="AJ502" i="15" s="1"/>
  <c r="AJ506" i="15" a="1"/>
  <c r="AJ506" i="15" s="1"/>
  <c r="AJ533" i="15" a="1"/>
  <c r="AJ533" i="15" s="1"/>
  <c r="AJ537" i="15" a="1"/>
  <c r="AJ537" i="15" s="1"/>
  <c r="AJ172" i="15" a="1"/>
  <c r="AJ172" i="15" s="1"/>
  <c r="AJ444" i="15" a="1"/>
  <c r="AJ444" i="15" s="1"/>
  <c r="AJ515" i="15" a="1"/>
  <c r="AJ515" i="15" s="1"/>
  <c r="AJ523" i="15" a="1"/>
  <c r="AJ523" i="15" s="1"/>
  <c r="AJ127" i="15" a="1"/>
  <c r="AJ127" i="15" s="1"/>
  <c r="AJ141" i="15" a="1"/>
  <c r="AJ141" i="15" s="1"/>
  <c r="AJ433" i="15" a="1"/>
  <c r="AJ433" i="15" s="1"/>
  <c r="AJ437" i="15" a="1"/>
  <c r="AJ437" i="15" s="1"/>
  <c r="AJ480" i="15" a="1"/>
  <c r="AJ480" i="15" s="1"/>
  <c r="AJ126" i="15" a="1"/>
  <c r="AJ126" i="15" s="1"/>
  <c r="AJ299" i="15" a="1"/>
  <c r="AJ299" i="15" s="1"/>
  <c r="AJ430" i="15" a="1"/>
  <c r="AJ430" i="15" s="1"/>
  <c r="AJ436" i="15" a="1"/>
  <c r="AJ436" i="15" s="1"/>
  <c r="AJ443" i="15" a="1"/>
  <c r="AJ443" i="15" s="1"/>
  <c r="AJ474" i="15" a="1"/>
  <c r="AJ474" i="15" s="1"/>
  <c r="AJ478" i="15" a="1"/>
  <c r="AJ478" i="15" s="1"/>
  <c r="AJ482" i="15" a="1"/>
  <c r="AJ482" i="15" s="1"/>
  <c r="AJ517" i="15" a="1"/>
  <c r="AJ517" i="15" s="1"/>
  <c r="AJ521" i="15" a="1"/>
  <c r="AJ521" i="15" s="1"/>
  <c r="AJ525" i="15" a="1"/>
  <c r="AJ525" i="15" s="1"/>
  <c r="AJ529" i="15" a="1"/>
  <c r="AJ529" i="15" s="1"/>
  <c r="AJ447" i="15" a="1"/>
  <c r="AJ447" i="15" s="1"/>
  <c r="AJ451" i="15" a="1"/>
  <c r="AJ451" i="15" s="1"/>
  <c r="AJ484" i="15" a="1"/>
  <c r="AJ484" i="15" s="1"/>
  <c r="AJ488" i="15" a="1"/>
  <c r="AJ488" i="15" s="1"/>
  <c r="AJ492" i="15" a="1"/>
  <c r="AJ492" i="15" s="1"/>
  <c r="AJ496" i="15" a="1"/>
  <c r="AJ496" i="15" s="1"/>
  <c r="AJ500" i="15" a="1"/>
  <c r="AJ500" i="15" s="1"/>
  <c r="AJ504" i="15" a="1"/>
  <c r="AJ504" i="15" s="1"/>
  <c r="AJ531" i="15" a="1"/>
  <c r="AJ531" i="15" s="1"/>
  <c r="AJ535" i="15" a="1"/>
  <c r="AJ535" i="15" s="1"/>
  <c r="AJ539" i="15" a="1"/>
  <c r="AJ539" i="15" s="1"/>
  <c r="AJ559" i="15" a="1"/>
  <c r="AJ559" i="15" s="1"/>
  <c r="AJ563" i="15" a="1"/>
  <c r="AJ563" i="15" s="1"/>
  <c r="AJ567" i="15" a="1"/>
  <c r="AJ567" i="15" s="1"/>
  <c r="AJ571" i="15" a="1"/>
  <c r="AJ571" i="15" s="1"/>
  <c r="AJ578" i="15" a="1"/>
  <c r="AJ578" i="15" s="1"/>
  <c r="AJ582" i="15" a="1"/>
  <c r="AJ582" i="15" s="1"/>
  <c r="AJ586" i="15" a="1"/>
  <c r="AJ586" i="15" s="1"/>
  <c r="AJ590" i="15" a="1"/>
  <c r="AJ590" i="15" s="1"/>
  <c r="AJ594" i="15" a="1"/>
  <c r="AJ594" i="15" s="1"/>
  <c r="AJ598" i="15" a="1"/>
  <c r="AJ598" i="15" s="1"/>
  <c r="AJ602" i="15" a="1"/>
  <c r="AJ602" i="15" s="1"/>
  <c r="AJ606" i="15" a="1"/>
  <c r="AJ606" i="15" s="1"/>
  <c r="AJ199" i="15" a="1"/>
  <c r="AJ199" i="15" s="1"/>
  <c r="AJ203" i="15" a="1"/>
  <c r="AJ203" i="15" s="1"/>
  <c r="AJ207" i="15" a="1"/>
  <c r="AJ207" i="15" s="1"/>
  <c r="AJ211" i="15" a="1"/>
  <c r="AJ211" i="15" s="1"/>
  <c r="AJ212" i="15" a="1"/>
  <c r="AJ212" i="15" s="1"/>
  <c r="AJ221" i="15" a="1"/>
  <c r="AJ221" i="15" s="1"/>
  <c r="AJ145" i="15" a="1"/>
  <c r="AJ145" i="15" s="1"/>
  <c r="AJ426" i="15" a="1"/>
  <c r="AJ426" i="15" s="1"/>
  <c r="AJ435" i="15" a="1"/>
  <c r="AJ435" i="15" s="1"/>
  <c r="AJ438" i="15" a="1"/>
  <c r="AJ438" i="15" s="1"/>
  <c r="AJ442" i="15" a="1"/>
  <c r="AJ442" i="15" s="1"/>
  <c r="AJ473" i="15" a="1"/>
  <c r="AJ473" i="15" s="1"/>
  <c r="AJ477" i="15" a="1"/>
  <c r="AJ477" i="15" s="1"/>
  <c r="AJ481" i="15" a="1"/>
  <c r="AJ481" i="15" s="1"/>
  <c r="AJ516" i="15" a="1"/>
  <c r="AJ516" i="15" s="1"/>
  <c r="AJ520" i="15" a="1"/>
  <c r="AJ520" i="15" s="1"/>
  <c r="AJ524" i="15" a="1"/>
  <c r="AJ524" i="15" s="1"/>
  <c r="AJ528" i="15" a="1"/>
  <c r="AJ528" i="15" s="1"/>
  <c r="AJ446" i="15" a="1"/>
  <c r="AJ446" i="15" s="1"/>
  <c r="AJ450" i="15" a="1"/>
  <c r="AJ450" i="15" s="1"/>
  <c r="AJ454" i="15" a="1"/>
  <c r="AJ454" i="15" s="1"/>
  <c r="AJ487" i="15" a="1"/>
  <c r="AJ487" i="15" s="1"/>
  <c r="AJ491" i="15" a="1"/>
  <c r="AJ491" i="15" s="1"/>
  <c r="AJ495" i="15" a="1"/>
  <c r="AJ495" i="15" s="1"/>
  <c r="AJ499" i="15" a="1"/>
  <c r="AJ499" i="15" s="1"/>
  <c r="AJ503" i="15" a="1"/>
  <c r="AJ503" i="15" s="1"/>
  <c r="AJ507" i="15" a="1"/>
  <c r="AJ507" i="15" s="1"/>
  <c r="AJ534" i="15" a="1"/>
  <c r="AJ534" i="15" s="1"/>
  <c r="AJ538" i="15" a="1"/>
  <c r="AJ538" i="15" s="1"/>
  <c r="AJ541" i="15" a="1"/>
  <c r="AJ541" i="15" s="1"/>
  <c r="AJ562" i="15" a="1"/>
  <c r="AJ562" i="15" s="1"/>
  <c r="AJ566" i="15" a="1"/>
  <c r="AJ566" i="15" s="1"/>
  <c r="AJ570" i="15" a="1"/>
  <c r="AJ570" i="15" s="1"/>
  <c r="AJ577" i="15" a="1"/>
  <c r="AJ577" i="15" s="1"/>
  <c r="AJ581" i="15" a="1"/>
  <c r="AJ581" i="15" s="1"/>
  <c r="AJ585" i="15" a="1"/>
  <c r="AJ585" i="15" s="1"/>
  <c r="AJ589" i="15" a="1"/>
  <c r="AJ589" i="15" s="1"/>
  <c r="AJ593" i="15" a="1"/>
  <c r="AJ593" i="15" s="1"/>
  <c r="AJ597" i="15" a="1"/>
  <c r="AJ597" i="15" s="1"/>
  <c r="AJ601" i="15" a="1"/>
  <c r="AJ601" i="15" s="1"/>
  <c r="AJ605" i="15" a="1"/>
  <c r="AJ605" i="15" s="1"/>
  <c r="AJ175" i="15" a="1"/>
  <c r="AJ175" i="15" s="1"/>
  <c r="AJ186" i="15" a="1"/>
  <c r="AJ186" i="15" s="1"/>
  <c r="AJ204" i="15" a="1"/>
  <c r="AJ204" i="15" s="1"/>
  <c r="AJ208" i="15" a="1"/>
  <c r="AJ208" i="15" s="1"/>
  <c r="AJ434" i="15" a="1"/>
  <c r="AJ434" i="15" s="1"/>
  <c r="AJ440" i="15" a="1"/>
  <c r="AJ440" i="15" s="1"/>
  <c r="AJ475" i="15" a="1"/>
  <c r="AJ475" i="15" s="1"/>
  <c r="AJ479" i="15" a="1"/>
  <c r="AJ479" i="15" s="1"/>
  <c r="AJ483" i="15" a="1"/>
  <c r="AJ483" i="15" s="1"/>
  <c r="AJ518" i="15" a="1"/>
  <c r="AJ518" i="15" s="1"/>
  <c r="AJ522" i="15" a="1"/>
  <c r="AJ522" i="15" s="1"/>
  <c r="AJ526" i="15" a="1"/>
  <c r="AJ526" i="15" s="1"/>
  <c r="AJ530" i="15" a="1"/>
  <c r="AJ530" i="15" s="1"/>
  <c r="AJ448" i="15" a="1"/>
  <c r="AJ448" i="15" s="1"/>
  <c r="AJ452" i="15" a="1"/>
  <c r="AJ452" i="15" s="1"/>
  <c r="AJ485" i="15" a="1"/>
  <c r="AJ485" i="15" s="1"/>
  <c r="AJ489" i="15" a="1"/>
  <c r="AJ489" i="15" s="1"/>
  <c r="AJ493" i="15" a="1"/>
  <c r="AJ493" i="15" s="1"/>
  <c r="AJ497" i="15" a="1"/>
  <c r="AJ497" i="15" s="1"/>
  <c r="AJ501" i="15" a="1"/>
  <c r="AJ501" i="15" s="1"/>
  <c r="AJ505" i="15" a="1"/>
  <c r="AJ505" i="15" s="1"/>
  <c r="AJ532" i="15" a="1"/>
  <c r="AJ532" i="15" s="1"/>
  <c r="AJ536" i="15" a="1"/>
  <c r="AJ536" i="15" s="1"/>
  <c r="AJ540" i="15" a="1"/>
  <c r="AJ540" i="15" s="1"/>
  <c r="AJ560" i="15" a="1"/>
  <c r="AJ560" i="15" s="1"/>
  <c r="AJ564" i="15" a="1"/>
  <c r="AJ564" i="15" s="1"/>
  <c r="AJ568" i="15" a="1"/>
  <c r="AJ568" i="15" s="1"/>
  <c r="AJ572" i="15" a="1"/>
  <c r="AJ572" i="15" s="1"/>
  <c r="AJ579" i="15" a="1"/>
  <c r="AJ579" i="15" s="1"/>
  <c r="AJ583" i="15" a="1"/>
  <c r="AJ583" i="15" s="1"/>
  <c r="AJ587" i="15" a="1"/>
  <c r="AJ587" i="15" s="1"/>
  <c r="AJ591" i="15" a="1"/>
  <c r="AJ591" i="15" s="1"/>
  <c r="AJ595" i="15" a="1"/>
  <c r="AJ595" i="15" s="1"/>
  <c r="AJ599" i="15" a="1"/>
  <c r="AJ599" i="15" s="1"/>
  <c r="AJ603" i="15" a="1"/>
  <c r="AJ603" i="15" s="1"/>
  <c r="AJ607" i="15" a="1"/>
  <c r="AJ607" i="15" s="1"/>
  <c r="AJ174" i="15" a="1"/>
  <c r="AJ174" i="15" s="1"/>
  <c r="AH559" i="15"/>
  <c r="AH563" i="15"/>
  <c r="AH567" i="15"/>
  <c r="AH571" i="15"/>
  <c r="AH578" i="15"/>
  <c r="AH582" i="15"/>
  <c r="AH586" i="15"/>
  <c r="AH590" i="15"/>
  <c r="AH594" i="15"/>
  <c r="AH598" i="15"/>
  <c r="AH602" i="15"/>
  <c r="AH606" i="15"/>
  <c r="AH427" i="15"/>
  <c r="AH443" i="15"/>
  <c r="AH475" i="15"/>
  <c r="AH479" i="15"/>
  <c r="AH483" i="15"/>
  <c r="AH518" i="15"/>
  <c r="AH522" i="15"/>
  <c r="AH526" i="15"/>
  <c r="AH530" i="15"/>
  <c r="AH448" i="15"/>
  <c r="AH452" i="15"/>
  <c r="AH485" i="15"/>
  <c r="AH489" i="15"/>
  <c r="AH493" i="15"/>
  <c r="AH433" i="15"/>
  <c r="AH474" i="15"/>
  <c r="AH478" i="15"/>
  <c r="AH482" i="15"/>
  <c r="AH517" i="15"/>
  <c r="AH521" i="15"/>
  <c r="AH525" i="15"/>
  <c r="AH529" i="15"/>
  <c r="AH447" i="15"/>
  <c r="AH451" i="15"/>
  <c r="AH484" i="15"/>
  <c r="AH488" i="15"/>
  <c r="AH492" i="15"/>
  <c r="AH496" i="15"/>
  <c r="AH473" i="15"/>
  <c r="AH477" i="15"/>
  <c r="AH481" i="15"/>
  <c r="AH516" i="15"/>
  <c r="AH520" i="15"/>
  <c r="AH524" i="15"/>
  <c r="AH528" i="15"/>
  <c r="AH446" i="15"/>
  <c r="AH450" i="15"/>
  <c r="AH454" i="15"/>
  <c r="AH487" i="15"/>
  <c r="AH491" i="15"/>
  <c r="AH495" i="15"/>
  <c r="AH437" i="15"/>
  <c r="AH444" i="15"/>
  <c r="AH476" i="15"/>
  <c r="AH480" i="15"/>
  <c r="AH515" i="15"/>
  <c r="AH519" i="15"/>
  <c r="AH523" i="15"/>
  <c r="AH527" i="15"/>
  <c r="AH445" i="15"/>
  <c r="AH449" i="15"/>
  <c r="AH453" i="15"/>
  <c r="AH486" i="15"/>
  <c r="AH490" i="15"/>
  <c r="AH494" i="15"/>
  <c r="AH500" i="15"/>
  <c r="AH503" i="15"/>
  <c r="AH531" i="15"/>
  <c r="AH430" i="15"/>
  <c r="AH435" i="15"/>
  <c r="AH439" i="15"/>
  <c r="AH440" i="15"/>
  <c r="X442" i="15"/>
  <c r="X443" i="15"/>
  <c r="AJ118" i="15" a="1"/>
  <c r="AJ118" i="15" s="1"/>
  <c r="AJ120" i="15" a="1"/>
  <c r="AJ120" i="15" s="1"/>
  <c r="AJ124" i="15" a="1"/>
  <c r="AJ124" i="15" s="1"/>
  <c r="AJ137" i="15" a="1"/>
  <c r="AJ137" i="15" s="1"/>
  <c r="AJ291" i="15" a="1"/>
  <c r="AJ291" i="15" s="1"/>
  <c r="AJ293" i="15" a="1"/>
  <c r="AJ293" i="15" s="1"/>
  <c r="AJ301" i="15" a="1"/>
  <c r="AJ301" i="15" s="1"/>
  <c r="AJ320" i="15" a="1"/>
  <c r="AJ320" i="15" s="1"/>
  <c r="AJ170" i="15" a="1"/>
  <c r="AJ170" i="15" s="1"/>
  <c r="AJ176" i="15" a="1"/>
  <c r="AJ176" i="15" s="1"/>
  <c r="AJ178" i="15" a="1"/>
  <c r="AJ178" i="15" s="1"/>
  <c r="AJ180" i="15" a="1"/>
  <c r="AJ180" i="15" s="1"/>
  <c r="AJ190" i="15" a="1"/>
  <c r="AJ190" i="15" s="1"/>
  <c r="AJ192" i="15" a="1"/>
  <c r="AJ192" i="15" s="1"/>
  <c r="AJ194" i="15" a="1"/>
  <c r="AJ194" i="15" s="1"/>
  <c r="AJ195" i="15" a="1"/>
  <c r="AJ195" i="15" s="1"/>
  <c r="AJ197" i="15" a="1"/>
  <c r="AJ197" i="15" s="1"/>
  <c r="AJ117" i="15" a="1"/>
  <c r="AJ117" i="15" s="1"/>
  <c r="AJ140" i="15" a="1"/>
  <c r="AJ140" i="15" s="1"/>
  <c r="AJ292" i="15" a="1"/>
  <c r="AJ292" i="15" s="1"/>
  <c r="AJ294" i="15" a="1"/>
  <c r="AJ294" i="15" s="1"/>
  <c r="AJ302" i="15" a="1"/>
  <c r="AJ302" i="15" s="1"/>
  <c r="AJ179" i="15" a="1"/>
  <c r="AJ179" i="15" s="1"/>
  <c r="AJ182" i="15" a="1"/>
  <c r="AJ182" i="15" s="1"/>
  <c r="AJ216" i="15" a="1"/>
  <c r="AJ216" i="15" s="1"/>
  <c r="AJ119" i="15" a="1"/>
  <c r="AJ119" i="15" s="1"/>
  <c r="AJ122" i="15" a="1"/>
  <c r="AJ122" i="15" s="1"/>
  <c r="AJ125" i="15" a="1"/>
  <c r="AJ125" i="15" s="1"/>
  <c r="AJ128" i="15" a="1"/>
  <c r="AJ128" i="15" s="1"/>
  <c r="AJ295" i="15" a="1"/>
  <c r="AJ295" i="15" s="1"/>
  <c r="AJ304" i="15" a="1"/>
  <c r="AJ304" i="15" s="1"/>
  <c r="AJ306" i="15" a="1"/>
  <c r="AJ306" i="15" s="1"/>
  <c r="AJ307" i="15" a="1"/>
  <c r="AJ307" i="15" s="1"/>
  <c r="AJ309" i="15" a="1"/>
  <c r="AJ309" i="15" s="1"/>
  <c r="AJ321" i="15" a="1"/>
  <c r="AJ321" i="15" s="1"/>
  <c r="AJ183" i="15" a="1"/>
  <c r="AJ183" i="15" s="1"/>
  <c r="AJ188" i="15" a="1"/>
  <c r="AJ188" i="15" s="1"/>
  <c r="AJ191" i="15" a="1"/>
  <c r="AJ191" i="15" s="1"/>
  <c r="AJ193" i="15" a="1"/>
  <c r="AJ193" i="15" s="1"/>
  <c r="AJ196" i="15" a="1"/>
  <c r="AJ196" i="15" s="1"/>
  <c r="AJ215" i="15" a="1"/>
  <c r="AJ215" i="15" s="1"/>
  <c r="AJ219" i="15" a="1"/>
  <c r="AJ219" i="15" s="1"/>
  <c r="AJ222" i="15" a="1"/>
  <c r="AJ222" i="15" s="1"/>
  <c r="AJ100" i="15" a="1"/>
  <c r="AJ100" i="15" s="1"/>
  <c r="AJ121" i="15" a="1"/>
  <c r="AJ121" i="15" s="1"/>
  <c r="AJ147" i="15" a="1"/>
  <c r="AJ147" i="15" s="1"/>
  <c r="AJ290" i="15" a="1"/>
  <c r="AJ290" i="15" s="1"/>
  <c r="AJ297" i="15" a="1"/>
  <c r="AJ297" i="15" s="1"/>
  <c r="AJ300" i="15" a="1"/>
  <c r="AJ300" i="15" s="1"/>
  <c r="AJ303" i="15" a="1"/>
  <c r="AJ303" i="15" s="1"/>
  <c r="AJ305" i="15" a="1"/>
  <c r="AJ305" i="15" s="1"/>
  <c r="AJ308" i="15" a="1"/>
  <c r="AJ308" i="15" s="1"/>
  <c r="AJ171" i="15" a="1"/>
  <c r="AJ171" i="15" s="1"/>
  <c r="AJ181" i="15" a="1"/>
  <c r="AJ181" i="15" s="1"/>
  <c r="AJ187" i="15" a="1"/>
  <c r="AJ187" i="15" s="1"/>
  <c r="AJ189" i="15" a="1"/>
  <c r="AJ189" i="15" s="1"/>
  <c r="AJ198" i="15" a="1"/>
  <c r="AJ198" i="15" s="1"/>
  <c r="AJ202" i="15" a="1"/>
  <c r="AJ202" i="15" s="1"/>
  <c r="AJ206" i="15" a="1"/>
  <c r="AJ206" i="15" s="1"/>
  <c r="AJ210" i="15" a="1"/>
  <c r="AJ210" i="15" s="1"/>
  <c r="AJ214" i="15" a="1"/>
  <c r="AJ214" i="15" s="1"/>
  <c r="AJ218" i="15" a="1"/>
  <c r="AJ218" i="15" s="1"/>
  <c r="AH292" i="15"/>
  <c r="AH298" i="15"/>
  <c r="AH304" i="15"/>
  <c r="AH308" i="15"/>
  <c r="AH291" i="15"/>
  <c r="AH297" i="15"/>
  <c r="AH302" i="15"/>
  <c r="AH303" i="15"/>
  <c r="AH307" i="15"/>
  <c r="AH295" i="15"/>
  <c r="AH301" i="15"/>
  <c r="AH187" i="15"/>
  <c r="AH172" i="15"/>
  <c r="AH173" i="15"/>
  <c r="AH212" i="15"/>
  <c r="AH213" i="15"/>
  <c r="AH220" i="15"/>
  <c r="AH221" i="15"/>
  <c r="AH222" i="15"/>
  <c r="AH170" i="15"/>
  <c r="AH171" i="15"/>
  <c r="AH177" i="15"/>
  <c r="AH178" i="15"/>
  <c r="AH186" i="15"/>
  <c r="AH188" i="15"/>
  <c r="AH198" i="15"/>
  <c r="AH199" i="15"/>
  <c r="AH200" i="15"/>
  <c r="AH201" i="15"/>
  <c r="AH202" i="15"/>
  <c r="AH203" i="15"/>
  <c r="AH204" i="15"/>
  <c r="AH205" i="15"/>
  <c r="AH206" i="15"/>
  <c r="AH207" i="15"/>
  <c r="AH208" i="15"/>
  <c r="AH209" i="15"/>
  <c r="AH210" i="15"/>
  <c r="AH218" i="15"/>
  <c r="AH219" i="15"/>
  <c r="AH119" i="15"/>
  <c r="AH123" i="15"/>
  <c r="AH137" i="15"/>
  <c r="AH118" i="15"/>
  <c r="AH122" i="15"/>
  <c r="AH127" i="15"/>
  <c r="AH147" i="15"/>
  <c r="AB51" i="13"/>
  <c r="AB52" i="13"/>
  <c r="AB53" i="13"/>
  <c r="AB54" i="13"/>
  <c r="AB55" i="13"/>
  <c r="AB56" i="13"/>
  <c r="AB57" i="13"/>
  <c r="AB58" i="13"/>
  <c r="AB59" i="13"/>
  <c r="AB60" i="13"/>
  <c r="W51" i="13"/>
  <c r="W52" i="13"/>
  <c r="W53" i="13"/>
  <c r="W54" i="13"/>
  <c r="W55" i="13"/>
  <c r="W56" i="13"/>
  <c r="W57" i="13"/>
  <c r="W58" i="13"/>
  <c r="W41" i="13"/>
  <c r="AB41" i="13"/>
  <c r="W42" i="13"/>
  <c r="AB42" i="13"/>
  <c r="W43" i="13"/>
  <c r="AB43" i="13"/>
  <c r="W44" i="13"/>
  <c r="AB44" i="13"/>
  <c r="W45" i="13"/>
  <c r="AB45" i="13"/>
  <c r="W46" i="13"/>
  <c r="AB46" i="13"/>
  <c r="W47" i="13"/>
  <c r="AB47" i="13"/>
  <c r="W48" i="13"/>
  <c r="AB48" i="13"/>
  <c r="W49" i="13"/>
  <c r="AB49" i="13"/>
  <c r="W50" i="13"/>
  <c r="W31" i="13"/>
  <c r="AB31" i="13"/>
  <c r="W32" i="13"/>
  <c r="AB32" i="13"/>
  <c r="W33" i="13"/>
  <c r="AB33" i="13"/>
  <c r="W34" i="13"/>
  <c r="AB34" i="13"/>
  <c r="W35" i="13"/>
  <c r="AB35" i="13"/>
  <c r="W36" i="13"/>
  <c r="AB36" i="13"/>
  <c r="W37" i="13"/>
  <c r="AB37" i="13"/>
  <c r="W38" i="13"/>
  <c r="AB38" i="13"/>
  <c r="W39" i="13"/>
  <c r="AB39" i="13"/>
  <c r="W40" i="13"/>
  <c r="W91" i="13"/>
  <c r="AB91" i="13"/>
  <c r="W93" i="13"/>
  <c r="AB93" i="13"/>
  <c r="W94" i="13"/>
  <c r="AB94" i="13"/>
  <c r="W95" i="13"/>
  <c r="AB95" i="13"/>
  <c r="W96" i="13"/>
  <c r="AB96" i="13"/>
  <c r="W97" i="13"/>
  <c r="AB97" i="13"/>
  <c r="W98" i="13"/>
  <c r="AB98" i="13"/>
  <c r="V99" i="13"/>
  <c r="W99" i="13" s="1"/>
  <c r="AB99" i="13"/>
  <c r="V100" i="13"/>
  <c r="W100" i="13" s="1"/>
  <c r="AB77" i="13"/>
  <c r="AB78" i="13"/>
  <c r="AB79" i="13"/>
  <c r="AB80" i="13"/>
  <c r="AB81" i="13"/>
  <c r="AB82" i="13"/>
  <c r="AB83" i="13"/>
  <c r="AB84" i="13"/>
  <c r="AB85" i="13"/>
  <c r="AB86" i="13"/>
  <c r="W76" i="13"/>
  <c r="AB76" i="13"/>
  <c r="W77" i="13"/>
  <c r="W78" i="13"/>
  <c r="W79" i="13"/>
  <c r="W80" i="13"/>
  <c r="W81" i="13"/>
  <c r="W82" i="13"/>
  <c r="W83" i="13"/>
  <c r="W84" i="13"/>
  <c r="W85" i="13"/>
  <c r="W86" i="13"/>
  <c r="W23" i="13"/>
  <c r="AB23" i="13"/>
  <c r="W24" i="13"/>
  <c r="AB24" i="13"/>
  <c r="W25" i="13"/>
  <c r="AB25" i="13"/>
  <c r="W26" i="13"/>
  <c r="AB26" i="13"/>
  <c r="W27" i="13"/>
  <c r="AB27" i="13"/>
  <c r="W28" i="13"/>
  <c r="AB28" i="13"/>
  <c r="W29" i="13"/>
  <c r="AB29" i="13"/>
  <c r="W30" i="13"/>
  <c r="AB30" i="13"/>
  <c r="W61" i="13"/>
  <c r="AB61" i="13"/>
  <c r="W62" i="13"/>
  <c r="AB62" i="13"/>
  <c r="W63" i="13"/>
  <c r="AB63" i="13"/>
  <c r="W64" i="13"/>
  <c r="P36" i="19"/>
  <c r="P49" i="19"/>
  <c r="P64" i="19"/>
  <c r="P17" i="19"/>
  <c r="P21" i="19"/>
  <c r="P22" i="19"/>
  <c r="AB43" i="19"/>
  <c r="P56" i="19"/>
  <c r="P38" i="19"/>
  <c r="P44" i="19"/>
  <c r="P46" i="19"/>
  <c r="P48" i="19"/>
  <c r="P50" i="19"/>
  <c r="P52" i="19"/>
  <c r="P55" i="19"/>
  <c r="P58" i="19"/>
  <c r="P59" i="19"/>
  <c r="P69" i="19"/>
  <c r="P53" i="19"/>
  <c r="P24" i="19"/>
  <c r="P29" i="19"/>
  <c r="P33" i="19"/>
  <c r="P37" i="19"/>
  <c r="AB44" i="19"/>
  <c r="P45" i="19"/>
  <c r="AB49" i="19"/>
  <c r="P57" i="19"/>
  <c r="P60" i="19"/>
  <c r="P62" i="19"/>
  <c r="AA63" i="19"/>
  <c r="AB63" i="19" s="1"/>
  <c r="AA64" i="19"/>
  <c r="AB64" i="19" s="1"/>
  <c r="AA69" i="19"/>
  <c r="AB69" i="19" s="1"/>
  <c r="W63" i="19"/>
  <c r="W64" i="19"/>
  <c r="W69" i="19"/>
  <c r="P34" i="19"/>
  <c r="P42" i="19"/>
  <c r="P43" i="19"/>
  <c r="P47" i="19"/>
  <c r="P51" i="19"/>
  <c r="P61" i="19"/>
  <c r="P20" i="19"/>
  <c r="P28" i="19"/>
  <c r="AA53" i="19"/>
  <c r="AB53" i="19" s="1"/>
  <c r="AA54" i="19"/>
  <c r="AB54" i="19" s="1"/>
  <c r="AA55" i="19"/>
  <c r="AB55" i="19" s="1"/>
  <c r="AA56" i="19"/>
  <c r="AB56" i="19" s="1"/>
  <c r="AA57" i="19"/>
  <c r="AB57" i="19" s="1"/>
  <c r="AA58" i="19"/>
  <c r="AB58" i="19" s="1"/>
  <c r="AA59" i="19"/>
  <c r="AB59" i="19" s="1"/>
  <c r="AA60" i="19"/>
  <c r="AB60" i="19" s="1"/>
  <c r="P18" i="19"/>
  <c r="P25" i="19"/>
  <c r="W53" i="19"/>
  <c r="W54" i="19"/>
  <c r="W55" i="19"/>
  <c r="W56" i="19"/>
  <c r="W57" i="19"/>
  <c r="W58" i="19"/>
  <c r="W59" i="19"/>
  <c r="P35" i="19"/>
  <c r="P39" i="19"/>
  <c r="P30" i="19"/>
  <c r="P40" i="19"/>
  <c r="W43" i="19"/>
  <c r="W44" i="19"/>
  <c r="W45" i="19"/>
  <c r="W46" i="19"/>
  <c r="W47" i="19"/>
  <c r="W48" i="19"/>
  <c r="W49" i="19"/>
  <c r="W50" i="19"/>
  <c r="W51" i="19"/>
  <c r="W52" i="19"/>
  <c r="P19" i="19"/>
  <c r="P23" i="19"/>
  <c r="P27" i="19"/>
  <c r="P32" i="19"/>
  <c r="P41" i="19"/>
  <c r="AA33" i="19"/>
  <c r="AB33" i="19" s="1"/>
  <c r="AA34" i="19"/>
  <c r="AB34" i="19" s="1"/>
  <c r="AA35" i="19"/>
  <c r="AB35" i="19" s="1"/>
  <c r="AA36" i="19"/>
  <c r="AB36" i="19" s="1"/>
  <c r="AA37" i="19"/>
  <c r="AB37" i="19" s="1"/>
  <c r="AA38" i="19"/>
  <c r="AB38" i="19" s="1"/>
  <c r="AA39" i="19"/>
  <c r="AB39" i="19" s="1"/>
  <c r="W33" i="19"/>
  <c r="W34" i="19"/>
  <c r="W35" i="19"/>
  <c r="W36" i="19"/>
  <c r="W37" i="19"/>
  <c r="W38" i="19"/>
  <c r="W39" i="19"/>
  <c r="P31" i="19"/>
  <c r="AA22" i="19"/>
  <c r="AB22" i="19" s="1"/>
  <c r="AA23" i="19"/>
  <c r="AB23" i="19" s="1"/>
  <c r="AA24" i="19"/>
  <c r="AB24" i="19" s="1"/>
  <c r="AA25" i="19"/>
  <c r="AB25" i="19" s="1"/>
  <c r="AA27" i="19"/>
  <c r="AB27" i="19" s="1"/>
  <c r="AA28" i="19"/>
  <c r="AB28" i="19" s="1"/>
  <c r="AA29" i="19"/>
  <c r="AB29" i="19" s="1"/>
  <c r="AA30" i="19"/>
  <c r="AB30" i="19" s="1"/>
  <c r="AA31" i="19"/>
  <c r="AB31" i="19" s="1"/>
  <c r="W22" i="19"/>
  <c r="W23" i="19"/>
  <c r="W24" i="19"/>
  <c r="W25" i="19"/>
  <c r="W27" i="19"/>
  <c r="W28" i="19"/>
  <c r="W29" i="19"/>
  <c r="W30" i="19"/>
  <c r="AA17" i="19"/>
  <c r="AB17" i="19" s="1"/>
  <c r="AA18" i="19"/>
  <c r="AB18" i="19" s="1"/>
  <c r="AA19" i="19"/>
  <c r="AB19" i="19" s="1"/>
  <c r="AA20" i="19"/>
  <c r="AB20" i="19" s="1"/>
  <c r="W17" i="19"/>
  <c r="W18" i="19"/>
  <c r="W19" i="19"/>
  <c r="W20" i="19"/>
  <c r="AB228" i="15"/>
  <c r="AC228" i="15" s="1"/>
  <c r="AB285" i="15"/>
  <c r="AC285" i="15" s="1"/>
  <c r="W227" i="15"/>
  <c r="X227" i="15" s="1"/>
  <c r="W228" i="15"/>
  <c r="X228" i="15" s="1"/>
  <c r="W285" i="15"/>
  <c r="X285" i="15" s="1"/>
  <c r="X211" i="15"/>
  <c r="X212" i="15"/>
  <c r="X213" i="15"/>
  <c r="X214" i="15"/>
  <c r="X215" i="15"/>
  <c r="X216" i="15"/>
  <c r="X217" i="15"/>
  <c r="X218" i="15"/>
  <c r="X219" i="15"/>
  <c r="X220" i="15"/>
  <c r="X221" i="15"/>
  <c r="X222" i="15"/>
  <c r="X223" i="15"/>
  <c r="X266" i="15"/>
  <c r="X267" i="15"/>
  <c r="X268" i="15"/>
  <c r="X269" i="15"/>
  <c r="X270" i="15"/>
  <c r="W271" i="15"/>
  <c r="X271" i="15" s="1"/>
  <c r="W272" i="15"/>
  <c r="X272" i="15" s="1"/>
  <c r="X180" i="15"/>
  <c r="X186" i="15"/>
  <c r="X190" i="15"/>
  <c r="AB191" i="15"/>
  <c r="AC191" i="15" s="1"/>
  <c r="AB192" i="15"/>
  <c r="AC192" i="15" s="1"/>
  <c r="AB193" i="15"/>
  <c r="AC193" i="15" s="1"/>
  <c r="AB194" i="15"/>
  <c r="AC194" i="15" s="1"/>
  <c r="AB195" i="15"/>
  <c r="AC195" i="15" s="1"/>
  <c r="AB196" i="15"/>
  <c r="AC196" i="15" s="1"/>
  <c r="AB197" i="15"/>
  <c r="AC197" i="15" s="1"/>
  <c r="AB198" i="15"/>
  <c r="AC198" i="15" s="1"/>
  <c r="AB199" i="15"/>
  <c r="AC199" i="15" s="1"/>
  <c r="AB200" i="15"/>
  <c r="AC200" i="15" s="1"/>
  <c r="AB201" i="15"/>
  <c r="AC201" i="15" s="1"/>
  <c r="AB202" i="15"/>
  <c r="AC202" i="15" s="1"/>
  <c r="AB203" i="15"/>
  <c r="AC203" i="15" s="1"/>
  <c r="AB204" i="15"/>
  <c r="AC204" i="15" s="1"/>
  <c r="AB205" i="15"/>
  <c r="AC205" i="15" s="1"/>
  <c r="AB206" i="15"/>
  <c r="AC206" i="15" s="1"/>
  <c r="AB207" i="15"/>
  <c r="AC207" i="15" s="1"/>
  <c r="AB208" i="15"/>
  <c r="AC208" i="15" s="1"/>
  <c r="AB209" i="15"/>
  <c r="AC209" i="15" s="1"/>
  <c r="AB210" i="15"/>
  <c r="AC210" i="15" s="1"/>
  <c r="X179" i="15"/>
  <c r="X182" i="15"/>
  <c r="X183" i="15"/>
  <c r="X188" i="15"/>
  <c r="X189" i="15"/>
  <c r="X181" i="15"/>
  <c r="X187" i="15"/>
  <c r="X178" i="15"/>
  <c r="AB174" i="15"/>
  <c r="AC174" i="15" s="1"/>
  <c r="AB175" i="15"/>
  <c r="AC175" i="15" s="1"/>
  <c r="AB176" i="15"/>
  <c r="AC176" i="15" s="1"/>
  <c r="AB177" i="15"/>
  <c r="AC177" i="15" s="1"/>
  <c r="AB178" i="15"/>
  <c r="AC178" i="15" s="1"/>
  <c r="X174" i="15"/>
  <c r="X175" i="15"/>
  <c r="X176" i="15"/>
  <c r="X177" i="15"/>
  <c r="AB170" i="15"/>
  <c r="AC170" i="15" s="1"/>
  <c r="AB171" i="15"/>
  <c r="AC171" i="15" s="1"/>
  <c r="AB172" i="15"/>
  <c r="AC172" i="15" s="1"/>
  <c r="AB173" i="15"/>
  <c r="AC173" i="15" s="1"/>
  <c r="X170" i="15"/>
  <c r="X171" i="15"/>
  <c r="X172" i="15"/>
  <c r="X173" i="15"/>
  <c r="X895" i="15"/>
  <c r="AB890" i="15"/>
  <c r="AC890" i="15" s="1"/>
  <c r="AB891" i="15"/>
  <c r="AC891" i="15" s="1"/>
  <c r="AB892" i="15"/>
  <c r="AC892" i="15" s="1"/>
  <c r="AB893" i="15"/>
  <c r="AC893" i="15" s="1"/>
  <c r="AB894" i="15"/>
  <c r="AC894" i="15" s="1"/>
  <c r="AB895" i="15"/>
  <c r="AC895" i="15" s="1"/>
  <c r="AB896" i="15"/>
  <c r="AC896" i="15" s="1"/>
  <c r="AB897" i="15"/>
  <c r="AC897" i="15" s="1"/>
  <c r="AB898" i="15"/>
  <c r="AC898" i="15" s="1"/>
  <c r="AB816" i="15"/>
  <c r="AC816" i="15" s="1"/>
  <c r="AB817" i="15"/>
  <c r="AC817" i="15" s="1"/>
  <c r="AB899" i="15"/>
  <c r="AC899" i="15" s="1"/>
  <c r="X890" i="15"/>
  <c r="X891" i="15"/>
  <c r="X892" i="15"/>
  <c r="X893" i="15"/>
  <c r="X894" i="15"/>
  <c r="X896" i="15"/>
  <c r="X897" i="15"/>
  <c r="X898" i="15"/>
  <c r="W816" i="15"/>
  <c r="X816" i="15" s="1"/>
  <c r="W817" i="15"/>
  <c r="X817" i="15" s="1"/>
  <c r="W899" i="15"/>
  <c r="X899" i="15" s="1"/>
  <c r="X873" i="15"/>
  <c r="X876" i="15"/>
  <c r="X867" i="15"/>
  <c r="X866" i="15"/>
  <c r="X868" i="15"/>
  <c r="X869" i="15"/>
  <c r="X870" i="15"/>
  <c r="X871" i="15"/>
  <c r="X872" i="15"/>
  <c r="X874" i="15"/>
  <c r="X877" i="15"/>
  <c r="X878" i="15"/>
  <c r="X879" i="15"/>
  <c r="X880" i="15"/>
  <c r="X883" i="15"/>
  <c r="X885" i="15"/>
  <c r="X886" i="15"/>
  <c r="X887" i="15"/>
  <c r="X888" i="15"/>
  <c r="X889" i="15"/>
  <c r="AB852" i="15"/>
  <c r="AC852" i="15" s="1"/>
  <c r="AB853" i="15"/>
  <c r="AC853" i="15" s="1"/>
  <c r="AB854" i="15"/>
  <c r="AC854" i="15" s="1"/>
  <c r="AB857" i="15"/>
  <c r="AC857" i="15" s="1"/>
  <c r="AB858" i="15"/>
  <c r="AC858" i="15" s="1"/>
  <c r="AB859" i="15"/>
  <c r="AC859" i="15" s="1"/>
  <c r="AB860" i="15"/>
  <c r="AC860" i="15" s="1"/>
  <c r="AB861" i="15"/>
  <c r="AC861" i="15" s="1"/>
  <c r="AB862" i="15"/>
  <c r="AC862" i="15" s="1"/>
  <c r="AB863" i="15"/>
  <c r="AC863" i="15" s="1"/>
  <c r="AB864" i="15"/>
  <c r="AC864" i="15" s="1"/>
  <c r="AB865" i="15"/>
  <c r="AC865" i="15" s="1"/>
  <c r="X811" i="15"/>
  <c r="X812" i="15"/>
  <c r="X813" i="15"/>
  <c r="X814" i="15"/>
  <c r="X815" i="15"/>
  <c r="X851" i="15"/>
  <c r="X852" i="15"/>
  <c r="X853" i="15"/>
  <c r="X854" i="15"/>
  <c r="X855" i="15"/>
  <c r="X856" i="15"/>
  <c r="X857" i="15"/>
  <c r="X858" i="15"/>
  <c r="X859" i="15"/>
  <c r="X860" i="15"/>
  <c r="X861" i="15"/>
  <c r="X862" i="15"/>
  <c r="X863" i="15"/>
  <c r="X864" i="15"/>
  <c r="AC791" i="15"/>
  <c r="AB792" i="15"/>
  <c r="AC792" i="15" s="1"/>
  <c r="AB794" i="15"/>
  <c r="AC794" i="15" s="1"/>
  <c r="AB795" i="15"/>
  <c r="AC795" i="15" s="1"/>
  <c r="AB796" i="15"/>
  <c r="AC796" i="15" s="1"/>
  <c r="AB797" i="15"/>
  <c r="AC797" i="15" s="1"/>
  <c r="AB798" i="15"/>
  <c r="AC798" i="15" s="1"/>
  <c r="AB799" i="15"/>
  <c r="AC799" i="15" s="1"/>
  <c r="AB800" i="15"/>
  <c r="AC800" i="15" s="1"/>
  <c r="AB801" i="15"/>
  <c r="AC801" i="15" s="1"/>
  <c r="AB802" i="15"/>
  <c r="AC802" i="15" s="1"/>
  <c r="AB803" i="15"/>
  <c r="AC803" i="15" s="1"/>
  <c r="AB804" i="15"/>
  <c r="AC804" i="15" s="1"/>
  <c r="AB805" i="15"/>
  <c r="AC805" i="15" s="1"/>
  <c r="AB806" i="15"/>
  <c r="AC806" i="15" s="1"/>
  <c r="AB807" i="15"/>
  <c r="AC807" i="15" s="1"/>
  <c r="AB808" i="15"/>
  <c r="AC808" i="15" s="1"/>
  <c r="AB809" i="15"/>
  <c r="AC809" i="15" s="1"/>
  <c r="AB810" i="15"/>
  <c r="AC810" i="15" s="1"/>
  <c r="X791" i="15"/>
  <c r="X792" i="15"/>
  <c r="X793" i="15"/>
  <c r="X794" i="15"/>
  <c r="X795" i="15"/>
  <c r="X796" i="15"/>
  <c r="X797" i="15"/>
  <c r="X798" i="15"/>
  <c r="X799" i="15"/>
  <c r="X800" i="15"/>
  <c r="X801" i="15"/>
  <c r="X802" i="15"/>
  <c r="X803" i="15"/>
  <c r="X804" i="15"/>
  <c r="X805" i="15"/>
  <c r="X806" i="15"/>
  <c r="X807" i="15"/>
  <c r="X808" i="15"/>
  <c r="X778" i="15"/>
  <c r="X786" i="15"/>
  <c r="AB771" i="15"/>
  <c r="AC771" i="15" s="1"/>
  <c r="AB772" i="15"/>
  <c r="AC772" i="15" s="1"/>
  <c r="AB773" i="15"/>
  <c r="AC773" i="15" s="1"/>
  <c r="AB774" i="15"/>
  <c r="AC774" i="15" s="1"/>
  <c r="AB775" i="15"/>
  <c r="AC775" i="15" s="1"/>
  <c r="AB776" i="15"/>
  <c r="AC776" i="15" s="1"/>
  <c r="AB777" i="15"/>
  <c r="AC777" i="15" s="1"/>
  <c r="AB778" i="15"/>
  <c r="AC778" i="15" s="1"/>
  <c r="AB779" i="15"/>
  <c r="AC779" i="15" s="1"/>
  <c r="AB780" i="15"/>
  <c r="AC780" i="15" s="1"/>
  <c r="AB781" i="15"/>
  <c r="AC781" i="15" s="1"/>
  <c r="AB782" i="15"/>
  <c r="AC782" i="15" s="1"/>
  <c r="AB783" i="15"/>
  <c r="AC783" i="15" s="1"/>
  <c r="AB784" i="15"/>
  <c r="AC784" i="15" s="1"/>
  <c r="AB785" i="15"/>
  <c r="AC785" i="15" s="1"/>
  <c r="AB786" i="15"/>
  <c r="AC786" i="15" s="1"/>
  <c r="X771" i="15"/>
  <c r="X772" i="15"/>
  <c r="X773" i="15"/>
  <c r="X774" i="15"/>
  <c r="X775" i="15"/>
  <c r="X776" i="15"/>
  <c r="X777" i="15"/>
  <c r="X779" i="15"/>
  <c r="X780" i="15"/>
  <c r="X781" i="15"/>
  <c r="X782" i="15"/>
  <c r="X783" i="15"/>
  <c r="X784" i="15"/>
  <c r="X785" i="15"/>
  <c r="X787" i="15"/>
  <c r="W712" i="15"/>
  <c r="X712" i="15" s="1"/>
  <c r="W763" i="15"/>
  <c r="X763" i="15" s="1"/>
  <c r="W764" i="15"/>
  <c r="X764" i="15" s="1"/>
  <c r="W766" i="15"/>
  <c r="X766" i="15" s="1"/>
  <c r="X755" i="15"/>
  <c r="X744" i="15"/>
  <c r="X745" i="15"/>
  <c r="X746" i="15"/>
  <c r="X747" i="15"/>
  <c r="X748" i="15"/>
  <c r="X749" i="15"/>
  <c r="X750" i="15"/>
  <c r="X751" i="15"/>
  <c r="X752" i="15"/>
  <c r="X753" i="15"/>
  <c r="X754" i="15"/>
  <c r="X756" i="15"/>
  <c r="W709" i="15"/>
  <c r="X709" i="15" s="1"/>
  <c r="W732" i="15"/>
  <c r="X732" i="15" s="1"/>
  <c r="W734" i="15"/>
  <c r="X734" i="15" s="1"/>
  <c r="AB721" i="15"/>
  <c r="AC721" i="15" s="1"/>
  <c r="AB722" i="15"/>
  <c r="AC722" i="15" s="1"/>
  <c r="AB723" i="15"/>
  <c r="AC723" i="15" s="1"/>
  <c r="AB724" i="15"/>
  <c r="AC724" i="15" s="1"/>
  <c r="AB725" i="15"/>
  <c r="AC725" i="15" s="1"/>
  <c r="AB726" i="15"/>
  <c r="AC726" i="15" s="1"/>
  <c r="AB727" i="15"/>
  <c r="AC727" i="15" s="1"/>
  <c r="AB728" i="15"/>
  <c r="AC728" i="15" s="1"/>
  <c r="AB729" i="15"/>
  <c r="AC729" i="15" s="1"/>
  <c r="AB730" i="15"/>
  <c r="AC730" i="15" s="1"/>
  <c r="AB731" i="15"/>
  <c r="AC731" i="15" s="1"/>
  <c r="AB733" i="15"/>
  <c r="AC733" i="15" s="1"/>
  <c r="AB736" i="15"/>
  <c r="AC736" i="15" s="1"/>
  <c r="AB737" i="15"/>
  <c r="AC737" i="15" s="1"/>
  <c r="AB738" i="15"/>
  <c r="AC738" i="15" s="1"/>
  <c r="AB739" i="15"/>
  <c r="AC739" i="15" s="1"/>
  <c r="AB740" i="15"/>
  <c r="AC740" i="15" s="1"/>
  <c r="AB741" i="15"/>
  <c r="AC741" i="15" s="1"/>
  <c r="AB742" i="15"/>
  <c r="AC742" i="15" s="1"/>
  <c r="AB743" i="15"/>
  <c r="AC743" i="15" s="1"/>
  <c r="X721" i="15"/>
  <c r="X722" i="15"/>
  <c r="X723" i="15"/>
  <c r="X724" i="15"/>
  <c r="X725" i="15"/>
  <c r="X726" i="15"/>
  <c r="X727" i="15"/>
  <c r="X728" i="15"/>
  <c r="X729" i="15"/>
  <c r="X730" i="15"/>
  <c r="X731" i="15"/>
  <c r="X733" i="15"/>
  <c r="X736" i="15"/>
  <c r="X737" i="15"/>
  <c r="X738" i="15"/>
  <c r="X739" i="15"/>
  <c r="X740" i="15"/>
  <c r="X741" i="15"/>
  <c r="X742" i="15"/>
  <c r="X704" i="15"/>
  <c r="X696" i="15"/>
  <c r="X697" i="15"/>
  <c r="X698" i="15"/>
  <c r="X699" i="15"/>
  <c r="X700" i="15"/>
  <c r="X701" i="15"/>
  <c r="X702" i="15"/>
  <c r="X703" i="15"/>
  <c r="X705" i="15"/>
  <c r="X706" i="15"/>
  <c r="X707" i="15"/>
  <c r="X708" i="15"/>
  <c r="X714" i="15"/>
  <c r="X715" i="15"/>
  <c r="X716" i="15"/>
  <c r="X717" i="15"/>
  <c r="X718" i="15"/>
  <c r="X719" i="15"/>
  <c r="X720" i="15"/>
  <c r="AB640" i="15"/>
  <c r="AC640" i="15" s="1"/>
  <c r="AB641" i="15"/>
  <c r="AC641" i="15" s="1"/>
  <c r="W640" i="15"/>
  <c r="X640" i="15" s="1"/>
  <c r="W641" i="15"/>
  <c r="X641" i="15" s="1"/>
  <c r="X602" i="15"/>
  <c r="X603" i="15"/>
  <c r="X604" i="15"/>
  <c r="X605" i="15"/>
  <c r="X606" i="15"/>
  <c r="X607" i="15"/>
  <c r="X626" i="15"/>
  <c r="W608" i="15"/>
  <c r="X608" i="15" s="1"/>
  <c r="X609" i="15"/>
  <c r="X610" i="15"/>
  <c r="X611" i="15"/>
  <c r="X612" i="15"/>
  <c r="W628" i="15"/>
  <c r="X628" i="15" s="1"/>
  <c r="W629" i="15"/>
  <c r="X629" i="15" s="1"/>
  <c r="X586" i="15"/>
  <c r="X590" i="15"/>
  <c r="X594" i="15"/>
  <c r="X582" i="15"/>
  <c r="X583" i="15"/>
  <c r="X584" i="15"/>
  <c r="X585" i="15"/>
  <c r="X587" i="15"/>
  <c r="X588" i="15"/>
  <c r="X589" i="15"/>
  <c r="X591" i="15"/>
  <c r="X592" i="15"/>
  <c r="X593" i="15"/>
  <c r="X595" i="15"/>
  <c r="X596" i="15"/>
  <c r="X597" i="15"/>
  <c r="X598" i="15"/>
  <c r="X599" i="15"/>
  <c r="X600" i="15"/>
  <c r="X601" i="15"/>
  <c r="X559" i="15"/>
  <c r="X560" i="15"/>
  <c r="X561" i="15"/>
  <c r="X562" i="15"/>
  <c r="X563" i="15"/>
  <c r="X564" i="15"/>
  <c r="X565" i="15"/>
  <c r="X566" i="15"/>
  <c r="X567" i="15"/>
  <c r="X568" i="15"/>
  <c r="X569" i="15"/>
  <c r="X570" i="15"/>
  <c r="X571" i="15"/>
  <c r="X572" i="15"/>
  <c r="X573" i="15"/>
  <c r="X577" i="15"/>
  <c r="X578" i="15"/>
  <c r="X579" i="15"/>
  <c r="X580" i="15"/>
  <c r="X581" i="15"/>
  <c r="X533" i="15"/>
  <c r="X537" i="15"/>
  <c r="AB455" i="15"/>
  <c r="AC455" i="15" s="1"/>
  <c r="AB456" i="15"/>
  <c r="AC456" i="15" s="1"/>
  <c r="AB457" i="15"/>
  <c r="AC457" i="15" s="1"/>
  <c r="AB458" i="15"/>
  <c r="AC458" i="15" s="1"/>
  <c r="X507" i="15"/>
  <c r="X531" i="15"/>
  <c r="X532" i="15"/>
  <c r="X534" i="15"/>
  <c r="X535" i="15"/>
  <c r="X536" i="15"/>
  <c r="X538" i="15"/>
  <c r="X539" i="15"/>
  <c r="X540" i="15"/>
  <c r="X541" i="15"/>
  <c r="X455" i="15"/>
  <c r="X456" i="15"/>
  <c r="X457" i="15"/>
  <c r="X458" i="15"/>
  <c r="X490" i="15"/>
  <c r="X491" i="15"/>
  <c r="X494" i="15"/>
  <c r="X498" i="15"/>
  <c r="X499" i="15"/>
  <c r="X502" i="15"/>
  <c r="X487" i="15"/>
  <c r="X488" i="15"/>
  <c r="X489" i="15"/>
  <c r="X492" i="15"/>
  <c r="X493" i="15"/>
  <c r="X495" i="15"/>
  <c r="X496" i="15"/>
  <c r="X497" i="15"/>
  <c r="X500" i="15"/>
  <c r="X501" i="15"/>
  <c r="X503" i="15"/>
  <c r="X504" i="15"/>
  <c r="X505" i="15"/>
  <c r="X506" i="15"/>
  <c r="X524" i="15"/>
  <c r="X525" i="15"/>
  <c r="X526" i="15"/>
  <c r="X527" i="15"/>
  <c r="X528" i="15"/>
  <c r="X529" i="15"/>
  <c r="X530" i="15"/>
  <c r="X445" i="15"/>
  <c r="X446" i="15"/>
  <c r="X447" i="15"/>
  <c r="X448" i="15"/>
  <c r="X449" i="15"/>
  <c r="X450" i="15"/>
  <c r="X451" i="15"/>
  <c r="X452" i="15"/>
  <c r="X453" i="15"/>
  <c r="X454" i="15"/>
  <c r="X484" i="15"/>
  <c r="X485" i="15"/>
  <c r="X486" i="15"/>
  <c r="X519" i="15"/>
  <c r="X473" i="15"/>
  <c r="X518" i="15"/>
  <c r="X474" i="15"/>
  <c r="X475" i="15"/>
  <c r="X476" i="15"/>
  <c r="X477" i="15"/>
  <c r="X478" i="15"/>
  <c r="X479" i="15"/>
  <c r="X480" i="15"/>
  <c r="X481" i="15"/>
  <c r="X482" i="15"/>
  <c r="X483" i="15"/>
  <c r="X515" i="15"/>
  <c r="X516" i="15"/>
  <c r="X517" i="15"/>
  <c r="X520" i="15"/>
  <c r="X521" i="15"/>
  <c r="X522" i="15"/>
  <c r="X523" i="15"/>
  <c r="X430" i="15"/>
  <c r="X425" i="15"/>
  <c r="X433" i="15"/>
  <c r="X437" i="15"/>
  <c r="X441" i="15"/>
  <c r="AB425" i="15"/>
  <c r="AC425" i="15" s="1"/>
  <c r="AB426" i="15"/>
  <c r="AC426" i="15" s="1"/>
  <c r="AB427" i="15"/>
  <c r="AC427" i="15" s="1"/>
  <c r="AB428" i="15"/>
  <c r="AC428" i="15" s="1"/>
  <c r="AC429" i="15"/>
  <c r="AB430" i="15"/>
  <c r="AC430" i="15" s="1"/>
  <c r="AB431" i="15"/>
  <c r="AC431" i="15" s="1"/>
  <c r="AB432" i="15"/>
  <c r="AC432" i="15" s="1"/>
  <c r="AB433" i="15"/>
  <c r="AC433" i="15" s="1"/>
  <c r="AB434" i="15"/>
  <c r="AC434" i="15" s="1"/>
  <c r="AB435" i="15"/>
  <c r="AC435" i="15" s="1"/>
  <c r="AB436" i="15"/>
  <c r="AC436" i="15" s="1"/>
  <c r="AB437" i="15"/>
  <c r="AC437" i="15" s="1"/>
  <c r="AB438" i="15"/>
  <c r="AC438" i="15" s="1"/>
  <c r="AB439" i="15"/>
  <c r="AC439" i="15" s="1"/>
  <c r="AB440" i="15"/>
  <c r="AC440" i="15" s="1"/>
  <c r="AB441" i="15"/>
  <c r="AC441" i="15" s="1"/>
  <c r="AB442" i="15"/>
  <c r="AC442" i="15" s="1"/>
  <c r="AB443" i="15"/>
  <c r="AC443" i="15" s="1"/>
  <c r="AB444" i="15"/>
  <c r="AC444" i="15" s="1"/>
  <c r="X426" i="15"/>
  <c r="X427" i="15"/>
  <c r="X428" i="15"/>
  <c r="X429" i="15"/>
  <c r="X431" i="15"/>
  <c r="X432" i="15"/>
  <c r="X434" i="15"/>
  <c r="X435" i="15"/>
  <c r="X436" i="15"/>
  <c r="X438" i="15"/>
  <c r="X439" i="15"/>
  <c r="X440" i="15"/>
  <c r="AB321" i="15"/>
  <c r="AC321" i="15" s="1"/>
  <c r="AB322" i="15"/>
  <c r="AC322" i="15" s="1"/>
  <c r="AB296" i="15"/>
  <c r="AC296" i="15" s="1"/>
  <c r="AB310" i="15"/>
  <c r="AC310" i="15" s="1"/>
  <c r="AB311" i="15"/>
  <c r="AC311" i="15" s="1"/>
  <c r="AB317" i="15"/>
  <c r="AC317" i="15" s="1"/>
  <c r="AB318" i="15"/>
  <c r="AC318" i="15" s="1"/>
  <c r="AB323" i="15"/>
  <c r="AC323" i="15" s="1"/>
  <c r="AB328" i="15"/>
  <c r="AC328" i="15" s="1"/>
  <c r="AB329" i="15"/>
  <c r="AC329" i="15" s="1"/>
  <c r="AB330" i="15"/>
  <c r="AC330" i="15" s="1"/>
  <c r="W322" i="15"/>
  <c r="X322" i="15" s="1"/>
  <c r="W296" i="15"/>
  <c r="X296" i="15" s="1"/>
  <c r="W310" i="15"/>
  <c r="X310" i="15" s="1"/>
  <c r="W311" i="15"/>
  <c r="X311" i="15" s="1"/>
  <c r="W317" i="15"/>
  <c r="X317" i="15" s="1"/>
  <c r="W318" i="15"/>
  <c r="X318" i="15" s="1"/>
  <c r="W323" i="15"/>
  <c r="X323" i="15" s="1"/>
  <c r="W328" i="15"/>
  <c r="X328" i="15" s="1"/>
  <c r="W329" i="15"/>
  <c r="X329" i="15" s="1"/>
  <c r="W330" i="15"/>
  <c r="X330" i="15" s="1"/>
  <c r="AB290" i="15"/>
  <c r="AC290" i="15" s="1"/>
  <c r="AB291" i="15"/>
  <c r="AC291" i="15" s="1"/>
  <c r="AB292" i="15"/>
  <c r="AC292" i="15" s="1"/>
  <c r="AB293" i="15"/>
  <c r="AC293" i="15" s="1"/>
  <c r="AB294" i="15"/>
  <c r="AC294" i="15" s="1"/>
  <c r="AB295" i="15"/>
  <c r="AC295" i="15" s="1"/>
  <c r="AB297" i="15"/>
  <c r="AC297" i="15" s="1"/>
  <c r="AB298" i="15"/>
  <c r="AC298" i="15" s="1"/>
  <c r="AB299" i="15"/>
  <c r="AC299" i="15" s="1"/>
  <c r="AB300" i="15"/>
  <c r="AC300" i="15" s="1"/>
  <c r="AB301" i="15"/>
  <c r="AC301" i="15" s="1"/>
  <c r="AB302" i="15"/>
  <c r="AC302" i="15" s="1"/>
  <c r="AB303" i="15"/>
  <c r="AC303" i="15" s="1"/>
  <c r="AB304" i="15"/>
  <c r="AC304" i="15" s="1"/>
  <c r="AB305" i="15"/>
  <c r="AC305" i="15" s="1"/>
  <c r="AB306" i="15"/>
  <c r="AC306" i="15" s="1"/>
  <c r="AB307" i="15"/>
  <c r="AC307" i="15" s="1"/>
  <c r="W102" i="15"/>
  <c r="X102" i="15" s="1"/>
  <c r="W103" i="15"/>
  <c r="X103" i="15" s="1"/>
  <c r="W104" i="15"/>
  <c r="X104" i="15" s="1"/>
  <c r="W105" i="15"/>
  <c r="X105" i="15" s="1"/>
  <c r="W106" i="15"/>
  <c r="X106" i="15" s="1"/>
  <c r="W129" i="15"/>
  <c r="X129" i="15" s="1"/>
  <c r="W114" i="15"/>
  <c r="X114" i="15" s="1"/>
  <c r="W154" i="15"/>
  <c r="X154" i="15" s="1"/>
  <c r="W162" i="15"/>
  <c r="X162" i="15" s="1"/>
  <c r="AB100" i="15"/>
  <c r="AC100" i="15" s="1"/>
  <c r="AB117" i="15"/>
  <c r="AC117" i="15" s="1"/>
  <c r="AB118" i="15"/>
  <c r="AC118" i="15" s="1"/>
  <c r="AB119" i="15"/>
  <c r="AC119" i="15" s="1"/>
  <c r="AB120" i="15"/>
  <c r="AC120" i="15" s="1"/>
  <c r="AB121" i="15"/>
  <c r="AC121" i="15" s="1"/>
  <c r="AB122" i="15"/>
  <c r="AC122" i="15" s="1"/>
  <c r="AB123" i="15"/>
  <c r="AC123" i="15" s="1"/>
  <c r="AB124" i="15"/>
  <c r="AC124" i="15" s="1"/>
  <c r="AB125" i="15"/>
  <c r="AC125" i="15" s="1"/>
  <c r="AB126" i="15"/>
  <c r="AC126" i="15" s="1"/>
  <c r="AB127" i="15"/>
  <c r="AC127" i="15" s="1"/>
  <c r="AB128" i="15"/>
  <c r="AC128" i="15" s="1"/>
  <c r="AB137" i="15"/>
  <c r="AC137" i="15" s="1"/>
  <c r="AB140" i="15"/>
  <c r="AC140" i="15" s="1"/>
  <c r="AB141" i="15"/>
  <c r="AC141" i="15" s="1"/>
  <c r="AB145" i="15"/>
  <c r="AC145" i="15" s="1"/>
  <c r="AB147" i="15"/>
  <c r="AC147" i="15" s="1"/>
  <c r="X100" i="15"/>
  <c r="X117" i="15"/>
  <c r="X118" i="15"/>
  <c r="X119" i="15"/>
  <c r="X120" i="15"/>
  <c r="X121" i="15"/>
  <c r="X122" i="15"/>
  <c r="X123" i="15"/>
  <c r="X124" i="15"/>
  <c r="X125" i="15"/>
  <c r="X126" i="15"/>
  <c r="X127" i="15"/>
  <c r="X128" i="15"/>
  <c r="X137" i="15"/>
  <c r="X140" i="15"/>
  <c r="X141" i="15"/>
  <c r="X145" i="15"/>
  <c r="X147" i="15"/>
  <c r="AB74" i="15"/>
  <c r="AC74" i="15" s="1"/>
  <c r="AB75" i="15"/>
  <c r="AC75" i="15" s="1"/>
  <c r="AB76" i="15"/>
  <c r="AC76" i="15" s="1"/>
  <c r="AB81" i="15"/>
  <c r="AC81" i="15" s="1"/>
  <c r="AB82" i="15"/>
  <c r="AC82" i="15" s="1"/>
  <c r="AB83" i="15"/>
  <c r="AC83" i="15" s="1"/>
  <c r="AB84" i="15"/>
  <c r="AC84" i="15" s="1"/>
  <c r="AB85" i="15"/>
  <c r="AC85" i="15" s="1"/>
  <c r="AB86" i="15"/>
  <c r="AC86" i="15" s="1"/>
  <c r="AB34" i="15"/>
  <c r="AC34" i="15" s="1"/>
  <c r="AB70" i="15"/>
  <c r="AC70" i="15" s="1"/>
  <c r="AB71" i="15"/>
  <c r="AC71" i="15" s="1"/>
  <c r="AB77" i="15"/>
  <c r="AC77" i="15" s="1"/>
  <c r="AB87" i="15"/>
  <c r="AC87" i="15" s="1"/>
  <c r="AB39" i="15"/>
  <c r="AC39" i="15" s="1"/>
  <c r="AB40" i="15"/>
  <c r="AC40" i="15" s="1"/>
  <c r="AB88" i="15"/>
  <c r="AC88" i="15" s="1"/>
  <c r="AB92" i="15"/>
  <c r="AC92" i="15" s="1"/>
  <c r="W34" i="15"/>
  <c r="W70" i="15"/>
  <c r="X70" i="15" s="1"/>
  <c r="W71" i="15"/>
  <c r="X71" i="15" s="1"/>
  <c r="W77" i="15"/>
  <c r="X77" i="15" s="1"/>
  <c r="W87" i="15"/>
  <c r="X87" i="15" s="1"/>
  <c r="W39" i="15"/>
  <c r="X39" i="15" s="1"/>
  <c r="W40" i="15"/>
  <c r="X40" i="15" s="1"/>
  <c r="W88" i="15"/>
  <c r="X88" i="15" s="1"/>
  <c r="AB22" i="15"/>
  <c r="AC22" i="15" s="1"/>
  <c r="AB24" i="15"/>
  <c r="AC24" i="15" s="1"/>
  <c r="AB25" i="15"/>
  <c r="AC25" i="15" s="1"/>
  <c r="AB26" i="15"/>
  <c r="AC26" i="15" s="1"/>
  <c r="AB27" i="15"/>
  <c r="AC27" i="15" s="1"/>
  <c r="AB28" i="15"/>
  <c r="AC28" i="15" s="1"/>
  <c r="AB29" i="15"/>
  <c r="AC29" i="15" s="1"/>
  <c r="AB30" i="15"/>
  <c r="AC30" i="15" s="1"/>
  <c r="AB21" i="15"/>
  <c r="AC21" i="15" s="1"/>
  <c r="AB23" i="15"/>
  <c r="AC23" i="15" s="1"/>
  <c r="AB16" i="15"/>
  <c r="AC16" i="15" s="1"/>
  <c r="AB18" i="15"/>
  <c r="AC18" i="15" s="1"/>
  <c r="AB17" i="15"/>
  <c r="AC17" i="15" s="1"/>
  <c r="F30" i="4"/>
  <c r="E30" i="4"/>
  <c r="B25" i="4" s="1"/>
  <c r="W59" i="13" l="1"/>
  <c r="X34" i="15"/>
  <c r="P6" i="18"/>
  <c r="D25" i="4"/>
  <c r="C25" i="4"/>
  <c r="H6" i="20"/>
  <c r="AH37" i="21" a="1"/>
  <c r="AH37" i="21" s="1"/>
  <c r="AF37" i="21"/>
  <c r="AC37" i="21"/>
  <c r="AE37" i="21" s="1"/>
  <c r="Y37" i="21"/>
  <c r="Z37" i="21" s="1"/>
  <c r="AA37" i="21" s="1"/>
  <c r="T37" i="21"/>
  <c r="N37" i="21"/>
  <c r="K37" i="21"/>
  <c r="K35" i="21" s="1"/>
  <c r="B37" i="21"/>
  <c r="A37" i="21"/>
  <c r="AC36" i="21"/>
  <c r="Y36" i="21"/>
  <c r="N36" i="21"/>
  <c r="B36" i="21"/>
  <c r="A36" i="21"/>
  <c r="AC35" i="21"/>
  <c r="AH13" i="21" a="1"/>
  <c r="AH13" i="21" s="1"/>
  <c r="AF13" i="21"/>
  <c r="AC13" i="21"/>
  <c r="AE13" i="21" s="1"/>
  <c r="Y13" i="21"/>
  <c r="T13" i="21"/>
  <c r="N13" i="21"/>
  <c r="K13" i="21"/>
  <c r="B13" i="21"/>
  <c r="A13" i="21"/>
  <c r="AC12" i="21"/>
  <c r="Y12" i="21"/>
  <c r="Z12" i="21" s="1"/>
  <c r="N12" i="21"/>
  <c r="B12" i="21"/>
  <c r="A12" i="21"/>
  <c r="AC11" i="21"/>
  <c r="AH10" i="21" a="1"/>
  <c r="AH10" i="21" s="1"/>
  <c r="AF10" i="21"/>
  <c r="AC10" i="21"/>
  <c r="AE10" i="21" s="1"/>
  <c r="Y10" i="21"/>
  <c r="Z10" i="21" s="1"/>
  <c r="T10" i="21"/>
  <c r="N10" i="21"/>
  <c r="K10" i="21"/>
  <c r="K7" i="21" s="1"/>
  <c r="B10" i="21"/>
  <c r="A10" i="21"/>
  <c r="AC9" i="21"/>
  <c r="Y9" i="21"/>
  <c r="Z9" i="21" s="1"/>
  <c r="N9" i="21"/>
  <c r="B9" i="21"/>
  <c r="AH9" i="21" s="1" a="1"/>
  <c r="AH9" i="21" s="1"/>
  <c r="A9" i="21"/>
  <c r="AC8" i="21"/>
  <c r="Y8" i="21"/>
  <c r="N8" i="21"/>
  <c r="B8" i="21"/>
  <c r="A8" i="21"/>
  <c r="M6" i="21"/>
  <c r="L6" i="21"/>
  <c r="J6" i="21"/>
  <c r="H6" i="21"/>
  <c r="AE27" i="20" a="1"/>
  <c r="AE27" i="20" s="1"/>
  <c r="AC27" i="20" s="1"/>
  <c r="Y27" i="20"/>
  <c r="Z27" i="20" s="1"/>
  <c r="AA27" i="20" s="1"/>
  <c r="T27" i="20"/>
  <c r="U27" i="20" s="1"/>
  <c r="N27" i="20"/>
  <c r="K27" i="20"/>
  <c r="B27" i="20"/>
  <c r="A27" i="20"/>
  <c r="Y26" i="20"/>
  <c r="Z26" i="20" s="1"/>
  <c r="AA26" i="20" s="1"/>
  <c r="T26" i="20"/>
  <c r="U26" i="20" s="1"/>
  <c r="V26" i="20" s="1"/>
  <c r="N26" i="20"/>
  <c r="K26" i="20"/>
  <c r="B26" i="20"/>
  <c r="A26" i="20"/>
  <c r="AE25" i="20" a="1"/>
  <c r="AE25" i="20" s="1"/>
  <c r="AC25" i="20" s="1"/>
  <c r="AE24" i="20" a="1"/>
  <c r="AE24" i="20" s="1"/>
  <c r="AC24" i="20" s="1"/>
  <c r="AI24" i="20" s="1"/>
  <c r="Y24" i="20"/>
  <c r="Z24" i="20" s="1"/>
  <c r="AA24" i="20" s="1"/>
  <c r="T24" i="20"/>
  <c r="U24" i="20" s="1"/>
  <c r="V24" i="20" s="1"/>
  <c r="N24" i="20"/>
  <c r="K24" i="20"/>
  <c r="B24" i="20"/>
  <c r="A24" i="20"/>
  <c r="Y23" i="20"/>
  <c r="Z23" i="20" s="1"/>
  <c r="V23" i="20"/>
  <c r="N23" i="20"/>
  <c r="B23" i="20"/>
  <c r="A23" i="20"/>
  <c r="AE22" i="20" a="1"/>
  <c r="AE22" i="20" s="1"/>
  <c r="AC22" i="20" s="1"/>
  <c r="AE9" i="20" a="1"/>
  <c r="AE9" i="20" s="1"/>
  <c r="AC9" i="20" s="1"/>
  <c r="Y9" i="20"/>
  <c r="Z9" i="20" s="1"/>
  <c r="AA9" i="20" s="1"/>
  <c r="T9" i="20"/>
  <c r="U9" i="20" s="1"/>
  <c r="V9" i="20" s="1"/>
  <c r="N9" i="20"/>
  <c r="K9" i="20"/>
  <c r="B9" i="20"/>
  <c r="A9" i="20"/>
  <c r="Y8" i="20"/>
  <c r="Z8" i="20" s="1"/>
  <c r="V8" i="20"/>
  <c r="N8" i="20"/>
  <c r="B8" i="20"/>
  <c r="A8" i="20"/>
  <c r="AE7" i="20" a="1"/>
  <c r="AE7" i="20" s="1"/>
  <c r="AC7" i="20" s="1"/>
  <c r="N6" i="19"/>
  <c r="M6" i="19"/>
  <c r="I6" i="19"/>
  <c r="AI123" i="19" a="1"/>
  <c r="AI123" i="19" s="1"/>
  <c r="AG123" i="19"/>
  <c r="AD123" i="19"/>
  <c r="AF123" i="19" s="1"/>
  <c r="Z123" i="19"/>
  <c r="AA123" i="19" s="1"/>
  <c r="U123" i="19"/>
  <c r="V123" i="19" s="1"/>
  <c r="O123" i="19"/>
  <c r="L123" i="19"/>
  <c r="B123" i="19"/>
  <c r="A123" i="19"/>
  <c r="AG115" i="19"/>
  <c r="AD115" i="19"/>
  <c r="AF115" i="19" s="1"/>
  <c r="Z115" i="19"/>
  <c r="AA115" i="19" s="1"/>
  <c r="O115" i="19"/>
  <c r="B115" i="19"/>
  <c r="A115" i="19"/>
  <c r="AD83" i="19"/>
  <c r="Z83" i="19"/>
  <c r="AA83" i="19" s="1"/>
  <c r="O83" i="19"/>
  <c r="B83" i="19"/>
  <c r="A83" i="19"/>
  <c r="AD82" i="19"/>
  <c r="Z82" i="19"/>
  <c r="AA82" i="19" s="1"/>
  <c r="O82" i="19"/>
  <c r="B82" i="19"/>
  <c r="A82" i="19"/>
  <c r="AD70" i="19"/>
  <c r="Z70" i="19"/>
  <c r="AA70" i="19" s="1"/>
  <c r="O70" i="19"/>
  <c r="B70" i="19"/>
  <c r="A70" i="19"/>
  <c r="AD16" i="19"/>
  <c r="Z16" i="19"/>
  <c r="AA16" i="19" s="1"/>
  <c r="O16" i="19"/>
  <c r="B16" i="19"/>
  <c r="A16" i="19"/>
  <c r="AD15" i="19"/>
  <c r="Z15" i="19"/>
  <c r="AA15" i="19" s="1"/>
  <c r="O15" i="19"/>
  <c r="B15" i="19"/>
  <c r="A15" i="19"/>
  <c r="AD14" i="19"/>
  <c r="Z14" i="19"/>
  <c r="AA14" i="19" s="1"/>
  <c r="O14" i="19"/>
  <c r="B14" i="19"/>
  <c r="A14" i="19"/>
  <c r="AD13" i="19"/>
  <c r="Z13" i="19"/>
  <c r="AA13" i="19" s="1"/>
  <c r="O13" i="19"/>
  <c r="B13" i="19"/>
  <c r="A13" i="19"/>
  <c r="AD10" i="19"/>
  <c r="AG10" i="19" s="1"/>
  <c r="Z10" i="19"/>
  <c r="AA10" i="19" s="1"/>
  <c r="U10" i="19"/>
  <c r="V10" i="19" s="1"/>
  <c r="O10" i="19"/>
  <c r="B10" i="19"/>
  <c r="A10" i="19"/>
  <c r="AD9" i="19"/>
  <c r="Z9" i="19"/>
  <c r="AA9" i="19" s="1"/>
  <c r="O9" i="19"/>
  <c r="B9" i="19"/>
  <c r="A9" i="19"/>
  <c r="AD8" i="19"/>
  <c r="Z8" i="19"/>
  <c r="AA8" i="19" s="1"/>
  <c r="O8" i="19"/>
  <c r="B8" i="19"/>
  <c r="A8" i="19"/>
  <c r="AE16" i="18" a="1"/>
  <c r="AE16" i="18" s="1"/>
  <c r="AC16" i="18" s="1"/>
  <c r="Y16" i="18"/>
  <c r="T16" i="18"/>
  <c r="N16" i="18"/>
  <c r="K16" i="18"/>
  <c r="B16" i="18"/>
  <c r="A16" i="18"/>
  <c r="AE15" i="18" a="1"/>
  <c r="AE15" i="18" s="1"/>
  <c r="AC15" i="18" s="1"/>
  <c r="Y15" i="18"/>
  <c r="T15" i="18"/>
  <c r="U15" i="18" s="1"/>
  <c r="N15" i="18"/>
  <c r="K15" i="18"/>
  <c r="B15" i="18"/>
  <c r="A15" i="18"/>
  <c r="Y14" i="18"/>
  <c r="T14" i="18"/>
  <c r="N14" i="18"/>
  <c r="K14" i="18"/>
  <c r="B14" i="18"/>
  <c r="AE14" i="18" s="1" a="1"/>
  <c r="AE14" i="18" s="1"/>
  <c r="A14" i="18"/>
  <c r="N13" i="18"/>
  <c r="K13" i="18"/>
  <c r="B13" i="18"/>
  <c r="AE13" i="18" s="1" a="1"/>
  <c r="AE13" i="18" s="1"/>
  <c r="A13" i="18"/>
  <c r="Y12" i="18"/>
  <c r="T12" i="18"/>
  <c r="U12" i="18" s="1"/>
  <c r="N12" i="18"/>
  <c r="K12" i="18"/>
  <c r="B12" i="18"/>
  <c r="AE12" i="18" s="1" a="1"/>
  <c r="AE12" i="18" s="1"/>
  <c r="AC12" i="18" s="1"/>
  <c r="A12" i="18"/>
  <c r="AE10" i="18" a="1"/>
  <c r="AE10" i="18" s="1"/>
  <c r="AC10" i="18" s="1"/>
  <c r="Y10" i="18"/>
  <c r="T10" i="18"/>
  <c r="U10" i="18" s="1"/>
  <c r="V10" i="18" s="1"/>
  <c r="N10" i="18"/>
  <c r="K10" i="18"/>
  <c r="B10" i="18"/>
  <c r="A10" i="18"/>
  <c r="AE9" i="18" a="1"/>
  <c r="AE9" i="18" s="1"/>
  <c r="AC9" i="18" s="1"/>
  <c r="Y9" i="18"/>
  <c r="T9" i="18"/>
  <c r="U9" i="18" s="1"/>
  <c r="V9" i="18" s="1"/>
  <c r="N9" i="18"/>
  <c r="K9" i="18"/>
  <c r="B9" i="18"/>
  <c r="A9" i="18"/>
  <c r="AE8" i="18" a="1"/>
  <c r="AE8" i="18" s="1"/>
  <c r="AC8" i="18" s="1"/>
  <c r="N8" i="18"/>
  <c r="K8" i="18"/>
  <c r="K7" i="18" s="1"/>
  <c r="P925" i="15"/>
  <c r="Q925" i="15" s="1"/>
  <c r="P918" i="15"/>
  <c r="Q918" i="15" s="1"/>
  <c r="P913" i="15"/>
  <c r="Q913" i="15" s="1"/>
  <c r="P904" i="15"/>
  <c r="Q904" i="15" s="1"/>
  <c r="P903" i="15"/>
  <c r="Q903" i="15" s="1"/>
  <c r="P902" i="15"/>
  <c r="Q902" i="15" s="1"/>
  <c r="P901" i="15"/>
  <c r="Q901" i="15" s="1"/>
  <c r="P770" i="15"/>
  <c r="Q770" i="15" s="1"/>
  <c r="P769" i="15"/>
  <c r="Q769" i="15" s="1"/>
  <c r="P768" i="15"/>
  <c r="P695" i="15"/>
  <c r="Q695" i="15" s="1"/>
  <c r="P694" i="15"/>
  <c r="P692" i="15"/>
  <c r="Q692" i="15" s="1"/>
  <c r="P684" i="15"/>
  <c r="Q684" i="15" s="1"/>
  <c r="P678" i="15"/>
  <c r="Q678" i="15" s="1"/>
  <c r="P676" i="15"/>
  <c r="Q676" i="15" s="1"/>
  <c r="P671" i="15"/>
  <c r="Q671" i="15" s="1"/>
  <c r="P670" i="15"/>
  <c r="Q670" i="15" s="1"/>
  <c r="P669" i="15"/>
  <c r="Q669" i="15" s="1"/>
  <c r="P651" i="15"/>
  <c r="Q651" i="15" s="1"/>
  <c r="P644" i="15"/>
  <c r="Q644" i="15" s="1"/>
  <c r="P643" i="15"/>
  <c r="P558" i="15"/>
  <c r="Q558" i="15" s="1"/>
  <c r="P557" i="15"/>
  <c r="Q557" i="15" s="1"/>
  <c r="P556" i="15"/>
  <c r="P554" i="15"/>
  <c r="Q554" i="15" s="1"/>
  <c r="P553" i="15"/>
  <c r="Q553" i="15" s="1"/>
  <c r="P551" i="15"/>
  <c r="Q551" i="15" s="1"/>
  <c r="P424" i="15"/>
  <c r="Q424" i="15" s="1"/>
  <c r="P423" i="15"/>
  <c r="Q423" i="15" s="1"/>
  <c r="P422" i="15"/>
  <c r="P420" i="15"/>
  <c r="Q420" i="15" s="1"/>
  <c r="P419" i="15"/>
  <c r="Q419" i="15" s="1"/>
  <c r="P398" i="15"/>
  <c r="Q398" i="15" s="1"/>
  <c r="P397" i="15"/>
  <c r="Q397" i="15" s="1"/>
  <c r="P396" i="15"/>
  <c r="Q396" i="15" s="1"/>
  <c r="P336" i="15"/>
  <c r="Q336" i="15" s="1"/>
  <c r="P335" i="15"/>
  <c r="Q335" i="15" s="1"/>
  <c r="P334" i="15"/>
  <c r="Q334" i="15" s="1"/>
  <c r="P333" i="15"/>
  <c r="Q333" i="15" s="1"/>
  <c r="P332" i="15"/>
  <c r="P289" i="15"/>
  <c r="Q289" i="15" s="1"/>
  <c r="P288" i="15"/>
  <c r="Q288" i="15" s="1"/>
  <c r="P287" i="15"/>
  <c r="P169" i="15"/>
  <c r="Q169" i="15" s="1"/>
  <c r="P168" i="15"/>
  <c r="Q168" i="15" s="1"/>
  <c r="P167" i="15"/>
  <c r="Q167" i="15" s="1"/>
  <c r="P166" i="15"/>
  <c r="Q166" i="15" s="1"/>
  <c r="P165" i="15"/>
  <c r="Q165" i="15" s="1"/>
  <c r="P164" i="15"/>
  <c r="P99" i="15"/>
  <c r="Q99" i="15" s="1"/>
  <c r="P98" i="15"/>
  <c r="P15" i="15"/>
  <c r="Q15" i="15" s="1"/>
  <c r="P14" i="15"/>
  <c r="Q14" i="15" s="1"/>
  <c r="P13" i="15"/>
  <c r="Q13" i="15" s="1"/>
  <c r="P12" i="15"/>
  <c r="Q12" i="15" s="1"/>
  <c r="P11" i="15"/>
  <c r="Q10" i="15"/>
  <c r="Q9" i="15"/>
  <c r="N7" i="13"/>
  <c r="N14" i="13"/>
  <c r="N15" i="13"/>
  <c r="N16" i="13"/>
  <c r="N17" i="13"/>
  <c r="N18" i="13"/>
  <c r="N19" i="13"/>
  <c r="N20" i="13"/>
  <c r="N21" i="13"/>
  <c r="N22" i="13"/>
  <c r="N65" i="13"/>
  <c r="N66" i="13"/>
  <c r="N67" i="13"/>
  <c r="N68" i="13"/>
  <c r="N69" i="13"/>
  <c r="N70" i="13"/>
  <c r="N71" i="13"/>
  <c r="N72" i="13"/>
  <c r="N73" i="13"/>
  <c r="N74" i="13"/>
  <c r="N75" i="13"/>
  <c r="N88" i="13"/>
  <c r="N89" i="13"/>
  <c r="N90" i="13"/>
  <c r="N101" i="13"/>
  <c r="N102" i="13"/>
  <c r="N103" i="13"/>
  <c r="N104" i="13"/>
  <c r="N105" i="13"/>
  <c r="N106" i="13"/>
  <c r="N107" i="13"/>
  <c r="K65" i="13"/>
  <c r="K66" i="13"/>
  <c r="K67" i="13"/>
  <c r="K68" i="13"/>
  <c r="K69" i="13"/>
  <c r="K70" i="13"/>
  <c r="K71" i="13"/>
  <c r="K72" i="13"/>
  <c r="K73" i="13"/>
  <c r="K74" i="13"/>
  <c r="K75" i="13"/>
  <c r="K88" i="13"/>
  <c r="K89" i="13"/>
  <c r="K90" i="13"/>
  <c r="K101" i="13"/>
  <c r="K102" i="13"/>
  <c r="K103" i="13"/>
  <c r="K104" i="13"/>
  <c r="K105" i="13"/>
  <c r="K106" i="13"/>
  <c r="K107" i="13"/>
  <c r="AE904" i="15"/>
  <c r="AH904" i="15" s="1"/>
  <c r="AA904" i="15"/>
  <c r="V904" i="15"/>
  <c r="C904" i="15"/>
  <c r="B904" i="15"/>
  <c r="AE903" i="15"/>
  <c r="AA903" i="15"/>
  <c r="V903" i="15"/>
  <c r="C903" i="15"/>
  <c r="B903" i="15"/>
  <c r="AE902" i="15"/>
  <c r="AA902" i="15"/>
  <c r="V902" i="15"/>
  <c r="W902" i="15" s="1"/>
  <c r="X902" i="15" s="1"/>
  <c r="C902" i="15"/>
  <c r="B902" i="15"/>
  <c r="AE901" i="15"/>
  <c r="AH901" i="15" s="1"/>
  <c r="AA901" i="15"/>
  <c r="V901" i="15"/>
  <c r="C901" i="15"/>
  <c r="B901" i="15"/>
  <c r="AE770" i="15"/>
  <c r="AA770" i="15"/>
  <c r="C770" i="15"/>
  <c r="B770" i="15"/>
  <c r="AE676" i="15"/>
  <c r="AH676" i="15" s="1"/>
  <c r="AA676" i="15"/>
  <c r="C676" i="15"/>
  <c r="B676" i="15"/>
  <c r="AE671" i="15"/>
  <c r="AA671" i="15"/>
  <c r="C671" i="15"/>
  <c r="B671" i="15"/>
  <c r="AE670" i="15"/>
  <c r="AA670" i="15"/>
  <c r="C670" i="15"/>
  <c r="B670" i="15"/>
  <c r="AE669" i="15"/>
  <c r="AA669" i="15"/>
  <c r="C669" i="15"/>
  <c r="B669" i="15"/>
  <c r="AE651" i="15"/>
  <c r="AA651" i="15"/>
  <c r="C651" i="15"/>
  <c r="B651" i="15"/>
  <c r="AH558" i="15"/>
  <c r="C558" i="15"/>
  <c r="B558" i="15"/>
  <c r="AJ554" i="15" a="1"/>
  <c r="AJ554" i="15" s="1"/>
  <c r="AE554" i="15"/>
  <c r="C554" i="15"/>
  <c r="B554" i="15"/>
  <c r="AJ553" i="15" a="1"/>
  <c r="AJ553" i="15" s="1"/>
  <c r="AH553" i="15"/>
  <c r="AE553" i="15"/>
  <c r="C553" i="15"/>
  <c r="B553" i="15"/>
  <c r="AE551" i="15"/>
  <c r="AA551" i="15"/>
  <c r="X551" i="15"/>
  <c r="C551" i="15"/>
  <c r="B551" i="15"/>
  <c r="AE424" i="15"/>
  <c r="AH424" i="15" s="1"/>
  <c r="AA424" i="15"/>
  <c r="C424" i="15"/>
  <c r="B424" i="15"/>
  <c r="AE397" i="15"/>
  <c r="AH397" i="15" s="1"/>
  <c r="AA397" i="15"/>
  <c r="V397" i="15"/>
  <c r="C397" i="15"/>
  <c r="B397" i="15"/>
  <c r="AE396" i="15"/>
  <c r="AH396" i="15" s="1"/>
  <c r="AA396" i="15"/>
  <c r="V396" i="15"/>
  <c r="C396" i="15"/>
  <c r="B396" i="15"/>
  <c r="AE336" i="15"/>
  <c r="AH336" i="15" s="1"/>
  <c r="AA336" i="15"/>
  <c r="X336" i="15"/>
  <c r="C336" i="15"/>
  <c r="B336" i="15"/>
  <c r="AE335" i="15"/>
  <c r="AH335" i="15" s="1"/>
  <c r="AA335" i="15"/>
  <c r="C335" i="15"/>
  <c r="B335" i="15"/>
  <c r="AE334" i="15"/>
  <c r="AH334" i="15" s="1"/>
  <c r="AA334" i="15"/>
  <c r="C334" i="15"/>
  <c r="B334" i="15"/>
  <c r="AE289" i="15"/>
  <c r="AA289" i="15"/>
  <c r="C289" i="15"/>
  <c r="B289" i="15"/>
  <c r="AE169" i="15"/>
  <c r="AH169" i="15" s="1"/>
  <c r="AA169" i="15"/>
  <c r="X169" i="15"/>
  <c r="C169" i="15"/>
  <c r="B169" i="15"/>
  <c r="AE168" i="15"/>
  <c r="AH168" i="15" s="1"/>
  <c r="AA168" i="15"/>
  <c r="X168" i="15"/>
  <c r="C168" i="15"/>
  <c r="B168" i="15"/>
  <c r="AE167" i="15"/>
  <c r="AH167" i="15" s="1"/>
  <c r="AA167" i="15"/>
  <c r="C167" i="15"/>
  <c r="B167" i="15"/>
  <c r="AE166" i="15"/>
  <c r="AA166" i="15"/>
  <c r="C166" i="15"/>
  <c r="B166" i="15"/>
  <c r="AE15" i="15"/>
  <c r="AA15" i="15"/>
  <c r="C15" i="15"/>
  <c r="B15" i="15"/>
  <c r="AE14" i="15"/>
  <c r="AA14" i="15"/>
  <c r="C14" i="15"/>
  <c r="B14" i="15"/>
  <c r="AE97" i="15"/>
  <c r="B98" i="15"/>
  <c r="C98" i="15"/>
  <c r="AA98" i="15"/>
  <c r="AE98" i="15"/>
  <c r="AH98" i="15" s="1"/>
  <c r="AE12" i="15"/>
  <c r="AA12" i="15"/>
  <c r="C12" i="15"/>
  <c r="B12" i="15"/>
  <c r="AE11" i="15"/>
  <c r="AA11" i="15"/>
  <c r="C11" i="15"/>
  <c r="B11" i="15"/>
  <c r="E25" i="4" l="1"/>
  <c r="AC13" i="18"/>
  <c r="AE28" i="21"/>
  <c r="AF117" i="19"/>
  <c r="AF118" i="19"/>
  <c r="AF114" i="19"/>
  <c r="AC14" i="18"/>
  <c r="AF112" i="19"/>
  <c r="AF113" i="19"/>
  <c r="AF111" i="19"/>
  <c r="AJ551" i="15" a="1"/>
  <c r="AJ551" i="15" s="1"/>
  <c r="AH36" i="21" a="1"/>
  <c r="AH36" i="21" s="1"/>
  <c r="Q11" i="15"/>
  <c r="P7" i="15"/>
  <c r="AE25" i="21"/>
  <c r="AE26" i="21"/>
  <c r="AE18" i="21"/>
  <c r="AE23" i="21"/>
  <c r="AE22" i="21"/>
  <c r="AE21" i="21"/>
  <c r="AE20" i="21"/>
  <c r="AE17" i="21"/>
  <c r="AE15" i="21"/>
  <c r="AE16" i="21"/>
  <c r="AF110" i="19"/>
  <c r="AF109" i="19"/>
  <c r="AF107" i="19"/>
  <c r="AF108" i="19"/>
  <c r="AF106" i="19"/>
  <c r="AF105" i="19"/>
  <c r="K11" i="21"/>
  <c r="K3" i="21" s="1"/>
  <c r="N7" i="18"/>
  <c r="AE8" i="20" a="1"/>
  <c r="AE8" i="20" s="1"/>
  <c r="AC8" i="20" s="1"/>
  <c r="AJ8" i="20" s="1"/>
  <c r="K11" i="18"/>
  <c r="K6" i="18" s="1"/>
  <c r="N11" i="18"/>
  <c r="N7" i="21"/>
  <c r="N35" i="21"/>
  <c r="T6" i="21"/>
  <c r="N11" i="21"/>
  <c r="K7" i="20"/>
  <c r="K22" i="20"/>
  <c r="N25" i="20"/>
  <c r="AE26" i="20" a="1"/>
  <c r="AE26" i="20" s="1"/>
  <c r="AC26" i="20" s="1"/>
  <c r="AI26" i="20" s="1"/>
  <c r="AK26" i="20" s="1"/>
  <c r="K25" i="20"/>
  <c r="N7" i="20"/>
  <c r="N22" i="20"/>
  <c r="O120" i="19"/>
  <c r="P8" i="19"/>
  <c r="O7" i="19"/>
  <c r="O12" i="19"/>
  <c r="L120" i="19"/>
  <c r="L3" i="19" s="1"/>
  <c r="AB11" i="15"/>
  <c r="AC11" i="15" s="1"/>
  <c r="AB336" i="15"/>
  <c r="AC336" i="15" s="1"/>
  <c r="AB168" i="15"/>
  <c r="AC168" i="15" s="1"/>
  <c r="AB397" i="15"/>
  <c r="AC397" i="15" s="1"/>
  <c r="AB670" i="15"/>
  <c r="AC670" i="15" s="1"/>
  <c r="AB671" i="15"/>
  <c r="AC671" i="15" s="1"/>
  <c r="AB770" i="15"/>
  <c r="AC770" i="15" s="1"/>
  <c r="AB904" i="15"/>
  <c r="AC904" i="15" s="1"/>
  <c r="AB166" i="15"/>
  <c r="AC166" i="15" s="1"/>
  <c r="AB396" i="15"/>
  <c r="AC396" i="15" s="1"/>
  <c r="AB98" i="15"/>
  <c r="AC98" i="15" s="1"/>
  <c r="AB169" i="15"/>
  <c r="AC169" i="15" s="1"/>
  <c r="AB289" i="15"/>
  <c r="AC289" i="15" s="1"/>
  <c r="AB334" i="15"/>
  <c r="AC334" i="15" s="1"/>
  <c r="AB12" i="15"/>
  <c r="AC12" i="15" s="1"/>
  <c r="AB15" i="15"/>
  <c r="AC15" i="15" s="1"/>
  <c r="AB903" i="15"/>
  <c r="AC903" i="15" s="1"/>
  <c r="P693" i="15"/>
  <c r="P97" i="15"/>
  <c r="P286" i="15"/>
  <c r="I6" i="21"/>
  <c r="AI10" i="19" a="1"/>
  <c r="AI10" i="19" s="1"/>
  <c r="P331" i="15"/>
  <c r="P555" i="15"/>
  <c r="P421" i="15"/>
  <c r="P163" i="15"/>
  <c r="P642" i="15"/>
  <c r="P767" i="15"/>
  <c r="AF84" i="19"/>
  <c r="AF10" i="19"/>
  <c r="AF122" i="19"/>
  <c r="AF101" i="19"/>
  <c r="AF104" i="19"/>
  <c r="AF102" i="19"/>
  <c r="AF121" i="19"/>
  <c r="AF103" i="19"/>
  <c r="AJ904" i="15" a="1"/>
  <c r="AJ904" i="15" s="1"/>
  <c r="AJ901" i="15" a="1"/>
  <c r="AJ901" i="15" s="1"/>
  <c r="AJ903" i="15" a="1"/>
  <c r="AJ903" i="15" s="1"/>
  <c r="AJ902" i="15" a="1"/>
  <c r="AJ902" i="15" s="1"/>
  <c r="AH902" i="15"/>
  <c r="AE33" i="21"/>
  <c r="AH903" i="15"/>
  <c r="AE31" i="21"/>
  <c r="AE32" i="21"/>
  <c r="AE39" i="21"/>
  <c r="AE40" i="21"/>
  <c r="AJ396" i="15" a="1"/>
  <c r="AJ396" i="15" s="1"/>
  <c r="AJ397" i="15" a="1"/>
  <c r="AJ397" i="15" s="1"/>
  <c r="AF96" i="19"/>
  <c r="AF97" i="19"/>
  <c r="AF98" i="19"/>
  <c r="AF95" i="19"/>
  <c r="AF26" i="19"/>
  <c r="AF99" i="19"/>
  <c r="AF100" i="19"/>
  <c r="AF67" i="19"/>
  <c r="AF68" i="19"/>
  <c r="AF66" i="19"/>
  <c r="AF65" i="19"/>
  <c r="AG8" i="19"/>
  <c r="Y6" i="21"/>
  <c r="N6" i="13"/>
  <c r="N2" i="13" s="1"/>
  <c r="K6" i="13"/>
  <c r="AH8" i="21" a="1"/>
  <c r="AH8" i="21" s="1"/>
  <c r="O8" i="18"/>
  <c r="T6" i="18"/>
  <c r="Q556" i="15"/>
  <c r="Q694" i="15"/>
  <c r="Q8" i="15"/>
  <c r="Q164" i="15"/>
  <c r="Q643" i="15"/>
  <c r="Q768" i="15"/>
  <c r="AI12" i="18"/>
  <c r="AK12" i="18" s="1"/>
  <c r="AJ12" i="18"/>
  <c r="AJ13" i="18"/>
  <c r="AI13" i="18"/>
  <c r="AK13" i="18" s="1"/>
  <c r="AN16" i="18"/>
  <c r="AJ16" i="18"/>
  <c r="AI16" i="18"/>
  <c r="AK16" i="18" s="1"/>
  <c r="AJ9" i="20"/>
  <c r="AI9" i="20"/>
  <c r="AK9" i="20" s="1"/>
  <c r="AE9" i="21"/>
  <c r="AI15" i="18"/>
  <c r="AK15" i="18" s="1"/>
  <c r="AJ15" i="18"/>
  <c r="AJ27" i="20"/>
  <c r="AI27" i="20"/>
  <c r="AK27" i="20" s="1"/>
  <c r="AJ9" i="18"/>
  <c r="AI9" i="18"/>
  <c r="AK9" i="18" s="1"/>
  <c r="AN10" i="18"/>
  <c r="AJ10" i="18"/>
  <c r="AI10" i="18"/>
  <c r="AK10" i="18" s="1"/>
  <c r="AI14" i="18"/>
  <c r="AK14" i="18" s="1"/>
  <c r="AJ14" i="18"/>
  <c r="AJ25" i="20"/>
  <c r="AI25" i="20"/>
  <c r="AJ8" i="18"/>
  <c r="AI8" i="18"/>
  <c r="AK8" i="18" s="1"/>
  <c r="AI83" i="19" a="1"/>
  <c r="AI83" i="19" s="1"/>
  <c r="O37" i="21"/>
  <c r="AF14" i="19"/>
  <c r="AF9" i="21"/>
  <c r="AH551" i="15"/>
  <c r="AH554" i="15"/>
  <c r="AF16" i="19"/>
  <c r="AF82" i="19"/>
  <c r="AG14" i="19"/>
  <c r="AG16" i="19"/>
  <c r="AG82" i="19"/>
  <c r="AF13" i="19"/>
  <c r="AF94" i="19"/>
  <c r="AF81" i="19"/>
  <c r="AF89" i="19"/>
  <c r="AF85" i="19"/>
  <c r="AF88" i="19"/>
  <c r="AF73" i="19"/>
  <c r="AF76" i="19"/>
  <c r="AF91" i="19"/>
  <c r="AF93" i="19"/>
  <c r="AF80" i="19"/>
  <c r="AF90" i="19"/>
  <c r="AF77" i="19"/>
  <c r="AF78" i="19"/>
  <c r="AF72" i="19"/>
  <c r="AF75" i="19"/>
  <c r="AF92" i="19"/>
  <c r="AF86" i="19"/>
  <c r="AF87" i="19"/>
  <c r="AF74" i="19"/>
  <c r="AF79" i="19"/>
  <c r="AF71" i="19"/>
  <c r="AF18" i="19"/>
  <c r="AF27" i="19"/>
  <c r="AF44" i="19"/>
  <c r="AF52" i="19"/>
  <c r="AF60" i="19"/>
  <c r="AF33" i="19"/>
  <c r="AF41" i="19"/>
  <c r="AF64" i="19"/>
  <c r="AF21" i="19"/>
  <c r="AF30" i="19"/>
  <c r="AF49" i="19"/>
  <c r="AF57" i="19"/>
  <c r="AF38" i="19"/>
  <c r="AF20" i="19"/>
  <c r="AF29" i="19"/>
  <c r="AF46" i="19"/>
  <c r="AF54" i="19"/>
  <c r="AF35" i="19"/>
  <c r="AF23" i="19"/>
  <c r="AF43" i="19"/>
  <c r="AF51" i="19"/>
  <c r="AF59" i="19"/>
  <c r="AF32" i="19"/>
  <c r="AF40" i="19"/>
  <c r="AF63" i="19"/>
  <c r="AF22" i="19"/>
  <c r="AF31" i="19"/>
  <c r="AF48" i="19"/>
  <c r="AF56" i="19"/>
  <c r="AF37" i="19"/>
  <c r="AF17" i="19"/>
  <c r="AF25" i="19"/>
  <c r="AF45" i="19"/>
  <c r="AF53" i="19"/>
  <c r="AF61" i="19"/>
  <c r="AF34" i="19"/>
  <c r="AF24" i="19"/>
  <c r="AF42" i="19"/>
  <c r="AF50" i="19"/>
  <c r="AF58" i="19"/>
  <c r="AF39" i="19"/>
  <c r="AF62" i="19"/>
  <c r="AF19" i="19"/>
  <c r="AF28" i="19"/>
  <c r="AF47" i="19"/>
  <c r="AF55" i="19"/>
  <c r="AF36" i="19"/>
  <c r="AF69" i="19"/>
  <c r="AF15" i="19"/>
  <c r="AF70" i="19"/>
  <c r="AF83" i="19"/>
  <c r="AG13" i="19"/>
  <c r="AG15" i="19"/>
  <c r="AG70" i="19"/>
  <c r="AG83" i="19"/>
  <c r="F25" i="4"/>
  <c r="G25" i="4"/>
  <c r="AI8" i="19" a="1"/>
  <c r="AI8" i="19" s="1"/>
  <c r="AJ15" i="15" a="1"/>
  <c r="AJ15" i="15" s="1"/>
  <c r="AJ14" i="15" a="1"/>
  <c r="AJ14" i="15" s="1"/>
  <c r="AH11" i="15"/>
  <c r="AH12" i="15"/>
  <c r="AJ11" i="15" a="1"/>
  <c r="AJ11" i="15" s="1"/>
  <c r="AJ12" i="15" a="1"/>
  <c r="AJ12" i="15" s="1"/>
  <c r="AH14" i="15"/>
  <c r="AH15" i="15"/>
  <c r="AJ770" i="15" a="1"/>
  <c r="AJ770" i="15" s="1"/>
  <c r="AJ670" i="15" a="1"/>
  <c r="AJ670" i="15" s="1"/>
  <c r="AJ169" i="15" a="1"/>
  <c r="AJ169" i="15" s="1"/>
  <c r="AJ289" i="15" a="1"/>
  <c r="AJ289" i="15" s="1"/>
  <c r="AJ335" i="15" a="1"/>
  <c r="AJ335" i="15" s="1"/>
  <c r="AJ676" i="15" a="1"/>
  <c r="AJ676" i="15" s="1"/>
  <c r="AJ334" i="15" a="1"/>
  <c r="AJ334" i="15" s="1"/>
  <c r="AJ671" i="15" a="1"/>
  <c r="AJ671" i="15" s="1"/>
  <c r="AE36" i="21"/>
  <c r="AJ424" i="15" a="1"/>
  <c r="AJ424" i="15" s="1"/>
  <c r="AJ558" i="15" a="1"/>
  <c r="AJ558" i="15" s="1"/>
  <c r="AJ651" i="15" a="1"/>
  <c r="AJ651" i="15" s="1"/>
  <c r="AJ669" i="15" a="1"/>
  <c r="AJ669" i="15" s="1"/>
  <c r="AH12" i="21" a="1"/>
  <c r="AH12" i="21" s="1"/>
  <c r="AE12" i="21"/>
  <c r="AJ336" i="15" a="1"/>
  <c r="AJ336" i="15" s="1"/>
  <c r="AE23" i="20" a="1"/>
  <c r="AE23" i="20" s="1"/>
  <c r="AC23" i="20" s="1"/>
  <c r="O13" i="21"/>
  <c r="AI15" i="19" a="1"/>
  <c r="AI15" i="19" s="1"/>
  <c r="AI115" i="19" a="1"/>
  <c r="AI115" i="19" s="1"/>
  <c r="O23" i="20"/>
  <c r="AE8" i="21"/>
  <c r="O9" i="21"/>
  <c r="AI70" i="19" a="1"/>
  <c r="AI70" i="19" s="1"/>
  <c r="AI16" i="19" a="1"/>
  <c r="AI16" i="19" s="1"/>
  <c r="AI82" i="19" a="1"/>
  <c r="AI82" i="19" s="1"/>
  <c r="AI14" i="19" a="1"/>
  <c r="AI14" i="19" s="1"/>
  <c r="AI13" i="19" a="1"/>
  <c r="AI13" i="19" s="1"/>
  <c r="AI9" i="19" a="1"/>
  <c r="AI9" i="19" s="1"/>
  <c r="AF9" i="19"/>
  <c r="P83" i="19"/>
  <c r="AF8" i="19"/>
  <c r="P123" i="19"/>
  <c r="W70" i="19"/>
  <c r="W83" i="19"/>
  <c r="AF36" i="21"/>
  <c r="O10" i="21"/>
  <c r="O36" i="21"/>
  <c r="AF12" i="21"/>
  <c r="AG9" i="19"/>
  <c r="AF8" i="21"/>
  <c r="O8" i="21"/>
  <c r="AH770" i="15"/>
  <c r="AH670" i="15"/>
  <c r="AH651" i="15"/>
  <c r="AH671" i="15"/>
  <c r="AH669" i="15"/>
  <c r="AJ98" i="15" a="1"/>
  <c r="AJ98" i="15" s="1"/>
  <c r="AJ167" i="15" a="1"/>
  <c r="AJ167" i="15" s="1"/>
  <c r="AJ168" i="15" a="1"/>
  <c r="AJ168" i="15" s="1"/>
  <c r="AJ166" i="15" a="1"/>
  <c r="AJ166" i="15" s="1"/>
  <c r="AH289" i="15"/>
  <c r="AH166" i="15"/>
  <c r="P9" i="19"/>
  <c r="P13" i="19"/>
  <c r="P15" i="19"/>
  <c r="W82" i="19"/>
  <c r="P115" i="19"/>
  <c r="W123" i="19"/>
  <c r="O8" i="20"/>
  <c r="O9" i="20"/>
  <c r="O12" i="21"/>
  <c r="P14" i="19"/>
  <c r="P16" i="19"/>
  <c r="P82" i="19"/>
  <c r="W115" i="19"/>
  <c r="O24" i="20"/>
  <c r="O27" i="20"/>
  <c r="V13" i="18"/>
  <c r="AA8" i="18"/>
  <c r="Z10" i="18"/>
  <c r="AA10" i="18" s="1"/>
  <c r="U14" i="18"/>
  <c r="V14" i="18" s="1"/>
  <c r="AN9" i="18"/>
  <c r="Z9" i="18"/>
  <c r="AA9" i="18" s="1"/>
  <c r="Z12" i="18"/>
  <c r="AA12" i="18" s="1"/>
  <c r="AA13" i="18"/>
  <c r="Z14" i="18"/>
  <c r="AA14" i="18" s="1"/>
  <c r="Z15" i="18"/>
  <c r="AA15" i="18" s="1"/>
  <c r="Z16" i="18"/>
  <c r="AA16" i="18" s="1"/>
  <c r="U16" i="18"/>
  <c r="V16" i="18" s="1"/>
  <c r="AM16" i="18"/>
  <c r="AO16" i="18" s="1"/>
  <c r="AM10" i="18"/>
  <c r="AO10" i="18" s="1"/>
  <c r="AM9" i="18"/>
  <c r="AO9" i="18" s="1"/>
  <c r="AJ24" i="20"/>
  <c r="AK24" i="20"/>
  <c r="AA8" i="20"/>
  <c r="AA23" i="20"/>
  <c r="O26" i="20"/>
  <c r="AN7" i="20"/>
  <c r="AN22" i="20"/>
  <c r="AN24" i="20"/>
  <c r="AN9" i="20"/>
  <c r="AN25" i="20"/>
  <c r="Z8" i="21"/>
  <c r="Z13" i="21"/>
  <c r="AA13" i="21" s="1"/>
  <c r="Z36" i="21"/>
  <c r="AA36" i="21" s="1"/>
  <c r="V8" i="21"/>
  <c r="V9" i="21"/>
  <c r="AA9" i="21"/>
  <c r="U10" i="21"/>
  <c r="V10" i="21" s="1"/>
  <c r="AA10" i="21"/>
  <c r="V12" i="21"/>
  <c r="AA12" i="21"/>
  <c r="U13" i="21"/>
  <c r="V13" i="21" s="1"/>
  <c r="V36" i="21"/>
  <c r="U37" i="21"/>
  <c r="V37" i="21" s="1"/>
  <c r="AM27" i="20"/>
  <c r="AO27" i="20" s="1"/>
  <c r="AM7" i="20"/>
  <c r="AM9" i="20"/>
  <c r="AO9" i="20" s="1"/>
  <c r="AM22" i="20"/>
  <c r="AM24" i="20"/>
  <c r="AO24" i="20" s="1"/>
  <c r="AM25" i="20"/>
  <c r="AO25" i="20" s="1"/>
  <c r="AN27" i="20"/>
  <c r="V27" i="20"/>
  <c r="W8" i="19"/>
  <c r="W10" i="19"/>
  <c r="W13" i="19"/>
  <c r="W14" i="19"/>
  <c r="W15" i="19"/>
  <c r="W16" i="19"/>
  <c r="AB70" i="19"/>
  <c r="AB82" i="19"/>
  <c r="AB83" i="19"/>
  <c r="AB115" i="19"/>
  <c r="AB123" i="19"/>
  <c r="AB13" i="19"/>
  <c r="AB14" i="19"/>
  <c r="AB15" i="19"/>
  <c r="AB16" i="19"/>
  <c r="P10" i="19"/>
  <c r="U6" i="19"/>
  <c r="W9" i="19"/>
  <c r="P70" i="19"/>
  <c r="AB10" i="19"/>
  <c r="AB9" i="19"/>
  <c r="AB8" i="19"/>
  <c r="Z6" i="19"/>
  <c r="AN15" i="18"/>
  <c r="AM15" i="18"/>
  <c r="AO15" i="18" s="1"/>
  <c r="V8" i="18"/>
  <c r="O9" i="18"/>
  <c r="O10" i="18"/>
  <c r="O13" i="18"/>
  <c r="O14" i="18"/>
  <c r="O16" i="18"/>
  <c r="O12" i="18"/>
  <c r="V12" i="18"/>
  <c r="O15" i="18"/>
  <c r="V15" i="18"/>
  <c r="W901" i="15"/>
  <c r="X901" i="15" s="1"/>
  <c r="AB902" i="15"/>
  <c r="AC902" i="15" s="1"/>
  <c r="X669" i="15"/>
  <c r="W903" i="15"/>
  <c r="X903" i="15" s="1"/>
  <c r="X770" i="15"/>
  <c r="AB901" i="15"/>
  <c r="AC901" i="15" s="1"/>
  <c r="W904" i="15"/>
  <c r="X904" i="15" s="1"/>
  <c r="X651" i="15"/>
  <c r="AB669" i="15"/>
  <c r="AC669" i="15" s="1"/>
  <c r="X670" i="15"/>
  <c r="X676" i="15"/>
  <c r="AB651" i="15"/>
  <c r="AC651" i="15" s="1"/>
  <c r="X671" i="15"/>
  <c r="AB676" i="15"/>
  <c r="AC676" i="15" s="1"/>
  <c r="AB551" i="15"/>
  <c r="AC551" i="15" s="1"/>
  <c r="X424" i="15"/>
  <c r="X558" i="15"/>
  <c r="W396" i="15"/>
  <c r="AB424" i="15"/>
  <c r="AC424" i="15" s="1"/>
  <c r="X335" i="15"/>
  <c r="X334" i="15"/>
  <c r="AB335" i="15"/>
  <c r="AC335" i="15" s="1"/>
  <c r="W397" i="15"/>
  <c r="X397" i="15" s="1"/>
  <c r="Q98" i="15"/>
  <c r="X167" i="15"/>
  <c r="X166" i="15"/>
  <c r="AB167" i="15"/>
  <c r="AC167" i="15" s="1"/>
  <c r="AB14" i="15"/>
  <c r="AC14" i="15" s="1"/>
  <c r="X98" i="15"/>
  <c r="N3" i="21" l="1"/>
  <c r="N3" i="20"/>
  <c r="H25" i="4"/>
  <c r="K3" i="20"/>
  <c r="O3" i="19"/>
  <c r="P3" i="15"/>
  <c r="AI8" i="20"/>
  <c r="N6" i="18"/>
  <c r="N3" i="18" s="1"/>
  <c r="K6" i="20"/>
  <c r="N6" i="20"/>
  <c r="N2" i="20" s="1"/>
  <c r="O6" i="19"/>
  <c r="O2" i="19" s="1"/>
  <c r="N6" i="21"/>
  <c r="N2" i="21" s="1"/>
  <c r="K6" i="21"/>
  <c r="L6" i="19"/>
  <c r="P6" i="15"/>
  <c r="Z6" i="21"/>
  <c r="Z3" i="21" s="1"/>
  <c r="U6" i="21"/>
  <c r="AK25" i="20"/>
  <c r="AI23" i="20"/>
  <c r="AJ23" i="20"/>
  <c r="Y6" i="18"/>
  <c r="Z3" i="19" s="1"/>
  <c r="X396" i="15"/>
  <c r="Y6" i="20"/>
  <c r="T3" i="18"/>
  <c r="AO22" i="20"/>
  <c r="V6" i="19"/>
  <c r="O6" i="20"/>
  <c r="O6" i="18"/>
  <c r="AK6" i="18"/>
  <c r="T6" i="20"/>
  <c r="T3" i="20" s="1"/>
  <c r="AA8" i="21"/>
  <c r="AO7" i="20"/>
  <c r="Z6" i="20"/>
  <c r="AA6" i="19"/>
  <c r="AA3" i="19" s="1"/>
  <c r="AI6" i="18"/>
  <c r="U6" i="18"/>
  <c r="AJ6" i="18"/>
  <c r="P2" i="15" l="1"/>
  <c r="O2" i="15" s="1"/>
  <c r="N2" i="19"/>
  <c r="M2" i="21"/>
  <c r="Y3" i="18"/>
  <c r="Y3" i="20"/>
  <c r="Y3" i="21"/>
  <c r="Z3" i="20"/>
  <c r="W6" i="19"/>
  <c r="W3" i="19" s="1"/>
  <c r="T3" i="21"/>
  <c r="V6" i="18"/>
  <c r="V3" i="18" s="1"/>
  <c r="U3" i="18"/>
  <c r="V6" i="21"/>
  <c r="V3" i="21" s="1"/>
  <c r="U3" i="19"/>
  <c r="AB6" i="19"/>
  <c r="AB3" i="19" s="1"/>
  <c r="Z6" i="18"/>
  <c r="U6" i="20"/>
  <c r="AA6" i="21"/>
  <c r="AA3" i="21" s="1"/>
  <c r="AA6" i="18"/>
  <c r="AA6" i="20" l="1"/>
  <c r="AA3" i="20" s="1"/>
  <c r="U3" i="20"/>
  <c r="AA3" i="18"/>
  <c r="U3" i="21"/>
  <c r="V6" i="20"/>
  <c r="V3" i="20" s="1"/>
  <c r="AE13" i="15" l="1"/>
  <c r="AE99" i="15"/>
  <c r="AE163" i="15"/>
  <c r="AE286" i="15"/>
  <c r="AE287" i="15"/>
  <c r="AE288" i="15"/>
  <c r="AE331" i="15"/>
  <c r="AE332" i="15"/>
  <c r="AE333" i="15"/>
  <c r="AE398" i="15"/>
  <c r="AE419" i="15"/>
  <c r="AE420" i="15"/>
  <c r="AE421" i="15"/>
  <c r="AE422" i="15"/>
  <c r="AE423" i="15"/>
  <c r="AE555" i="15"/>
  <c r="AE642" i="15"/>
  <c r="AE644" i="15"/>
  <c r="AE678" i="15"/>
  <c r="AE684" i="15"/>
  <c r="AE693" i="15"/>
  <c r="AE695" i="15"/>
  <c r="AE767" i="15"/>
  <c r="AE768" i="15"/>
  <c r="AE769" i="15"/>
  <c r="AE913" i="15"/>
  <c r="AE918" i="15"/>
  <c r="AE925" i="15"/>
  <c r="AA13" i="15"/>
  <c r="AA99" i="15"/>
  <c r="AA287" i="15"/>
  <c r="AA288" i="15"/>
  <c r="AA332" i="15"/>
  <c r="AA333" i="15"/>
  <c r="AA398" i="15"/>
  <c r="AA419" i="15"/>
  <c r="AA420" i="15"/>
  <c r="AA422" i="15"/>
  <c r="AA423" i="15"/>
  <c r="AA643" i="15"/>
  <c r="AA644" i="15"/>
  <c r="AA678" i="15"/>
  <c r="AA684" i="15"/>
  <c r="AA695" i="15"/>
  <c r="AA768" i="15"/>
  <c r="AA769" i="15"/>
  <c r="AA913" i="15"/>
  <c r="AA918" i="15"/>
  <c r="AA925" i="15"/>
  <c r="X99" i="15"/>
  <c r="X287" i="15"/>
  <c r="V398" i="15"/>
  <c r="V419" i="15"/>
  <c r="W419" i="15" s="1"/>
  <c r="V420" i="15"/>
  <c r="X556" i="15"/>
  <c r="X644" i="15"/>
  <c r="X678" i="15"/>
  <c r="X694" i="15"/>
  <c r="X768" i="15"/>
  <c r="X769" i="15"/>
  <c r="V913" i="15"/>
  <c r="V918" i="15"/>
  <c r="W918" i="15" s="1"/>
  <c r="X918" i="15" s="1"/>
  <c r="V925" i="15"/>
  <c r="W925" i="15" s="1"/>
  <c r="X925" i="15" s="1"/>
  <c r="Z101" i="13"/>
  <c r="AA101" i="13" s="1"/>
  <c r="Z102" i="13"/>
  <c r="AA102" i="13" s="1"/>
  <c r="Z103" i="13"/>
  <c r="AA103" i="13" s="1"/>
  <c r="Z104" i="13"/>
  <c r="AA104" i="13" s="1"/>
  <c r="Z105" i="13"/>
  <c r="AA105" i="13" s="1"/>
  <c r="Z106" i="13"/>
  <c r="AA106" i="13" s="1"/>
  <c r="Z107" i="13"/>
  <c r="AA107" i="13" s="1"/>
  <c r="U101" i="13"/>
  <c r="V101" i="13" s="1"/>
  <c r="U102" i="13"/>
  <c r="V102" i="13" s="1"/>
  <c r="U103" i="13"/>
  <c r="V103" i="13" s="1"/>
  <c r="U104" i="13"/>
  <c r="V104" i="13" s="1"/>
  <c r="U105" i="13"/>
  <c r="V105" i="13" s="1"/>
  <c r="U106" i="13"/>
  <c r="V106" i="13" s="1"/>
  <c r="U107" i="13"/>
  <c r="V107" i="13" s="1"/>
  <c r="AG630" i="15" l="1"/>
  <c r="AG282" i="15"/>
  <c r="AJ100" i="13"/>
  <c r="AL100" i="13" s="1"/>
  <c r="AN100" i="13"/>
  <c r="AP100" i="13" s="1"/>
  <c r="AK100" i="13"/>
  <c r="AO100" i="13"/>
  <c r="AG160" i="15"/>
  <c r="AG552" i="15"/>
  <c r="AG161" i="15"/>
  <c r="AG284" i="15"/>
  <c r="AG639" i="15"/>
  <c r="AG57" i="15"/>
  <c r="AG59" i="15"/>
  <c r="AG58" i="15"/>
  <c r="AG922" i="15"/>
  <c r="AG921" i="15"/>
  <c r="AG283" i="15"/>
  <c r="AG418" i="15"/>
  <c r="AG920" i="15"/>
  <c r="AG638" i="15"/>
  <c r="AG281" i="15"/>
  <c r="AG672" i="15"/>
  <c r="AG673" i="15"/>
  <c r="AG159" i="15"/>
  <c r="AG674" i="15"/>
  <c r="AG675" i="15"/>
  <c r="AG637" i="15"/>
  <c r="AN13" i="18"/>
  <c r="AM12" i="18"/>
  <c r="AO12" i="18" s="1"/>
  <c r="AM14" i="18"/>
  <c r="AO14" i="18" s="1"/>
  <c r="AN14" i="18"/>
  <c r="AM13" i="18"/>
  <c r="AO13" i="18" s="1"/>
  <c r="AN12" i="18"/>
  <c r="AJ99" i="13"/>
  <c r="AL99" i="13" s="1"/>
  <c r="AN99" i="13"/>
  <c r="AP99" i="13" s="1"/>
  <c r="AK99" i="13"/>
  <c r="AO99" i="13"/>
  <c r="AG919" i="15"/>
  <c r="AG93" i="15"/>
  <c r="AG413" i="15"/>
  <c r="AG417" i="15"/>
  <c r="AG416" i="15"/>
  <c r="AG414" i="15"/>
  <c r="AG415" i="15"/>
  <c r="AG412" i="15"/>
  <c r="AN20" i="20"/>
  <c r="AG636" i="15"/>
  <c r="AM20" i="20"/>
  <c r="AO20" i="20" s="1"/>
  <c r="AG280" i="15"/>
  <c r="AG635" i="15"/>
  <c r="AG765" i="15"/>
  <c r="AG316" i="15"/>
  <c r="AG158" i="15"/>
  <c r="AG764" i="15"/>
  <c r="AG917" i="15"/>
  <c r="AG916" i="15"/>
  <c r="AG92" i="15"/>
  <c r="AG89" i="15"/>
  <c r="AG90" i="15"/>
  <c r="AG91" i="15"/>
  <c r="AG912" i="15"/>
  <c r="AG915" i="15"/>
  <c r="AG914" i="15"/>
  <c r="AG763" i="15"/>
  <c r="AG761" i="15"/>
  <c r="AG762" i="15"/>
  <c r="AG632" i="15"/>
  <c r="AG686" i="15"/>
  <c r="AG633" i="15"/>
  <c r="AG759" i="15"/>
  <c r="AG634" i="15"/>
  <c r="AG688" i="15"/>
  <c r="AG689" i="15"/>
  <c r="AG687" i="15"/>
  <c r="AG760" i="15"/>
  <c r="AG690" i="15"/>
  <c r="AG550" i="15"/>
  <c r="AG549" i="15"/>
  <c r="AG548" i="15"/>
  <c r="AG410" i="15"/>
  <c r="AG327" i="15"/>
  <c r="AG411" i="15"/>
  <c r="AG326" i="15"/>
  <c r="AG409" i="15"/>
  <c r="AG324" i="15"/>
  <c r="AG323" i="15"/>
  <c r="AG325" i="15"/>
  <c r="AG277" i="15"/>
  <c r="AG275" i="15"/>
  <c r="AG274" i="15"/>
  <c r="AG276" i="15"/>
  <c r="AG273" i="15"/>
  <c r="AG279" i="15"/>
  <c r="AG278" i="15"/>
  <c r="AG153" i="15"/>
  <c r="AG157" i="15"/>
  <c r="AG155" i="15"/>
  <c r="AG156" i="15"/>
  <c r="AG152" i="15"/>
  <c r="AG315" i="15"/>
  <c r="AG312" i="15"/>
  <c r="AG314" i="15"/>
  <c r="AG313" i="15"/>
  <c r="AG56" i="15"/>
  <c r="AG52" i="15"/>
  <c r="AG49" i="15"/>
  <c r="AG47" i="15"/>
  <c r="AG55" i="15"/>
  <c r="AG53" i="15"/>
  <c r="AG46" i="15"/>
  <c r="AG116" i="15"/>
  <c r="AG50" i="15"/>
  <c r="AG51" i="15"/>
  <c r="AG54" i="15"/>
  <c r="AG115" i="15"/>
  <c r="AG88" i="15"/>
  <c r="AG48" i="15"/>
  <c r="AG41" i="15"/>
  <c r="AG45" i="15"/>
  <c r="AG43" i="15"/>
  <c r="AG44" i="15"/>
  <c r="AG42" i="15"/>
  <c r="AG631" i="15"/>
  <c r="AG339" i="15"/>
  <c r="AG10" i="15"/>
  <c r="AG8" i="15"/>
  <c r="AG9" i="15"/>
  <c r="AG713" i="15"/>
  <c r="AG735" i="15"/>
  <c r="AG712" i="15"/>
  <c r="AG471" i="15"/>
  <c r="AG472" i="15"/>
  <c r="AG40" i="15"/>
  <c r="AG39" i="15"/>
  <c r="AG470" i="15"/>
  <c r="AG627" i="15"/>
  <c r="AG628" i="15"/>
  <c r="AG629" i="15"/>
  <c r="AG576" i="15"/>
  <c r="AG575" i="15"/>
  <c r="AG711" i="15"/>
  <c r="AG574" i="15"/>
  <c r="AG911" i="15"/>
  <c r="AG910" i="15"/>
  <c r="AG623" i="15"/>
  <c r="AG622" i="15"/>
  <c r="AG624" i="15"/>
  <c r="AG625" i="15"/>
  <c r="AG469" i="15"/>
  <c r="AG838" i="15"/>
  <c r="AG835" i="15"/>
  <c r="AG836" i="15"/>
  <c r="AG833" i="15"/>
  <c r="AG837" i="15"/>
  <c r="AG834" i="15"/>
  <c r="AG832" i="15"/>
  <c r="AG875" i="15"/>
  <c r="AG831" i="15"/>
  <c r="AG113" i="15"/>
  <c r="AG463" i="15"/>
  <c r="AN17" i="20"/>
  <c r="AM17" i="20"/>
  <c r="AO17" i="20" s="1"/>
  <c r="AG677" i="15"/>
  <c r="AG663" i="15"/>
  <c r="AG662" i="15"/>
  <c r="AG668" i="15"/>
  <c r="AN11" i="20"/>
  <c r="AN15" i="20"/>
  <c r="AJ15" i="20"/>
  <c r="AN12" i="20"/>
  <c r="AJ12" i="20"/>
  <c r="AN14" i="20"/>
  <c r="AM11" i="20"/>
  <c r="AO11" i="20" s="1"/>
  <c r="AM15" i="20"/>
  <c r="AO15" i="20" s="1"/>
  <c r="AM12" i="20"/>
  <c r="AO12" i="20" s="1"/>
  <c r="AM14" i="20"/>
  <c r="AO14" i="20" s="1"/>
  <c r="AG408" i="15"/>
  <c r="AG511" i="15"/>
  <c r="AG512" i="15"/>
  <c r="AG513" i="15"/>
  <c r="AG514" i="15"/>
  <c r="AG544" i="15"/>
  <c r="AG547" i="15"/>
  <c r="AG546" i="15"/>
  <c r="AG545" i="15"/>
  <c r="AG619" i="15"/>
  <c r="AG616" i="15"/>
  <c r="AG621" i="15"/>
  <c r="AG618" i="15"/>
  <c r="AG617" i="15"/>
  <c r="AG620" i="15"/>
  <c r="AM8" i="18"/>
  <c r="AN8" i="18"/>
  <c r="AG130" i="15"/>
  <c r="AG131" i="15"/>
  <c r="AG509" i="15"/>
  <c r="AG614" i="15"/>
  <c r="AG613" i="15"/>
  <c r="AG615" i="15"/>
  <c r="AG610" i="15"/>
  <c r="AG611" i="15"/>
  <c r="AG612" i="15"/>
  <c r="AG609" i="15"/>
  <c r="AG265" i="15"/>
  <c r="AG264" i="15"/>
  <c r="AG848" i="15"/>
  <c r="AG843" i="15"/>
  <c r="AG847" i="15"/>
  <c r="AG845" i="15"/>
  <c r="AG844" i="15"/>
  <c r="AG850" i="15"/>
  <c r="AG846" i="15"/>
  <c r="AG849" i="15"/>
  <c r="AG842" i="15"/>
  <c r="AG823" i="15"/>
  <c r="AG824" i="15"/>
  <c r="AG826" i="15"/>
  <c r="AG828" i="15"/>
  <c r="AG829" i="15"/>
  <c r="AG827" i="15"/>
  <c r="AG822" i="15"/>
  <c r="AG825" i="15"/>
  <c r="AG830" i="15"/>
  <c r="AG821" i="15"/>
  <c r="AG820" i="15"/>
  <c r="AG841" i="15"/>
  <c r="AB99" i="15"/>
  <c r="AC99" i="15" s="1"/>
  <c r="AB768" i="15"/>
  <c r="AC768" i="15" s="1"/>
  <c r="AB644" i="15"/>
  <c r="AC644" i="15" s="1"/>
  <c r="AB925" i="15"/>
  <c r="AC925" i="15" s="1"/>
  <c r="AB695" i="15"/>
  <c r="AC695" i="15" s="1"/>
  <c r="AB643" i="15"/>
  <c r="AC643" i="15" s="1"/>
  <c r="AB288" i="15"/>
  <c r="AC288" i="15" s="1"/>
  <c r="AB684" i="15"/>
  <c r="AC684" i="15" s="1"/>
  <c r="AB423" i="15"/>
  <c r="AC423" i="15" s="1"/>
  <c r="AB287" i="15"/>
  <c r="AC287" i="15" s="1"/>
  <c r="AG819" i="15"/>
  <c r="AG839" i="15"/>
  <c r="AG840" i="15"/>
  <c r="AG818" i="15"/>
  <c r="AG909" i="15"/>
  <c r="AG659" i="15"/>
  <c r="AG608" i="15"/>
  <c r="AG508" i="15"/>
  <c r="AG543" i="15"/>
  <c r="AB419" i="15"/>
  <c r="AC419" i="15" s="1"/>
  <c r="AA6" i="15"/>
  <c r="AG466" i="15"/>
  <c r="AG467" i="15"/>
  <c r="AG468" i="15"/>
  <c r="AG465" i="15"/>
  <c r="AG710" i="15"/>
  <c r="AG251" i="15"/>
  <c r="AG185" i="15"/>
  <c r="AG142" i="15"/>
  <c r="AG143" i="15"/>
  <c r="AG906" i="15"/>
  <c r="AG907" i="15"/>
  <c r="AG908" i="15"/>
  <c r="AG903" i="15"/>
  <c r="AG901" i="15"/>
  <c r="AG902" i="15"/>
  <c r="AG900" i="15"/>
  <c r="AG904" i="15"/>
  <c r="AG905" i="15"/>
  <c r="AG881" i="15"/>
  <c r="AG884" i="15"/>
  <c r="AG899" i="15"/>
  <c r="AG882" i="15"/>
  <c r="AN26" i="20"/>
  <c r="AM26" i="20"/>
  <c r="AO26" i="20" s="1"/>
  <c r="AJ26" i="20"/>
  <c r="AG816" i="15"/>
  <c r="AG817" i="15"/>
  <c r="AG757" i="15"/>
  <c r="AG758" i="15"/>
  <c r="AG734" i="15"/>
  <c r="AG709" i="15"/>
  <c r="AG732" i="15"/>
  <c r="AG658" i="15"/>
  <c r="AG679" i="15"/>
  <c r="AG683" i="15"/>
  <c r="AG680" i="15"/>
  <c r="AG681" i="15"/>
  <c r="AG682" i="15"/>
  <c r="AG542" i="15"/>
  <c r="AG311" i="15"/>
  <c r="AG462" i="15"/>
  <c r="AG310" i="15"/>
  <c r="AG227" i="15"/>
  <c r="AG260" i="15"/>
  <c r="AG250" i="15"/>
  <c r="AG256" i="15"/>
  <c r="AG240" i="15"/>
  <c r="AG239" i="15"/>
  <c r="AG246" i="15"/>
  <c r="AG224" i="15"/>
  <c r="AG258" i="15"/>
  <c r="AG233" i="15"/>
  <c r="AG139" i="15"/>
  <c r="AG318" i="15"/>
  <c r="AG317" i="15"/>
  <c r="AG319" i="15"/>
  <c r="AG231" i="15"/>
  <c r="AG230" i="15"/>
  <c r="AG236" i="15"/>
  <c r="AG255" i="15"/>
  <c r="AG253" i="15"/>
  <c r="AG252" i="15"/>
  <c r="AG259" i="15"/>
  <c r="AG261" i="15"/>
  <c r="AG241" i="15"/>
  <c r="AG243" i="15"/>
  <c r="AG464" i="15"/>
  <c r="AG184" i="15"/>
  <c r="AG237" i="15"/>
  <c r="AG244" i="15"/>
  <c r="AG262" i="15"/>
  <c r="AG229" i="15"/>
  <c r="AG235" i="15"/>
  <c r="AG248" i="15"/>
  <c r="AG254" i="15"/>
  <c r="AG242" i="15"/>
  <c r="AG510" i="15"/>
  <c r="AG228" i="15"/>
  <c r="AG247" i="15"/>
  <c r="AG257" i="15"/>
  <c r="AG226" i="15"/>
  <c r="AG225" i="15"/>
  <c r="AG249" i="15"/>
  <c r="AG234" i="15"/>
  <c r="AG245" i="15"/>
  <c r="AG232" i="15"/>
  <c r="AG263" i="15"/>
  <c r="AG238" i="15"/>
  <c r="AG87" i="15"/>
  <c r="AG80" i="15"/>
  <c r="AG77" i="15"/>
  <c r="AG78" i="15"/>
  <c r="AG79" i="15"/>
  <c r="AG132" i="15"/>
  <c r="AG400" i="15"/>
  <c r="AG405" i="15"/>
  <c r="AG399" i="15"/>
  <c r="AG404" i="15"/>
  <c r="AG407" i="15"/>
  <c r="AG406" i="15"/>
  <c r="AG401" i="15"/>
  <c r="AG402" i="15"/>
  <c r="AG403" i="15"/>
  <c r="AG397" i="15"/>
  <c r="AG396" i="15"/>
  <c r="AG322" i="15"/>
  <c r="AG296" i="15"/>
  <c r="AG272" i="15"/>
  <c r="AG271" i="15"/>
  <c r="AG150" i="15"/>
  <c r="AG151" i="15"/>
  <c r="AG149" i="15"/>
  <c r="AG144" i="15"/>
  <c r="AG105" i="15"/>
  <c r="AG129" i="15"/>
  <c r="AG114" i="15"/>
  <c r="AG138" i="15"/>
  <c r="AG146" i="15"/>
  <c r="AG110" i="15"/>
  <c r="AG101" i="15"/>
  <c r="AG154" i="15"/>
  <c r="AG102" i="15"/>
  <c r="AG111" i="15"/>
  <c r="AG107" i="15"/>
  <c r="AG104" i="15"/>
  <c r="AG162" i="15"/>
  <c r="AG136" i="15"/>
  <c r="AG133" i="15"/>
  <c r="AG112" i="15"/>
  <c r="AG135" i="15"/>
  <c r="AG106" i="15"/>
  <c r="AG103" i="15"/>
  <c r="AG109" i="15"/>
  <c r="AG108" i="15"/>
  <c r="AG134" i="15"/>
  <c r="AG34" i="15"/>
  <c r="AG71" i="15"/>
  <c r="AG70" i="15"/>
  <c r="AG646" i="15"/>
  <c r="AG655" i="15"/>
  <c r="AG653" i="15"/>
  <c r="AG654" i="15"/>
  <c r="AG657" i="15"/>
  <c r="W398" i="15"/>
  <c r="X398" i="15" s="1"/>
  <c r="V6" i="15"/>
  <c r="AG553" i="15"/>
  <c r="AG460" i="15"/>
  <c r="AG455" i="15"/>
  <c r="AG554" i="15"/>
  <c r="AG459" i="15"/>
  <c r="AG456" i="15"/>
  <c r="AG551" i="15"/>
  <c r="AG457" i="15"/>
  <c r="AG458" i="15"/>
  <c r="AG461" i="15"/>
  <c r="AG267" i="15"/>
  <c r="AG270" i="15"/>
  <c r="AG268" i="15"/>
  <c r="AG269" i="15"/>
  <c r="AG266" i="15"/>
  <c r="V6" i="13"/>
  <c r="U6" i="13"/>
  <c r="AG885" i="15"/>
  <c r="AG886" i="15"/>
  <c r="AG321" i="15"/>
  <c r="AG309" i="15"/>
  <c r="AG320" i="15"/>
  <c r="AH13" i="15"/>
  <c r="AG13" i="15"/>
  <c r="AG18" i="15"/>
  <c r="AG26" i="15"/>
  <c r="AG85" i="15"/>
  <c r="AG63" i="15"/>
  <c r="AG38" i="15"/>
  <c r="AG16" i="15"/>
  <c r="AG28" i="15"/>
  <c r="AG69" i="15"/>
  <c r="AG37" i="15"/>
  <c r="AG84" i="15"/>
  <c r="AG72" i="15"/>
  <c r="AG22" i="15"/>
  <c r="AG81" i="15"/>
  <c r="AG74" i="15"/>
  <c r="AG86" i="15"/>
  <c r="AG29" i="15"/>
  <c r="AG61" i="15"/>
  <c r="AG23" i="15"/>
  <c r="AG60" i="15"/>
  <c r="AG24" i="15"/>
  <c r="AG65" i="15"/>
  <c r="AG19" i="15"/>
  <c r="AG73" i="15"/>
  <c r="AG35" i="15"/>
  <c r="AG33" i="15"/>
  <c r="AG62" i="15"/>
  <c r="AG20" i="15"/>
  <c r="AG31" i="15"/>
  <c r="AG83" i="15"/>
  <c r="AG21" i="15"/>
  <c r="AG76" i="15"/>
  <c r="AG25" i="15"/>
  <c r="AG66" i="15"/>
  <c r="AG30" i="15"/>
  <c r="AG67" i="15"/>
  <c r="AG27" i="15"/>
  <c r="AG68" i="15"/>
  <c r="AG82" i="15"/>
  <c r="AG32" i="15"/>
  <c r="AG36" i="15"/>
  <c r="AG64" i="15"/>
  <c r="AG17" i="15"/>
  <c r="AG75" i="15"/>
  <c r="AG11" i="15"/>
  <c r="AG15" i="15"/>
  <c r="AG12" i="15"/>
  <c r="AG14" i="15"/>
  <c r="AG148" i="15"/>
  <c r="AG685" i="15"/>
  <c r="AN23" i="20"/>
  <c r="AM23" i="20"/>
  <c r="AO23" i="20" s="1"/>
  <c r="AN8" i="20"/>
  <c r="AK23" i="20"/>
  <c r="AM8" i="20"/>
  <c r="AG893" i="15"/>
  <c r="AG892" i="15"/>
  <c r="AG891" i="15"/>
  <c r="AG890" i="15"/>
  <c r="AG860" i="15"/>
  <c r="AG852" i="15"/>
  <c r="AG808" i="15"/>
  <c r="AG807" i="15"/>
  <c r="AG806" i="15"/>
  <c r="AG796" i="15"/>
  <c r="AG812" i="15"/>
  <c r="AG887" i="15"/>
  <c r="AG814" i="15"/>
  <c r="AG876" i="15"/>
  <c r="AG804" i="15"/>
  <c r="AG878" i="15"/>
  <c r="AG791" i="15"/>
  <c r="AG799" i="15"/>
  <c r="AG880" i="15"/>
  <c r="AG779" i="15"/>
  <c r="AG785" i="15"/>
  <c r="AG782" i="15"/>
  <c r="AG790" i="15"/>
  <c r="AG811" i="15"/>
  <c r="AG854" i="15"/>
  <c r="AG863" i="15"/>
  <c r="AG872" i="15"/>
  <c r="AG883" i="15"/>
  <c r="AG784" i="15"/>
  <c r="AG787" i="15"/>
  <c r="AG871" i="15"/>
  <c r="AG789" i="15"/>
  <c r="AG862" i="15"/>
  <c r="AG879" i="15"/>
  <c r="AG801" i="15"/>
  <c r="AG857" i="15"/>
  <c r="AG895" i="15"/>
  <c r="AG856" i="15"/>
  <c r="AG889" i="15"/>
  <c r="AG851" i="15"/>
  <c r="AG894" i="15"/>
  <c r="AG795" i="15"/>
  <c r="AG810" i="15"/>
  <c r="AG778" i="15"/>
  <c r="AG780" i="15"/>
  <c r="AG783" i="15"/>
  <c r="AG794" i="15"/>
  <c r="AG813" i="15"/>
  <c r="AG855" i="15"/>
  <c r="AG866" i="15"/>
  <c r="AG874" i="15"/>
  <c r="AG775" i="15"/>
  <c r="AG788" i="15"/>
  <c r="AG897" i="15"/>
  <c r="AG773" i="15"/>
  <c r="AG802" i="15"/>
  <c r="AG870" i="15"/>
  <c r="AG772" i="15"/>
  <c r="AG803" i="15"/>
  <c r="AG865" i="15"/>
  <c r="AG800" i="15"/>
  <c r="AG864" i="15"/>
  <c r="AG898" i="15"/>
  <c r="AG859" i="15"/>
  <c r="AG896" i="15"/>
  <c r="AG792" i="15"/>
  <c r="AG858" i="15"/>
  <c r="AG776" i="15"/>
  <c r="AG786" i="15"/>
  <c r="AG777" i="15"/>
  <c r="AG798" i="15"/>
  <c r="AG815" i="15"/>
  <c r="AG861" i="15"/>
  <c r="AG868" i="15"/>
  <c r="AG877" i="15"/>
  <c r="AG888" i="15"/>
  <c r="AG774" i="15"/>
  <c r="AG781" i="15"/>
  <c r="AG797" i="15"/>
  <c r="AG771" i="15"/>
  <c r="AG853" i="15"/>
  <c r="AG809" i="15"/>
  <c r="AG873" i="15"/>
  <c r="AG805" i="15"/>
  <c r="AG867" i="15"/>
  <c r="AG793" i="15"/>
  <c r="AG869" i="15"/>
  <c r="AG770" i="15"/>
  <c r="AG755" i="15"/>
  <c r="AG696" i="15"/>
  <c r="AG717" i="15"/>
  <c r="AG729" i="15"/>
  <c r="AG698" i="15"/>
  <c r="AG719" i="15"/>
  <c r="AG748" i="15"/>
  <c r="AG752" i="15"/>
  <c r="AG701" i="15"/>
  <c r="AG728" i="15"/>
  <c r="AG727" i="15"/>
  <c r="AG738" i="15"/>
  <c r="AG699" i="15"/>
  <c r="AG720" i="15"/>
  <c r="AG700" i="15"/>
  <c r="AG724" i="15"/>
  <c r="AG736" i="15"/>
  <c r="AG702" i="15"/>
  <c r="AG733" i="15"/>
  <c r="AG749" i="15"/>
  <c r="AG753" i="15"/>
  <c r="AG705" i="15"/>
  <c r="AG703" i="15"/>
  <c r="AG743" i="15"/>
  <c r="AG722" i="15"/>
  <c r="AG730" i="15"/>
  <c r="AG741" i="15"/>
  <c r="AG704" i="15"/>
  <c r="AG739" i="15"/>
  <c r="AG721" i="15"/>
  <c r="AG740" i="15"/>
  <c r="AG706" i="15"/>
  <c r="AG744" i="15"/>
  <c r="AG750" i="15"/>
  <c r="AG754" i="15"/>
  <c r="AG714" i="15"/>
  <c r="AG723" i="15"/>
  <c r="AG731" i="15"/>
  <c r="AG742" i="15"/>
  <c r="AG707" i="15"/>
  <c r="AG746" i="15"/>
  <c r="AG708" i="15"/>
  <c r="AG745" i="15"/>
  <c r="AG725" i="15"/>
  <c r="AG715" i="15"/>
  <c r="AG747" i="15"/>
  <c r="AG751" i="15"/>
  <c r="AG697" i="15"/>
  <c r="AG718" i="15"/>
  <c r="AG756" i="15"/>
  <c r="AG716" i="15"/>
  <c r="AG726" i="15"/>
  <c r="AG737" i="15"/>
  <c r="AG665" i="15"/>
  <c r="AG645" i="15"/>
  <c r="AG664" i="15"/>
  <c r="AG666" i="15"/>
  <c r="AG652" i="15"/>
  <c r="AG649" i="15"/>
  <c r="AG660" i="15"/>
  <c r="AG647" i="15"/>
  <c r="AG656" i="15"/>
  <c r="AG650" i="15"/>
  <c r="AG648" i="15"/>
  <c r="AG667" i="15"/>
  <c r="AG661" i="15"/>
  <c r="AG651" i="15"/>
  <c r="AG670" i="15"/>
  <c r="AG676" i="15"/>
  <c r="AG669" i="15"/>
  <c r="AG671" i="15"/>
  <c r="AG559" i="15"/>
  <c r="AG578" i="15"/>
  <c r="AG594" i="15"/>
  <c r="AG560" i="15"/>
  <c r="AG579" i="15"/>
  <c r="AG596" i="15"/>
  <c r="AG565" i="15"/>
  <c r="AG585" i="15"/>
  <c r="AG600" i="15"/>
  <c r="AG573" i="15"/>
  <c r="AG592" i="15"/>
  <c r="AG607" i="15"/>
  <c r="AG563" i="15"/>
  <c r="AG582" i="15"/>
  <c r="AG598" i="15"/>
  <c r="AG564" i="15"/>
  <c r="AG583" i="15"/>
  <c r="AG601" i="15"/>
  <c r="AG570" i="15"/>
  <c r="AG589" i="15"/>
  <c r="AG605" i="15"/>
  <c r="AG562" i="15"/>
  <c r="AG580" i="15"/>
  <c r="AG595" i="15"/>
  <c r="AG626" i="15"/>
  <c r="AG567" i="15"/>
  <c r="AG586" i="15"/>
  <c r="AG602" i="15"/>
  <c r="AG568" i="15"/>
  <c r="AG587" i="15"/>
  <c r="AG604" i="15"/>
  <c r="AG577" i="15"/>
  <c r="AG593" i="15"/>
  <c r="AG566" i="15"/>
  <c r="AG584" i="15"/>
  <c r="AG599" i="15"/>
  <c r="AG603" i="15"/>
  <c r="AG571" i="15"/>
  <c r="AG590" i="15"/>
  <c r="AG606" i="15"/>
  <c r="AG572" i="15"/>
  <c r="AG591" i="15"/>
  <c r="AG561" i="15"/>
  <c r="AG581" i="15"/>
  <c r="AG597" i="15"/>
  <c r="AG569" i="15"/>
  <c r="AG588" i="15"/>
  <c r="AG558" i="15"/>
  <c r="AG427" i="15"/>
  <c r="AG475" i="15"/>
  <c r="AG483" i="15"/>
  <c r="AG522" i="15"/>
  <c r="AG530" i="15"/>
  <c r="AG452" i="15"/>
  <c r="AG489" i="15"/>
  <c r="AG433" i="15"/>
  <c r="AG478" i="15"/>
  <c r="AG517" i="15"/>
  <c r="AG525" i="15"/>
  <c r="AG447" i="15"/>
  <c r="AG484" i="15"/>
  <c r="AG492" i="15"/>
  <c r="AG473" i="15"/>
  <c r="AG520" i="15"/>
  <c r="AG450" i="15"/>
  <c r="AG495" i="15"/>
  <c r="AG480" i="15"/>
  <c r="AG527" i="15"/>
  <c r="AG486" i="15"/>
  <c r="AG531" i="15"/>
  <c r="AG504" i="15"/>
  <c r="AG498" i="15"/>
  <c r="AG425" i="15"/>
  <c r="AG436" i="15"/>
  <c r="AG507" i="15"/>
  <c r="AG440" i="15"/>
  <c r="AG502" i="15"/>
  <c r="AG438" i="15"/>
  <c r="AG497" i="15"/>
  <c r="AG533" i="15"/>
  <c r="AG537" i="15"/>
  <c r="AG496" i="15"/>
  <c r="AG516" i="15"/>
  <c r="AG446" i="15"/>
  <c r="AG491" i="15"/>
  <c r="AG476" i="15"/>
  <c r="AG523" i="15"/>
  <c r="AG453" i="15"/>
  <c r="AG500" i="15"/>
  <c r="AG441" i="15"/>
  <c r="AG506" i="15"/>
  <c r="AG534" i="15"/>
  <c r="AG540" i="15"/>
  <c r="AG443" i="15"/>
  <c r="AG479" i="15"/>
  <c r="AG518" i="15"/>
  <c r="AG526" i="15"/>
  <c r="AG448" i="15"/>
  <c r="AG485" i="15"/>
  <c r="AG493" i="15"/>
  <c r="AG474" i="15"/>
  <c r="AG482" i="15"/>
  <c r="AG521" i="15"/>
  <c r="AG529" i="15"/>
  <c r="AG451" i="15"/>
  <c r="AG488" i="15"/>
  <c r="AG477" i="15"/>
  <c r="AG524" i="15"/>
  <c r="AG454" i="15"/>
  <c r="AG437" i="15"/>
  <c r="AG515" i="15"/>
  <c r="AG445" i="15"/>
  <c r="AG490" i="15"/>
  <c r="AG426" i="15"/>
  <c r="AG430" i="15"/>
  <c r="AG501" i="15"/>
  <c r="AG538" i="15"/>
  <c r="AG536" i="15"/>
  <c r="AG503" i="15"/>
  <c r="AG431" i="15"/>
  <c r="AG442" i="15"/>
  <c r="AG499" i="15"/>
  <c r="AG435" i="15"/>
  <c r="AG541" i="15"/>
  <c r="AG429" i="15"/>
  <c r="AG434" i="15"/>
  <c r="AG505" i="15"/>
  <c r="AG535" i="15"/>
  <c r="AG539" i="15"/>
  <c r="AG481" i="15"/>
  <c r="AG528" i="15"/>
  <c r="AG487" i="15"/>
  <c r="AG444" i="15"/>
  <c r="AG519" i="15"/>
  <c r="AG449" i="15"/>
  <c r="AG494" i="15"/>
  <c r="AG432" i="15"/>
  <c r="AG439" i="15"/>
  <c r="AG428" i="15"/>
  <c r="AG532" i="15"/>
  <c r="AG424" i="15"/>
  <c r="AG357" i="15"/>
  <c r="AG385" i="15"/>
  <c r="AG381" i="15"/>
  <c r="AG363" i="15"/>
  <c r="AG373" i="15"/>
  <c r="AG369" i="15"/>
  <c r="AG365" i="15"/>
  <c r="AG349" i="15"/>
  <c r="AG341" i="15"/>
  <c r="AG374" i="15"/>
  <c r="AG370" i="15"/>
  <c r="AG364" i="15"/>
  <c r="AG366" i="15"/>
  <c r="AG358" i="15"/>
  <c r="AG378" i="15"/>
  <c r="AG367" i="15"/>
  <c r="AG386" i="15"/>
  <c r="AG344" i="15"/>
  <c r="AG356" i="15"/>
  <c r="AG393" i="15"/>
  <c r="AG354" i="15"/>
  <c r="AG360" i="15"/>
  <c r="AG368" i="15"/>
  <c r="AG376" i="15"/>
  <c r="AG390" i="15"/>
  <c r="AG383" i="15"/>
  <c r="AG375" i="15"/>
  <c r="AG382" i="15"/>
  <c r="AG392" i="15"/>
  <c r="AG391" i="15"/>
  <c r="AG389" i="15"/>
  <c r="AG394" i="15"/>
  <c r="AG350" i="15"/>
  <c r="AG379" i="15"/>
  <c r="AG395" i="15"/>
  <c r="AG337" i="15"/>
  <c r="AG371" i="15"/>
  <c r="AG348" i="15"/>
  <c r="AG362" i="15"/>
  <c r="AG384" i="15"/>
  <c r="AG343" i="15"/>
  <c r="AG353" i="15"/>
  <c r="AG346" i="15"/>
  <c r="AG340" i="15"/>
  <c r="AG347" i="15"/>
  <c r="AG361" i="15"/>
  <c r="AG355" i="15"/>
  <c r="AG387" i="15"/>
  <c r="AG342" i="15"/>
  <c r="AG351" i="15"/>
  <c r="AG380" i="15"/>
  <c r="AG345" i="15"/>
  <c r="AG372" i="15"/>
  <c r="AG377" i="15"/>
  <c r="AG338" i="15"/>
  <c r="AG388" i="15"/>
  <c r="AG352" i="15"/>
  <c r="AG359" i="15"/>
  <c r="AG334" i="15"/>
  <c r="AG335" i="15"/>
  <c r="AG336" i="15"/>
  <c r="AG292" i="15"/>
  <c r="AG308" i="15"/>
  <c r="AG307" i="15"/>
  <c r="AG295" i="15"/>
  <c r="AG294" i="15"/>
  <c r="AG305" i="15"/>
  <c r="AG298" i="15"/>
  <c r="AG291" i="15"/>
  <c r="AG302" i="15"/>
  <c r="AG306" i="15"/>
  <c r="AG299" i="15"/>
  <c r="AG303" i="15"/>
  <c r="AG290" i="15"/>
  <c r="AG301" i="15"/>
  <c r="AG300" i="15"/>
  <c r="AG304" i="15"/>
  <c r="AG297" i="15"/>
  <c r="AG293" i="15"/>
  <c r="AG289" i="15"/>
  <c r="AG187" i="15"/>
  <c r="AG174" i="15"/>
  <c r="AG214" i="15"/>
  <c r="AG179" i="15"/>
  <c r="AG192" i="15"/>
  <c r="AG196" i="15"/>
  <c r="AG220" i="15"/>
  <c r="AG171" i="15"/>
  <c r="AG199" i="15"/>
  <c r="AG203" i="15"/>
  <c r="AG207" i="15"/>
  <c r="AG211" i="15"/>
  <c r="AG219" i="15"/>
  <c r="AG170" i="15"/>
  <c r="AG190" i="15"/>
  <c r="AG201" i="15"/>
  <c r="AG176" i="15"/>
  <c r="AG178" i="15"/>
  <c r="AG180" i="15"/>
  <c r="AG215" i="15"/>
  <c r="AG189" i="15"/>
  <c r="AG193" i="15"/>
  <c r="AG197" i="15"/>
  <c r="AG221" i="15"/>
  <c r="AG200" i="15"/>
  <c r="AG204" i="15"/>
  <c r="AG208" i="15"/>
  <c r="AG177" i="15"/>
  <c r="AG175" i="15"/>
  <c r="AG182" i="15"/>
  <c r="AG194" i="15"/>
  <c r="AG209" i="15"/>
  <c r="AG183" i="15"/>
  <c r="AG198" i="15"/>
  <c r="AG181" i="15"/>
  <c r="AG172" i="15"/>
  <c r="AG212" i="15"/>
  <c r="AG222" i="15"/>
  <c r="AG186" i="15"/>
  <c r="AG216" i="15"/>
  <c r="AG173" i="15"/>
  <c r="AG191" i="15"/>
  <c r="AG195" i="15"/>
  <c r="AG213" i="15"/>
  <c r="AG223" i="15"/>
  <c r="AG188" i="15"/>
  <c r="AG202" i="15"/>
  <c r="AG206" i="15"/>
  <c r="AG210" i="15"/>
  <c r="AG218" i="15"/>
  <c r="AG217" i="15"/>
  <c r="AG205" i="15"/>
  <c r="AG167" i="15"/>
  <c r="AG169" i="15"/>
  <c r="AG168" i="15"/>
  <c r="AG166" i="15"/>
  <c r="AG98" i="15"/>
  <c r="AG147" i="15"/>
  <c r="AG123" i="15"/>
  <c r="AG125" i="15"/>
  <c r="AG126" i="15"/>
  <c r="AG100" i="15"/>
  <c r="AG121" i="15"/>
  <c r="AG118" i="15"/>
  <c r="AG124" i="15"/>
  <c r="AG140" i="15"/>
  <c r="AG119" i="15"/>
  <c r="AG141" i="15"/>
  <c r="AG127" i="15"/>
  <c r="AG128" i="15"/>
  <c r="AG137" i="15"/>
  <c r="AG120" i="15"/>
  <c r="AG145" i="15"/>
  <c r="AG117" i="15"/>
  <c r="AG122" i="15"/>
  <c r="X422" i="15"/>
  <c r="AB420" i="15"/>
  <c r="AC420" i="15" s="1"/>
  <c r="AB333" i="15"/>
  <c r="AC333" i="15" s="1"/>
  <c r="X684" i="15"/>
  <c r="AB769" i="15"/>
  <c r="AC769" i="15" s="1"/>
  <c r="AB398" i="15"/>
  <c r="AC398" i="15" s="1"/>
  <c r="X695" i="15"/>
  <c r="X557" i="15"/>
  <c r="AB918" i="15"/>
  <c r="AC918" i="15" s="1"/>
  <c r="AB913" i="15"/>
  <c r="AC913" i="15" s="1"/>
  <c r="AB678" i="15"/>
  <c r="AC678" i="15" s="1"/>
  <c r="AB422" i="15"/>
  <c r="AC422" i="15" s="1"/>
  <c r="AB13" i="15"/>
  <c r="AC13" i="15" s="1"/>
  <c r="AB332" i="15"/>
  <c r="AC332" i="15" s="1"/>
  <c r="W913" i="15"/>
  <c r="X913" i="15" s="1"/>
  <c r="W420" i="15"/>
  <c r="X420" i="15" s="1"/>
  <c r="X332" i="15"/>
  <c r="X165" i="15"/>
  <c r="X423" i="15"/>
  <c r="X419" i="15"/>
  <c r="X333" i="15"/>
  <c r="X164" i="15"/>
  <c r="AN6" i="18" l="1"/>
  <c r="AO8" i="18"/>
  <c r="AO6" i="18" s="1"/>
  <c r="AM6" i="18"/>
  <c r="AB6" i="15"/>
  <c r="AB3" i="15" s="1"/>
  <c r="W6" i="15"/>
  <c r="W3" i="15" s="1"/>
  <c r="AN6" i="20"/>
  <c r="AJ6" i="20"/>
  <c r="AO8" i="20"/>
  <c r="AO6" i="20" s="1"/>
  <c r="AM6" i="20"/>
  <c r="AK8" i="20"/>
  <c r="AK6" i="20" s="1"/>
  <c r="AI6" i="20"/>
  <c r="AH678" i="15"/>
  <c r="AG678" i="15"/>
  <c r="C678" i="15"/>
  <c r="B678" i="15"/>
  <c r="AH333" i="15"/>
  <c r="C333" i="15"/>
  <c r="B333" i="15"/>
  <c r="C13" i="15"/>
  <c r="B13" i="15"/>
  <c r="AC6" i="15" l="1"/>
  <c r="AJ13" i="15" a="1"/>
  <c r="AJ13" i="15" s="1"/>
  <c r="AJ678" i="15" a="1"/>
  <c r="AJ678" i="15" s="1"/>
  <c r="AJ333" i="15" a="1"/>
  <c r="AJ333" i="15" s="1"/>
  <c r="B39" i="4" l="1"/>
  <c r="B16" i="4" s="1"/>
  <c r="C39" i="4"/>
  <c r="K1" i="3" l="1"/>
  <c r="M1" i="3" s="1"/>
  <c r="K8" i="3"/>
  <c r="D11" i="3"/>
  <c r="D13" i="3"/>
  <c r="K7" i="3"/>
  <c r="K11" i="3"/>
  <c r="K12" i="3"/>
  <c r="K13" i="3"/>
  <c r="K10" i="3"/>
  <c r="I11" i="3"/>
  <c r="I12" i="3"/>
  <c r="I13" i="3"/>
  <c r="I10" i="3"/>
  <c r="B11" i="3"/>
  <c r="B12" i="3"/>
  <c r="B13" i="3"/>
  <c r="B10" i="3"/>
  <c r="I8" i="3"/>
  <c r="I7" i="3"/>
  <c r="B8" i="3"/>
  <c r="B7" i="3"/>
  <c r="M11" i="3" l="1"/>
  <c r="K6" i="3"/>
  <c r="F11" i="3"/>
  <c r="F13" i="3"/>
  <c r="M12" i="3"/>
  <c r="K9" i="3"/>
  <c r="M13" i="3"/>
  <c r="I9" i="3"/>
  <c r="M10" i="3"/>
  <c r="B9" i="3"/>
  <c r="I6" i="3"/>
  <c r="B6" i="3"/>
  <c r="B5" i="3" l="1"/>
  <c r="M9" i="3"/>
  <c r="K5" i="3"/>
  <c r="I5" i="3"/>
  <c r="B31" i="4" l="1"/>
  <c r="B8" i="4" s="1"/>
  <c r="C32" i="4"/>
  <c r="C33" i="4"/>
  <c r="C34" i="4"/>
  <c r="C35" i="4"/>
  <c r="C36" i="4"/>
  <c r="C37" i="4"/>
  <c r="C38" i="4"/>
  <c r="C40" i="4"/>
  <c r="C31" i="4"/>
  <c r="B32" i="4"/>
  <c r="B9" i="4" s="1"/>
  <c r="B33" i="4"/>
  <c r="B10" i="4" s="1"/>
  <c r="B34" i="4"/>
  <c r="B11" i="4" s="1"/>
  <c r="B35" i="4"/>
  <c r="B12" i="4" s="1"/>
  <c r="B36" i="4"/>
  <c r="B13" i="4" s="1"/>
  <c r="B37" i="4"/>
  <c r="B14" i="4" s="1"/>
  <c r="B38" i="4"/>
  <c r="B15" i="4" s="1"/>
  <c r="B40" i="4"/>
  <c r="B17" i="4" s="1"/>
  <c r="D30" i="4"/>
  <c r="B24" i="4" s="1"/>
  <c r="B7" i="4" l="1"/>
  <c r="B23" i="4"/>
  <c r="C30" i="4"/>
  <c r="B30" i="4"/>
  <c r="AH164" i="15" l="1"/>
  <c r="AH165" i="15"/>
  <c r="AH287" i="15"/>
  <c r="AH332" i="15"/>
  <c r="AG398" i="15"/>
  <c r="AH398" i="15"/>
  <c r="AG419" i="15"/>
  <c r="AH419" i="15"/>
  <c r="AG420" i="15"/>
  <c r="AH420" i="15"/>
  <c r="AH422" i="15"/>
  <c r="AH423" i="15"/>
  <c r="AH557" i="15"/>
  <c r="AH643" i="15"/>
  <c r="AG684" i="15"/>
  <c r="AH684" i="15"/>
  <c r="AH694" i="15"/>
  <c r="AH768" i="15"/>
  <c r="AH769" i="15"/>
  <c r="AG913" i="15"/>
  <c r="AH913" i="15"/>
  <c r="AG918" i="15"/>
  <c r="AH918" i="15"/>
  <c r="AG925" i="15"/>
  <c r="AH925" i="15"/>
  <c r="C925" i="15"/>
  <c r="AJ925" i="15" s="1" a="1"/>
  <c r="AJ925" i="15" s="1"/>
  <c r="B925" i="15"/>
  <c r="C918" i="15"/>
  <c r="B918" i="15"/>
  <c r="C913" i="15"/>
  <c r="B913" i="15"/>
  <c r="C769" i="15"/>
  <c r="B769" i="15"/>
  <c r="C768" i="15"/>
  <c r="B768" i="15"/>
  <c r="C695" i="15"/>
  <c r="B695" i="15"/>
  <c r="C694" i="15"/>
  <c r="B694" i="15"/>
  <c r="C692" i="15"/>
  <c r="B692" i="15"/>
  <c r="C684" i="15"/>
  <c r="B684" i="15"/>
  <c r="C644" i="15"/>
  <c r="B644" i="15"/>
  <c r="C643" i="15"/>
  <c r="B643" i="15"/>
  <c r="C557" i="15"/>
  <c r="B557" i="15"/>
  <c r="C556" i="15"/>
  <c r="B556" i="15"/>
  <c r="C423" i="15"/>
  <c r="B423" i="15"/>
  <c r="C422" i="15"/>
  <c r="B422" i="15"/>
  <c r="AJ420" i="15" a="1"/>
  <c r="AJ420" i="15" s="1"/>
  <c r="C420" i="15"/>
  <c r="B420" i="15"/>
  <c r="C419" i="15"/>
  <c r="AJ419" i="15" s="1" a="1"/>
  <c r="AJ419" i="15" s="1"/>
  <c r="B419" i="15"/>
  <c r="C398" i="15"/>
  <c r="B398" i="15"/>
  <c r="C332" i="15"/>
  <c r="B332" i="15"/>
  <c r="C288" i="15"/>
  <c r="B288" i="15"/>
  <c r="C287" i="15"/>
  <c r="B287" i="15"/>
  <c r="C165" i="15"/>
  <c r="B165" i="15"/>
  <c r="C164" i="15"/>
  <c r="B164" i="15"/>
  <c r="C99" i="15"/>
  <c r="B99" i="15"/>
  <c r="AB9" i="13"/>
  <c r="AB12" i="13"/>
  <c r="AB13" i="13"/>
  <c r="AB16" i="13"/>
  <c r="AB17" i="13"/>
  <c r="AB21" i="13"/>
  <c r="AB70" i="13"/>
  <c r="AB74" i="13"/>
  <c r="AB75" i="13"/>
  <c r="AB101" i="13"/>
  <c r="W9" i="13"/>
  <c r="W13" i="13"/>
  <c r="W20" i="13"/>
  <c r="W21" i="13"/>
  <c r="W67" i="13"/>
  <c r="W71" i="13"/>
  <c r="W74" i="13"/>
  <c r="W75" i="13"/>
  <c r="W90" i="13"/>
  <c r="W101" i="13"/>
  <c r="O7" i="13"/>
  <c r="I6" i="13"/>
  <c r="D24" i="4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65" i="13"/>
  <c r="B65" i="13"/>
  <c r="A66" i="13"/>
  <c r="B66" i="13"/>
  <c r="A67" i="13"/>
  <c r="B67" i="13"/>
  <c r="A68" i="13"/>
  <c r="B68" i="13"/>
  <c r="A69" i="13"/>
  <c r="B69" i="13"/>
  <c r="A70" i="13"/>
  <c r="B70" i="13"/>
  <c r="A71" i="13"/>
  <c r="B71" i="13"/>
  <c r="A72" i="13"/>
  <c r="B72" i="13"/>
  <c r="A73" i="13"/>
  <c r="B73" i="13"/>
  <c r="A74" i="13"/>
  <c r="B74" i="13"/>
  <c r="A75" i="13"/>
  <c r="B75" i="13"/>
  <c r="A88" i="13"/>
  <c r="B88" i="13"/>
  <c r="A89" i="13"/>
  <c r="B89" i="13"/>
  <c r="A90" i="13"/>
  <c r="B90" i="13"/>
  <c r="A101" i="13"/>
  <c r="B101" i="13"/>
  <c r="A102" i="13"/>
  <c r="B102" i="13"/>
  <c r="A103" i="13"/>
  <c r="B103" i="13"/>
  <c r="A104" i="13"/>
  <c r="B104" i="13"/>
  <c r="A105" i="13"/>
  <c r="B105" i="13"/>
  <c r="A106" i="13"/>
  <c r="B106" i="13"/>
  <c r="A107" i="13"/>
  <c r="B107" i="13"/>
  <c r="B7" i="13"/>
  <c r="A7" i="13"/>
  <c r="AJ918" i="15" l="1" a="1"/>
  <c r="AJ918" i="15" s="1"/>
  <c r="AJ913" i="15" a="1"/>
  <c r="AJ913" i="15" s="1"/>
  <c r="AJ398" i="15" a="1"/>
  <c r="AJ398" i="15" s="1"/>
  <c r="Z6" i="13"/>
  <c r="AJ684" i="15" a="1"/>
  <c r="AJ684" i="15" s="1"/>
  <c r="D23" i="4"/>
  <c r="G9" i="4"/>
  <c r="G10" i="4"/>
  <c r="G11" i="4"/>
  <c r="G12" i="4"/>
  <c r="G13" i="4"/>
  <c r="G14" i="4"/>
  <c r="G15" i="4"/>
  <c r="G16" i="4"/>
  <c r="G17" i="4"/>
  <c r="F8" i="4"/>
  <c r="F17" i="4"/>
  <c r="F9" i="4"/>
  <c r="F10" i="4"/>
  <c r="F11" i="4"/>
  <c r="F12" i="4"/>
  <c r="F13" i="4"/>
  <c r="F14" i="4"/>
  <c r="F15" i="4"/>
  <c r="F16" i="4"/>
  <c r="G8" i="4"/>
  <c r="C5" i="3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W7" i="13"/>
  <c r="L9" i="4"/>
  <c r="AB105" i="13"/>
  <c r="AB20" i="13"/>
  <c r="AB90" i="13"/>
  <c r="AB67" i="13"/>
  <c r="W17" i="13"/>
  <c r="W8" i="13"/>
  <c r="W12" i="13"/>
  <c r="O105" i="13"/>
  <c r="O101" i="13"/>
  <c r="O75" i="13"/>
  <c r="O71" i="13"/>
  <c r="O67" i="13"/>
  <c r="O21" i="13"/>
  <c r="O17" i="13"/>
  <c r="O13" i="13"/>
  <c r="O9" i="13"/>
  <c r="O107" i="13"/>
  <c r="O103" i="13"/>
  <c r="O89" i="13"/>
  <c r="O73" i="13"/>
  <c r="O69" i="13"/>
  <c r="O65" i="13"/>
  <c r="O19" i="13"/>
  <c r="O15" i="13"/>
  <c r="O11" i="13"/>
  <c r="AF7" i="13" a="1"/>
  <c r="AF7" i="13" s="1"/>
  <c r="AF107" i="13" a="1"/>
  <c r="AF107" i="13" s="1"/>
  <c r="AF105" i="13" a="1"/>
  <c r="AF105" i="13" s="1"/>
  <c r="AF103" i="13" a="1"/>
  <c r="AF103" i="13" s="1"/>
  <c r="AF101" i="13" a="1"/>
  <c r="AF101" i="13" s="1"/>
  <c r="AF89" i="13" a="1"/>
  <c r="AF89" i="13" s="1"/>
  <c r="AF75" i="13" a="1"/>
  <c r="AF75" i="13" s="1"/>
  <c r="AF73" i="13" a="1"/>
  <c r="AF73" i="13" s="1"/>
  <c r="AF71" i="13" a="1"/>
  <c r="AF71" i="13" s="1"/>
  <c r="AF69" i="13" a="1"/>
  <c r="AF69" i="13" s="1"/>
  <c r="AF67" i="13" a="1"/>
  <c r="AF67" i="13" s="1"/>
  <c r="AF65" i="13" a="1"/>
  <c r="AF65" i="13" s="1"/>
  <c r="AF21" i="13" a="1"/>
  <c r="AF21" i="13" s="1"/>
  <c r="AF19" i="13" a="1"/>
  <c r="AF19" i="13" s="1"/>
  <c r="AF17" i="13" a="1"/>
  <c r="AF17" i="13" s="1"/>
  <c r="AF15" i="13" a="1"/>
  <c r="AF15" i="13" s="1"/>
  <c r="AF13" i="13" a="1"/>
  <c r="AF13" i="13" s="1"/>
  <c r="AF11" i="13" a="1"/>
  <c r="AF11" i="13" s="1"/>
  <c r="AF9" i="13" a="1"/>
  <c r="AF9" i="13" s="1"/>
  <c r="AF106" i="13" a="1"/>
  <c r="AF106" i="13" s="1"/>
  <c r="AF104" i="13" a="1"/>
  <c r="AF104" i="13" s="1"/>
  <c r="AF102" i="13" a="1"/>
  <c r="AF102" i="13" s="1"/>
  <c r="AF90" i="13" a="1"/>
  <c r="AF90" i="13" s="1"/>
  <c r="AF88" i="13" a="1"/>
  <c r="AF88" i="13" s="1"/>
  <c r="AF74" i="13" a="1"/>
  <c r="AF74" i="13" s="1"/>
  <c r="AF72" i="13" a="1"/>
  <c r="AF72" i="13" s="1"/>
  <c r="AF70" i="13" a="1"/>
  <c r="AF70" i="13" s="1"/>
  <c r="AF68" i="13" a="1"/>
  <c r="AF68" i="13" s="1"/>
  <c r="AF66" i="13" a="1"/>
  <c r="AF66" i="13" s="1"/>
  <c r="AF22" i="13" a="1"/>
  <c r="AF22" i="13" s="1"/>
  <c r="AF20" i="13" a="1"/>
  <c r="AF20" i="13" s="1"/>
  <c r="AF18" i="13" a="1"/>
  <c r="AF18" i="13" s="1"/>
  <c r="AF16" i="13" a="1"/>
  <c r="AF16" i="13" s="1"/>
  <c r="AF14" i="13" a="1"/>
  <c r="AF14" i="13" s="1"/>
  <c r="AF12" i="13" a="1"/>
  <c r="AF12" i="13" s="1"/>
  <c r="AF10" i="13" a="1"/>
  <c r="AF10" i="13" s="1"/>
  <c r="AF8" i="13" a="1"/>
  <c r="AF8" i="13" s="1"/>
  <c r="AJ769" i="15" a="1"/>
  <c r="AJ769" i="15" s="1"/>
  <c r="AJ768" i="15" a="1"/>
  <c r="AJ768" i="15" s="1"/>
  <c r="AJ644" i="15" a="1"/>
  <c r="AJ644" i="15" s="1"/>
  <c r="AJ423" i="15" a="1"/>
  <c r="AJ423" i="15" s="1"/>
  <c r="AG769" i="15"/>
  <c r="AG768" i="15"/>
  <c r="AG695" i="15"/>
  <c r="AJ99" i="15" a="1"/>
  <c r="AJ99" i="15" s="1"/>
  <c r="AG694" i="15"/>
  <c r="AH695" i="15"/>
  <c r="AJ694" i="15" a="1"/>
  <c r="AJ694" i="15" s="1"/>
  <c r="AG644" i="15"/>
  <c r="AJ557" i="15" a="1"/>
  <c r="AJ557" i="15" s="1"/>
  <c r="AJ695" i="15" a="1"/>
  <c r="AJ695" i="15" s="1"/>
  <c r="AG643" i="15"/>
  <c r="AH644" i="15"/>
  <c r="AJ643" i="15" a="1"/>
  <c r="AJ643" i="15" s="1"/>
  <c r="AJ288" i="15" a="1"/>
  <c r="AJ288" i="15" s="1"/>
  <c r="AJ556" i="15" a="1"/>
  <c r="AJ556" i="15" s="1"/>
  <c r="AJ422" i="15" a="1"/>
  <c r="AJ422" i="15" s="1"/>
  <c r="AG556" i="15"/>
  <c r="AG557" i="15"/>
  <c r="AH556" i="15"/>
  <c r="AJ332" i="15" a="1"/>
  <c r="AJ332" i="15" s="1"/>
  <c r="AG423" i="15"/>
  <c r="AG422" i="15"/>
  <c r="D10" i="3"/>
  <c r="AG332" i="15"/>
  <c r="AG333" i="15"/>
  <c r="AJ287" i="15" a="1"/>
  <c r="AJ287" i="15" s="1"/>
  <c r="AJ164" i="15" a="1"/>
  <c r="AJ164" i="15" s="1"/>
  <c r="AG288" i="15"/>
  <c r="AH288" i="15"/>
  <c r="AG287" i="15"/>
  <c r="AG164" i="15"/>
  <c r="AG165" i="15"/>
  <c r="AG99" i="15"/>
  <c r="AJ165" i="15" a="1"/>
  <c r="AJ165" i="15" s="1"/>
  <c r="AH99" i="15"/>
  <c r="O106" i="13"/>
  <c r="O102" i="13"/>
  <c r="O88" i="13"/>
  <c r="O72" i="13"/>
  <c r="O68" i="13"/>
  <c r="O22" i="13"/>
  <c r="O18" i="13"/>
  <c r="O14" i="13"/>
  <c r="O10" i="13"/>
  <c r="AB107" i="13"/>
  <c r="AB69" i="13"/>
  <c r="AB104" i="13"/>
  <c r="AB103" i="13"/>
  <c r="AB71" i="13"/>
  <c r="AB66" i="13"/>
  <c r="AB65" i="13"/>
  <c r="AB11" i="13"/>
  <c r="O104" i="13"/>
  <c r="O90" i="13"/>
  <c r="O74" i="13"/>
  <c r="O70" i="13"/>
  <c r="O66" i="13"/>
  <c r="O20" i="13"/>
  <c r="O16" i="13"/>
  <c r="O12" i="13"/>
  <c r="O8" i="13"/>
  <c r="J5" i="3"/>
  <c r="C24" i="4"/>
  <c r="L8" i="4" s="1"/>
  <c r="AB89" i="13"/>
  <c r="AB19" i="13"/>
  <c r="AB15" i="13"/>
  <c r="W104" i="13"/>
  <c r="W103" i="13"/>
  <c r="W66" i="13"/>
  <c r="W65" i="13"/>
  <c r="W16" i="13"/>
  <c r="W15" i="13"/>
  <c r="W105" i="13"/>
  <c r="W70" i="13"/>
  <c r="W69" i="13"/>
  <c r="W11" i="13"/>
  <c r="W107" i="13"/>
  <c r="W89" i="13"/>
  <c r="W73" i="13"/>
  <c r="W19" i="13"/>
  <c r="Q332" i="15"/>
  <c r="Q287" i="15"/>
  <c r="Q422" i="15"/>
  <c r="G24" i="4"/>
  <c r="AB8" i="13"/>
  <c r="AB106" i="13"/>
  <c r="AB102" i="13"/>
  <c r="AB88" i="13"/>
  <c r="AB72" i="13"/>
  <c r="AB68" i="13"/>
  <c r="AB22" i="13"/>
  <c r="AB18" i="13"/>
  <c r="W106" i="13"/>
  <c r="W102" i="13"/>
  <c r="W88" i="13"/>
  <c r="W72" i="13"/>
  <c r="W68" i="13"/>
  <c r="W22" i="13"/>
  <c r="W18" i="13"/>
  <c r="W14" i="13"/>
  <c r="L7" i="4" l="1"/>
  <c r="E15" i="4"/>
  <c r="E11" i="4"/>
  <c r="E14" i="4"/>
  <c r="E10" i="4"/>
  <c r="E17" i="4"/>
  <c r="E13" i="4"/>
  <c r="E9" i="4"/>
  <c r="E8" i="4"/>
  <c r="E16" i="4"/>
  <c r="E12" i="4"/>
  <c r="H14" i="4"/>
  <c r="H10" i="4"/>
  <c r="H17" i="4"/>
  <c r="H13" i="4"/>
  <c r="H9" i="4"/>
  <c r="H8" i="4"/>
  <c r="H16" i="4"/>
  <c r="H12" i="4"/>
  <c r="H15" i="4"/>
  <c r="H11" i="4"/>
  <c r="E24" i="4"/>
  <c r="E23" i="4" s="1"/>
  <c r="AD98" i="13"/>
  <c r="AD97" i="13"/>
  <c r="AD95" i="13"/>
  <c r="AD96" i="13"/>
  <c r="AD94" i="13"/>
  <c r="AD91" i="13"/>
  <c r="AD92" i="13"/>
  <c r="AD93" i="13"/>
  <c r="AD84" i="13"/>
  <c r="AD87" i="13"/>
  <c r="AD83" i="13"/>
  <c r="AD85" i="13"/>
  <c r="AD86" i="13"/>
  <c r="AD80" i="13"/>
  <c r="AD81" i="13"/>
  <c r="AD82" i="13"/>
  <c r="AD79" i="13"/>
  <c r="AD78" i="13"/>
  <c r="AD77" i="13"/>
  <c r="AD59" i="13"/>
  <c r="AD60" i="13"/>
  <c r="AD64" i="13"/>
  <c r="AD63" i="13"/>
  <c r="AD62" i="13"/>
  <c r="AD61" i="13"/>
  <c r="AD76" i="13"/>
  <c r="AO76" i="13" s="1"/>
  <c r="AB7" i="13"/>
  <c r="AA6" i="13"/>
  <c r="J6" i="3" s="1"/>
  <c r="AD8" i="13"/>
  <c r="AJ8" i="13" s="1"/>
  <c r="AD7" i="13"/>
  <c r="AN7" i="13" s="1"/>
  <c r="AP7" i="13" s="1"/>
  <c r="AD43" i="13"/>
  <c r="AD53" i="13"/>
  <c r="AD54" i="13"/>
  <c r="AD39" i="13"/>
  <c r="AD47" i="13"/>
  <c r="AD29" i="13"/>
  <c r="AD49" i="13"/>
  <c r="AD31" i="13"/>
  <c r="AD45" i="13"/>
  <c r="AD56" i="13"/>
  <c r="AD57" i="13"/>
  <c r="AD26" i="13"/>
  <c r="AD24" i="13"/>
  <c r="AD51" i="13"/>
  <c r="AD33" i="13"/>
  <c r="AD34" i="13"/>
  <c r="AD48" i="13"/>
  <c r="AD42" i="13"/>
  <c r="AD46" i="13"/>
  <c r="AD30" i="13"/>
  <c r="AD28" i="13"/>
  <c r="AD55" i="13"/>
  <c r="AD37" i="13"/>
  <c r="AD23" i="13"/>
  <c r="AD38" i="13"/>
  <c r="AD36" i="13"/>
  <c r="AD44" i="13"/>
  <c r="AD52" i="13"/>
  <c r="AD35" i="13"/>
  <c r="AD32" i="13"/>
  <c r="AD25" i="13"/>
  <c r="AD40" i="13"/>
  <c r="AD27" i="13"/>
  <c r="AD41" i="13"/>
  <c r="I8" i="4"/>
  <c r="G23" i="4"/>
  <c r="L6" i="3"/>
  <c r="AD89" i="13"/>
  <c r="AN89" i="13" s="1"/>
  <c r="AP89" i="13" s="1"/>
  <c r="AD101" i="13"/>
  <c r="AK101" i="13" s="1"/>
  <c r="AD22" i="13"/>
  <c r="AN22" i="13" s="1"/>
  <c r="AP22" i="13" s="1"/>
  <c r="AD66" i="13"/>
  <c r="AJ66" i="13" s="1"/>
  <c r="AL66" i="13" s="1"/>
  <c r="AD67" i="13"/>
  <c r="AN67" i="13" s="1"/>
  <c r="AP67" i="13" s="1"/>
  <c r="AD13" i="13"/>
  <c r="AN13" i="13" s="1"/>
  <c r="AP13" i="13" s="1"/>
  <c r="AD16" i="13"/>
  <c r="AJ16" i="13" s="1"/>
  <c r="AL16" i="13" s="1"/>
  <c r="AD11" i="13"/>
  <c r="AN11" i="13" s="1"/>
  <c r="AP11" i="13" s="1"/>
  <c r="AD10" i="13"/>
  <c r="AN10" i="13" s="1"/>
  <c r="AP10" i="13" s="1"/>
  <c r="AD21" i="13"/>
  <c r="AN21" i="13" s="1"/>
  <c r="AP21" i="13" s="1"/>
  <c r="AD14" i="13"/>
  <c r="AK14" i="13" s="1"/>
  <c r="AD71" i="13"/>
  <c r="AO71" i="13" s="1"/>
  <c r="AD20" i="13"/>
  <c r="AK20" i="13" s="1"/>
  <c r="AD72" i="13"/>
  <c r="AN72" i="13" s="1"/>
  <c r="AP72" i="13" s="1"/>
  <c r="AD18" i="13"/>
  <c r="AN18" i="13" s="1"/>
  <c r="AP18" i="13" s="1"/>
  <c r="AD103" i="13"/>
  <c r="AK103" i="13" s="1"/>
  <c r="AD65" i="13"/>
  <c r="AN65" i="13" s="1"/>
  <c r="AP65" i="13" s="1"/>
  <c r="AD19" i="13"/>
  <c r="AN19" i="13" s="1"/>
  <c r="AP19" i="13" s="1"/>
  <c r="AD102" i="13"/>
  <c r="AN102" i="13" s="1"/>
  <c r="AP102" i="13" s="1"/>
  <c r="AD69" i="13"/>
  <c r="AO69" i="13" s="1"/>
  <c r="AD104" i="13"/>
  <c r="AK104" i="13" s="1"/>
  <c r="AD73" i="13"/>
  <c r="AK73" i="13" s="1"/>
  <c r="AD15" i="13"/>
  <c r="AN15" i="13" s="1"/>
  <c r="AP15" i="13" s="1"/>
  <c r="AD105" i="13"/>
  <c r="AO105" i="13" s="1"/>
  <c r="AD70" i="13"/>
  <c r="AO70" i="13" s="1"/>
  <c r="AD107" i="13"/>
  <c r="AO107" i="13" s="1"/>
  <c r="AD106" i="13"/>
  <c r="AO106" i="13" s="1"/>
  <c r="AD17" i="13"/>
  <c r="AK17" i="13" s="1"/>
  <c r="AD88" i="13"/>
  <c r="AN88" i="13" s="1"/>
  <c r="AP88" i="13" s="1"/>
  <c r="AD74" i="13"/>
  <c r="AN74" i="13" s="1"/>
  <c r="AP74" i="13" s="1"/>
  <c r="AD68" i="13"/>
  <c r="AJ68" i="13" s="1"/>
  <c r="AL68" i="13" s="1"/>
  <c r="AD90" i="13"/>
  <c r="AN90" i="13" s="1"/>
  <c r="AP90" i="13" s="1"/>
  <c r="AD75" i="13"/>
  <c r="AN75" i="13" s="1"/>
  <c r="AP75" i="13" s="1"/>
  <c r="AD12" i="13"/>
  <c r="AJ12" i="13" s="1"/>
  <c r="AL12" i="13" s="1"/>
  <c r="D12" i="3"/>
  <c r="F12" i="3" s="1"/>
  <c r="F10" i="3"/>
  <c r="D8" i="3"/>
  <c r="D7" i="3"/>
  <c r="M9" i="4"/>
  <c r="N9" i="4" s="1"/>
  <c r="I25" i="4"/>
  <c r="L25" i="4" s="1"/>
  <c r="AB73" i="13"/>
  <c r="AB14" i="13"/>
  <c r="K24" i="4"/>
  <c r="K23" i="4" s="1"/>
  <c r="C23" i="4"/>
  <c r="J9" i="3"/>
  <c r="C9" i="3"/>
  <c r="C6" i="3"/>
  <c r="C7" i="4"/>
  <c r="AN8" i="13"/>
  <c r="AP8" i="13" s="1"/>
  <c r="D7" i="4"/>
  <c r="I11" i="4"/>
  <c r="I13" i="4"/>
  <c r="I15" i="4"/>
  <c r="I9" i="4"/>
  <c r="I17" i="4"/>
  <c r="F7" i="4"/>
  <c r="I14" i="4"/>
  <c r="L5" i="3"/>
  <c r="F24" i="4"/>
  <c r="I12" i="4"/>
  <c r="I16" i="4"/>
  <c r="G7" i="4"/>
  <c r="I10" i="4"/>
  <c r="L9" i="3"/>
  <c r="AB10" i="13"/>
  <c r="W10" i="13"/>
  <c r="H24" i="4" l="1"/>
  <c r="H23" i="4" s="1"/>
  <c r="AJ97" i="13"/>
  <c r="AL97" i="13" s="1"/>
  <c r="AN97" i="13"/>
  <c r="AP97" i="13" s="1"/>
  <c r="AK97" i="13"/>
  <c r="AO97" i="13"/>
  <c r="AK98" i="13"/>
  <c r="AO98" i="13"/>
  <c r="AN98" i="13"/>
  <c r="AP98" i="13" s="1"/>
  <c r="AJ98" i="13"/>
  <c r="AL98" i="13" s="1"/>
  <c r="AN94" i="13"/>
  <c r="AP94" i="13" s="1"/>
  <c r="AK94" i="13"/>
  <c r="AJ94" i="13"/>
  <c r="AL94" i="13" s="1"/>
  <c r="AO94" i="13"/>
  <c r="AJ96" i="13"/>
  <c r="AL96" i="13" s="1"/>
  <c r="AO96" i="13"/>
  <c r="AK96" i="13"/>
  <c r="AN96" i="13"/>
  <c r="AP96" i="13" s="1"/>
  <c r="AK95" i="13"/>
  <c r="AN95" i="13"/>
  <c r="AP95" i="13" s="1"/>
  <c r="AJ95" i="13"/>
  <c r="AL95" i="13" s="1"/>
  <c r="AO95" i="13"/>
  <c r="AN93" i="13"/>
  <c r="AP93" i="13" s="1"/>
  <c r="AO93" i="13"/>
  <c r="AJ93" i="13"/>
  <c r="AL93" i="13" s="1"/>
  <c r="AK93" i="13"/>
  <c r="AK92" i="13"/>
  <c r="AN92" i="13"/>
  <c r="AP92" i="13" s="1"/>
  <c r="AO92" i="13"/>
  <c r="AJ92" i="13"/>
  <c r="AL92" i="13" s="1"/>
  <c r="AN91" i="13"/>
  <c r="AP91" i="13" s="1"/>
  <c r="AJ91" i="13"/>
  <c r="AL91" i="13" s="1"/>
  <c r="AK91" i="13"/>
  <c r="AO91" i="13"/>
  <c r="AN85" i="13"/>
  <c r="AP85" i="13" s="1"/>
  <c r="AJ85" i="13"/>
  <c r="AL85" i="13" s="1"/>
  <c r="AO85" i="13"/>
  <c r="AK85" i="13"/>
  <c r="AO83" i="13"/>
  <c r="AK83" i="13"/>
  <c r="AN83" i="13"/>
  <c r="AP83" i="13" s="1"/>
  <c r="AJ83" i="13"/>
  <c r="AL83" i="13" s="1"/>
  <c r="AK86" i="13"/>
  <c r="AO86" i="13"/>
  <c r="AJ86" i="13"/>
  <c r="AL86" i="13" s="1"/>
  <c r="AN86" i="13"/>
  <c r="AP86" i="13" s="1"/>
  <c r="AJ84" i="13"/>
  <c r="AL84" i="13" s="1"/>
  <c r="AO84" i="13"/>
  <c r="AN84" i="13"/>
  <c r="AP84" i="13" s="1"/>
  <c r="AK84" i="13"/>
  <c r="AK8" i="13"/>
  <c r="AO8" i="13"/>
  <c r="AN87" i="13"/>
  <c r="AP87" i="13" s="1"/>
  <c r="AJ87" i="13"/>
  <c r="AL87" i="13" s="1"/>
  <c r="AK87" i="13"/>
  <c r="AO87" i="13"/>
  <c r="AN79" i="13"/>
  <c r="AP79" i="13" s="1"/>
  <c r="AK79" i="13"/>
  <c r="AO79" i="13"/>
  <c r="AJ79" i="13"/>
  <c r="AL79" i="13" s="1"/>
  <c r="AK82" i="13"/>
  <c r="AN82" i="13"/>
  <c r="AP82" i="13" s="1"/>
  <c r="AJ82" i="13"/>
  <c r="AL82" i="13" s="1"/>
  <c r="AO82" i="13"/>
  <c r="AO77" i="13"/>
  <c r="AN77" i="13"/>
  <c r="AP77" i="13" s="1"/>
  <c r="AK77" i="13"/>
  <c r="AJ77" i="13"/>
  <c r="AL77" i="13" s="1"/>
  <c r="AK81" i="13"/>
  <c r="AN81" i="13"/>
  <c r="AP81" i="13" s="1"/>
  <c r="AJ81" i="13"/>
  <c r="AL81" i="13" s="1"/>
  <c r="AO81" i="13"/>
  <c r="AN78" i="13"/>
  <c r="AP78" i="13" s="1"/>
  <c r="AJ78" i="13"/>
  <c r="AL78" i="13" s="1"/>
  <c r="AO78" i="13"/>
  <c r="AK78" i="13"/>
  <c r="AO80" i="13"/>
  <c r="AK80" i="13"/>
  <c r="AN80" i="13"/>
  <c r="AP80" i="13" s="1"/>
  <c r="AJ80" i="13"/>
  <c r="AL80" i="13" s="1"/>
  <c r="AJ76" i="13"/>
  <c r="AL76" i="13" s="1"/>
  <c r="AK76" i="13"/>
  <c r="AO63" i="13"/>
  <c r="AN63" i="13"/>
  <c r="AP63" i="13" s="1"/>
  <c r="AK63" i="13"/>
  <c r="AJ63" i="13"/>
  <c r="AL63" i="13" s="1"/>
  <c r="AN76" i="13"/>
  <c r="AP76" i="13" s="1"/>
  <c r="AA3" i="13"/>
  <c r="AN64" i="13"/>
  <c r="AP64" i="13" s="1"/>
  <c r="AO64" i="13"/>
  <c r="AJ64" i="13"/>
  <c r="AL64" i="13" s="1"/>
  <c r="AK64" i="13"/>
  <c r="AN61" i="13"/>
  <c r="AP61" i="13" s="1"/>
  <c r="AO61" i="13"/>
  <c r="AJ61" i="13"/>
  <c r="AL61" i="13" s="1"/>
  <c r="AK61" i="13"/>
  <c r="AO60" i="13"/>
  <c r="AN60" i="13"/>
  <c r="AP60" i="13" s="1"/>
  <c r="AK60" i="13"/>
  <c r="AJ60" i="13"/>
  <c r="AL60" i="13" s="1"/>
  <c r="AK62" i="13"/>
  <c r="AN62" i="13"/>
  <c r="AP62" i="13" s="1"/>
  <c r="AO62" i="13"/>
  <c r="AJ62" i="13"/>
  <c r="AL62" i="13" s="1"/>
  <c r="AN59" i="13"/>
  <c r="AP59" i="13" s="1"/>
  <c r="AO59" i="13"/>
  <c r="AJ59" i="13"/>
  <c r="AL59" i="13" s="1"/>
  <c r="AK59" i="13"/>
  <c r="AJ71" i="13"/>
  <c r="AL71" i="13" s="1"/>
  <c r="AJ7" i="13"/>
  <c r="AL7" i="13" s="1"/>
  <c r="AK58" i="13"/>
  <c r="AJ58" i="13"/>
  <c r="AL58" i="13" s="1"/>
  <c r="AK16" i="13"/>
  <c r="AK69" i="13"/>
  <c r="AK102" i="13"/>
  <c r="AO9" i="13"/>
  <c r="AK9" i="13"/>
  <c r="AK66" i="13"/>
  <c r="AO7" i="13"/>
  <c r="AK7" i="13"/>
  <c r="AJ20" i="13"/>
  <c r="AL20" i="13" s="1"/>
  <c r="AK10" i="13"/>
  <c r="AJ103" i="13"/>
  <c r="AL103" i="13" s="1"/>
  <c r="AJ104" i="13"/>
  <c r="AL104" i="13" s="1"/>
  <c r="AK22" i="13"/>
  <c r="AJ27" i="13"/>
  <c r="AL27" i="13" s="1"/>
  <c r="AN27" i="13"/>
  <c r="AP27" i="13" s="1"/>
  <c r="AK27" i="13"/>
  <c r="AO27" i="13"/>
  <c r="AN35" i="13"/>
  <c r="AP35" i="13" s="1"/>
  <c r="AO35" i="13"/>
  <c r="AJ35" i="13"/>
  <c r="AL35" i="13" s="1"/>
  <c r="AK35" i="13"/>
  <c r="AN38" i="13"/>
  <c r="AP38" i="13" s="1"/>
  <c r="AO38" i="13"/>
  <c r="AJ38" i="13"/>
  <c r="AL38" i="13" s="1"/>
  <c r="AK38" i="13"/>
  <c r="AJ28" i="13"/>
  <c r="AL28" i="13" s="1"/>
  <c r="AN28" i="13"/>
  <c r="AP28" i="13" s="1"/>
  <c r="AK28" i="13"/>
  <c r="AO28" i="13"/>
  <c r="AN48" i="13"/>
  <c r="AP48" i="13" s="1"/>
  <c r="AO48" i="13"/>
  <c r="AJ48" i="13"/>
  <c r="AL48" i="13" s="1"/>
  <c r="AK48" i="13"/>
  <c r="AJ51" i="13"/>
  <c r="AL51" i="13" s="1"/>
  <c r="AN51" i="13"/>
  <c r="AP51" i="13" s="1"/>
  <c r="AK51" i="13"/>
  <c r="AO51" i="13"/>
  <c r="AJ56" i="13"/>
  <c r="AL56" i="13" s="1"/>
  <c r="AN56" i="13"/>
  <c r="AP56" i="13" s="1"/>
  <c r="AK56" i="13"/>
  <c r="AO56" i="13"/>
  <c r="AO29" i="13"/>
  <c r="AJ29" i="13"/>
  <c r="AL29" i="13" s="1"/>
  <c r="AN29" i="13"/>
  <c r="AP29" i="13" s="1"/>
  <c r="AK29" i="13"/>
  <c r="AJ54" i="13"/>
  <c r="AL54" i="13" s="1"/>
  <c r="AN54" i="13"/>
  <c r="AP54" i="13" s="1"/>
  <c r="AK54" i="13"/>
  <c r="AO54" i="13"/>
  <c r="AO40" i="13"/>
  <c r="AJ40" i="13"/>
  <c r="AL40" i="13" s="1"/>
  <c r="AN40" i="13"/>
  <c r="AP40" i="13" s="1"/>
  <c r="AK40" i="13"/>
  <c r="AJ52" i="13"/>
  <c r="AL52" i="13" s="1"/>
  <c r="AN52" i="13"/>
  <c r="AP52" i="13" s="1"/>
  <c r="AK52" i="13"/>
  <c r="AO52" i="13"/>
  <c r="AJ23" i="13"/>
  <c r="AL23" i="13" s="1"/>
  <c r="AN23" i="13"/>
  <c r="AP23" i="13" s="1"/>
  <c r="AK23" i="13"/>
  <c r="AO23" i="13"/>
  <c r="AJ30" i="13"/>
  <c r="AL30" i="13" s="1"/>
  <c r="AN30" i="13"/>
  <c r="AP30" i="13" s="1"/>
  <c r="AK30" i="13"/>
  <c r="AO30" i="13"/>
  <c r="AO34" i="13"/>
  <c r="AJ34" i="13"/>
  <c r="AL34" i="13" s="1"/>
  <c r="AN34" i="13"/>
  <c r="AP34" i="13" s="1"/>
  <c r="AK34" i="13"/>
  <c r="AO24" i="13"/>
  <c r="AJ24" i="13"/>
  <c r="AL24" i="13" s="1"/>
  <c r="AK24" i="13"/>
  <c r="AN24" i="13"/>
  <c r="AP24" i="13" s="1"/>
  <c r="AO45" i="13"/>
  <c r="AJ45" i="13"/>
  <c r="AL45" i="13" s="1"/>
  <c r="AN45" i="13"/>
  <c r="AP45" i="13" s="1"/>
  <c r="AK45" i="13"/>
  <c r="AO47" i="13"/>
  <c r="AJ47" i="13"/>
  <c r="AL47" i="13" s="1"/>
  <c r="AN47" i="13"/>
  <c r="AP47" i="13" s="1"/>
  <c r="AK47" i="13"/>
  <c r="AJ53" i="13"/>
  <c r="AL53" i="13" s="1"/>
  <c r="AN53" i="13"/>
  <c r="AP53" i="13" s="1"/>
  <c r="AK53" i="13"/>
  <c r="AO53" i="13"/>
  <c r="AO65" i="13"/>
  <c r="AO25" i="13"/>
  <c r="AJ25" i="13"/>
  <c r="AL25" i="13" s="1"/>
  <c r="AK25" i="13"/>
  <c r="AN25" i="13"/>
  <c r="AP25" i="13" s="1"/>
  <c r="AJ44" i="13"/>
  <c r="AL44" i="13" s="1"/>
  <c r="AN44" i="13"/>
  <c r="AP44" i="13" s="1"/>
  <c r="AK44" i="13"/>
  <c r="AO44" i="13"/>
  <c r="AO37" i="13"/>
  <c r="AJ37" i="13"/>
  <c r="AL37" i="13" s="1"/>
  <c r="AN37" i="13"/>
  <c r="AP37" i="13" s="1"/>
  <c r="AK37" i="13"/>
  <c r="AO46" i="13"/>
  <c r="AJ46" i="13"/>
  <c r="AL46" i="13" s="1"/>
  <c r="AN46" i="13"/>
  <c r="AP46" i="13" s="1"/>
  <c r="AK46" i="13"/>
  <c r="AO50" i="13"/>
  <c r="AJ50" i="13"/>
  <c r="AL50" i="13" s="1"/>
  <c r="AN50" i="13"/>
  <c r="AP50" i="13" s="1"/>
  <c r="AK50" i="13"/>
  <c r="AO26" i="13"/>
  <c r="AJ26" i="13"/>
  <c r="AL26" i="13" s="1"/>
  <c r="AK26" i="13"/>
  <c r="AN26" i="13"/>
  <c r="AP26" i="13" s="1"/>
  <c r="AO31" i="13"/>
  <c r="AJ31" i="13"/>
  <c r="AL31" i="13" s="1"/>
  <c r="AN31" i="13"/>
  <c r="AP31" i="13" s="1"/>
  <c r="AK31" i="13"/>
  <c r="AO39" i="13"/>
  <c r="AJ39" i="13"/>
  <c r="AL39" i="13" s="1"/>
  <c r="AN39" i="13"/>
  <c r="AP39" i="13" s="1"/>
  <c r="AK39" i="13"/>
  <c r="AO43" i="13"/>
  <c r="AJ43" i="13"/>
  <c r="AL43" i="13" s="1"/>
  <c r="AN43" i="13"/>
  <c r="AP43" i="13" s="1"/>
  <c r="AK43" i="13"/>
  <c r="AN41" i="13"/>
  <c r="AP41" i="13" s="1"/>
  <c r="AO41" i="13"/>
  <c r="AJ41" i="13"/>
  <c r="AL41" i="13" s="1"/>
  <c r="AK41" i="13"/>
  <c r="AO32" i="13"/>
  <c r="AJ32" i="13"/>
  <c r="AL32" i="13" s="1"/>
  <c r="AK32" i="13"/>
  <c r="AN32" i="13"/>
  <c r="AP32" i="13" s="1"/>
  <c r="AO36" i="13"/>
  <c r="AJ36" i="13"/>
  <c r="AL36" i="13" s="1"/>
  <c r="AN36" i="13"/>
  <c r="AP36" i="13" s="1"/>
  <c r="AK36" i="13"/>
  <c r="AJ55" i="13"/>
  <c r="AL55" i="13" s="1"/>
  <c r="AN55" i="13"/>
  <c r="AP55" i="13" s="1"/>
  <c r="AK55" i="13"/>
  <c r="AO55" i="13"/>
  <c r="AJ42" i="13"/>
  <c r="AL42" i="13" s="1"/>
  <c r="AN42" i="13"/>
  <c r="AP42" i="13" s="1"/>
  <c r="AK42" i="13"/>
  <c r="AO42" i="13"/>
  <c r="AO33" i="13"/>
  <c r="AJ33" i="13"/>
  <c r="AL33" i="13" s="1"/>
  <c r="AN33" i="13"/>
  <c r="AP33" i="13" s="1"/>
  <c r="AK33" i="13"/>
  <c r="AJ57" i="13"/>
  <c r="AL57" i="13" s="1"/>
  <c r="AN57" i="13"/>
  <c r="AP57" i="13" s="1"/>
  <c r="AK57" i="13"/>
  <c r="AO57" i="13"/>
  <c r="AO49" i="13"/>
  <c r="AJ49" i="13"/>
  <c r="AL49" i="13" s="1"/>
  <c r="AN49" i="13"/>
  <c r="AP49" i="13" s="1"/>
  <c r="AK49" i="13"/>
  <c r="AN58" i="13"/>
  <c r="AP58" i="13" s="1"/>
  <c r="AO58" i="13"/>
  <c r="AK89" i="13"/>
  <c r="AK68" i="13"/>
  <c r="AN16" i="13"/>
  <c r="AP16" i="13" s="1"/>
  <c r="AO89" i="13"/>
  <c r="AJ89" i="13"/>
  <c r="AL89" i="13" s="1"/>
  <c r="AO73" i="13"/>
  <c r="E7" i="4"/>
  <c r="H7" i="4"/>
  <c r="AN69" i="13"/>
  <c r="AP69" i="13" s="1"/>
  <c r="AK12" i="13"/>
  <c r="AO21" i="13"/>
  <c r="AK71" i="13"/>
  <c r="AN12" i="13"/>
  <c r="AP12" i="13" s="1"/>
  <c r="AO103" i="13"/>
  <c r="AO16" i="13"/>
  <c r="AJ69" i="13"/>
  <c r="AL69" i="13" s="1"/>
  <c r="AN71" i="13"/>
  <c r="AP71" i="13" s="1"/>
  <c r="AN68" i="13"/>
  <c r="AP68" i="13" s="1"/>
  <c r="AN103" i="13"/>
  <c r="AP103" i="13" s="1"/>
  <c r="AK21" i="13"/>
  <c r="AB6" i="13"/>
  <c r="AB3" i="13" s="1"/>
  <c r="AO20" i="13"/>
  <c r="AO12" i="13"/>
  <c r="AO68" i="13"/>
  <c r="AJ21" i="13"/>
  <c r="AL21" i="13" s="1"/>
  <c r="AK74" i="13"/>
  <c r="AK18" i="13"/>
  <c r="AN20" i="13"/>
  <c r="AP20" i="13" s="1"/>
  <c r="AN106" i="13"/>
  <c r="AP106" i="13" s="1"/>
  <c r="AK19" i="13"/>
  <c r="AO11" i="13"/>
  <c r="AO104" i="13"/>
  <c r="AK65" i="13"/>
  <c r="AN104" i="13"/>
  <c r="AP104" i="13" s="1"/>
  <c r="AN9" i="13"/>
  <c r="AP9" i="13" s="1"/>
  <c r="AO15" i="13"/>
  <c r="AO90" i="13"/>
  <c r="AN107" i="13"/>
  <c r="AP107" i="13" s="1"/>
  <c r="AO72" i="13"/>
  <c r="AK90" i="13"/>
  <c r="AJ107" i="13"/>
  <c r="AL107" i="13" s="1"/>
  <c r="AK15" i="13"/>
  <c r="AN66" i="13"/>
  <c r="AP66" i="13" s="1"/>
  <c r="AJ90" i="13"/>
  <c r="AL90" i="13" s="1"/>
  <c r="AJ65" i="13"/>
  <c r="AL65" i="13" s="1"/>
  <c r="AK107" i="13"/>
  <c r="AJ15" i="13"/>
  <c r="AL15" i="13" s="1"/>
  <c r="AO66" i="13"/>
  <c r="AO17" i="13"/>
  <c r="AK88" i="13"/>
  <c r="AN105" i="13"/>
  <c r="AP105" i="13" s="1"/>
  <c r="AO75" i="13"/>
  <c r="AK72" i="13"/>
  <c r="AJ105" i="13"/>
  <c r="AL105" i="13" s="1"/>
  <c r="AJ101" i="13"/>
  <c r="AL101" i="13" s="1"/>
  <c r="AO14" i="13"/>
  <c r="AO19" i="13"/>
  <c r="AO88" i="13"/>
  <c r="AJ14" i="13"/>
  <c r="AL14" i="13" s="1"/>
  <c r="AK11" i="13"/>
  <c r="AK75" i="13"/>
  <c r="AO101" i="13"/>
  <c r="AO67" i="13"/>
  <c r="AK67" i="13"/>
  <c r="AJ70" i="13"/>
  <c r="AL70" i="13" s="1"/>
  <c r="AK13" i="13"/>
  <c r="AJ73" i="13"/>
  <c r="AL73" i="13" s="1"/>
  <c r="AO10" i="13"/>
  <c r="AO74" i="13"/>
  <c r="AO102" i="13"/>
  <c r="AO18" i="13"/>
  <c r="AO22" i="13"/>
  <c r="AN14" i="13"/>
  <c r="AP14" i="13" s="1"/>
  <c r="AN73" i="13"/>
  <c r="AP73" i="13" s="1"/>
  <c r="AJ102" i="13"/>
  <c r="AL102" i="13" s="1"/>
  <c r="AJ19" i="13"/>
  <c r="AL19" i="13" s="1"/>
  <c r="AJ11" i="13"/>
  <c r="AL11" i="13" s="1"/>
  <c r="AJ10" i="13"/>
  <c r="AL10" i="13" s="1"/>
  <c r="AJ74" i="13"/>
  <c r="AL74" i="13" s="1"/>
  <c r="AJ75" i="13"/>
  <c r="AL75" i="13" s="1"/>
  <c r="AJ88" i="13"/>
  <c r="AL88" i="13" s="1"/>
  <c r="AJ18" i="13"/>
  <c r="AL18" i="13" s="1"/>
  <c r="AJ72" i="13"/>
  <c r="AL72" i="13" s="1"/>
  <c r="AK70" i="13"/>
  <c r="AK105" i="13"/>
  <c r="AN101" i="13"/>
  <c r="AP101" i="13" s="1"/>
  <c r="AJ22" i="13"/>
  <c r="AL22" i="13" s="1"/>
  <c r="AJ67" i="13"/>
  <c r="AL67" i="13" s="1"/>
  <c r="AJ13" i="13"/>
  <c r="AL13" i="13" s="1"/>
  <c r="AN70" i="13"/>
  <c r="AP70" i="13" s="1"/>
  <c r="AO13" i="13"/>
  <c r="AJ17" i="13"/>
  <c r="AL17" i="13" s="1"/>
  <c r="AN17" i="13"/>
  <c r="AP17" i="13" s="1"/>
  <c r="AJ106" i="13"/>
  <c r="AL106" i="13" s="1"/>
  <c r="AK106" i="13"/>
  <c r="D6" i="3"/>
  <c r="E6" i="3" s="1"/>
  <c r="D9" i="3"/>
  <c r="E9" i="3" s="1"/>
  <c r="F9" i="3"/>
  <c r="W6" i="13"/>
  <c r="W3" i="13" s="1"/>
  <c r="D3" i="4"/>
  <c r="AL8" i="13"/>
  <c r="G3" i="4"/>
  <c r="I7" i="4"/>
  <c r="F23" i="4"/>
  <c r="I24" i="4"/>
  <c r="M8" i="4"/>
  <c r="M7" i="4" s="1"/>
  <c r="V3" i="15"/>
  <c r="U3" i="13"/>
  <c r="Z3" i="13"/>
  <c r="AA3" i="15"/>
  <c r="AC3" i="15"/>
  <c r="X6" i="15"/>
  <c r="AO6" i="13" l="1"/>
  <c r="AK6" i="13"/>
  <c r="AP6" i="13"/>
  <c r="AN6" i="13"/>
  <c r="AL6" i="13"/>
  <c r="AJ6" i="13"/>
  <c r="D5" i="3"/>
  <c r="E5" i="3" s="1"/>
  <c r="X3" i="15"/>
  <c r="N8" i="4"/>
  <c r="N7" i="4"/>
  <c r="L24" i="4"/>
  <c r="I23" i="4"/>
  <c r="L23" i="4" s="1"/>
</calcChain>
</file>

<file path=xl/sharedStrings.xml><?xml version="1.0" encoding="utf-8"?>
<sst xmlns="http://schemas.openxmlformats.org/spreadsheetml/2006/main" count="9697" uniqueCount="2384">
  <si>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</si>
  <si>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</si>
  <si>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</si>
  <si>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</si>
  <si>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</si>
  <si>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</si>
  <si>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</si>
  <si>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</si>
  <si>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</si>
  <si>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</si>
  <si>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</si>
  <si>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</si>
  <si>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</si>
  <si>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</si>
  <si>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</si>
  <si>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</si>
  <si>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</si>
  <si>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</si>
  <si>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</si>
  <si>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</si>
  <si>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</si>
  <si>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</si>
  <si>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</si>
  <si>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</si>
  <si>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</si>
  <si>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</si>
  <si>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</si>
  <si>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</si>
  <si>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</si>
  <si>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</si>
  <si>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</si>
  <si>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</si>
  <si>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소통기획관</t>
  </si>
  <si>
    <t>8</t>
  </si>
  <si>
    <t>0108</t>
  </si>
  <si>
    <t>9</t>
  </si>
  <si>
    <t>0109</t>
  </si>
  <si>
    <t>10</t>
  </si>
  <si>
    <t>0110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</si>
  <si>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</si>
  <si>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</si>
  <si>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</si>
  <si>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</si>
  <si>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</si>
  <si>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</si>
  <si>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</si>
  <si>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</si>
  <si>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</si>
  <si>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</si>
  <si>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</si>
  <si>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</si>
  <si>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</si>
  <si>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</si>
  <si>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</si>
  <si>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</si>
  <si>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</si>
  <si>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</si>
  <si>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</si>
  <si>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</si>
  <si>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</si>
  <si>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</si>
  <si>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</si>
  <si>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</si>
  <si>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</si>
  <si>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</si>
  <si>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</si>
  <si>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</si>
  <si>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</si>
  <si>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</si>
  <si>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</si>
  <si>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</si>
  <si>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</si>
  <si>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</si>
  <si>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</si>
  <si>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</si>
  <si>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</si>
  <si>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</si>
  <si>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</si>
  <si>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</si>
  <si>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</si>
  <si>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</si>
  <si>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</si>
  <si>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</si>
  <si>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</si>
  <si>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</si>
  <si>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</si>
  <si>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</si>
  <si>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</si>
  <si>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</si>
  <si>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</si>
  <si>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</si>
  <si>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</si>
  <si>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</si>
  <si>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</si>
  <si>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</si>
  <si>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</si>
  <si>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</si>
  <si>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</si>
  <si>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</si>
  <si>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</si>
  <si>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</si>
  <si>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</si>
  <si>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</si>
  <si>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</si>
  <si>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</si>
  <si>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</si>
  <si>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</si>
  <si>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</si>
  <si>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</si>
  <si>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</si>
  <si>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</si>
  <si>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</si>
  <si>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</si>
  <si>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</si>
  <si>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</si>
  <si>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</si>
  <si>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</si>
  <si>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</si>
  <si>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</si>
  <si>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</si>
  <si>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</si>
  <si>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</si>
  <si>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</si>
  <si>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</si>
  <si>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</si>
  <si>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</si>
  <si>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</si>
  <si>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</si>
  <si>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</si>
  <si>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</si>
  <si>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</si>
  <si>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</si>
  <si>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</si>
  <si>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</si>
  <si>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</si>
  <si>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</si>
  <si>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</si>
  <si>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</si>
  <si>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</si>
  <si>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</si>
  <si>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</si>
  <si>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</si>
  <si>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</si>
  <si>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</si>
  <si>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</si>
  <si>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</si>
  <si>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</si>
  <si>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</si>
  <si>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</si>
  <si>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</si>
  <si>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</si>
  <si>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</si>
  <si>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</si>
  <si>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</si>
  <si>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</si>
  <si>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</si>
  <si>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</si>
  <si>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</si>
  <si>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</si>
  <si>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</si>
  <si>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</si>
  <si>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</si>
  <si>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</si>
  <si>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</si>
  <si>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</si>
  <si>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</si>
  <si>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</si>
  <si>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</si>
  <si>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</si>
  <si>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</si>
  <si>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</si>
  <si>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</si>
  <si>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</si>
  <si>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</si>
  <si>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</si>
  <si>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</si>
  <si>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</si>
  <si>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</si>
  <si>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재난안전과</t>
  </si>
  <si>
    <t>59</t>
  </si>
  <si>
    <t>재난대응과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</si>
  <si>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</si>
  <si>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</si>
  <si>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</si>
  <si>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</si>
  <si>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</si>
  <si>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</si>
  <si>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</si>
  <si>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</si>
  <si>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</si>
  <si>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</si>
  <si>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</si>
  <si>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재난대책과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</si>
  <si>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</si>
  <si>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</si>
  <si>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</si>
  <si>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</si>
  <si>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</si>
  <si>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</si>
  <si>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</si>
  <si>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</si>
  <si>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</si>
  <si>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</si>
  <si>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</si>
  <si>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</si>
  <si>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</si>
  <si>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</si>
  <si>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</si>
  <si>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</si>
  <si>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</si>
  <si>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</si>
  <si>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</si>
  <si>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</si>
  <si>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</si>
  <si>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</si>
  <si>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</si>
  <si>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</si>
  <si>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</si>
  <si>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</si>
  <si>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</si>
  <si>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</si>
  <si>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</si>
  <si>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</si>
  <si>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</si>
  <si>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</si>
  <si>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</si>
  <si>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</si>
  <si>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</si>
  <si>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</si>
  <si>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</si>
  <si>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</si>
  <si>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</si>
  <si>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</si>
  <si>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</si>
  <si>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</si>
  <si>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</si>
  <si>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</si>
  <si>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</si>
  <si>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</si>
  <si>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</si>
  <si>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</si>
  <si>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</si>
  <si>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</si>
  <si>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</si>
  <si>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</si>
  <si>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</si>
  <si>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</si>
  <si>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</si>
  <si>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</si>
  <si>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</si>
  <si>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</si>
  <si>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</si>
  <si>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</si>
  <si>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</si>
  <si>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</si>
  <si>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</si>
  <si>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</si>
  <si>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</si>
  <si>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</si>
  <si>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</si>
  <si>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</si>
  <si>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</si>
  <si>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</si>
  <si>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</si>
  <si>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</si>
  <si>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</si>
  <si>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</si>
  <si>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</si>
  <si>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</si>
  <si>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</si>
  <si>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</si>
  <si>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</si>
  <si>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</si>
  <si>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</si>
  <si>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</si>
  <si>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</si>
  <si>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</si>
  <si>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</si>
  <si>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</si>
  <si>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</si>
  <si>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</si>
  <si>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</si>
  <si>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</si>
  <si>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</si>
  <si>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</si>
  <si>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</si>
  <si>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</si>
  <si>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</si>
  <si>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</si>
  <si>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</si>
  <si>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</si>
  <si>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</si>
  <si>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</si>
  <si>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</si>
  <si>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</si>
  <si>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</si>
  <si>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</si>
  <si>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</si>
  <si>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</si>
  <si>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</si>
  <si>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</si>
  <si>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</si>
  <si>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</si>
  <si>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</si>
  <si>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</si>
  <si>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</si>
  <si>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</si>
  <si>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</si>
  <si>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</si>
  <si>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</si>
  <si>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</si>
  <si>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</si>
  <si>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</si>
  <si>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</si>
  <si>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</si>
  <si>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</si>
  <si>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</si>
  <si>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</si>
  <si>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</si>
  <si>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</si>
  <si>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</si>
  <si>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</si>
  <si>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</si>
  <si>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</si>
  <si>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</si>
  <si>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</si>
  <si>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</si>
  <si>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</si>
  <si>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</si>
  <si>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</si>
  <si>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</si>
  <si>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</si>
  <si>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</si>
  <si>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</si>
  <si>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</si>
  <si>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</si>
  <si>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</si>
  <si>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</si>
  <si>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</si>
  <si>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</si>
  <si>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</si>
  <si>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</si>
  <si>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</si>
  <si>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</si>
  <si>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</si>
  <si>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</si>
  <si>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</si>
  <si>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</si>
  <si>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</si>
  <si>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</si>
  <si>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</si>
  <si>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</si>
  <si>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</si>
  <si>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</si>
  <si>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</si>
  <si>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</si>
  <si>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</si>
  <si>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보건환경연구원(총무과)</t>
  </si>
  <si>
    <t>보건환경연구원</t>
  </si>
  <si>
    <t>147</t>
  </si>
  <si>
    <t>보건연구부</t>
  </si>
  <si>
    <t>148</t>
  </si>
  <si>
    <t>수원농수산물검사소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</si>
  <si>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</si>
  <si>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</si>
  <si>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</si>
  <si>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</si>
  <si>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</si>
  <si>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</si>
  <si>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</si>
  <si>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</si>
  <si>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</si>
  <si>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</si>
  <si>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</si>
  <si>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</si>
  <si>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</si>
  <si>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</si>
  <si>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</si>
  <si>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</si>
  <si>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</si>
  <si>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</si>
  <si>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</si>
  <si>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</si>
  <si>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</si>
  <si>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</si>
  <si>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건설안전과</t>
  </si>
  <si>
    <t>건설국</t>
  </si>
  <si>
    <t>159</t>
  </si>
  <si>
    <t>도로정책과</t>
  </si>
  <si>
    <t>160</t>
  </si>
  <si>
    <t>하천과</t>
  </si>
  <si>
    <t>161</t>
  </si>
  <si>
    <t>건설기술과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</si>
  <si>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</si>
  <si>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</si>
  <si>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</si>
  <si>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</si>
  <si>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</si>
  <si>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</si>
  <si>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</si>
  <si>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</si>
  <si>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</si>
  <si>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</si>
  <si>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</si>
  <si>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</si>
  <si>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</si>
  <si>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</si>
  <si>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</si>
  <si>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</si>
  <si>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</si>
  <si>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</si>
  <si>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</si>
  <si>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</si>
  <si>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</si>
  <si>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</si>
  <si>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</si>
  <si>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</si>
  <si>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</si>
  <si>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</si>
  <si>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</si>
  <si>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</si>
  <si>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</si>
  <si>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</si>
  <si>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</si>
  <si>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</si>
  <si>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</si>
  <si>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</si>
  <si>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</si>
  <si>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</si>
  <si>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</si>
  <si>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</si>
  <si>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</si>
  <si>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</si>
  <si>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</si>
  <si>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</si>
  <si>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</si>
  <si>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</si>
  <si>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</si>
  <si>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</si>
  <si>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</si>
  <si>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</si>
  <si>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</si>
  <si>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수질연구부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</si>
  <si>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</si>
  <si>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</si>
  <si>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</si>
  <si>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</si>
  <si>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</si>
  <si>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</si>
  <si>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</si>
  <si>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</si>
  <si>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</si>
  <si>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</si>
  <si>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</si>
  <si>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</si>
  <si>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</si>
  <si>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</si>
  <si>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</si>
  <si>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여성능력개발센터</t>
  </si>
  <si>
    <t>194</t>
  </si>
  <si>
    <t>195</t>
  </si>
  <si>
    <t>보육청소년담당관</t>
  </si>
  <si>
    <t>196</t>
  </si>
  <si>
    <t>북부여성비전센터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</si>
  <si>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</si>
  <si>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</si>
  <si>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</si>
  <si>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</si>
  <si>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</si>
  <si>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</si>
  <si>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</si>
  <si>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</si>
  <si>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</si>
  <si>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</si>
  <si>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</si>
  <si>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</si>
  <si>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</si>
  <si>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</si>
  <si>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</si>
  <si>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</si>
  <si>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</si>
  <si>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</si>
  <si>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</si>
  <si>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</si>
  <si>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</si>
  <si>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</si>
  <si>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</si>
  <si>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</si>
  <si>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</si>
  <si>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</si>
  <si>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</si>
  <si>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</si>
  <si>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</si>
  <si>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</si>
  <si>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</si>
  <si>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</si>
  <si>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</si>
  <si>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</si>
  <si>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</si>
  <si>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</si>
  <si>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</si>
  <si>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</si>
  <si>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</si>
  <si>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</si>
  <si>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</si>
  <si>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</si>
  <si>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</si>
  <si>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</si>
  <si>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</si>
  <si>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</si>
  <si>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</si>
  <si>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</si>
  <si>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</si>
  <si>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</si>
  <si>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</si>
  <si>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</si>
  <si>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</si>
  <si>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</si>
  <si>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</si>
  <si>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</si>
  <si>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</si>
  <si>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</si>
  <si>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</si>
  <si>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</si>
  <si>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</si>
  <si>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</si>
  <si>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</si>
  <si>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</si>
  <si>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</si>
  <si>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</si>
  <si>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</si>
  <si>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</si>
  <si>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</si>
  <si>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</si>
  <si>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</si>
  <si>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</si>
  <si>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</si>
  <si>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</si>
  <si>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</si>
  <si>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</si>
  <si>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</si>
  <si>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</si>
  <si>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</si>
  <si>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</si>
  <si>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</si>
  <si>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</si>
  <si>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</si>
  <si>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</si>
  <si>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</si>
  <si>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</si>
  <si>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</si>
  <si>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</si>
  <si>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</si>
  <si>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</si>
  <si>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</si>
  <si>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</si>
  <si>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</si>
  <si>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</si>
  <si>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</si>
  <si>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</si>
  <si>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</si>
  <si>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</si>
  <si>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</si>
  <si>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</si>
  <si>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</si>
  <si>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</si>
  <si>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</si>
  <si>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</si>
  <si>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</si>
  <si>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</si>
  <si>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</si>
  <si>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</si>
  <si>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</si>
  <si>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</si>
  <si>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</si>
  <si>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</si>
  <si>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</si>
  <si>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2015년도 제2회 일반회계 및 특별회계 추가경정 세입·세출 예산안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</si>
  <si>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</si>
  <si>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</si>
  <si>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</si>
  <si>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</si>
  <si>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</si>
  <si>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</si>
  <si>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</si>
  <si>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</si>
  <si>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</si>
  <si>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</si>
  <si>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</si>
  <si>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</si>
  <si>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</si>
  <si>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</si>
  <si>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</si>
  <si>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</si>
  <si>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</si>
  <si>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</si>
  <si>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</si>
  <si>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</si>
  <si>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</si>
  <si>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</si>
  <si>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</si>
  <si>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</si>
  <si>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</si>
  <si>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</si>
  <si>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</si>
  <si>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</si>
  <si>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</si>
  <si>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</si>
  <si>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</si>
  <si>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</si>
  <si>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</si>
  <si>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</si>
  <si>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</si>
  <si>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</si>
  <si>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</si>
  <si>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</si>
  <si>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</si>
  <si>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</si>
  <si>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</si>
  <si>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</si>
  <si>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</si>
  <si>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</si>
  <si>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</si>
  <si>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</si>
  <si>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</si>
  <si>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</si>
  <si>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</si>
  <si>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</si>
  <si>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</si>
  <si>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</si>
  <si>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</si>
  <si>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</si>
  <si>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</si>
  <si>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</si>
  <si>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</si>
  <si>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</si>
  <si>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</si>
  <si>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</si>
  <si>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</si>
  <si>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</si>
  <si>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</si>
  <si>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</si>
  <si>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</si>
  <si>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</si>
  <si>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</si>
  <si>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</si>
  <si>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</si>
  <si>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</si>
  <si>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</si>
  <si>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</si>
  <si>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</si>
  <si>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</si>
  <si>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</si>
  <si>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</si>
  <si>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</si>
  <si>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</si>
  <si>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</si>
  <si>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</si>
  <si>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</si>
  <si>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</si>
  <si>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</si>
  <si>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</si>
  <si>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</si>
  <si>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</si>
  <si>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</si>
  <si>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</si>
  <si>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</si>
  <si>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</si>
  <si>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</si>
  <si>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</si>
  <si>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</si>
  <si>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</si>
  <si>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</si>
  <si>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</si>
  <si>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</si>
  <si>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</si>
  <si>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</si>
  <si>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</si>
  <si>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</si>
  <si>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</si>
  <si>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</si>
  <si>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</si>
  <si>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</si>
  <si>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</si>
  <si>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</si>
  <si>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</si>
  <si>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</si>
  <si>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</si>
  <si>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</si>
  <si>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</si>
  <si>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</si>
  <si>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</si>
  <si>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</si>
  <si>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</si>
  <si>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</si>
  <si>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</si>
  <si>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</si>
  <si>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</si>
  <si>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</si>
  <si>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</si>
  <si>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</si>
  <si>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</si>
  <si>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</si>
  <si>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</si>
  <si>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</si>
  <si>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</si>
  <si>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</si>
  <si>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</si>
  <si>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</si>
  <si>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</si>
  <si>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</si>
  <si>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</si>
  <si>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</si>
  <si>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</si>
  <si>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</si>
  <si>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</si>
  <si>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</si>
  <si>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</si>
  <si>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</si>
  <si>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</si>
  <si>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</si>
  <si>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</si>
  <si>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</si>
  <si>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</si>
  <si>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</si>
  <si>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</si>
  <si>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</si>
  <si>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</si>
  <si>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</si>
  <si>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</si>
  <si>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</si>
  <si>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</si>
  <si>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</si>
  <si>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</si>
  <si>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</si>
  <si>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</si>
  <si>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</si>
  <si>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</si>
  <si>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</si>
  <si>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</si>
  <si>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</si>
  <si>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</si>
  <si>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</si>
  <si>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</si>
  <si>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</si>
  <si>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</si>
  <si>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</si>
  <si>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</si>
  <si>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</si>
  <si>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</si>
  <si>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</si>
  <si>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</si>
  <si>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</si>
  <si>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</si>
  <si>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</si>
  <si>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</si>
  <si>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</si>
  <si>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</si>
  <si>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</si>
  <si>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</si>
  <si>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</si>
  <si>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</si>
  <si>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</si>
  <si>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</si>
  <si>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</si>
  <si>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</si>
  <si>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</si>
  <si>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</si>
  <si>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</si>
  <si>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</si>
  <si>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</si>
  <si>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</si>
  <si>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</si>
  <si>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</si>
  <si>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</si>
  <si>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</si>
  <si>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</si>
  <si>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</si>
  <si>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</si>
  <si>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</si>
  <si>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</si>
  <si>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</si>
  <si>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</si>
  <si>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</si>
  <si>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</si>
  <si>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</si>
  <si>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</si>
  <si>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</si>
  <si>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</si>
  <si>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</si>
  <si>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</si>
  <si>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 xml:space="preserve"> - 2017년도 일반회계 및 기타특별회계 예산안, 기금운용계획안</t>
    <phoneticPr fontId="1" type="noConversion"/>
  </si>
  <si>
    <t>2017년도 일반 및 특별회계 세입·세출 예산안(전체예산총괄)</t>
    <phoneticPr fontId="1" type="noConversion"/>
  </si>
  <si>
    <r>
      <t xml:space="preserve">2017년도 </t>
    </r>
    <r>
      <rPr>
        <b/>
        <sz val="22"/>
        <color theme="1"/>
        <rFont val="HY견고딕"/>
        <family val="1"/>
        <charset val="129"/>
      </rPr>
      <t xml:space="preserve">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</si>
  <si>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</t>
    </r>
    <r>
      <rPr>
        <b/>
        <sz val="22"/>
        <color theme="1"/>
        <rFont val="HY견고딕"/>
        <family val="1"/>
        <charset val="129"/>
      </rPr>
      <t xml:space="preserve">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</si>
  <si>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26" type="noConversion"/>
  </si>
  <si>
    <t>상임위 예산안
조정액(나)</t>
    <phoneticPr fontId="26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</si>
  <si>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(다=가+나)</t>
    </r>
    <phoneticPr fontId="26" type="noConversion"/>
  </si>
  <si>
    <t>예결위 예산안
조정액(라)</t>
    <phoneticPr fontId="26" type="noConversion"/>
  </si>
  <si>
    <r>
      <t xml:space="preserve">예결위 조정
예산안
</t>
    </r>
    <r>
      <rPr>
        <b/>
        <sz val="8"/>
        <rFont val="돋움"/>
        <family val="3"/>
        <charset val="129"/>
      </rPr>
      <t>(마=가+라)</t>
    </r>
    <phoneticPr fontId="26" type="noConversion"/>
  </si>
  <si>
    <r>
      <t xml:space="preserve">2017년도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</si>
  <si>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</si>
  <si>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</si>
  <si>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</si>
  <si>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2017년도 본예산 계속비 사업 조서</t>
    <phoneticPr fontId="26" type="noConversion"/>
  </si>
  <si>
    <t>(단위:천원)</t>
  </si>
  <si>
    <t>사  업  명</t>
  </si>
  <si>
    <t>예산과목
(통계목)</t>
    <phoneticPr fontId="26" type="noConversion"/>
  </si>
  <si>
    <t>총사업비</t>
  </si>
  <si>
    <t xml:space="preserve">   전전년도(2015) 이전</t>
    <phoneticPr fontId="26" type="noConversion"/>
  </si>
  <si>
    <t xml:space="preserve">            전년도(2016)</t>
    <phoneticPr fontId="26" type="noConversion"/>
  </si>
  <si>
    <t>2019 이후</t>
    <phoneticPr fontId="26" type="noConversion"/>
  </si>
  <si>
    <t>비   고</t>
  </si>
  <si>
    <t>예산액</t>
  </si>
  <si>
    <t>집 행 액</t>
  </si>
  <si>
    <t>집행잔액</t>
  </si>
  <si>
    <t>집행액</t>
    <phoneticPr fontId="26" type="noConversion"/>
  </si>
  <si>
    <t>문화관광국</t>
    <phoneticPr fontId="26" type="noConversion"/>
  </si>
  <si>
    <t>문화정책과</t>
    <phoneticPr fontId="26" type="noConversion"/>
  </si>
  <si>
    <t>문화관광국</t>
    <phoneticPr fontId="26" type="noConversion"/>
  </si>
  <si>
    <t>체육과</t>
    <phoneticPr fontId="26" type="noConversion"/>
  </si>
  <si>
    <t>증감액</t>
    <phoneticPr fontId="1" type="noConversion"/>
  </si>
  <si>
    <t>본예산</t>
  </si>
  <si>
    <t>신규</t>
  </si>
  <si>
    <t>연정</t>
  </si>
  <si>
    <t>연정
구분</t>
    <phoneticPr fontId="1" type="noConversion"/>
  </si>
  <si>
    <t>일반</t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</si>
  <si>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</si>
  <si>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</si>
  <si>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</si>
  <si>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</si>
  <si>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</t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</si>
  <si>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</si>
  <si>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</si>
  <si>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</si>
  <si>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도민소통 의정홍보(자체/직접)
- 홍보안내도우미 운영</t>
  </si>
  <si>
    <t>의회도서관 운영(자체/직접)
- 의회도서관 운영관리</t>
  </si>
  <si>
    <t>의회도서관 운영(자체/직접)
- 의회도서관 도서 구입</t>
  </si>
  <si>
    <t>영상 및 언론매체 홍보(자체/직접)
- 지역송출 의정홍보</t>
  </si>
  <si>
    <t>미디어홍보(자체/직접)
- 상임위 간행물 제작 및 발행</t>
  </si>
  <si>
    <t>의회운영(자체/직접)
- 해외의회 운영사례연구</t>
  </si>
  <si>
    <t>의회운영(자체/직접)
- 의회운영 및 예산 관련 비교연수</t>
  </si>
  <si>
    <t>국내외 교류사업 추진(자체/직접)
- 의원 국외활동 수행여비</t>
  </si>
  <si>
    <t>국제외빈 방문행사 지원(자체/직접)
- 국제외빈 방문행사</t>
  </si>
  <si>
    <t>청사시설 유지관리(자체/직접)
-지하주차장 보수공사</t>
  </si>
  <si>
    <t>사회복지시설 지원(자체/직접)
- 사회복지시설 위문</t>
  </si>
  <si>
    <t>의정지원 기준경비(자체/직접)
- 국내여비</t>
  </si>
  <si>
    <t>의정지원 기준경비(자체/직접)
- 전국시도의장협의회분담금</t>
  </si>
  <si>
    <t>의원 의정역량 강화 지원(자체/직접)
- 의정활동지원인력</t>
  </si>
  <si>
    <t>의원 정책활동 지원(자체/직접)
- 각종 세미나 등 지원</t>
  </si>
  <si>
    <t>자산취득비
- 냉난방기</t>
  </si>
  <si>
    <t>청소년 의회교실 운영 지원(자체/직접)
- 청소년 의회교실 운영</t>
  </si>
  <si>
    <t>행정사무감사 및 조사지원(자체/직접)
- 행정사무감사 및 조사 사무보조자 위촉수당</t>
  </si>
  <si>
    <t>행정사무감사 및 조사지원(자체/직접)
- 행정사무감사 및 조사 사무보조자 여비</t>
  </si>
  <si>
    <t>입법정책위원회 운영(자체/직접)
- 국제입법정책심포지움</t>
  </si>
  <si>
    <t>입법정책위원회 운영(자체/직접)
- 입법정책 선진사례 해외연수</t>
  </si>
  <si>
    <t>의원 입법활동 연구용역(자체/직접)
- 경기도의회 정책개발 연구용역</t>
  </si>
  <si>
    <t>예산분석(자체/직접)
- 2018년 예산안 분석</t>
  </si>
  <si>
    <t>국제예산정책심포지움(자체/직접)
- 국제예산정책심포지움</t>
  </si>
  <si>
    <t>예산정책 선진사례 해외연수(자체/직접)
-예산정책 선진사례 해외연수</t>
  </si>
  <si>
    <t>예산정책 활동지원(자체/직접)
- 예산정책 연찬회 개최</t>
  </si>
  <si>
    <t>케이블TV를 이용한 홍보(자체/직접)
- 케이블TV를 이용한 홍보</t>
  </si>
  <si>
    <t>신문을 통한 홍보(자체/직접)
- 언론공익광고</t>
  </si>
  <si>
    <t>방송을 이용한 홍보(자체/직접)
- 방송을 이용한 홍보</t>
  </si>
  <si>
    <t>인터넷언론을 이용한 홍보(자체/직접)
- 인터넷 언론을 이용한 홍보</t>
  </si>
  <si>
    <t>여론수렴강화(자체/직접)
- 통신 구독료</t>
  </si>
  <si>
    <t>국내외 언론인 팸투어(자체/직접)
- 국내외 언론인 팸투어</t>
  </si>
  <si>
    <t>모바일 전용 콘텐츠 제작(자체/직접)
- 모바일 전용 콘텐츠 제작</t>
  </si>
  <si>
    <t>경기도 온라인 여론조사(자체/직접)
- 경기도 온라인 여론조사 운영</t>
  </si>
  <si>
    <t>경기도 온라인 여론조사(자체/직접)
- 문자서비스 사용료</t>
  </si>
  <si>
    <t>G-Life 발행(자체/직접)
- G-Life 발행</t>
  </si>
  <si>
    <t>경기도 뉴스포털 홈페이지 운영(자체/직접)
- 경기도 뉴스포털 홈페이지 운영</t>
  </si>
  <si>
    <t>경기도 해외홍보(자체/직접)
- 경기도 해외홍보</t>
  </si>
  <si>
    <t>도정정책홍보(자체/직접)
- 기획 홍보비</t>
  </si>
  <si>
    <t>경기도 브랜드 홍보(자체/직접)
- 생활개선 공공 캠페인</t>
  </si>
  <si>
    <t>경기도 브랜드 홍보(자체/직접)
- 홍보이벤트</t>
  </si>
  <si>
    <t>경기도 브랜드 개발(자체/직접)
- 경기도 브랜드 개발</t>
  </si>
  <si>
    <t>경기연정 효율적 지원체계 구축(자체/직접)
- 경기연정 토론회 및 워크숍 등</t>
  </si>
  <si>
    <t>대외협력 강화(자체/직접)
- 도정정책 협력추진</t>
  </si>
  <si>
    <t>대외협력 강화(자체/직접)
- 의회협력 국외업무 수행</t>
  </si>
  <si>
    <t>기본경비
-기관운영기본경비(사무관리비)</t>
  </si>
  <si>
    <t>기본경비
-기관운영기본경비(공공운영비)</t>
  </si>
  <si>
    <t>현안법률 체계적 대응체계 유지
- 도정협력 국외업무 수행</t>
  </si>
  <si>
    <t>도비</t>
  </si>
  <si>
    <t>미래전략담당관</t>
    <phoneticPr fontId="1" type="noConversion"/>
  </si>
  <si>
    <t>예산담당관</t>
    <phoneticPr fontId="1" type="noConversion"/>
  </si>
  <si>
    <t>기획예산담당관</t>
    <phoneticPr fontId="1" type="noConversion"/>
  </si>
  <si>
    <t>DMZ정책담당관</t>
    <phoneticPr fontId="1" type="noConversion"/>
  </si>
  <si>
    <t>DMZ정책담당관</t>
    <phoneticPr fontId="1" type="noConversion"/>
  </si>
  <si>
    <t>군관협력담당관</t>
    <phoneticPr fontId="1" type="noConversion"/>
  </si>
  <si>
    <t>군관협력담당관</t>
    <phoneticPr fontId="1" type="noConversion"/>
  </si>
  <si>
    <t>감사총괄담당관</t>
    <phoneticPr fontId="1" type="noConversion"/>
  </si>
  <si>
    <t>따복공동체지원단</t>
    <phoneticPr fontId="1" type="noConversion"/>
  </si>
  <si>
    <t>따복공동체지원단</t>
    <phoneticPr fontId="1" type="noConversion"/>
  </si>
  <si>
    <t>따복공동체 주민제안 공모사업(자체/지원)
- 따복공동체 공간조성 지원사업</t>
    <phoneticPr fontId="1" type="noConversion"/>
  </si>
  <si>
    <t xml:space="preserve"> DMZ 미술대회와 통합</t>
  </si>
  <si>
    <t xml:space="preserve"> DMZ 청소년 탐험 미술대회로 통합</t>
  </si>
  <si>
    <t xml:space="preserve"> DMZ 평화가족 한마당 및 홍보 사업으로 통합 </t>
  </si>
  <si>
    <t>국도비</t>
  </si>
  <si>
    <t>국비</t>
  </si>
  <si>
    <t>경기에너지센터 북부분소 설치</t>
  </si>
  <si>
    <t>2개 시군 추가 지원</t>
  </si>
  <si>
    <t>3개 시군 추가 지원</t>
  </si>
  <si>
    <t>경기도 문화의전당 운영(자체/직접)
- 경기도 문화의전당 운영</t>
  </si>
  <si>
    <t>도단위 예술단체 문예진흥(자체/직접)
- 도단위 예술단체 문예진흥</t>
  </si>
  <si>
    <t>미술품거래소 운영(자체/직접)
- 미술품거래소 운영</t>
  </si>
  <si>
    <t>경기도 아트마켓(자체/직접)
- 경기도 아트마켓</t>
  </si>
  <si>
    <t>경기문화재단 운영(자체/직접)
- 경기문화재단 운영</t>
  </si>
  <si>
    <t>시.군 문화예술 활성화 지원(자체/지원)</t>
  </si>
  <si>
    <t>종교인 화합 한마당 행사(자체/직접)
- 종교인 화합 한마당 행사</t>
  </si>
  <si>
    <t>도 직장운동경기부 육성(자체/직접)
- 경기도체육회 직장팀 육성</t>
  </si>
  <si>
    <t>도 직장운동경기부 육성(자체/직접)
- 도청 직장운동경기부 운영</t>
  </si>
  <si>
    <t>도내종합대회 개최지 지원(자체/지원)
- 도내종합대회 개최지 지원 등</t>
  </si>
  <si>
    <t>체육 활성화(자체/직접)
- 배려계층 생활체육 지원</t>
  </si>
  <si>
    <t>체육 활성화(자체/직접)
- 체육프로그램 지원</t>
  </si>
  <si>
    <t>체육 활성화(자체/직접)
- 종목활성화 지원</t>
  </si>
  <si>
    <t>체육 활성화(자체/직접)
- 체육진흥</t>
  </si>
  <si>
    <t>장애인 전문체육(자체/직접)
- 전국장애인종합 체육대회 참가</t>
  </si>
  <si>
    <t>장애인 생활체육(자체/직접)
- 장애인 어울림대회 등 개최 지원</t>
  </si>
  <si>
    <t>도립체육시설 운영(자체/직접)
- 경기도종합사격장 운영</t>
  </si>
  <si>
    <t>팀업 캠퍼스 조성(자체/직접)
- 팀업 캠퍼스 조성(시설비)</t>
  </si>
  <si>
    <t>팀업 캠퍼스 조성(자체/직접)
- 팀업 캠퍼스 조성(감리비)</t>
  </si>
  <si>
    <t>팀업 캠퍼스 조성(자체/직접)
- 팀업 캠퍼스 조성(시설부대비)</t>
  </si>
  <si>
    <t>도 무형문화재(개인) 전승(자체/직접)
- 도 무형문화재(개인) 전승</t>
  </si>
  <si>
    <t>전수교육관 건립(국비/지원)
- 무형문화재 전수교육관 건립지원 사업</t>
  </si>
  <si>
    <t>남한산성 옛길 조성사업(자체/직접)
- 남한산성 옛길 조성사업</t>
  </si>
  <si>
    <t>문화유산관광자원화(시흥 오이도 유적)(지특/지원)
- 오이도 유적종합정비 및 역사공원 조성</t>
  </si>
  <si>
    <t>도지정 문화재 보수정비(자체/지원)
- 도지정문화재 보수정비</t>
  </si>
  <si>
    <t>경기콘텐츠진흥원 운영(자체/직접)
- 경기콘텐츠진흥원 운영</t>
  </si>
  <si>
    <t>DMZ국제다큐영화제(자체/직접)
- DMZ국제다큐영화제</t>
  </si>
  <si>
    <t>G-NEXT추진(자체/직접)
- G-NEXT 추진(게임산업육성)</t>
  </si>
  <si>
    <t>경기관광공사 운영(자체/직접)
- 경기관광공사 운영</t>
  </si>
  <si>
    <t>한국도자재단 운영(자체/직접)
- 한국도자재단 운영</t>
  </si>
  <si>
    <t>관광기념품 판로지원 사업(자체/직접)
- 관광기념품 판로지원 사업</t>
  </si>
  <si>
    <t>수요자 맞춤형 여행콘텐츠 개발(자체/직접)
- 수요자 맞춤형 여행콘텐츠 개발</t>
  </si>
  <si>
    <t>임진강변 생태탐방로 전시콘텐츠 확충(자체/직접)
- 임진강변 생태탐방로 전시콘텐츠 확충</t>
  </si>
  <si>
    <t>생활체험관광 활성화(자체/직접)
- 생활체험관광 활성화</t>
  </si>
  <si>
    <t>선형관광 콘텐츠 발굴 및 육성(자체/직접)
- 선형관광 콘텐츠 발굴 및 육성</t>
  </si>
  <si>
    <t>문화유적지 관광활성화(자체/직접)
- 문화유적지 관광활성화</t>
  </si>
  <si>
    <t>문화관광해설사 육성(기금/지원)
- 문화관광해설사 육성</t>
  </si>
  <si>
    <t>관광 안내지도 및 안내책자 제작배부(자체/직접)
- 관광안내지도 및 안내책자 제작배부</t>
  </si>
  <si>
    <t>디지털 관광마케팅(자체/직접)
- 디지털 관광마케팅</t>
  </si>
  <si>
    <t>* 우수선수 관리지원비(1억감)</t>
  </si>
  <si>
    <t>* 경기도 스포츠박스 운영(1억감)</t>
  </si>
  <si>
    <t>* 종목별.시군별 장애인 생활체육대회</t>
  </si>
  <si>
    <t>* 통계목 변경
(308-01/자치단쳉경상보조금-&gt;403-01자치단체자본보조)</t>
  </si>
  <si>
    <t>지특</t>
  </si>
  <si>
    <t>* 코레일협력 테마열차 운행사업 관련 용역</t>
  </si>
  <si>
    <t>전문농업인육성(자체/직접)
 -여성농업인육성(민간행사사업보조)</t>
  </si>
  <si>
    <t>지역농업발전(자체/직접)
-NEXT 경기농정 우수사업 홍보</t>
  </si>
  <si>
    <t>농업소식 및 정보제공(자체/지원) 
 -농업소식 및 정보제공</t>
  </si>
  <si>
    <t>따복미래농장만들기(자체/지원)
 -따복미래농장만들기</t>
  </si>
  <si>
    <t>평택항 홍보마케팅 (자체/직접)
 -평택항 홍보마케팅</t>
  </si>
  <si>
    <t>기업-농UP 상생사업 활성화(자체/직접)
-기업-농UP 상생사업 활성화</t>
  </si>
  <si>
    <t>경기전통주 경쟁력 강화(자체/지원)
 -경기전통주 경쟁력 강화</t>
  </si>
  <si>
    <t>공영도매시장현대화비용지원(기금/지원)
 -수원 농수산물도매시장 시설현대화 사업</t>
  </si>
  <si>
    <t>경기우수농특산물 판매활성화(자체/직접)
 -경기우수농특산물 판매활성화</t>
  </si>
  <si>
    <t>경기미 생산지원(자체/직접)
 -경기미우수단지농기계공급</t>
  </si>
  <si>
    <t>여성·노약자 농업용관리기 등 지원(자체/지원)
-여성·노약자 농업용관리기 등 지원</t>
  </si>
  <si>
    <t>농업인안전재해보험(자체/지원)
 -농업인안전재해보험</t>
  </si>
  <si>
    <t>영농 한해 특별대책지원(자체/지원)
 -영농 대비 한해특별대책 지원</t>
  </si>
  <si>
    <t>시험연구개발(자체/직접)
 -시험연구개발운영비</t>
  </si>
  <si>
    <t>시험연구개발(자체/직접)
 -시험연구장비 및 시설유지보수</t>
  </si>
  <si>
    <t>시험연구개발(자체/직접)
 -시험연구개발 시험연구비</t>
  </si>
  <si>
    <t>시험연구개발(자체/직접)
 -시험연구사업 장비구입</t>
  </si>
  <si>
    <t>시험연구개발(자체/직접)
 -시험연구사업 보조인부임</t>
  </si>
  <si>
    <t>지역특화 양식시설 지원사업(자체/지원)
 -지역특화 양식시설 지원(자치단체자본보조)</t>
  </si>
  <si>
    <t>G마크 전용관 활성화 지원(자체/직접)
 -G마크 전용관 활성화 지원(공기관등에대한경상적대행사업비)</t>
  </si>
  <si>
    <t>해면 수산자원조성(자체/지원)
 -해면 수산자원조성</t>
  </si>
  <si>
    <t>경기로컬푸드농축산물 대축제(자체/직접)
 -경기로컬푸드농축산물 대축제(민간행사사업보조)</t>
  </si>
  <si>
    <t>쌀 안정화 특화단지 인센티브 지원(자체/지원)
 -쌀 안정화 특화단지 인센티브 지원(자치단체경상보조)</t>
  </si>
  <si>
    <t>축산환경 개선사업(자체/지원)
 -축산환경개선사업</t>
  </si>
  <si>
    <t>축산업 경쟁력 향상(자체/지원)
 -양돈경쟁력 강화</t>
  </si>
  <si>
    <t>축산업 경쟁력 향상(자체/지원)
 -가축재해보험 가입지원</t>
  </si>
  <si>
    <t>공수의사 활동수당(자체/지원)
 -공수의사 활동수당</t>
  </si>
  <si>
    <t>반려동물 테마파크 진입로 개설 지원(자체/지원)
 -반려동물 테마파크 진입로 개설 지원</t>
  </si>
  <si>
    <t>가축전염병 근절기반 조성(자체/직접)
 -재해,구제역 등 방역 재료비</t>
  </si>
  <si>
    <t>공익신고 보상금 상환금 납입통보(의안번호 제2016-764호)
국민권익위원회 공익보호지원과-6139 (2016.11.14)</t>
  </si>
  <si>
    <t>부기명 변경</t>
  </si>
  <si>
    <t>예산 입력 오류</t>
  </si>
  <si>
    <t>근로능력있는수급자의탈수급지원(희망키움통장Ⅱ)(국비/직접)
- 희망키움통장Ⅱ</t>
  </si>
  <si>
    <t>노인일자리 및 사회활동지원 확대(지자체보조)(국비/지원)
- 노인일자리 및 사회활동지원</t>
  </si>
  <si>
    <t xml:space="preserve">노인일자리 및 사회활동지원 확대(지자체보조)(국비/지원)
- 수행기관 전담인력 인건비 </t>
  </si>
  <si>
    <t>노인일자리 및 사회활동지원 확대(지자체보조)(국비/지원)
- 시장형수행기관 인센티브지원</t>
  </si>
  <si>
    <t>농어촌보건소 등 이전신축(국비/지원)
- 농어촌의료서비스개선사업</t>
  </si>
  <si>
    <t>건강생활지원센터 시설.장비 확충(기금/지원)
- 건강생활지원센터 확충사업</t>
  </si>
  <si>
    <t>더하기 프로젝트(자체/지원)
- 더하기 프로젝트</t>
  </si>
  <si>
    <t>전국 사회복지사 체육대회 지원(자체/직접)
- 전국 사회복지사 체육대회 지원</t>
  </si>
  <si>
    <t>사회성과보상사업 운영지원(자체/직접)
- 보상사업 실무단 운영</t>
  </si>
  <si>
    <t>광역푸드뱅크지원(자체/직접)
- 도 푸드뱅크 운영지원</t>
  </si>
  <si>
    <t>일하는 청년통장Ⅰ 운영(자체/직접)
- 일하는 청년통장 운영</t>
  </si>
  <si>
    <t>일하는 청년통장Ⅱ 운영(자체/직접)
- 일하는 청년통장Ⅱ 운영</t>
  </si>
  <si>
    <t>대한노인회 경기도연합회 지원(자체/직접)
- 대한노인회 경기도연합회 지원</t>
  </si>
  <si>
    <t>교통장애인 재활교육 및 정보교류 한마당(자체/직접)
- 교통장애인 재활교육 및 정보교류 한마당</t>
  </si>
  <si>
    <t>경기도 공공심야약국 운영(자체/직접)
- 경기도 공공심야약국 운영</t>
  </si>
  <si>
    <t>경기메디투어센터 운영 지원(자체/직접)
- 경기메디투어센터 사업 지원</t>
  </si>
  <si>
    <t>경기도의료원 안성병원 신축이전 지원 사업(자체/직접)
- 경기도의료원 안성병원 신축이전 지원</t>
  </si>
  <si>
    <t>정신보건시설 운영(자체/직접)
- 정신질환자 사회복귀시설 운영</t>
  </si>
  <si>
    <t>기초정신건강증진센터 지원(기금/지원)
- 기초정신건강증진센터 지원</t>
  </si>
  <si>
    <t>이미용사업 지원(자체/직접) 
- 경기도지사배 미용예술경연대회</t>
  </si>
  <si>
    <t>노인전문병원 기능보강(자체/직접)
- 노인전문병원 기능보강</t>
  </si>
  <si>
    <t>2017년 국가보훈처 지방재정 투자사업 승인</t>
  </si>
  <si>
    <t>지속가능발전 추진(자체/직접)
- 푸른경기 21 사업 추진</t>
  </si>
  <si>
    <t>생태계교란 야생식물 퇴치사업(자체/지원)
- 생태계교란 야생식물 퇴치사업</t>
  </si>
  <si>
    <t>비산업부문 온실가스 감축 시설 지원(자체/지원)
- 비산업부문 온실가스 감축시설 지원</t>
  </si>
  <si>
    <t>드론 활용을 통한 환경감시의 선진화(자체/직접)
- 드론 활용을 통한 환경감시의 선진화</t>
  </si>
  <si>
    <t>환경안전관련위원회 및 지역협의회 운영(자체/직접)
- 지역협의회 운영</t>
  </si>
  <si>
    <t>도시공원 등 생태숲 리모델링(자체/지원)
- 생태쌈지공원(자치단체자본보조)</t>
  </si>
  <si>
    <t>도시공원 등 생태숲 리모델링(자체/지원)
- 도시공원 생태숲 리모델링(자치단체자본보조)</t>
  </si>
  <si>
    <t>도시공원 등 생태숲 리모델링(자체/지원)
- 생태도시숲(자체단체자본보조)</t>
  </si>
  <si>
    <t>생태(상상)놀이터 조성(자체/지원)
- 생태(상상)놀이터 조성</t>
  </si>
  <si>
    <t>미세먼지 핫스팟 지역 시범사업(자체/직접)
 - 미세먼지 핫스팟 지역 시범사업</t>
  </si>
  <si>
    <t>청사시설운영관리(자체/직접)
- 팔당전망대 운영 소모품 구입</t>
  </si>
  <si>
    <t>팔당지역관리(자체/직접)
- 물환경 시책홍보사업 추진</t>
  </si>
  <si>
    <t>현안 해결형 물환경 거버넌스 운영(자체/직접)
- 현안 해결형 물환경 거버넌스 운영</t>
  </si>
  <si>
    <t>비상용 병입수 용기 구입 지원(자체/직접)
- 비상용 병입수 용기 구입지원</t>
  </si>
  <si>
    <t>차량 탑재형 물탱크 구입 지원(자체/지원)
- 차량탑재형 물탱크 구입 지원</t>
  </si>
  <si>
    <t>하수처리장 소화전 설치 지원(자체/지원)
- 하수처리장 소화전 설치지원</t>
  </si>
  <si>
    <t>상수도시설확충(자체/지원)
- 급수취약지역 상수도 보급</t>
  </si>
  <si>
    <t>양성평등주간사업 지원(자체/직접)
- 양성평등주간사업 지원</t>
  </si>
  <si>
    <t>여성인력개발센터 운영지원(자체/지원)
- 여성인력개발센터 운영 지원</t>
  </si>
  <si>
    <t>여성평화인권대상 및 포럼(자체/직접)
- 여성평화인권대상 및 포럼</t>
  </si>
  <si>
    <t>가족친화 사회환경 조성(자체/직접)
- 경기가족친화기업 컨설팅 및 인증</t>
  </si>
  <si>
    <t>여성복지시설 종사자 처우개선비 지원(자체/지원)
- 여성복지시설 종사자 처우개선비 지원</t>
  </si>
  <si>
    <t>출산친화 인식개선(자체/직접)
- 결혼장려 인식개선</t>
  </si>
  <si>
    <t>출산친화 인식개선(자체/직접)
- 출산장려우수시책 발굴 경진대회</t>
  </si>
  <si>
    <t>지역특화 출산장려사업(자체/지원)
- 지역특화 출산장려사업</t>
  </si>
  <si>
    <t>해바라기센터 종사자 처우개선비 지원(자체/직접)
- 해바라기센터 종사자 처우개선비 지원</t>
  </si>
  <si>
    <t>어린이집 공보육 추진 운영(자체/직접)
- 어린이집 공보육 추진 운영</t>
  </si>
  <si>
    <t>특수보육 활성화 지원(자체/지원)
-외국인 근로자 자녀 보육지원</t>
  </si>
  <si>
    <t>특수보육 활성화 지원(자체/지원)
-누리과정 차액보육료 지원</t>
  </si>
  <si>
    <t>특수보육 활성화 지원(자체/지원)
-가정민간 어린이집 조리원 인건비 지원</t>
  </si>
  <si>
    <t>특수보육 활성화 지원(자체/지원)
- 공공형 어린이집 운영활성화 지원</t>
  </si>
  <si>
    <t>어린이집 방문간호사 서비스사업(자체/직접)
- 어린이집 방문간호사 서비스 사업</t>
  </si>
  <si>
    <t>보육정보 교환으로 보육발전 지원(자체/직접)
- 보육교사 직무스트레스완화 프로그램 운영</t>
  </si>
  <si>
    <t>도 육아종합지원센터 경기도형 보육 컨설턴트 
인건비 지원(자체/직접)
- 도 육아종합지원센터 경기도형 보육 컨설턴트 
인건비 지원</t>
  </si>
  <si>
    <t>특수보육 활성화 지원(자체/직접)
- 도 육아종합지원센터 지원(맘톡 부모교육)</t>
  </si>
  <si>
    <t>지방청소년활동진흥센터 기능강화(국비/직접)
- 도 청소년활동진흥센터 운영 및 사업지원</t>
  </si>
  <si>
    <t>지역아동센터 운영비 지원(국비/지원)
- 지역아동센터 운영지원</t>
  </si>
  <si>
    <t>평가 및 평가단 운영(지역아동센터 평가지원)(국비/직접)
-지역아동센터 평가 지원</t>
  </si>
  <si>
    <t>지역청소년참여기구 운영(도 차세대위원회)(기금/직접)
- 도 차세대위원회 운영</t>
  </si>
  <si>
    <t>청소년성문화센터운영(기금/직접)
- 도 청소년 성문화센터 운영 지원</t>
  </si>
  <si>
    <t>중국 광둥성과 청소년 국제교류 추진(자체/직접)
-중국 광둥성과 청소년 국제교류 추진</t>
  </si>
  <si>
    <t>학교 밖 청소년 지원(도 학교 밖 청소년)(기금/직접)
- 도 학교 밖 청소년 지원</t>
  </si>
  <si>
    <t>청소년종합예술제(본선)(자체/직접)
- 청소년 종합예술제(본선)</t>
  </si>
  <si>
    <t>도립청소년수련시설 개선 및 보강사업(자체/직접)
- 경기도 청소년 수련원 시설 기능보강</t>
  </si>
  <si>
    <t>경기도 청소년수련원 인프라 구축을 위한 환경조사 연구 용역사업(자체/직접)
-경기도 청소년수련원 인프라 구축을 위한 환경조사 연구 용역사업</t>
  </si>
  <si>
    <t>도립청소년수련시설 프로그램운영지원(자체/직접)
-청소년 지도자 양성프로그램</t>
  </si>
  <si>
    <t>도립청소년수련시설 프로그램운영지원(자체/직접)
-역사유적탐방 및 독도수호 한마음 대전</t>
  </si>
  <si>
    <t>도립청소년수련시설 프로그램운영지원(자체/직접)
-그룹홈 아동청소년 체험캠프</t>
  </si>
  <si>
    <t>아동복지시설운영(자체/직접)
-가정위탁지원센터운영</t>
  </si>
  <si>
    <t>그룹홈 운영비 추가지원(공동생활가정)(자체/지원)
-그룹홈 운영비 추가지원(공동생활가정)</t>
  </si>
  <si>
    <t>예술경험을 통한 어린이 전통문화(자체/직접)
- 예술경험을 통한 어린이 전통문화</t>
  </si>
  <si>
    <t>청소년 연극제 예선(자체/지원)
-청소년 연극제 개최(예선)</t>
  </si>
  <si>
    <t>청소년 연극제 본선(자체/직접)
-청소년 연극제 개최(본선)</t>
  </si>
  <si>
    <t>도립 청소년 수련시설 운영 지원(자체/직접)
-경기도 청소년 수련원 운영지원</t>
  </si>
  <si>
    <t>경기도 난독증 아동청소년 전문치료 프로그램 확대(자체/직접)
-경기도 난독증 아동청소년 전문치료 프로그램 확대</t>
  </si>
  <si>
    <t>결혼이민자 국내적응 지원(자체/직접)
- 테마가 있는 다문화가족 캠프</t>
  </si>
  <si>
    <t>다문화신문 구독 지원(자체/지원)
- 다문화신문 구독 지원</t>
  </si>
  <si>
    <t>다문화 친화 사회분위기 조성(자체/직접)
- 찾아가는 다문화 소통 프로그램 운영</t>
  </si>
  <si>
    <t>외국인주민 인권 증진(자체/직접)
- 경기도 외국인 인권지원센터 운영</t>
  </si>
  <si>
    <t>국제다문화인권포럼(자체/직접)
- 국제다문화인권포럼</t>
  </si>
  <si>
    <t>광역건강가정지원센터 운영(자체/직접)
- 건강가정지원센터 홍보비 등</t>
  </si>
  <si>
    <t>광역건강가정지원센터 운영(자체/직접)
- 건강가정지원센터 행사실비</t>
  </si>
  <si>
    <t>광역건강가정지원센터 운영(자체/직접)
- 경기도특성화사업</t>
  </si>
  <si>
    <t>경기 가족문화체험 한마당 운영(자체/직접)
- 경기 가족문화체험 한마당 운영</t>
  </si>
  <si>
    <t>다문화 신문 구독 지원(자체/지원)
- 다문화 신문 구독 지원</t>
  </si>
  <si>
    <t>소외계층아동 문화체험(자체/직접)
- 소외계층아동 영어마을 문화체험 참가자 식비</t>
  </si>
  <si>
    <t>지역아동센터 운영비 지원(국비/지원)
- 지역아동센터 운영</t>
  </si>
  <si>
    <t>아동복지교사 파견(국비/지원)
- 아동복지교사(사회적 일자리)</t>
  </si>
  <si>
    <t>해바라기센터 종사자 처우개선비(자체/직접)
- 해바라기센터 종사자 처우개선비</t>
  </si>
  <si>
    <t>그룹홈운영비 추가지원(공통생활가정)(자체/지원)
- 그룹홈운영비 추가지원</t>
  </si>
  <si>
    <t>경기북부 다문화사회 소통 프로그램(자체/지원)
- 경기북부 다문화사회 소통 프로그램</t>
  </si>
  <si>
    <t>여성인력개발시설 운영지원(자체/지원)
- 여성인력개발센터 운영지원</t>
  </si>
  <si>
    <t>북한이탈여성 심리치유 힐링캠프(자체/직접)
- 북한이탈여성 심리치유 힐링캠프</t>
  </si>
  <si>
    <t>특수보육 활성화 지원(자체/지원)
-외국인근로자 자녀 보육</t>
  </si>
  <si>
    <t>특수보육 활성화 지원(자체/지원)
-누리과정 차액보육료</t>
  </si>
  <si>
    <t>특수보육 활성화 지원(자체/지원)
-가정·민간 어린이집 조리원 인건비</t>
  </si>
  <si>
    <t>특수보육 활성화 지원(자체/지원)
-공공형 어린이집 운영 활성화</t>
  </si>
  <si>
    <t>특수보육 활성화(자체/직접)
-경기북부 육아종합지원센터 운영 활성화</t>
  </si>
  <si>
    <t>경기도형 보육 컨설팅 운영(자체/직접)
-경기도형 보육 컨설팅 운영(도 육아종합지원센터)</t>
  </si>
  <si>
    <t>청소년 관악제(자체/직접)
-경기도 청소년 관악제 개최</t>
  </si>
  <si>
    <t>청소년 연극제 지원(자체/지원)
-청소년 연극제 개최(예선)</t>
  </si>
  <si>
    <t>경기북부 청소년 성문화센터 이전 건립(자체/직접)
-경기북부 청소년 성문화센터 이전 건립(시설비)
 -&gt; 경기북부 청소년 성문화센터 이전 리모델링(자체/직접)
- 경기북부 청소년 성문화센터 이전 리모델링</t>
  </si>
  <si>
    <t>경기북부 청소년 성문화센터 이전 건립(자체/직접)
-경기북부 청소년 성문화센터 이전 건립(감리비)</t>
  </si>
  <si>
    <t>경기북부 청소년 성문화센터 이전 건립(자체/직접)
-경기북부 청소년 성문화센터 이전 건립(시설부대비)</t>
  </si>
  <si>
    <t>청소년 성문화센터 운영(기금/직접)
-경기북부 청소년 성문화센터 운영</t>
  </si>
  <si>
    <t>청소년 성문화센터 운영(기금/직접)
-경기북부 이동형(버스) 청소년 성문화센터 운영</t>
  </si>
  <si>
    <t>지식(GSEEK) 캠퍼스 운영(자체/직접)
- 지식(GSEEK) 캠퍼스 운영 (출연금)</t>
  </si>
  <si>
    <t>영어마을 운영지원(자체/직접)
- 경기영어마을 시설물 보완공사
(공기관등에대한자본적대행사업비)</t>
  </si>
  <si>
    <t>영어마을 사업추진(자체/직접)
- 저소득층 무료교육비 지원(파주 영어마을)
(공기관등에대한경상적대행사업비)</t>
  </si>
  <si>
    <t>창의테마파크 사업 추진(자체/직접)
- 창의테마파크 인프라조성
(공기관등에대한자본적대행사업비)</t>
  </si>
  <si>
    <t>인성테마파크 사업 추진(자체/직접)
- 인성테마파크 인프라조성
(공기관등에대한자본적대행사업비)</t>
  </si>
  <si>
    <t>경기도 자유학기 체험활동 지원(자체/직접)
- 경기도 자유학기 체험활동 지원
(공기관등에대한경상적대행사업비)</t>
  </si>
  <si>
    <t>송파학사 운영(자체/직접)
- 송파학사 운영 (민간위탁금)</t>
  </si>
  <si>
    <t>따복기숙사 운영(자체/직접)
- 따복기숙사 운영 (민간위탁금)</t>
  </si>
  <si>
    <t>도서관 정보화사업 지원(자체/지원)
- 도서관 정보화사업 지원 (자치단체자본보조)</t>
  </si>
  <si>
    <t>꿈을 선물하는 책나눔(자체/직접)
- 꿈을 선물하는 책나눔 (민간경상사업보조)</t>
  </si>
  <si>
    <t>도서관 정보네트워크 강화 및 디지털 도서관 시스템 구축(자체/직접)
- 도서관 정보네트워크 강화(전산개발비)</t>
  </si>
  <si>
    <t>작은도서관 운영 활성화(자체/지원)
- 좋은 독서문화환경 만들기 (자치단체자본보조)</t>
  </si>
  <si>
    <t>도서관 공간 조성(자체/지원)
- 공동체 공간 조성 (자치단체자본보조)</t>
  </si>
  <si>
    <t>사립공공도서관 지원(자체/지원)
- 사립공공도서관 지원 (자치단체경상보조)</t>
  </si>
  <si>
    <t>( 남북교류협력기금)</t>
    <phoneticPr fontId="1" type="noConversion"/>
  </si>
  <si>
    <t>통일기반조성담당관</t>
    <phoneticPr fontId="1" type="noConversion"/>
  </si>
  <si>
    <t>남북교류협력 및 통일정책 활성화(자체/직접)
- 남북교류협력기반구축 사업 추진</t>
  </si>
  <si>
    <t>공감 통일교육 추진(자체/직접)
 - 공감 통일교육 민간 공모</t>
  </si>
  <si>
    <t>에너지과</t>
    <phoneticPr fontId="1" type="noConversion"/>
  </si>
  <si>
    <t>과학기술과</t>
    <phoneticPr fontId="1" type="noConversion"/>
  </si>
  <si>
    <t>(노동복지기금)</t>
    <phoneticPr fontId="1" type="noConversion"/>
  </si>
  <si>
    <t>(중소기업육성기금)</t>
    <phoneticPr fontId="1" type="noConversion"/>
  </si>
  <si>
    <t>전입금
기타회계전입금(721-03)</t>
  </si>
  <si>
    <t>(노동복지기금)</t>
    <phoneticPr fontId="1" type="noConversion"/>
  </si>
  <si>
    <t>도금고예치금</t>
  </si>
  <si>
    <t>총무과</t>
    <phoneticPr fontId="1" type="noConversion"/>
  </si>
  <si>
    <t>재난대응과</t>
    <phoneticPr fontId="1" type="noConversion"/>
  </si>
  <si>
    <t>재난취약계층 안전생활환경 조성(자체/직접)
  -소화기 및 단독경보형감지기 보급</t>
    <phoneticPr fontId="1" type="noConversion"/>
  </si>
  <si>
    <t>본예산</t>
    <phoneticPr fontId="1" type="noConversion"/>
  </si>
  <si>
    <t>기관공통운영경비의 효율적 지원(자체/직접)
  -소방공통 공공운영비</t>
    <phoneticPr fontId="1" type="noConversion"/>
  </si>
  <si>
    <t>시설비</t>
  </si>
  <si>
    <t>아마추어무선 통신 운영(자체/직접)
  -의용소방대 아마추어 무선강습비</t>
  </si>
  <si>
    <t>소방관서 증축(자체/직접)
  - 관산119지역대 증축(시설비)</t>
  </si>
  <si>
    <t>소방관서 증축(자체/직접)
  - 관산119지역대 증축(자산및물품취득비)</t>
  </si>
  <si>
    <t>예비비(자체/직접)
  - 내부유보금</t>
  </si>
  <si>
    <t>청사관리(자체/직접)
  - 후생관(식당) 내진구조보강 (시설비)</t>
  </si>
  <si>
    <t>청사관리(자체/직접)
  - 후생관(식당) 내진구조보강 (감리비)</t>
  </si>
  <si>
    <t>청사관리(자체/직접)
  - 내진성능평가(시설비)</t>
  </si>
  <si>
    <t>청사관리(자체/직접)
  - 청사시설물 관리용역(공공운영비)</t>
  </si>
  <si>
    <t>감리비</t>
  </si>
  <si>
    <t>○ 북부소방재난본부</t>
  </si>
  <si>
    <t>(당초=A)</t>
  </si>
  <si>
    <t xml:space="preserve">   합동청사건립</t>
  </si>
  <si>
    <t>34.300.000</t>
  </si>
  <si>
    <t xml:space="preserve"> · 위 치 :의정부시 금오동</t>
  </si>
  <si>
    <t xml:space="preserve">   경기북부광역행정타운</t>
  </si>
  <si>
    <t xml:space="preserve">   2구역 A3블럭</t>
  </si>
  <si>
    <t>(변경=B)</t>
  </si>
  <si>
    <t xml:space="preserve"> · 사업량 :부지 9,061㎡ ,</t>
  </si>
  <si>
    <t xml:space="preserve">   건축 연면적 8,370㎡</t>
  </si>
  <si>
    <t xml:space="preserve">   (지상5층/지하1층)</t>
  </si>
  <si>
    <t xml:space="preserve"> · 기  간 : 2015 ~ 2019</t>
  </si>
  <si>
    <t>(증감=B-A)</t>
  </si>
  <si>
    <t>문화유산과</t>
    <phoneticPr fontId="1" type="noConversion"/>
  </si>
  <si>
    <t>-</t>
    <phoneticPr fontId="1" type="noConversion"/>
  </si>
  <si>
    <t>남한산성세계유산센터</t>
    <phoneticPr fontId="1" type="noConversion"/>
  </si>
  <si>
    <t>관광과</t>
    <phoneticPr fontId="1" type="noConversion"/>
  </si>
  <si>
    <t xml:space="preserve"> · 사업량  : 마리나항 조성</t>
  </si>
  <si>
    <t xml:space="preserve">  계류시설300척,매립38천㎡  </t>
  </si>
  <si>
    <t>시설부대비</t>
  </si>
  <si>
    <t>광역도시철도과</t>
    <phoneticPr fontId="1" type="noConversion"/>
  </si>
  <si>
    <t>국고보조금
 - 개발제한구역 주민지원사업</t>
    <phoneticPr fontId="1" type="noConversion"/>
  </si>
  <si>
    <t>국고보조금
 - 지적관리</t>
    <phoneticPr fontId="1" type="noConversion"/>
  </si>
  <si>
    <t>기금
 - 산림환경기능증진 자금지원
   (기존: 복지시설 나눔숲 조성)</t>
    <phoneticPr fontId="1" type="noConversion"/>
  </si>
  <si>
    <t>국고보조금
 - 농촌재능나눔 활성화 지원(자치단체)</t>
    <phoneticPr fontId="1" type="noConversion"/>
  </si>
  <si>
    <t>기금
 - 과수생산시설현대화 지원</t>
    <phoneticPr fontId="1" type="noConversion"/>
  </si>
  <si>
    <t>기금
 - 과수ICT분야 시설보조</t>
    <phoneticPr fontId="1" type="noConversion"/>
  </si>
  <si>
    <t>기금
 - FTA폐업지원제</t>
    <phoneticPr fontId="1" type="noConversion"/>
  </si>
  <si>
    <t>국고보조금
 - 어촌체험마을 사무장채용지원사업</t>
    <phoneticPr fontId="1" type="noConversion"/>
  </si>
  <si>
    <t>국고보조금
 - 이동수리소 운영</t>
    <phoneticPr fontId="1" type="noConversion"/>
  </si>
  <si>
    <t>국고보조금
 - 지역단위 6차산업 활성화 지원</t>
    <phoneticPr fontId="1" type="noConversion"/>
  </si>
  <si>
    <t>기금
 - 문화재 방지시설 유지관리 지원</t>
    <phoneticPr fontId="1" type="noConversion"/>
  </si>
  <si>
    <t>기금
 - 문화관광해설사 육성</t>
    <phoneticPr fontId="1" type="noConversion"/>
  </si>
  <si>
    <t>기금
 - 가축분뇨액비살포비지원</t>
    <phoneticPr fontId="1" type="noConversion"/>
  </si>
  <si>
    <t>기금
 - 가축분뇨퇴액비화지원</t>
    <phoneticPr fontId="1" type="noConversion"/>
  </si>
  <si>
    <t>국고보조금
 - 연구교습어장</t>
    <phoneticPr fontId="1" type="noConversion"/>
  </si>
  <si>
    <t>기금
 - 가축분뇨정화개보수지원</t>
    <phoneticPr fontId="1" type="noConversion"/>
  </si>
  <si>
    <t>기금
 - 공동자원화퇴액비시설장비지원</t>
    <phoneticPr fontId="1" type="noConversion"/>
  </si>
  <si>
    <t>기금
 - 액비저장조지원</t>
    <phoneticPr fontId="1" type="noConversion"/>
  </si>
  <si>
    <t>기금
 - 가축분뇨부숙도판정기지원</t>
    <phoneticPr fontId="1" type="noConversion"/>
  </si>
  <si>
    <t>기금
 - 정착촌가축분뇨처리시설장비지원</t>
    <phoneticPr fontId="1" type="noConversion"/>
  </si>
  <si>
    <t>기금
 - 전문단지조성용기계장비구입지원</t>
    <phoneticPr fontId="1" type="noConversion"/>
  </si>
  <si>
    <t>기금
 - 전문단지조성용사일리지제조지원</t>
    <phoneticPr fontId="1" type="noConversion"/>
  </si>
  <si>
    <t>기금
 - 전문단지조성용종자구입지원</t>
    <phoneticPr fontId="1" type="noConversion"/>
  </si>
  <si>
    <t>기금
 - 조사료생산용기계장비구입지원</t>
    <phoneticPr fontId="1" type="noConversion"/>
  </si>
  <si>
    <t>기금
 - 조사료생산용사일리지제조지원</t>
    <phoneticPr fontId="1" type="noConversion"/>
  </si>
  <si>
    <t>기금
 - 조사료생산용종자구입지원</t>
    <phoneticPr fontId="1" type="noConversion"/>
  </si>
  <si>
    <t>기금
 - 조사료생산용볏짚처리비지원</t>
    <phoneticPr fontId="1" type="noConversion"/>
  </si>
  <si>
    <t>기금
 - 조사료가공유통시설지원</t>
    <phoneticPr fontId="1" type="noConversion"/>
  </si>
  <si>
    <t>기금
 - 조사료품질관리지원</t>
    <phoneticPr fontId="1" type="noConversion"/>
  </si>
  <si>
    <t>기금
 - 축산물위생검사기관 운영비 지원</t>
    <phoneticPr fontId="1" type="noConversion"/>
  </si>
  <si>
    <t>국고보조금
 - 산림작물생산단지</t>
    <phoneticPr fontId="1" type="noConversion"/>
  </si>
  <si>
    <t>국고보조금
 - 산림복합경영단지</t>
    <phoneticPr fontId="1" type="noConversion"/>
  </si>
  <si>
    <t>기금
 - 한우젖소개량 자본지원(자치단체)</t>
    <phoneticPr fontId="1" type="noConversion"/>
  </si>
  <si>
    <t>국고보조금
 - 스마트 팜 권역별 현장지원센터 지원사업</t>
    <phoneticPr fontId="1" type="noConversion"/>
  </si>
  <si>
    <t>국고보조금
 - 지역전략작목산학연협력</t>
    <phoneticPr fontId="1" type="noConversion"/>
  </si>
  <si>
    <t>국고보조금
 - 지역특화작목기술개발</t>
    <phoneticPr fontId="1" type="noConversion"/>
  </si>
  <si>
    <t>국고보조금
 - 지방청소년활동진흥센터 기능강화</t>
    <phoneticPr fontId="1" type="noConversion"/>
  </si>
  <si>
    <t>국고보조금
 - 지역아동센터 운영비 지원</t>
    <phoneticPr fontId="1" type="noConversion"/>
  </si>
  <si>
    <t>국고보조금
 - 평가 및 평가단운영(지역아동센터 평가지원)</t>
    <phoneticPr fontId="1" type="noConversion"/>
  </si>
  <si>
    <t>국고보조금
 - 아동복지교사파견</t>
    <phoneticPr fontId="1" type="noConversion"/>
  </si>
  <si>
    <t>자치단체간부담금
 - 도-시군,공공기관e-러닝 교육 부담금</t>
    <phoneticPr fontId="1" type="noConversion"/>
  </si>
  <si>
    <t>도비</t>
    <phoneticPr fontId="1" type="noConversion"/>
  </si>
  <si>
    <t>경기연구원 출연(자체/직접)
- 경기연구원 지원</t>
    <phoneticPr fontId="1" type="noConversion"/>
  </si>
  <si>
    <t>미래전략발굴(자체/직접)
- 경기정명천년기념사업 홍보</t>
    <phoneticPr fontId="1" type="noConversion"/>
  </si>
  <si>
    <t>지역상생발전기금출연금(자체/직접)
- 지역상생발전기금</t>
    <phoneticPr fontId="1" type="noConversion"/>
  </si>
  <si>
    <t>도정시책 기획홍보(자체/직접)
- 도정시책 기획홍보(사무관리비)</t>
    <phoneticPr fontId="1" type="noConversion"/>
  </si>
  <si>
    <t>어린이박물관 시설개선(자체/지원)
- 어린이박물관 시설개선(자치단체자본보조)
   (고양5억, 동두천5억)</t>
    <phoneticPr fontId="1" type="noConversion"/>
  </si>
  <si>
    <t>남북평화의 종 건립지원(자체/지원)
- 남북평화의 종 건립지원(자치단체자본보조)</t>
    <phoneticPr fontId="1" type="noConversion"/>
  </si>
  <si>
    <t>굿모닝 경기 통일 한마당(자체/직접)
- 2017년 굿모닝 경기 통일 한마당(행사운영비)</t>
    <phoneticPr fontId="1" type="noConversion"/>
  </si>
  <si>
    <t>여성평화 학술토론 및 걷기 행사(자체/직접)
- 여성평화 학술토론 및 걷기 행사
   (공기관등에대한경상적대행사업비)</t>
    <phoneticPr fontId="1" type="noConversion"/>
  </si>
  <si>
    <t>DMZ 청소년 탐험대(자체/직접)
- DMZ 청소년 탐험대
→ (부기변경)DMZ 청소년 탐험 미술대회
   (공기관등에대한경상적대행사업비)</t>
    <phoneticPr fontId="1" type="noConversion"/>
  </si>
  <si>
    <t>DMZ 미술대회(자체/직접)
- DMZ 미술대회(민간경상보조)</t>
    <phoneticPr fontId="1" type="noConversion"/>
  </si>
  <si>
    <t>평화누리길 탐방프로젝트(자체/직접)
- 평화누리길 탐방프로젝트
   (공기관등에대한경상적대행사업비)</t>
    <phoneticPr fontId="1" type="noConversion"/>
  </si>
  <si>
    <t>한미 협력사업(자체/직접)
- 주한미군 한미협력사업(행사운영비)</t>
    <phoneticPr fontId="1" type="noConversion"/>
  </si>
  <si>
    <t>한미친선교류협력(자체/지원)
- 한미친선교류협력(자체단체경상보조금)</t>
    <phoneticPr fontId="1" type="noConversion"/>
  </si>
  <si>
    <t>따복공동체 청년 등 특화사업 발굴(자체/직접)
- 청년 따복공동체 프로젝트 추진</t>
    <phoneticPr fontId="1" type="noConversion"/>
  </si>
  <si>
    <t>따복공동체 지원센터 운영(자체/직접)
- 지원센터 사업비</t>
    <phoneticPr fontId="1" type="noConversion"/>
  </si>
  <si>
    <t>따복공동체 사랑방 조성지원(자체/지원)
- 공동체 공간 조성</t>
    <phoneticPr fontId="1" type="noConversion"/>
  </si>
  <si>
    <t>따복공동체 토크콘서트 운영(자체/직접)
- 따복공동체 토크콘서트 개최</t>
    <phoneticPr fontId="1" type="noConversion"/>
  </si>
  <si>
    <t>자체감사 운영 및 중앙부처 감사지원(자체/직접)
- 청렴도향상 유공공무원 국외연수(국외여비)</t>
    <phoneticPr fontId="1" type="noConversion"/>
  </si>
  <si>
    <t>0139-1</t>
  </si>
  <si>
    <t>0149-1</t>
  </si>
  <si>
    <t xml:space="preserve">공무원 인센티브 제공(자체/직접)
- 모범공무원 국내배낭연수 </t>
    <phoneticPr fontId="1" type="noConversion"/>
  </si>
  <si>
    <t>경기도청 벚꽃축제 추진(자체/직접)
- 경기도청 벚꽃축제 추진(행사운영비)</t>
    <phoneticPr fontId="1" type="noConversion"/>
  </si>
  <si>
    <t>지방자치 정책박람회 추진(자체/직접)
- 제5회 지방자치 박람회 추진</t>
    <phoneticPr fontId="1" type="noConversion"/>
  </si>
  <si>
    <t>민간단체 공익활동 지원(자체/직접)
- 바르게살기협의회 음식물쓰레기 줄이기 운동</t>
    <phoneticPr fontId="1" type="noConversion"/>
  </si>
  <si>
    <t>민간단체 공익활동 지원(자체/직접)
- 새마을클린사업(민간경상사업보조)</t>
    <phoneticPr fontId="1" type="noConversion"/>
  </si>
  <si>
    <t>민간단체 공익활동 지원(자체/직접)
- 홀몸어르신돌봄사업(민간경상사업보조)</t>
    <phoneticPr fontId="1" type="noConversion"/>
  </si>
  <si>
    <t>민간단체 공익활동 지원(자체/직접)
- 재향군인회 안보토론회</t>
    <phoneticPr fontId="1" type="noConversion"/>
  </si>
  <si>
    <t>민간단체 공익활동 지원(자체/직접)
- 새마을회관 개보수 및 기능보강(민간자본사업보조)</t>
    <phoneticPr fontId="1" type="noConversion"/>
  </si>
  <si>
    <t>민간단체 공익활동 지원(자체/직접)
- 민간단체 차량구입 지원(민간자본사업보조)</t>
    <phoneticPr fontId="1" type="noConversion"/>
  </si>
  <si>
    <t>대한적십자사 경기지사 지원(자체/직접)
- 대한적십자 전국대회(민간행사사업보조)</t>
    <phoneticPr fontId="1" type="noConversion"/>
  </si>
  <si>
    <t>대한적십자사 경기지사 지원(자체/직접)
- 노인, 청소년지원사업</t>
    <phoneticPr fontId="1" type="noConversion"/>
  </si>
  <si>
    <t>대한적십자사 경기지사 지원(자체/직접)
- 대한적십자사 경기지사 봉사단 한마음대회</t>
    <phoneticPr fontId="1" type="noConversion"/>
  </si>
  <si>
    <t>민주화운동 유공자 묘지관리 지원(자체/직접)
- 민주화운동 유공자 묘지관리</t>
    <phoneticPr fontId="1" type="noConversion"/>
  </si>
  <si>
    <t>자원봉사 활성화 기반구축(자체/직접)
- 경기도자원봉사센터 지원</t>
    <phoneticPr fontId="1" type="noConversion"/>
  </si>
  <si>
    <t>자원봉사 활성화 기반구축(자체/직접)
- 경기도자원봉사센터 지원(민간자본사업보조)</t>
    <phoneticPr fontId="1" type="noConversion"/>
  </si>
  <si>
    <t>6.25 민간인 희생자 지원(자체/지원)
- 6.25민간인희생자 위령사업</t>
    <phoneticPr fontId="1" type="noConversion"/>
  </si>
  <si>
    <t>민원업무 지원 추진(자체/직접)
- 민원 릴레이 토크</t>
    <phoneticPr fontId="1" type="noConversion"/>
  </si>
  <si>
    <t>언제나민원실 운영(자체/직접)
- 언제나민원실내 질서유지 및 민원안내용역</t>
    <phoneticPr fontId="1" type="noConversion"/>
  </si>
  <si>
    <t>지방세원 발굴(자체/직접)
- 숨은세원 발굴 및 체납징수 포상금</t>
    <phoneticPr fontId="1" type="noConversion"/>
  </si>
  <si>
    <t xml:space="preserve">특별사법경찰 활성화 지원(자체/직접)
- 피복비 </t>
    <phoneticPr fontId="1" type="noConversion"/>
  </si>
  <si>
    <t>업무추진비
- 부서운영업무추진비(특별사법경찰단)</t>
    <phoneticPr fontId="1" type="noConversion"/>
  </si>
  <si>
    <t>자산취득비
- 컴퓨터(대체)</t>
    <phoneticPr fontId="1" type="noConversion"/>
  </si>
  <si>
    <t>행정수행지원(자체/직접)
- 출산휴가 및 육아휴직자 대체인력 인건비
 (기간제근로자등보수)</t>
    <phoneticPr fontId="1" type="noConversion"/>
  </si>
  <si>
    <t>가족과 함께하는 현장체험(자체/직접)
- 가족과 함께하는 현장체험(행사운영비)</t>
    <phoneticPr fontId="1" type="noConversion"/>
  </si>
  <si>
    <t>노인일자리 및 사회활동 지원 확대(지자체보조)(인건비)(국비/직접)
- 노인 사회활동 지원 전담인력 인건비</t>
    <phoneticPr fontId="1" type="noConversion"/>
  </si>
  <si>
    <t>지방의료원 기능보강사업(경기도의료원 노후장비보강)(국비/직접)
- 경기도의료원 노후 장비보강</t>
    <phoneticPr fontId="1" type="noConversion"/>
  </si>
  <si>
    <t>장애인단체 육성 및 지원(자체/직접)
- 장애인 방송영상 제작교육</t>
    <phoneticPr fontId="1" type="noConversion"/>
  </si>
  <si>
    <t>장애인복지시설 운영 지원(자체/지원)
- 개인운영 장애인거주시설 지원</t>
    <phoneticPr fontId="1" type="noConversion"/>
  </si>
  <si>
    <t>장애인복지시설 운영 지원(자체/지원)
- 장애인주간보호시설 운영</t>
    <phoneticPr fontId="1" type="noConversion"/>
  </si>
  <si>
    <t>장애인거주시설 자율지도단 운영(자체/직접)
- 장애인거주시설 자율지도단 운영</t>
    <phoneticPr fontId="1" type="noConversion"/>
  </si>
  <si>
    <t>경기도의료원 공공보건사업 지원(자체/직접)
- 의료원 본부운영</t>
    <phoneticPr fontId="1" type="noConversion"/>
  </si>
  <si>
    <t>부기명 표기</t>
    <phoneticPr fontId="1" type="noConversion"/>
  </si>
  <si>
    <t>개발제한구역주민지원사업(지특/지원)
- 개발제한구역 주민지원사업</t>
    <phoneticPr fontId="1" type="noConversion"/>
  </si>
  <si>
    <t>개발제한구역관리 선진화 및 제도혁신 우수시군 지원(자체/지원)
- 개발제한구역관리 선진화 및 제도혁신 우수시군 지원</t>
    <phoneticPr fontId="1" type="noConversion"/>
  </si>
  <si>
    <t>건축정보워크숍(자체/직접)
- 건축정보워크숍</t>
    <phoneticPr fontId="1" type="noConversion"/>
  </si>
  <si>
    <t>건축정보워크숍(자체/직접)
- 건축분야 관계자 마인드제고 교육</t>
    <phoneticPr fontId="1" type="noConversion"/>
  </si>
  <si>
    <t>경기도 건축자산 기초조사 사업(자체/직접)
- 경기도 건축자산 기초조사 사업</t>
    <phoneticPr fontId="1" type="noConversion"/>
  </si>
  <si>
    <t>도정현안 디자인개발(자체/직접)
- 도정현안 디자인개발 지원</t>
    <phoneticPr fontId="1" type="noConversion"/>
  </si>
  <si>
    <t>공공디자인 공모전(자체/직접)
- 공공디자인 공모전 운영</t>
    <phoneticPr fontId="1" type="noConversion"/>
  </si>
  <si>
    <t>공공디자인 공모전(자체/직접)
- 공공디자인 공모전 입상자 시상</t>
    <phoneticPr fontId="1" type="noConversion"/>
  </si>
  <si>
    <t>간판이 아름다운거리 조성사업(자체/지원)
- 간판이 아름다운 거리 조성사업</t>
    <phoneticPr fontId="1" type="noConversion"/>
  </si>
  <si>
    <t>경기 으뜸 옥외광고물 공모전(자체/직접)
- 으뜸 옥외광고물 공모전 운영</t>
    <phoneticPr fontId="1" type="noConversion"/>
  </si>
  <si>
    <t>경기 으뜸 옥외광고물 공모전(자체/직접)
- 으뜸 옥외광고물 공모전 입상자 시상금</t>
    <phoneticPr fontId="1" type="noConversion"/>
  </si>
  <si>
    <t xml:space="preserve">지적관리(국비/직접)
- 지적관리업무 추진 </t>
    <phoneticPr fontId="1" type="noConversion"/>
  </si>
  <si>
    <t>지적관리(국비/지원)
- 지적관리업무 추진</t>
    <phoneticPr fontId="1" type="noConversion"/>
  </si>
  <si>
    <t>위원회 운영(자체/직접)
- 위원회 운영 수당</t>
    <phoneticPr fontId="1" type="noConversion"/>
  </si>
  <si>
    <t>도시재생지원센터 운영(자체/직접)
- 도시재생지원센터 운영</t>
    <phoneticPr fontId="1" type="noConversion"/>
  </si>
  <si>
    <t>환경정보 제공(자체/직접)
- 환경시책 홍보</t>
    <phoneticPr fontId="1" type="noConversion"/>
  </si>
  <si>
    <t>전기자동차 구매 지원(자체/직접)
- 전기자동차 구매 지원</t>
    <phoneticPr fontId="1" type="noConversion"/>
  </si>
  <si>
    <t>버스정류장 공기질 개선(자체/직접)
- 버스정류장 공기질 개선</t>
    <phoneticPr fontId="1" type="noConversion"/>
  </si>
  <si>
    <t>경기도 중소기업 온실가스 감축 지원사업(자체/지원)
- 경기도 중소기업 온실가스 감축 지원사업</t>
    <phoneticPr fontId="1" type="noConversion"/>
  </si>
  <si>
    <t>영세사업장 미세먼지 저감 방지시설 개선사업(자체/지원)
- 영세사업장 미세먼지 저감 방지시설 개선사업</t>
    <phoneticPr fontId="1" type="noConversion"/>
  </si>
  <si>
    <t>광역 업사이클 플라자 운영(자체/직접)
- 업사이클 플라자 운영</t>
    <phoneticPr fontId="1" type="noConversion"/>
  </si>
  <si>
    <t>배출업소 지도 점검 지원(자체/직접)
- 배출업소 지도점검 여비</t>
    <phoneticPr fontId="1" type="noConversion"/>
  </si>
  <si>
    <t>시민정원사 운영(자체/직접)
- 시민정원사 운영</t>
    <phoneticPr fontId="1" type="noConversion"/>
  </si>
  <si>
    <t>2017 경기정원문화박람회 개최(자체/직접)
- 2017 경기정원문화박람회 개최</t>
    <phoneticPr fontId="1" type="noConversion"/>
  </si>
  <si>
    <t>2017 경기정원문화박람회 개최(자체/직접)
- 2018 경기정원문화박람회 실시설계</t>
    <phoneticPr fontId="1" type="noConversion"/>
  </si>
  <si>
    <t>공원산책로 정비사업(자체/지원)
- 공원산책로 정비</t>
    <phoneticPr fontId="1" type="noConversion"/>
  </si>
  <si>
    <t>도비</t>
    <phoneticPr fontId="1" type="noConversion"/>
  </si>
  <si>
    <t>도비</t>
    <phoneticPr fontId="1" type="noConversion"/>
  </si>
  <si>
    <t>도비</t>
    <phoneticPr fontId="1" type="noConversion"/>
  </si>
  <si>
    <t>장애인 평생교육 지원사업(자체/지원)
- 장애인 평생교육 프로그램 운영 지원(자치단체경상보조금)</t>
    <phoneticPr fontId="1" type="noConversion"/>
  </si>
  <si>
    <t>국도비</t>
    <phoneticPr fontId="1" type="noConversion"/>
  </si>
  <si>
    <t>기금</t>
    <phoneticPr fontId="1" type="noConversion"/>
  </si>
  <si>
    <t>기금</t>
    <phoneticPr fontId="1" type="noConversion"/>
  </si>
  <si>
    <t>예비비
- 예비비(예비비)</t>
    <phoneticPr fontId="1" type="noConversion"/>
  </si>
  <si>
    <t>(소방안전 특별회계)</t>
    <phoneticPr fontId="1" type="noConversion"/>
  </si>
  <si>
    <t>미세먼지 저감을 위한 중국 교류협력사업(자체/직접)
- 환경기술교류협력</t>
  </si>
  <si>
    <t>공정경제과</t>
    <phoneticPr fontId="1" type="noConversion"/>
  </si>
  <si>
    <t>경기도평생교육진흥원 사업추진(자체/직접)
- 함께 성장하는 학습생태계 구축
  (공기관등에대한경상적대행사업비)</t>
    <phoneticPr fontId="1" type="noConversion"/>
  </si>
  <si>
    <t>소방행정과</t>
    <phoneticPr fontId="1" type="noConversion"/>
  </si>
  <si>
    <t>소방가족체육대회(자체/직접)
 -소방의 날 기념 및 소방가족 119경연대회</t>
    <phoneticPr fontId="1" type="noConversion"/>
  </si>
  <si>
    <t>의용소방대 활성화(자체/직접)
  -의용소방대원 개인안전장비 보강</t>
    <phoneticPr fontId="1" type="noConversion"/>
  </si>
  <si>
    <t>재난안전과</t>
    <phoneticPr fontId="1" type="noConversion"/>
  </si>
  <si>
    <t>재난대응과</t>
    <phoneticPr fontId="1" type="noConversion"/>
  </si>
  <si>
    <t>본예산</t>
    <phoneticPr fontId="1" type="noConversion"/>
  </si>
  <si>
    <t>전문구조구급대원 양성(자체/직접)
  -응급처치교재발간</t>
    <phoneticPr fontId="1" type="noConversion"/>
  </si>
  <si>
    <t>전문구조구급대원 양성(자체/직접)
  -하트세이버 선정 인증</t>
    <phoneticPr fontId="1" type="noConversion"/>
  </si>
  <si>
    <t>소방장비 보강(자체/직접)
  -특수 소방차량</t>
    <phoneticPr fontId="1" type="noConversion"/>
  </si>
  <si>
    <t>안전기획과</t>
    <phoneticPr fontId="1" type="noConversion"/>
  </si>
  <si>
    <t>선진 재난안전 관리체계 벤치마킹(자체/직접)
  -선진정책 벤치마킹을 통한 공무국외여행 추진</t>
    <phoneticPr fontId="1" type="noConversion"/>
  </si>
  <si>
    <t>소방청사관리(자체/직접)
  -소방공통 노후청사 개보수</t>
    <phoneticPr fontId="1" type="noConversion"/>
  </si>
  <si>
    <t>재난종합지휘센터</t>
    <phoneticPr fontId="1" type="noConversion"/>
  </si>
  <si>
    <t>정보통신망 서비스 운영지원(자체/직접)
  -정보통신망 운영</t>
    <phoneticPr fontId="1" type="noConversion"/>
  </si>
  <si>
    <t>긴급구조 상황관리시스템 보강(자체/직접)
  -긴급구조 상황관리시스템 보강</t>
    <phoneticPr fontId="1" type="noConversion"/>
  </si>
  <si>
    <t>현장지휘관 지휘통제시스템 구축(자체/직접)
  -지휘통제시스템 구축</t>
    <phoneticPr fontId="1" type="noConversion"/>
  </si>
  <si>
    <t>안전교육훈련담당관</t>
    <phoneticPr fontId="1" type="noConversion"/>
  </si>
  <si>
    <t>재난현장 체험 시뮬레이션 구축(자체/직접)</t>
    <phoneticPr fontId="1" type="noConversion"/>
  </si>
  <si>
    <t>특수재난 전문교육(자체/직접)
  - 국내위탁교육비(사무관리비)</t>
    <phoneticPr fontId="1" type="noConversion"/>
  </si>
  <si>
    <t>특수재난 전문교육(자체/직접)
  - 국외 위탁교육(국제화여비)</t>
    <phoneticPr fontId="1" type="noConversion"/>
  </si>
  <si>
    <t>특수재난 전문교육(자체/직접)
  - 국내 위탁교육(공무원 교육여비)</t>
    <phoneticPr fontId="1" type="noConversion"/>
  </si>
  <si>
    <t>특수대응단</t>
    <phoneticPr fontId="1" type="noConversion"/>
  </si>
  <si>
    <t>소방항공대 운영(자체/직접)
  -정비용품 구입비</t>
    <phoneticPr fontId="1" type="noConversion"/>
  </si>
  <si>
    <t>화재조사 과학화(자체/직접)
  -방진마스크 등 화재조사 소모품</t>
    <phoneticPr fontId="1" type="noConversion"/>
  </si>
  <si>
    <t>화재조사 과학화(자체/직접)
  -화재조사장비</t>
    <phoneticPr fontId="1" type="noConversion"/>
  </si>
  <si>
    <t>수원소방서</t>
    <phoneticPr fontId="1" type="noConversion"/>
  </si>
  <si>
    <t>아마추어무선 통신 운영(자체/직접)
  -의용소방대 아마추어 무선강습비</t>
    <phoneticPr fontId="1" type="noConversion"/>
  </si>
  <si>
    <t>성남소방서</t>
    <phoneticPr fontId="1" type="noConversion"/>
  </si>
  <si>
    <t>분당소방서</t>
    <phoneticPr fontId="1" type="noConversion"/>
  </si>
  <si>
    <t>부천소방서</t>
    <phoneticPr fontId="1" type="noConversion"/>
  </si>
  <si>
    <t>안양소방서</t>
    <phoneticPr fontId="1" type="noConversion"/>
  </si>
  <si>
    <t>안산소방서</t>
    <phoneticPr fontId="1" type="noConversion"/>
  </si>
  <si>
    <t>용인소방서</t>
    <phoneticPr fontId="1" type="noConversion"/>
  </si>
  <si>
    <t>평택소방서</t>
    <phoneticPr fontId="1" type="noConversion"/>
  </si>
  <si>
    <t>송탄소방서</t>
    <phoneticPr fontId="1" type="noConversion"/>
  </si>
  <si>
    <t>광명소방서</t>
    <phoneticPr fontId="1" type="noConversion"/>
  </si>
  <si>
    <t>시흥소방서</t>
    <phoneticPr fontId="1" type="noConversion"/>
  </si>
  <si>
    <t>군포소방서</t>
    <phoneticPr fontId="1" type="noConversion"/>
  </si>
  <si>
    <t>화성소방서</t>
    <phoneticPr fontId="1" type="noConversion"/>
  </si>
  <si>
    <t>이천소방서</t>
    <phoneticPr fontId="1" type="noConversion"/>
  </si>
  <si>
    <t>김포소방서</t>
    <phoneticPr fontId="1" type="noConversion"/>
  </si>
  <si>
    <t>광주소방서</t>
    <phoneticPr fontId="1" type="noConversion"/>
  </si>
  <si>
    <t>안성소방서</t>
    <phoneticPr fontId="1" type="noConversion"/>
  </si>
  <si>
    <t>하남소방서</t>
    <phoneticPr fontId="1" type="noConversion"/>
  </si>
  <si>
    <t>의왕소방서</t>
    <phoneticPr fontId="1" type="noConversion"/>
  </si>
  <si>
    <t>오산소방서</t>
    <phoneticPr fontId="1" type="noConversion"/>
  </si>
  <si>
    <t>여주소방서</t>
    <phoneticPr fontId="1" type="noConversion"/>
  </si>
  <si>
    <t>양평소방서</t>
    <phoneticPr fontId="1" type="noConversion"/>
  </si>
  <si>
    <t>과천소방서</t>
    <phoneticPr fontId="1" type="noConversion"/>
  </si>
  <si>
    <t>신규</t>
    <phoneticPr fontId="1" type="noConversion"/>
  </si>
  <si>
    <t>아마추어무선 통신 운영(자체/직접)
  -아마추어무선 협력위원회 운영경비 및 참석수당(사무관리비)</t>
    <phoneticPr fontId="1" type="noConversion"/>
  </si>
  <si>
    <t>아마추어무선 통신 운영(자체/직접)
  -아마추어무선통신 운영 경기도 아마추어 무선지원단 기념식</t>
    <phoneticPr fontId="1" type="noConversion"/>
  </si>
  <si>
    <t>의용소방대 활성화(자체/직접)
  - 개인안전장비 보강</t>
    <phoneticPr fontId="1" type="noConversion"/>
  </si>
  <si>
    <t>의용소방대 활성화(자체/직접)
  - 의용소방대원 직무역량강화 교육 및 워크숍</t>
    <phoneticPr fontId="1" type="noConversion"/>
  </si>
  <si>
    <t>재난통신훈련 운영지원(자체/직접)
  - 재난통신지원단 워크숍</t>
    <phoneticPr fontId="1" type="noConversion"/>
  </si>
  <si>
    <t>예비비(자체/직접)
  - 내부유보금</t>
    <phoneticPr fontId="1" type="noConversion"/>
  </si>
  <si>
    <t>도유재산 철거(자체/직접)
 -도유재산 철거(시설비)</t>
  </si>
  <si>
    <t>지역소득개발연구(자체/직접)
 - 지역소득개발연구
   (기간제근로자, 사무관리비, 국내여비, 연구용역비,
    시험연구비)</t>
  </si>
  <si>
    <t>가축전염병 근절기반 조성(자체/직접)
 -가축전염병 근절 관련 출장여비(국내여비)</t>
  </si>
  <si>
    <t>유아숲 체험원 조성(자체/지원)
 -유아숲 체험원 조성(자치단체자본보조)</t>
  </si>
  <si>
    <t>단절등산로 연결사업(자체/지원)
 -단절등산로 연결사업(자치단체자본보조)</t>
  </si>
  <si>
    <t>농업연구 활성화를 위한 근무환경개선(자체/직접)
- 버섯연구소, 소득자원연구소 관리사 리모델링 공사 등</t>
  </si>
  <si>
    <t>유용미생물개발 및 이용연구(자체/직접)
- 기간제근로자등 보수</t>
  </si>
  <si>
    <t>유용미생물개발 및 이용연구(자체/직접)
- 시험연구비</t>
  </si>
  <si>
    <t>경기 명품쌀 생산 새기술보급 및 수출단지 조성(자체/지원)
- 벼 직파재배 생산기술 시범</t>
  </si>
  <si>
    <t>유용미생물 이용 새기술보급(자체/지원)
- 고농도 미생물 배양기 확대 보급</t>
  </si>
  <si>
    <t>원예 새기술보급(자체/지원)
- 저면관수베드 등 시설개선 분화생산기술 시범</t>
  </si>
  <si>
    <t>유용미생물 이용 새기술보급(자체/지원)
- 미생물 생산 운영 지원</t>
  </si>
  <si>
    <t>축산 새기술보급(자체/지원)
- 국내육성 꿀벌 신품종 보급 시범</t>
  </si>
  <si>
    <t>축산 새기술보급(자체/지원)
- 천연 항생물질 이용 가축질병예방 시범</t>
  </si>
  <si>
    <t>농식품활용 소득창출 지원(자체/지원)
- 농산물가공 창업지원</t>
  </si>
  <si>
    <t>4-H육성 지원(자체/지원)
- 젊은농부 영농기술 시범</t>
  </si>
  <si>
    <t>농촌생활 활력화(자체/지원)
- 농촌마을 공동농장 조성지원</t>
  </si>
  <si>
    <t>병해충 신속 대응을 위한 종합식물병원 설치 운영(자체/직접)
- 병해충 신속대응 연구시설 및 장비유지관리</t>
  </si>
  <si>
    <t>병해충 신속 대응을 위한 종합식물병원 설치 운영(자체/직접)
- 병해충 신속 대응 연구 시험재료</t>
  </si>
  <si>
    <t>병해충 신속 대응을 위한 종합식물병원 설치 운영(자체/직접)
- 병해충 신속 종합식물병원 설치 공사</t>
  </si>
  <si>
    <t>농촌재능나눔 활성화 지원(자치단체)(국비/지원)
- 지자체 농촌재능나눔 활동지원사업(자치단체경상보조금)</t>
  </si>
  <si>
    <t>과수생산시설현대화 지원(기금/지원)
- 과수생산시설현대화 지원(자치단체자본보조)</t>
  </si>
  <si>
    <t>과수ICT분야 시설보조(기금/지원)
- 과수ICT분야 시설보조(자치단체자본보조)</t>
  </si>
  <si>
    <t>FTA폐업지원제(기금/지원)
- FTA폐업지원제(자치단체경상보조금)</t>
  </si>
  <si>
    <t>어촌체험마을 사무장채용지원사업(국비/지원)
- 어촌체험마을 사무장채용지원(자치단체경상보조금)</t>
  </si>
  <si>
    <t>이동수리소 운영(국비/직접)
- 어업용기자재 이동수리소 운영(민간경상사업보조)</t>
  </si>
  <si>
    <t>연구교습어장(국비/직접)
- 연구교습어장 시험연구보조인건비(기간제근로자등보수)</t>
  </si>
  <si>
    <t>연구교습어장(국비/직접)
- 연구교습어장 시험연구비(시험연구비)</t>
  </si>
  <si>
    <t>지역단위 6차산업 활성화 지원(국비/직접)
- 6차산업화 지원프로그램 운영지원(공기관등에대한경상적대행사업비)</t>
  </si>
  <si>
    <t>지역단위 6차산업 활성화 지원(국비/지원)
- 지역컨소시엄 사업(자치단체경상보조금)</t>
  </si>
  <si>
    <t>가축분뇨액비살포비지원(기금/지원)
- 가축분뇨액비살포 지원(자치단체경상보조금)</t>
  </si>
  <si>
    <t>가축분뇨퇴액비화지원(기금/지원)
- 가축분뇨 퇴액비화 지원(자치단체자본보조)</t>
  </si>
  <si>
    <t>가축분뇨정화개보수지원(기금/지원)
- 가축분뇨 정화개보수 지원(자치단체자본보조)</t>
  </si>
  <si>
    <t>공동자원화퇴액비시설장비지원(기금/지원)
- 공동자원화 퇴액비 시설장비 지원(자치단체자본보조)</t>
  </si>
  <si>
    <t>액비저장조지원(기금/지원)
- 액비저장조 지원(자치단체자본보조)</t>
  </si>
  <si>
    <t>가축분뇨부숙도판정기지원(기금/지원)
- 가축분뇨 부숙도판정기 지원(자치단체자본보조)</t>
  </si>
  <si>
    <t>정착촌가축분뇨처리시설장비지원(기금/지원)
- 정착촌 가축분뇨처리 시설장비 지원(자치단체자본보조)</t>
  </si>
  <si>
    <t>전문단지조성용기계장비구입지원(기금/지원)
- 전문단지조성용 기계장비구입 지원(자치단체자본보조)</t>
  </si>
  <si>
    <t>전문단지조성용사일리지제조지원(기금/지원)
- 전문단지조성용 사일리지제조 지원(자치단체자본보조)</t>
  </si>
  <si>
    <t>전문단지조성용종자구입지원(기금/지원)
- 전문단지조성용 종자구입 지원(자치단체자본보조)</t>
  </si>
  <si>
    <t>조사료생산용기계장비구입지원(기금/지원)
- 조사료생산용 기계장비구입 지원(자치단체자본보조)</t>
  </si>
  <si>
    <t>조사료생산용사일리지제조지원(기금/지원)
- 조사료생산용 사일리지제조 지원(자치단체자본보조)</t>
  </si>
  <si>
    <t>조사료생산용종자구입지원(기금/지원)
- 조사료생산용 종자구입 지원(자치단체자본보조)</t>
  </si>
  <si>
    <t>조사료생산용볏짚처리비지원(기금/지원)
- 조사료생산용 볏짚처리비 지원(자치단체자본보조)</t>
  </si>
  <si>
    <t>조사료가공유통시설지원(기금/지원)
- 조사료 가공유통시설 지원(자치단체자본보조)</t>
  </si>
  <si>
    <t>조사료품질관리지원(기금/지원)
- 조사료 품질관리 지원(자치단체자본보조)</t>
  </si>
  <si>
    <t>공익신고 보상금 상환(자체/직접)
- 공익신고 보상금 상환(기타보상금)</t>
  </si>
  <si>
    <t>산림작물생산단지(국비/지원)
- 산림작물생산단지(자치단체자본보조)</t>
  </si>
  <si>
    <t>산림복합경영단지(국비/지원)
- 산림복합경영단지(자치단체자본보조)</t>
  </si>
  <si>
    <t>축산물위생검사기관 운영비 지원(기금/직접)
- 원료축산물 검사재료비(재료비)</t>
  </si>
  <si>
    <t>한우젖소개량 경상지원(자치단체)(기금/직접)
- 수정란 생산 재료비(재료비)</t>
  </si>
  <si>
    <t>한우젖소개량 자본지원(자치단체)(기금/직접)
- 실험대 및 책상(자산및물품취득비)</t>
  </si>
  <si>
    <t>한우젖소개량 자본지원(자치단체)(기금/직접)
- 종축구입(시험연구비)</t>
  </si>
  <si>
    <t xml:space="preserve">스마트 팜 권역별 현장지원센터 지원사업(국비/직접)
-인건비(기간제근로자등보수) </t>
  </si>
  <si>
    <t>스마트 팜 권역별 현장지원센터 지원사업(국비/직접)
- 일반운영비(스마트팜 일반운영비)</t>
  </si>
  <si>
    <t>스마트 팜 권역별 현장지원센터 지원사업(국비/직접)
-일반운영비(스마트 농가 컨설팅비)</t>
  </si>
  <si>
    <t>스마트 팜 권역별 현장지원센터 지원사업(국비/직접)
- 일반운영비(스마트팜 현장실습 전문교육)</t>
  </si>
  <si>
    <t>스마트 팜 권역별 현장지원센터 지원사업(국비/직접)
- 일반운영비(스마트팜 기술 및 정책 교육)</t>
  </si>
  <si>
    <t>스마트 팜 권역별 현장지원센터 지원사업(국비/직접)
- 여비(현장지원센터 사업추진 여비)</t>
  </si>
  <si>
    <t>스마트 팜 권역별 현장지원센터 지원사업(국비/직접)
- 연구개발비(최적생육 환경관리 시험연구비)</t>
  </si>
  <si>
    <t>스마트 팜 권역별 현장지원센터 지원사업(국비/직접)
- 일반보상금(스마트팜 교육생 식비)</t>
  </si>
  <si>
    <t>0220-1</t>
  </si>
  <si>
    <t>0223-1</t>
  </si>
  <si>
    <t>0223-2</t>
  </si>
  <si>
    <t>0223-3</t>
  </si>
  <si>
    <t>0224-1</t>
  </si>
  <si>
    <t>0224-2</t>
  </si>
  <si>
    <t>0224-3</t>
  </si>
  <si>
    <t>0220-2</t>
  </si>
  <si>
    <t>0227-1</t>
  </si>
  <si>
    <t>0227-2</t>
  </si>
  <si>
    <t>0227-3</t>
  </si>
  <si>
    <t>0227-4</t>
  </si>
  <si>
    <t>0227-5</t>
  </si>
  <si>
    <t>0227-6</t>
  </si>
  <si>
    <t>0227-7</t>
  </si>
  <si>
    <t>0227-8</t>
  </si>
  <si>
    <t>0227-9</t>
  </si>
  <si>
    <t>0227-10</t>
  </si>
  <si>
    <t>0227-11</t>
  </si>
  <si>
    <t>0227-12</t>
  </si>
  <si>
    <t>0227-13</t>
  </si>
  <si>
    <t>0227-14</t>
  </si>
  <si>
    <t>0227-15</t>
  </si>
  <si>
    <t>0227-16</t>
  </si>
  <si>
    <t>세입없음</t>
  </si>
  <si>
    <t>0229-1</t>
  </si>
  <si>
    <t>0229-2</t>
  </si>
  <si>
    <t>0228-1</t>
  </si>
  <si>
    <t>0233-1</t>
  </si>
  <si>
    <t>0234-1</t>
  </si>
  <si>
    <t>0234-2</t>
  </si>
  <si>
    <t xml:space="preserve">경기도 도시철도망 구축 추진(자체/직접)
-경기도 도시철도망 구축계획의 타당성 재검토 및 변경 수립 용역(연구용역비) </t>
  </si>
  <si>
    <t>김포 도시철도 건설 지원(자체/지원)
-김포 도시철도 건설 지원(자치단체자본보조)</t>
  </si>
  <si>
    <t>교통연수원 지원(자체/직접)
 - 경기도교통연수원 운영경비 지원
   (민간단체법정운영비보조)</t>
  </si>
  <si>
    <t>경기도 교통안전 증진대회(자체/직접)
 - 경기도 미래첨단 교통안전 박람회
   (공기관등에대한경상적대행사업비)</t>
  </si>
  <si>
    <t>시내버스 운송업체 재정지원(자체/직접)
 - 시내버스 운송업체 재정지원(운수업계보조금)</t>
  </si>
  <si>
    <t>지방도 359호선 갈현-축현리 도로확포장공사(자체/직접)
 - 파주 갈현-축현리 도로확포장공사 (시설비)</t>
  </si>
  <si>
    <t>지방하천 미지급용지 보상(자체/직접)
 - 지방하천 미지급용지 보상(시설비)</t>
  </si>
  <si>
    <t>지방하천개수 시군대행사업(자체/직접)
 - 지방하천개수 시군대행사업(자치단체간 부담금)</t>
  </si>
  <si>
    <t>지방하천 유지관리(자체/직접)
 - 지방하천 유지보수(자차단체간 부담금)</t>
  </si>
  <si>
    <t>노후취약 교량 안전관리 체계개선사업(자체/직접)
-노후취약 교량 안전관리 체계개선(시설비)</t>
    <phoneticPr fontId="1" type="noConversion"/>
  </si>
  <si>
    <t>경기도 건설 신기술 박람회(자체/직접)
- 경기도 건설 신기술 박람회(민간위탁금)</t>
    <phoneticPr fontId="1" type="noConversion"/>
  </si>
  <si>
    <t>안성 공도-양성간 도로확포장(자체/직접)
- 안성 공도-양성 도로확포장공사(시설비)</t>
    <phoneticPr fontId="1" type="noConversion"/>
  </si>
  <si>
    <t>파주 월롱-광탄(1) 도로확포장공사(자체/직접)
- 파주 월롱-광탄(1) 도로확포장공사(시설비)</t>
    <phoneticPr fontId="1" type="noConversion"/>
  </si>
  <si>
    <t>상도교-호장교 광역도로건설(의정부)(지특/지원)
- 상도교-호장교 도로확포장(자치단체자본보조)</t>
    <phoneticPr fontId="1" type="noConversion"/>
  </si>
  <si>
    <t>와부-화도 국지도건설(남양주)(자체/직접)
- 와부-화도 국지도건설(남양주)(시설비)</t>
    <phoneticPr fontId="1" type="noConversion"/>
  </si>
  <si>
    <t>오남-수동 국지도건설(남양주)(자체/직접)
- 오남-수동 국지도건설(남양주)(시설비)</t>
    <phoneticPr fontId="1" type="noConversion"/>
  </si>
  <si>
    <t>교통약자 보호구역 개선 사업(자체/지원)
- 교통약자 보호구역 개선사업(자치단체자본보조)</t>
    <phoneticPr fontId="1" type="noConversion"/>
  </si>
  <si>
    <t>자전거 안전모 보급사업(자체/직접)
- 자전거 안전모 보급사업(재료비)</t>
    <phoneticPr fontId="1" type="noConversion"/>
  </si>
  <si>
    <t>방송매체를 활용한 교통정보 제공사업(자체/직접)
- 방송매체를 활용한 교통정보 제공사업(사무관리비)</t>
    <phoneticPr fontId="1" type="noConversion"/>
  </si>
  <si>
    <t>대부광산 퇴적암층 주변 북원 문화공간 조성(자체/지원)
- 대부광산 퇴적암층 주변 북원 문화공간 조성</t>
    <phoneticPr fontId="1" type="noConversion"/>
  </si>
  <si>
    <t>북한산 서암사지 복원 정비사업(자체/지원)
- 북한산 서암사지 복원 정비사업</t>
    <phoneticPr fontId="1" type="noConversion"/>
  </si>
  <si>
    <t>노인여가활동 지원(자체/지원)
- 경로당 사회활동비(자치단체경상보조)</t>
  </si>
  <si>
    <t>한방난임사업 지원(자체/직접)
- 한방난임사업 지원(자치단체경상보조)</t>
  </si>
  <si>
    <t>노인여가활동 지원(자체/지원)
- 노인복지관 운영비(자치단체경상보조)</t>
  </si>
  <si>
    <t>지역사회 복지사업(자체/지원)
- 시군 사회복지협의회 사회복지정보센터 운영
  (자치단체경상보조)</t>
  </si>
  <si>
    <t>장애인복지시설 운영 지원(자체/지원)
 - 장애인복지관 운영(자치단체경상보조)</t>
  </si>
  <si>
    <t>오산 죽미령 UN참전기념 평화공원 조성(자체/지원)
- 오산 죽미령 UN참전기념 평화공원 조성
  (자치단체자본보조)</t>
  </si>
  <si>
    <t>노후 경로당 기능보강사업(자체/지원)
- 노후 경로당 기능보강사업(자치단체자본보조)</t>
  </si>
  <si>
    <t>0303-1</t>
  </si>
  <si>
    <t>0303-2</t>
  </si>
  <si>
    <t>0303-3</t>
  </si>
  <si>
    <t>0303-4</t>
  </si>
  <si>
    <t>0217-1</t>
  </si>
  <si>
    <t>0219-2</t>
  </si>
  <si>
    <t>오류사항</t>
    <phoneticPr fontId="1" type="noConversion"/>
  </si>
  <si>
    <t>의원 체육의 날 행사(자체/직접)
- 도민한마음체육대회(기존 : 의원 체육의 날)</t>
    <phoneticPr fontId="1" type="noConversion"/>
  </si>
  <si>
    <t>세입없음</t>
    <phoneticPr fontId="1" type="noConversion"/>
  </si>
  <si>
    <t>0245-1</t>
  </si>
  <si>
    <t>0248-1</t>
  </si>
  <si>
    <t>0248-2</t>
  </si>
  <si>
    <t>0250-1</t>
  </si>
  <si>
    <t>0281-1</t>
    <phoneticPr fontId="1" type="noConversion"/>
  </si>
  <si>
    <t>0281-1</t>
    <phoneticPr fontId="1" type="noConversion"/>
  </si>
  <si>
    <t>0275-1</t>
    <phoneticPr fontId="1" type="noConversion"/>
  </si>
  <si>
    <t>국비변동없음
(도비만 증액)</t>
    <phoneticPr fontId="1" type="noConversion"/>
  </si>
  <si>
    <t>국비변동없음
(본청, 북부청 금액조정)</t>
    <phoneticPr fontId="1" type="noConversion"/>
  </si>
  <si>
    <t>국비변동없음
(통계목간 금액조정)</t>
    <phoneticPr fontId="1" type="noConversion"/>
  </si>
  <si>
    <t>국비변동없음
(통계목 변경)</t>
    <phoneticPr fontId="1" type="noConversion"/>
  </si>
  <si>
    <t>지특</t>
    <phoneticPr fontId="1" type="noConversion"/>
  </si>
  <si>
    <t>도비변동없음
(보조비율 조정으로 도비 증가)</t>
    <phoneticPr fontId="1" type="noConversion"/>
  </si>
  <si>
    <t>국고보조금
 - 세계유산 활용 및 홍보사업(남한산성)</t>
    <phoneticPr fontId="1" type="noConversion"/>
  </si>
  <si>
    <t>0259-1</t>
  </si>
  <si>
    <t>도비</t>
    <phoneticPr fontId="1" type="noConversion"/>
  </si>
  <si>
    <t>용도지정(0259-1)</t>
    <phoneticPr fontId="1" type="noConversion"/>
  </si>
  <si>
    <t>0234-2</t>
    <phoneticPr fontId="1" type="noConversion"/>
  </si>
  <si>
    <t>일반부담금
 - 경기도 도시철도망 구축 추진(일반부담금, LH)</t>
    <phoneticPr fontId="1" type="noConversion"/>
  </si>
  <si>
    <t>국고보조금
 - 베란다형태양광 보급지원사업</t>
    <phoneticPr fontId="1" type="noConversion"/>
  </si>
  <si>
    <t>국고보조금
 - 사회개발비 등 사회적기업 육성</t>
    <phoneticPr fontId="1" type="noConversion"/>
  </si>
  <si>
    <t>기타사용료
 - 굿모닝하우스 게스트하우스 숙박료 수입</t>
    <phoneticPr fontId="1" type="noConversion"/>
  </si>
  <si>
    <t>국고보조금
 - 노인일자리 및 사회활동지원 확대(지자체보조)</t>
    <phoneticPr fontId="1" type="noConversion"/>
  </si>
  <si>
    <t>국고보조금
 - 농어촌보건소 등 이전신축</t>
    <phoneticPr fontId="1" type="noConversion"/>
  </si>
  <si>
    <t>기금
 - 건강생활지원센터 시설.장비 확충</t>
    <phoneticPr fontId="1" type="noConversion"/>
  </si>
  <si>
    <t>국고보조금
 - 지방의료원 기능보강사업</t>
    <phoneticPr fontId="1" type="noConversion"/>
  </si>
  <si>
    <t>건강협동센터 운영방안 연구용역(자체/직접)
- 건강협동센터 운영방안 연구용역(연구용역비)</t>
    <phoneticPr fontId="1" type="noConversion"/>
  </si>
  <si>
    <t>남한산성 복원정비에서 변경되어 부기 신설
(통계목:기간제근로자보수)</t>
    <phoneticPr fontId="1" type="noConversion"/>
  </si>
  <si>
    <t>남한산성 복원정비에서 변경되어 부기 신설(통계목:시설비)</t>
    <phoneticPr fontId="1" type="noConversion"/>
  </si>
  <si>
    <t>남한산성 복원정비에서 변경되어 부기 신설(통계목:공공운영비)</t>
    <phoneticPr fontId="1" type="noConversion"/>
  </si>
  <si>
    <t>통계목 변경
- 민간위탁금-&gt;공기관등에대한경상적대행사업비(308-10)</t>
    <phoneticPr fontId="1" type="noConversion"/>
  </si>
  <si>
    <t>통계목 변경
- 공공운영비-&gt;사무관리비(201-01)</t>
    <phoneticPr fontId="1" type="noConversion"/>
  </si>
  <si>
    <t>통계목 변경(공기관등에 대한 자본적 대행사업비-&gt; 시설비 등)을 위해 5개 부기명으로 분리/변경하여 감액</t>
    <phoneticPr fontId="1" type="noConversion"/>
  </si>
  <si>
    <t>세계유산 보존관리사업(남한산성)(국비/직접)
- 세계유산 보존관리(남한산성)(시설비)</t>
    <phoneticPr fontId="1" type="noConversion"/>
  </si>
  <si>
    <t>세계유산 보존관리사업(남한산성)(국비/직접)
- 세계유산 보존관리(남한산성)(감리비)</t>
    <phoneticPr fontId="1" type="noConversion"/>
  </si>
  <si>
    <t>세계유산 보존관리사업(남한산성)(국비/직접)
- 세계유산 보존관리(남한산성)(시설부대비)</t>
    <phoneticPr fontId="1" type="noConversion"/>
  </si>
  <si>
    <t>남한산성 세계유산 연구보존 및 활성화(자체/직접)
-서적 발간 및 홍보물 제작(사무관리비)</t>
    <phoneticPr fontId="1" type="noConversion"/>
  </si>
  <si>
    <t>남한산성 문화재 보존관리(자체/직접)
- 남한산성 복원정비(공기관등에 대한 자본적 대행사업비)</t>
    <phoneticPr fontId="1" type="noConversion"/>
  </si>
  <si>
    <t>남한산성 문화재 보존관리(자체/직접)
- 긴급보수반 운영비(기간제근로자보수)</t>
    <phoneticPr fontId="1" type="noConversion"/>
  </si>
  <si>
    <t>남한산성 문화재 보존관리(자체/직접)
- 행궁유지관리(기간제근로자보수)</t>
    <phoneticPr fontId="1" type="noConversion"/>
  </si>
  <si>
    <t>남한산성 문화재 보존관리(자체/직접)
- 긴급보수반 및 행궁유지관리(시설비)</t>
    <phoneticPr fontId="1" type="noConversion"/>
  </si>
  <si>
    <t>남한산성 문화재 보존관리(자체/직접)
- 문화재 화재보험 가입(공공운영비)</t>
    <phoneticPr fontId="1" type="noConversion"/>
  </si>
  <si>
    <t>남한산성세계유산센터 운영(자체/직접)
- 문화재순찰관리(사무관리비)</t>
    <phoneticPr fontId="1" type="noConversion"/>
  </si>
  <si>
    <t>통계목 변경에 따른 부기신설
(공기관등에 대한 자본적 대행사업비-&gt;시설비)</t>
    <phoneticPr fontId="1" type="noConversion"/>
  </si>
  <si>
    <t>통계목 변경에 따른 부기신설(공기관등에 대한 자본적 대행사업비-&gt;감리비)</t>
    <phoneticPr fontId="1" type="noConversion"/>
  </si>
  <si>
    <t>통계목 변경에 따른 부기신설(공기관등에 대한 자본적 대행사업비-&gt;시설부대비)</t>
    <phoneticPr fontId="1" type="noConversion"/>
  </si>
  <si>
    <t>세계유산 활용 및 홍보사업(남한산성)(국비/직접)
- 세계유산 활용 및 홍보(공기관등에대한경상적대행사업비)</t>
    <phoneticPr fontId="1" type="noConversion"/>
  </si>
  <si>
    <t>통계목 변경에 따른 부기신설(공기관등에대한경상적대행사업비)</t>
    <phoneticPr fontId="1" type="noConversion"/>
  </si>
  <si>
    <t>문화재 방재시설 유지관리 지원(남한산성)(기금/직접)
- 남한산성 문화재 방재시설 유지관리(민간위탁금)</t>
    <phoneticPr fontId="1" type="noConversion"/>
  </si>
  <si>
    <t>문화재 방재시설 유지관리 지원(남한산성)(기금/직접)
- 소방안전관리 용역(사무관리비)</t>
    <phoneticPr fontId="1" type="noConversion"/>
  </si>
  <si>
    <t>문화재 방재시설 유지관리 지원(남한산성)(기금/직접)
- 방재시설물 유지관리(시설비)</t>
    <phoneticPr fontId="1" type="noConversion"/>
  </si>
  <si>
    <t>세계유산 보존관리사업(남한산성)(국비/직접)
- 세계유산 보존관리(남한산성)(공기관등에 대한 자본적 대행사업비)</t>
    <phoneticPr fontId="1" type="noConversion"/>
  </si>
  <si>
    <t>통계목 변경에 따른 부기신설(공기관등에 대한 자본적 대행사업비-&gt;연구용역비)</t>
    <phoneticPr fontId="1" type="noConversion"/>
  </si>
  <si>
    <t>통계목 변경에 따른  부기신설(공기관등에 대한 자본적 대행사업비-&gt;연구용역비)</t>
    <phoneticPr fontId="1" type="noConversion"/>
  </si>
  <si>
    <t>세계유산 보존관리사업(남한산성)(국비/직접)
- 연무관 종합정비계획(연구용역비)</t>
    <phoneticPr fontId="1" type="noConversion"/>
  </si>
  <si>
    <t>통계목 변경(공기관등에 대한 경상적 대행사업비-&gt; 사무관리비 등)을 위해 2개 부기명으로 분리/변경하여 감액</t>
    <phoneticPr fontId="1" type="noConversion"/>
  </si>
  <si>
    <t>통계목 변경에 따른 부기신설(공기관등에 대한 경상적 대행사업비-&gt;사무관리비)</t>
    <phoneticPr fontId="1" type="noConversion"/>
  </si>
  <si>
    <t>세부사업명 및 부기명</t>
    <phoneticPr fontId="1" type="noConversion"/>
  </si>
  <si>
    <t>경기도 민주시민교육 사업(자체/직접)
- 민주시민교육 시범사업 추진 
  (사무관리비→ 공기관등에대한경상적대행사업비)</t>
    <phoneticPr fontId="1" type="noConversion"/>
  </si>
  <si>
    <t>통계목변경
 (사무관리비→ 공기관등에대한경상적대행사업비)</t>
    <phoneticPr fontId="1" type="noConversion"/>
  </si>
  <si>
    <t>선택적 복지제도 운영(자체/직접)
  - 단체보장보험 
(사무관리비-&gt;맞춤형복지제도시행경비)</t>
    <phoneticPr fontId="1" type="noConversion"/>
  </si>
  <si>
    <t>선택적 복지제도 운영(자체/직접)
  - 건강검진비용
(사무관리비-&gt;맞춤형복지제도시행경비)</t>
    <phoneticPr fontId="1" type="noConversion"/>
  </si>
  <si>
    <t>선택적 복지제도 운영(자체/직접)
  -구조구급대원검진비
(사무관리비-&gt;맞춤형복지제도시행경비)</t>
    <phoneticPr fontId="1" type="noConversion"/>
  </si>
  <si>
    <t>선택적 복지제도 운영(자체/직접)
  - 항공(조종, 정비) 대원검진비
(사무관리비-&gt;맞춤형복지제도시행경비)</t>
    <phoneticPr fontId="1" type="noConversion"/>
  </si>
  <si>
    <t>통계목 변경
(사무관리비-&gt;맞춤형복지제도시행경비)</t>
  </si>
  <si>
    <t>통계목 변경
(사무관리비-&gt;맞춤형복지제도시행경비)</t>
    <phoneticPr fontId="1" type="noConversion"/>
  </si>
  <si>
    <t>도시탐색구조훈련장 설치(자체/직접)
  - 도시탐색구조훈련장감리비
    (감리비)</t>
    <phoneticPr fontId="1" type="noConversion"/>
  </si>
  <si>
    <t>도시탐색구조훈련장 설치(자체/직접)
  - 도시탐색구조 훈련장비(34종)
    (자산및 물품취득비)</t>
    <phoneticPr fontId="1" type="noConversion"/>
  </si>
  <si>
    <t>청사관리인부 운영(자체/직접)
  - 기본급(기간제근로자등 보수)</t>
    <phoneticPr fontId="1" type="noConversion"/>
  </si>
  <si>
    <t>청사관리인부 운영(자체/직접)
  - 휴일수당(기간제근로자등 보수)</t>
    <phoneticPr fontId="1" type="noConversion"/>
  </si>
  <si>
    <t>청사관리인부 운영(자체/직접)
  - 법정부담금(기간제근로자등 보수)</t>
    <phoneticPr fontId="1" type="noConversion"/>
  </si>
  <si>
    <t>청사시설물 관리용역을 
기간제 근로자 고용으로 변경하여 전액 삭감</t>
    <phoneticPr fontId="1" type="noConversion"/>
  </si>
  <si>
    <t>지역전략작목산학연협력(인삼광역화)(지특/직접)
- 특화작목산학연협력단사업추진(행사운영비)</t>
    <phoneticPr fontId="1" type="noConversion"/>
  </si>
  <si>
    <t>(당초)
○ 제부 마리나항 건설</t>
    <phoneticPr fontId="1" type="noConversion"/>
  </si>
  <si>
    <t>(변경)</t>
    <phoneticPr fontId="1" type="noConversion"/>
  </si>
  <si>
    <t xml:space="preserve"> · 기  간 : 2013 ~ 2017</t>
    <phoneticPr fontId="1" type="noConversion"/>
  </si>
  <si>
    <t xml:space="preserve"> · 기간: 2013~2018</t>
    <phoneticPr fontId="1" type="noConversion"/>
  </si>
  <si>
    <t>2018년
사업비
증가
(지하주차장공사사업 추가)</t>
    <phoneticPr fontId="1" type="noConversion"/>
  </si>
  <si>
    <t>기간
변경</t>
    <phoneticPr fontId="1" type="noConversion"/>
  </si>
  <si>
    <t>경기도 민주시민교육 사업(자체/지원)
-&gt;경기도 민주시민교육 사업(자체/직접)
- 시군 민주시민교육 지원
(자치단체경상보조→ 공기관등에대한경상적대행사업비)</t>
    <phoneticPr fontId="1" type="noConversion"/>
  </si>
  <si>
    <t>대학생 기업체 예비취업 협력사업(자체/직접)
→ 대학생 취업 협력사업(자체/직접) 
- 대학생 기업체 예비취업 협력사업 (민간경상사업보조)</t>
    <phoneticPr fontId="1" type="noConversion"/>
  </si>
  <si>
    <t>대학생 기업체 예비취업 협력사업(자체/직접)
-&gt;대학생 취업 협력사업(자체/직접)
- 전문대학 취업 패키지 (민간경상사업보조)</t>
    <phoneticPr fontId="1" type="noConversion"/>
  </si>
  <si>
    <t xml:space="preserve">세부사업명 변경((자체/지원) -&gt;(자체/직접))
통계목변경
(자치단체경상보조→ 공기관등에대한경상적대행사업비),
</t>
    <phoneticPr fontId="1" type="noConversion"/>
  </si>
  <si>
    <t>소외계층아동 문화체험(자체/직접)
- 소외계층아동 영어마을 문화체험
(행사운영비-&gt;공기관등에 대한 경상적 대행사업비)</t>
    <phoneticPr fontId="1" type="noConversion"/>
  </si>
  <si>
    <t>미세먼지 저감을 위한 국제 및 지역협력사업(자체/직접)
- 미세먼지 저감을 위한 국제 및 지역협력사업
 (공기관등에대한경상적대행사업비)</t>
    <phoneticPr fontId="1" type="noConversion"/>
  </si>
  <si>
    <t>인공증우를 통한 미세먼지 저감공동 실험(자체/직접)
- 인공증우를 통한 미세먼지 저감공동 실험
(공기관등에대한경상적대행사업비)</t>
    <phoneticPr fontId="1" type="noConversion"/>
  </si>
  <si>
    <t>인공증우 공동실험 및 미세먼지 프리존 조성(자체/직접)
- 인공증우 공동실험 및 미세먼지 프리존 조성
(공기관등에대한경상적대행사업비)</t>
    <phoneticPr fontId="1" type="noConversion"/>
  </si>
  <si>
    <t>부기명 변경으로 삭감</t>
    <phoneticPr fontId="1" type="noConversion"/>
  </si>
  <si>
    <t>부기명 신설(사업통합)</t>
    <phoneticPr fontId="1" type="noConversion"/>
  </si>
  <si>
    <t>생태공원 및 놀이터 환경조성(자체/직접)
- 생태모험놀이터 조성방안 연구용역</t>
    <phoneticPr fontId="1" type="noConversion"/>
  </si>
  <si>
    <t>생태공원 및 놀이터 환경조성(자체/직접)
-&gt;시민참여형 도시공원 관리방안 연구용역(자체/직접)
- 시민참여형 도시공원 관리방안 연구용역</t>
    <phoneticPr fontId="1" type="noConversion"/>
  </si>
  <si>
    <t>세부사업 및 부기명 변경</t>
    <phoneticPr fontId="1" type="noConversion"/>
  </si>
  <si>
    <t>통계목 변경 : 민간경상사업보조 → 공기관등에 대한 경상적대행사업비</t>
  </si>
  <si>
    <t>생태동산 유지관리(자체/지원)
- 생태동산 유지관리비 지원</t>
    <phoneticPr fontId="1" type="noConversion"/>
  </si>
  <si>
    <t>여성긴급전화 1366 운영(자체/직접)
- 1366센터 종사자 처우개선비 지원</t>
    <phoneticPr fontId="1" type="noConversion"/>
  </si>
  <si>
    <t>경기도 택시 문화협력 활성화 지원 사업((자체/직접)
 - 택시 노사화합 워크숍 지원(민간행사사업보조)</t>
    <phoneticPr fontId="1" type="noConversion"/>
  </si>
  <si>
    <t>경기도 택시 문화협력 활성화 지원 사업((자체/직접)
 - 택시노조 체육대회 지원(민간행사사업보조)</t>
    <phoneticPr fontId="1" type="noConversion"/>
  </si>
  <si>
    <t>읍면동 지역사회보장협의체 활성화 지원(자체/지원)
- 읍면동 지역사회보장협의체 활성화 지원</t>
    <phoneticPr fontId="1" type="noConversion"/>
  </si>
  <si>
    <t>중증외상센터 추진단 운영(자체/직접)
- 증증외상환자 예방가능 사망률 관리시스템 구축</t>
    <phoneticPr fontId="1" type="noConversion"/>
  </si>
  <si>
    <t>경기도공공보건의료지원단 운영(자체/직접)
- 경기도공공보건의료지원단 운영</t>
    <phoneticPr fontId="1" type="noConversion"/>
  </si>
  <si>
    <t>업무추진비
- 동물위생시험소(본소 등 2팀)9,600,000원
  동물위생시험소(동부지소 등 3팀)7,200,000원</t>
    <phoneticPr fontId="1" type="noConversion"/>
  </si>
  <si>
    <t>부기명 변경
- 동물위생시험소(종축관리팀 등 3팀(30명이하)-&gt;(본소 등 2팀)
- 동물위생시험소(동부지소 등 5팀(15명이하)
-&gt;(동부지소 등 3팀)7,200,000원</t>
    <phoneticPr fontId="1" type="noConversion"/>
  </si>
  <si>
    <t>국비내시</t>
    <phoneticPr fontId="1" type="noConversion"/>
  </si>
  <si>
    <t>경기북부 불공정거래 상담센터 구축· 20,000,000원×1식 = 20,000천원</t>
    <phoneticPr fontId="1" type="noConversion"/>
  </si>
  <si>
    <t>컴퓨터 1.240,000원×2대
- 프린터 770,000원×1대 
- 복사기 4,000,0000원×1대
- 사무집기 등 2,750,000원</t>
    <phoneticPr fontId="1" type="noConversion"/>
  </si>
  <si>
    <t>베란다형태양광보급지원사업(국비/직접)
-베란다형태양광보급지원사업</t>
    <phoneticPr fontId="1" type="noConversion"/>
  </si>
  <si>
    <t>베란다형태양광보급지원사업(국비/지원)
-베란다형태양광보급지원사업</t>
    <phoneticPr fontId="1" type="noConversion"/>
  </si>
  <si>
    <t>킨텍스 지구 개발사업 타당성 용역(자체/직접)
-킨텍스 지구 개발사업 타당성 용역</t>
    <phoneticPr fontId="1" type="noConversion"/>
  </si>
  <si>
    <t>지역맞춤형경제활성화(자체/직접)
-지역맞춤형경제활성화(판교)</t>
    <phoneticPr fontId="1" type="noConversion"/>
  </si>
  <si>
    <t>경기 마이스산업 육성(자체/직접)
-경기마이스산업육성</t>
    <phoneticPr fontId="1" type="noConversion"/>
  </si>
  <si>
    <t>경기 마이스아카데미 운영(자체/직접)
-경기 마이스아카데미 운영</t>
    <phoneticPr fontId="1" type="noConversion"/>
  </si>
  <si>
    <t>경기도 청년구직 지원금 지원(자체/직접)
-경기도청년구직지원금지원</t>
    <phoneticPr fontId="1" type="noConversion"/>
  </si>
  <si>
    <t>일자리전략회의등운영(자체/직접)
-일자리창출포럼(신규부기)</t>
    <phoneticPr fontId="1" type="noConversion"/>
  </si>
  <si>
    <t>경기 청년 및 대학생 인턴지원사업(자체/직접)
-공공기관인턴인건비</t>
    <phoneticPr fontId="1" type="noConversion"/>
  </si>
  <si>
    <t>경제민주화 확산(자체/직접)
-감정노동자실태조사(신규부기)</t>
    <phoneticPr fontId="1" type="noConversion"/>
  </si>
  <si>
    <t>경제민주화 확산(자체/직접)
 -불공정거래상담센터운영</t>
    <phoneticPr fontId="1" type="noConversion"/>
  </si>
  <si>
    <t>경제민주화 확산(자체/직접)
 -경기북부불공정거래상담센터 구축(신규부기)</t>
    <phoneticPr fontId="1" type="noConversion"/>
  </si>
  <si>
    <t>경제민주화 확산(자체/직접)
 -불공정거래 상담 조정 관련 출장여비</t>
    <phoneticPr fontId="1" type="noConversion"/>
  </si>
  <si>
    <t>경제민주화 확산(자체/직접)
 -찾아가는 불공정거래 상담센터 운영 등</t>
    <phoneticPr fontId="1" type="noConversion"/>
  </si>
  <si>
    <t>전통시장 주차환경개선(자체/지원)
-전통시장 주차환경개선</t>
    <phoneticPr fontId="1" type="noConversion"/>
  </si>
  <si>
    <t>노동복지기금 전출금
-노동복지기금 전출금</t>
    <phoneticPr fontId="1" type="noConversion"/>
  </si>
  <si>
    <t>전통시장 시설현대화(자체/지원)
-전통시장 시설현대화</t>
    <phoneticPr fontId="1" type="noConversion"/>
  </si>
  <si>
    <t>전통시장 활성화 지원(자체/직접)
-전통시장문화축제지원</t>
    <phoneticPr fontId="1" type="noConversion"/>
  </si>
  <si>
    <t>소상공인 종합지원(자체/직접)
-소상공인 종합지원</t>
    <phoneticPr fontId="1" type="noConversion"/>
  </si>
  <si>
    <t>전통시장 종합지원(자체/직접)
-전통시장종합지원</t>
    <phoneticPr fontId="1" type="noConversion"/>
  </si>
  <si>
    <t>전통시장 안전관리(자체/지원)
-전통시장안전관리</t>
    <phoneticPr fontId="1" type="noConversion"/>
  </si>
  <si>
    <t>근로자 행사 개최 지원(자체/직접)
-근로자가족순회음악회개최지원</t>
    <phoneticPr fontId="1" type="noConversion"/>
  </si>
  <si>
    <t>근로자 복지 선진정책 발굴(자체/직접)
-노동단체국제교류</t>
    <phoneticPr fontId="1" type="noConversion"/>
  </si>
  <si>
    <t>근로자역량강화교육(자체/직접)
-온라인노동교육</t>
    <phoneticPr fontId="1" type="noConversion"/>
  </si>
  <si>
    <t>중소기업종합지원센터사업지원(자체/직접)
-패밀리기업지원</t>
    <phoneticPr fontId="1" type="noConversion"/>
  </si>
  <si>
    <t>소규모 기업환경 개선사업(자체/지원)
-소규모 기업환경 개선사업</t>
    <phoneticPr fontId="1" type="noConversion"/>
  </si>
  <si>
    <t>청년 해외역직구 창업지원(자체/직접)
-청년 해외역직구 창업지원</t>
    <phoneticPr fontId="1" type="noConversion"/>
  </si>
  <si>
    <t>지방 강소기업육성 프로젝트(자체/직접)
-지방 강소기업육성 프로젝트</t>
    <phoneticPr fontId="1" type="noConversion"/>
  </si>
  <si>
    <t>디자인개발사업 지원(자체/직접)
-디자인개발사업 지원</t>
    <phoneticPr fontId="1" type="noConversion"/>
  </si>
  <si>
    <t>경기도 공동브랜드 우수상품 판로지원(자체/직접)
-경기도 공동브랜드 우수상품 판로지원</t>
    <phoneticPr fontId="1" type="noConversion"/>
  </si>
  <si>
    <t>경기신용보증재단 출연금(자체/직접)
-경기신용보증재단 출연금</t>
    <phoneticPr fontId="1" type="noConversion"/>
  </si>
  <si>
    <t>중소기업육성기금 전출금
-중소기업육성기금 전출금</t>
    <phoneticPr fontId="1" type="noConversion"/>
  </si>
  <si>
    <t>경기도에너지센터설치및운영(자체/직접)
-경기도에너지설치및운영</t>
    <phoneticPr fontId="1" type="noConversion"/>
  </si>
  <si>
    <t>시군에너지자립실행계획수립지원(자체/지원)
-시군에너지자립실행계획수립지원</t>
    <phoneticPr fontId="1" type="noConversion"/>
  </si>
  <si>
    <t>경기도 에너지자립 선도사업(자체/지원)
-경기도에너지자립선도사업</t>
    <phoneticPr fontId="1" type="noConversion"/>
  </si>
  <si>
    <t>에너지자립 거버넌스 운영(자체/직접)
-에너지자립민·관네트워크강화(신규부기)</t>
    <phoneticPr fontId="1" type="noConversion"/>
  </si>
  <si>
    <t>도시가스 공급확대(자체/지원)
-가평설악면LPG공급시설지원(신규부기)</t>
    <phoneticPr fontId="1" type="noConversion"/>
  </si>
  <si>
    <t>도시가스 공급확대(자체/지원)
-안산대부도LNG공급시설지원(신규부기)</t>
    <phoneticPr fontId="1" type="noConversion"/>
  </si>
  <si>
    <t>가구 유통업체 밀집지역 마케팅 촉진 사업(자체/지원)
-가구 유통업체 밀집지역 마케팅 촉진 사업</t>
    <phoneticPr fontId="1" type="noConversion"/>
  </si>
  <si>
    <t>섬유기업 활성화 지원(자체/직접)
-섬유제조 활성화 및 역량강화 사업</t>
    <phoneticPr fontId="1" type="noConversion"/>
  </si>
  <si>
    <t>섬유기업 활성화 지원(자체/직접)
-섬유(유통)기업환경개선사업</t>
    <phoneticPr fontId="1" type="noConversion"/>
  </si>
  <si>
    <t>섬유 디자인 패션 사업(자체/직접)
-원단및의류디자인개발지원</t>
    <phoneticPr fontId="1" type="noConversion"/>
  </si>
  <si>
    <t>닥섬유 활용 R&amp;D 지원 사업(자체/직접)
-닥섬유 활용 R&amp;D 지원 사업</t>
    <phoneticPr fontId="1" type="noConversion"/>
  </si>
  <si>
    <t>가구 대-중소기업 상생협력사업 추진(자체/직접)
-가구기업 간 공급자박람회 개최</t>
    <phoneticPr fontId="1" type="noConversion"/>
  </si>
  <si>
    <t>고부가가치 기능성 섬유소재 기술개발(자체/직접)
-고부가가치 기능성 섬유소재 기술개발</t>
    <phoneticPr fontId="1" type="noConversion"/>
  </si>
  <si>
    <t>기술닥터(자체/직접)
-기술닥터</t>
    <phoneticPr fontId="1" type="noConversion"/>
  </si>
  <si>
    <t>테크노파크 운영(자체/직접)
-경기테크노파크 운영 지원</t>
    <phoneticPr fontId="1" type="noConversion"/>
  </si>
  <si>
    <t>바이오산업 육성 지원(자체/직접)
-.바이오(천연)패키징(신규부기)</t>
    <phoneticPr fontId="1" type="noConversion"/>
  </si>
  <si>
    <t>경기도 로봇산업 육성 지원(자체/직접)
-로봇융합부품고도화(신규부기)</t>
    <phoneticPr fontId="1" type="noConversion"/>
  </si>
  <si>
    <t>과학기술정책지원(자체/직접)
-과기원연구사업결과홍보및기업연계(신규부기)</t>
    <phoneticPr fontId="1" type="noConversion"/>
  </si>
  <si>
    <t>과학문화 확산(자체/직접)
-과학자와함께하는과학멘토사업</t>
    <phoneticPr fontId="1" type="noConversion"/>
  </si>
  <si>
    <t>국제개발협력사업(자체/직접)
-공적개발원조사업추진</t>
    <phoneticPr fontId="1" type="noConversion"/>
  </si>
  <si>
    <t>경기 수출기업 경쟁력 강화(자체/직접)
 - WTO-FTA 유망시장 수출개척</t>
    <phoneticPr fontId="1" type="noConversion"/>
  </si>
  <si>
    <t>해외 경기통상사무소(자체/직접)
-해외경기통상사무소(GBC)운영</t>
    <phoneticPr fontId="1" type="noConversion"/>
  </si>
  <si>
    <t>온라인 해외마케팅 지원(자체/직접)
-온라인 해외마케팅 지원</t>
    <phoneticPr fontId="1" type="noConversion"/>
  </si>
  <si>
    <t>사업개발비 등 사회적기업 육성(국비/지원)
-(예비)사회적기업 사업개발비 지원사업</t>
    <phoneticPr fontId="1" type="noConversion"/>
  </si>
  <si>
    <t>사업개발비 등 사회적기업 육성(국비/지원)
-자치단체 지역특화사업(신규부기)</t>
    <phoneticPr fontId="1" type="noConversion"/>
  </si>
  <si>
    <t>사회적경제 시장조성 지원(자체/지원)
-사회적경제 한마당</t>
    <phoneticPr fontId="1" type="noConversion"/>
  </si>
  <si>
    <t>사회적경제 시장조성 지원(자체/지원)
-시군 따복품마루 조성</t>
    <phoneticPr fontId="1" type="noConversion"/>
  </si>
  <si>
    <t>사회적경제 시장조성 지원(자체/직접)
-공공구매 활성화 지원</t>
    <phoneticPr fontId="1" type="noConversion"/>
  </si>
  <si>
    <t>1.취약계층경제교육  : 160,000천원</t>
    <phoneticPr fontId="1" type="noConversion"/>
  </si>
  <si>
    <t>한남정맥 석성산~할미산성 단절등산로 연결사업(10억)</t>
    <phoneticPr fontId="1" type="noConversion"/>
  </si>
  <si>
    <t>병해충 신속 대응을 위한 종합식물병원 설치 운영(자체/직접)
- 기본급,휴일수당,간식비</t>
    <phoneticPr fontId="1" type="noConversion"/>
  </si>
  <si>
    <t>부서신설 예산이체</t>
    <phoneticPr fontId="1" type="noConversion"/>
  </si>
  <si>
    <t>남한산성 세계유산 연구보존 및 활성화(자체/직접)
-남한산성 연구.보존 및 활성화
(공기관등에대한경상적대행사업비)</t>
    <phoneticPr fontId="1" type="noConversion"/>
  </si>
  <si>
    <t>남한산성 세계유산 연구보존 및 활성화(자체/직접)
-남한산성 연구.보존 및 활성화
(공기관등에 대한 경상적 대행사업비)</t>
    <phoneticPr fontId="1" type="noConversion"/>
  </si>
  <si>
    <t>세계유산 보존관리사업(남한산성)(국비/직접)
- 남한산성 모니터링 및 변형구간 계측
  (연구용역비)</t>
    <phoneticPr fontId="1" type="noConversion"/>
  </si>
  <si>
    <t>비고
(예결위
부대의견)</t>
    <phoneticPr fontId="1" type="noConversion"/>
  </si>
  <si>
    <t>비고
(예결위 부대의견)</t>
    <phoneticPr fontId="1" type="noConversion"/>
  </si>
  <si>
    <t>도시탐색구조훈련장 설치(자체/직접)
 - 토목 및 건축공사비(설계비포함), 훈련시스템 구축(시설비)</t>
    <phoneticPr fontId="1" type="noConversion"/>
  </si>
  <si>
    <t xml:space="preserve"> · 위 치 : 화성시 서신면 
             제부리</t>
    <phoneticPr fontId="1" type="noConversion"/>
  </si>
  <si>
    <t>여성가족교육협력위원회</t>
    <phoneticPr fontId="1" type="noConversion"/>
  </si>
  <si>
    <t>본예산</t>
    <phoneticPr fontId="1" type="noConversion"/>
  </si>
  <si>
    <t>의원 입법활동 연구용역(자체/직접)
- 의원연구단체별 정책연구용역</t>
    <phoneticPr fontId="1" type="noConversion"/>
  </si>
  <si>
    <t>도비</t>
    <phoneticPr fontId="1" type="noConversion"/>
  </si>
  <si>
    <t>서울사무소</t>
    <phoneticPr fontId="1" type="noConversion"/>
  </si>
  <si>
    <t>행정심판담당관</t>
    <phoneticPr fontId="1" type="noConversion"/>
  </si>
  <si>
    <t>규제개혁추진단</t>
    <phoneticPr fontId="1" type="noConversion"/>
  </si>
  <si>
    <t>정보통신보안담당관</t>
    <phoneticPr fontId="1" type="noConversion"/>
  </si>
  <si>
    <t>빅데이터담당관</t>
    <phoneticPr fontId="1" type="noConversion"/>
  </si>
  <si>
    <t>데이터 개방, 분석, 활용 기반 구축(자체/직접)
- 데이터 품질관리 및 포털 기능개선</t>
    <phoneticPr fontId="1" type="noConversion"/>
  </si>
  <si>
    <t>도정 여론조사(자체/직접)
- 도정 여론조사</t>
    <phoneticPr fontId="1" type="noConversion"/>
  </si>
  <si>
    <t>경기도 홈페이지 콘텐츠 생산관리(자체/직접)
- 경기도 홈페이지 콘텐츠 생산관리</t>
    <phoneticPr fontId="1" type="noConversion"/>
  </si>
  <si>
    <t>정책개발 등 도정발전 추진(자체/직접)
- 민간전문가 성과보상금</t>
    <phoneticPr fontId="1" type="noConversion"/>
  </si>
  <si>
    <t>오디션 활성화 지원(자체/직접)
- 오디션 지원</t>
    <phoneticPr fontId="1" type="noConversion"/>
  </si>
  <si>
    <t>오디션 활성화 지원(자체/직접)
- 오디션 행사 추진</t>
    <phoneticPr fontId="1" type="noConversion"/>
  </si>
  <si>
    <t>재정사업 평가(자체/직접)
- 재정사업 평가 실시</t>
    <phoneticPr fontId="1" type="noConversion"/>
  </si>
  <si>
    <t>재정운영의 건전성 확보(자체/직접)
- 경기도 공공투자관리센터 설립 연구 용역</t>
    <phoneticPr fontId="1" type="noConversion"/>
  </si>
  <si>
    <t>관리구제위원회 운영(자체/직접)
- 행정심판 조사능력 강화를 위한 드론 등 구입비</t>
    <phoneticPr fontId="1" type="noConversion"/>
  </si>
  <si>
    <t>푸드트럭 임대사업 지원(자체/직접)
- 푸드트럭 임대사업 지원</t>
    <phoneticPr fontId="1" type="noConversion"/>
  </si>
  <si>
    <t>푸드트럭 컨설팅 및 창업교육 추진(자체/직접)
- 푸드트럭 컨설팅 및 창업교육 추진</t>
    <phoneticPr fontId="1" type="noConversion"/>
  </si>
  <si>
    <t>푸드트럭 페스티벌 개최(자체/직접)
- 푸드트럭 페스티벌 개최</t>
    <phoneticPr fontId="1" type="noConversion"/>
  </si>
  <si>
    <t>푸드바이크 비즈니스 공모전 추진(자체/직접)
- 푸트바이크 비즈니스 공모전 추진</t>
    <phoneticPr fontId="1" type="noConversion"/>
  </si>
  <si>
    <t>경기도 사이버보안 집적밸리 운영(자체/직접)
- 경기도 사이버보안 집적밸리 운영</t>
    <phoneticPr fontId="1" type="noConversion"/>
  </si>
  <si>
    <t>지역전략작목산학연협력(지특/직접)
-지역특화작목기술개발(국외여비) 
=&gt;지역특화작목기술개발(지특/직접)
- 지역특화작목기술개발(국외여비)</t>
    <phoneticPr fontId="1" type="noConversion"/>
  </si>
  <si>
    <t>통일기반조성담당관</t>
    <phoneticPr fontId="1" type="noConversion"/>
  </si>
  <si>
    <t>DMZ정책담당관</t>
    <phoneticPr fontId="1" type="noConversion"/>
  </si>
  <si>
    <t>계약심사담당관</t>
    <phoneticPr fontId="1" type="noConversion"/>
  </si>
  <si>
    <t>일자리정책과</t>
    <phoneticPr fontId="1" type="noConversion"/>
  </si>
  <si>
    <t>기업지원과</t>
    <phoneticPr fontId="1" type="noConversion"/>
  </si>
  <si>
    <t>에너지과</t>
    <phoneticPr fontId="1" type="noConversion"/>
  </si>
  <si>
    <t>특화산업과</t>
    <phoneticPr fontId="1" type="noConversion"/>
  </si>
  <si>
    <t>과학기술과</t>
    <phoneticPr fontId="1" type="noConversion"/>
  </si>
  <si>
    <t>투자진흥과</t>
    <phoneticPr fontId="1" type="noConversion"/>
  </si>
  <si>
    <t>투자유치과</t>
    <phoneticPr fontId="1" type="noConversion"/>
  </si>
  <si>
    <t>웹기반 투자유치 시스템 구축(자체/직접)
- 제안서 평가 및 조달수수료</t>
    <phoneticPr fontId="1" type="noConversion"/>
  </si>
  <si>
    <t>웹기반 투자유치 시스템 구축(자체/직접)
- 웹기반 투자유치 시스템 구축</t>
    <phoneticPr fontId="1" type="noConversion"/>
  </si>
  <si>
    <t>국내외 민간 전문기관과 연계한 투자기업 발굴사업(자체/직접)
- 유럽 등 첨단기술기업 투자유치 활동</t>
    <phoneticPr fontId="1" type="noConversion"/>
  </si>
  <si>
    <t>경기도 로봇산업 육성지원(자체/직접)
- 경기도 로봇산업 육성지원</t>
    <phoneticPr fontId="1" type="noConversion"/>
  </si>
  <si>
    <t>드론 활성화 지원사업(자체/직접)
- 드론활성화 지원사업</t>
    <phoneticPr fontId="1" type="noConversion"/>
  </si>
  <si>
    <t>경기과학기술진흥원 운영지원(자체/직접)
- 경기과학기술진흥원 운영지원</t>
    <phoneticPr fontId="1" type="noConversion"/>
  </si>
  <si>
    <t>K-디자인빌리지 조성 사업(자체/직접)
- K-디자인빌리지 산업단지 계획수립</t>
    <phoneticPr fontId="1" type="noConversion"/>
  </si>
  <si>
    <t>한-독 융합기술 공동연구 협력사업(자체/직접)
- 한독 융합기술 공동연구 협력사업</t>
    <phoneticPr fontId="1" type="noConversion"/>
  </si>
  <si>
    <t>뷰티산업 육성 지원(자체/직접)
- 뷰티산업 육성 지원</t>
    <phoneticPr fontId="1" type="noConversion"/>
  </si>
  <si>
    <t>섬유 디자인 패션 사업(자체/직접)
- 패선모델 체험 사업</t>
    <phoneticPr fontId="1" type="noConversion"/>
  </si>
  <si>
    <t>경기섬유 패션분야 해외인턴 사업(자체/직접)
- 경기섬유 패션분야 해외인턴 사업</t>
    <phoneticPr fontId="1" type="noConversion"/>
  </si>
  <si>
    <t>섬유 가구 전시회 참가 지원(자체/직접)
- 섬유가구 전시회 참가 도내기업 지원</t>
    <phoneticPr fontId="1" type="noConversion"/>
  </si>
  <si>
    <t>찾아가는 에너지교실 운영(자체/직접)
- 찾아가는 에너지교실 운영</t>
    <phoneticPr fontId="1" type="noConversion"/>
  </si>
  <si>
    <t>한류상품 박람회(자체/직접)
- 한류상품 박람회</t>
    <phoneticPr fontId="1" type="noConversion"/>
  </si>
  <si>
    <t>슈퍼맨 창조오디션(자체/직접)
- 슈퍼맨 창조오디션</t>
    <phoneticPr fontId="1" type="noConversion"/>
  </si>
  <si>
    <t>슈퍼맨펀드 조성(자체/직접)
- 슈퍼맨펀드 3호 조성</t>
    <phoneticPr fontId="1" type="noConversion"/>
  </si>
  <si>
    <t>품질경영활동 지원(자체/직접)
- 품질경영활동 지원</t>
    <phoneticPr fontId="1" type="noConversion"/>
  </si>
  <si>
    <t>중소기업 온라인 판로개척 지원사업(자체/직접)
- 중소기업 온라인 판로개척 지원사업</t>
    <phoneticPr fontId="1" type="noConversion"/>
  </si>
  <si>
    <t>개성공단 평화누리 명품관 운영(자체/직접)
- 개성공단 평화누리 명품관 운영</t>
    <phoneticPr fontId="1" type="noConversion"/>
  </si>
  <si>
    <t>공공 임대상가 정책 운영(자체/직접)
- 공공 임대상가 정책 운영(공기관등에대한경상적대행사업비)</t>
    <phoneticPr fontId="1" type="noConversion"/>
  </si>
  <si>
    <t>공공 임대상가 정책 운영(자체/직접)
- 공공 임대상가 정책 운영(공기관등에대한자본적대행사업비)</t>
    <phoneticPr fontId="1" type="noConversion"/>
  </si>
  <si>
    <t>자치행정과</t>
    <phoneticPr fontId="1" type="noConversion"/>
  </si>
  <si>
    <t>회계과</t>
    <phoneticPr fontId="1" type="noConversion"/>
  </si>
  <si>
    <t>소방행정과</t>
    <phoneticPr fontId="1" type="noConversion"/>
  </si>
  <si>
    <t>특수대응단</t>
    <phoneticPr fontId="1" type="noConversion"/>
  </si>
  <si>
    <t>본예산</t>
    <phoneticPr fontId="1" type="noConversion"/>
  </si>
  <si>
    <t>도비</t>
    <phoneticPr fontId="1" type="noConversion"/>
  </si>
  <si>
    <t>특수대응단 운영(자체/직접)
- 소방헬기 계류장 개선공사</t>
    <phoneticPr fontId="1" type="noConversion"/>
  </si>
  <si>
    <t>공직자 안전인식 고취 및 역량강화(자체/직접)
- 재안관리 전문교육</t>
    <phoneticPr fontId="1" type="noConversion"/>
  </si>
  <si>
    <t>공직자 안전인식 고취 및 역량강화(자체/직접)
- NDMS경진대회 심사수당</t>
    <phoneticPr fontId="1" type="noConversion"/>
  </si>
  <si>
    <t>공직자 안전인식 고취 및 역량강화(자체/직접)
- 재난관리 공무원 역량 교육</t>
    <phoneticPr fontId="1" type="noConversion"/>
  </si>
  <si>
    <t>교육기획과</t>
    <phoneticPr fontId="1" type="noConversion"/>
  </si>
  <si>
    <t>교육컨설팅과</t>
    <phoneticPr fontId="1" type="noConversion"/>
  </si>
  <si>
    <t>국제교육과정 운영(자체/직접)
- 국제소방, 재난공무원 교육과정 운영</t>
    <phoneticPr fontId="1" type="noConversion"/>
  </si>
  <si>
    <t>특수재난 전문교육(자체/직접)
  - 국외 위탁교육비(사무관리비)</t>
    <phoneticPr fontId="1" type="noConversion"/>
  </si>
  <si>
    <t>국제 협력·교류 추진사업(자체/직접)
- 교류사업 홍보물 등 제작</t>
    <phoneticPr fontId="1" type="noConversion"/>
  </si>
  <si>
    <t>국제 협력·교류 추진사업(자체/직접)
- 외빈 및 도 대표단 통역비</t>
    <phoneticPr fontId="1" type="noConversion"/>
  </si>
  <si>
    <t>국제 협력·교류 추진사업(자체/직접)
- 국외 협력·교류 체결을 위한 국외연수</t>
    <phoneticPr fontId="1" type="noConversion"/>
  </si>
  <si>
    <t>국제 협력·교류 추진사업(자체/직접)
- 국외 협력·교류 체결을 위한 외빈초청 여비</t>
    <phoneticPr fontId="1" type="noConversion"/>
  </si>
  <si>
    <t>청사관리(자체/직접)
  - 본관동 옥상 방수공사</t>
    <phoneticPr fontId="1" type="noConversion"/>
  </si>
  <si>
    <t>글로벌시대에 걸맞은 전문인력 양성(자체/직접)
- 중국공무원 교류연수 운영</t>
    <phoneticPr fontId="1" type="noConversion"/>
  </si>
  <si>
    <t>글로벌시대에 걸맞은 전문인력 양성(자체/직접)
- 중국 교류연수 대표단</t>
    <phoneticPr fontId="1" type="noConversion"/>
  </si>
  <si>
    <t>글로벌시대에 걸맞은 전문인력 양성(자체/직접)
- 중국공무원 교류연수 추진</t>
    <phoneticPr fontId="1" type="noConversion"/>
  </si>
  <si>
    <t>경기도청 북부청사 광장 리모델링(자체/직접)
- 경기도청 북부청사 광장 리모델링</t>
    <phoneticPr fontId="1" type="noConversion"/>
  </si>
  <si>
    <t>청사유지 관리(자체/직접)
- 청사 리모델링 공사</t>
    <phoneticPr fontId="1" type="noConversion"/>
  </si>
  <si>
    <t>민간단체 공익활동 지원(자체/직접)
- 새마을국제협력사업</t>
    <phoneticPr fontId="1" type="noConversion"/>
  </si>
  <si>
    <t>문화정책과</t>
    <phoneticPr fontId="1" type="noConversion"/>
  </si>
  <si>
    <t>경기만 에코뮤지엄 조성(자체/직접)
- 경기만 에코뮤지엄 조성</t>
    <phoneticPr fontId="1" type="noConversion"/>
  </si>
  <si>
    <t>송년제야행사(자체/직접)
- 송년제야행사</t>
    <phoneticPr fontId="1" type="noConversion"/>
  </si>
  <si>
    <t>종무과</t>
    <phoneticPr fontId="1" type="noConversion"/>
  </si>
  <si>
    <t>체육과</t>
    <phoneticPr fontId="1" type="noConversion"/>
  </si>
  <si>
    <t>관광과</t>
    <phoneticPr fontId="1" type="noConversion"/>
  </si>
  <si>
    <t>영상매체 활용 관광자원 홍보(자체/직접)
- 영상매체 활용 관광자원 홍보</t>
    <phoneticPr fontId="1" type="noConversion"/>
  </si>
  <si>
    <t>농업정책과</t>
    <phoneticPr fontId="1" type="noConversion"/>
  </si>
  <si>
    <t>농식품유통과</t>
    <phoneticPr fontId="1" type="noConversion"/>
  </si>
  <si>
    <t>종자관리소</t>
    <phoneticPr fontId="1" type="noConversion"/>
  </si>
  <si>
    <t>종자생산시설 이전(자체/직접)</t>
    <phoneticPr fontId="1" type="noConversion"/>
  </si>
  <si>
    <t>축산정책과</t>
    <phoneticPr fontId="1" type="noConversion"/>
  </si>
  <si>
    <t>농식품 창업 활성화 지원(자체/직접)
- 농식품 창업 활성화 지원</t>
    <phoneticPr fontId="1" type="noConversion"/>
  </si>
  <si>
    <t>경기농림진흥재단 지원(자체/직접)
- 경기농림진흥재단 출연</t>
    <phoneticPr fontId="1" type="noConversion"/>
  </si>
  <si>
    <t>로컬푸드 안전성 검사 실시(자체/직접)
- 로컬푸드 안전성 검사 실시</t>
    <phoneticPr fontId="1" type="noConversion"/>
  </si>
  <si>
    <t>G마크 등 농식품산업전 개최 지원(자체/직접)
- G마크 등 농식품산업전 개최</t>
    <phoneticPr fontId="1" type="noConversion"/>
  </si>
  <si>
    <t>해외시장 개척(자체/직접)
- 해외수출상담 및 판촉지원</t>
    <phoneticPr fontId="1" type="noConversion"/>
  </si>
  <si>
    <t>친환경양식연구센터 건립(자체/직접)
- 친환경양식연구센터건립 설계용역</t>
    <phoneticPr fontId="1" type="noConversion"/>
  </si>
  <si>
    <t>친환경양식연구센터 건립(자체/직접)
- 친환경양식연구센터건립</t>
    <phoneticPr fontId="1" type="noConversion"/>
  </si>
  <si>
    <t>친환경양식연구센터 건립 보상비(자체/직접)
- 친환경양식연구센터건립 보상비</t>
    <phoneticPr fontId="1" type="noConversion"/>
  </si>
  <si>
    <t>경기도 축산진흥대회(자체/직접)
- 경기도 축산진흥대회</t>
    <phoneticPr fontId="1" type="noConversion"/>
  </si>
  <si>
    <t>문화영향평가 시범운영(자체/직접)
- 문화영향평가 시범운영</t>
    <phoneticPr fontId="1" type="noConversion"/>
  </si>
  <si>
    <t>종교계 문화예술 프로그램(자체/직접)
- 종교계 문화예술 프로그램</t>
    <phoneticPr fontId="1" type="noConversion"/>
  </si>
  <si>
    <t>종교 문화교류 활동(자체/직접)
- 종교 문화교류 활동</t>
    <phoneticPr fontId="1" type="noConversion"/>
  </si>
  <si>
    <t>스포츠산업육성(자체/직접)
- 스포츠산업 판로지원 등 육성 추진</t>
    <phoneticPr fontId="1" type="noConversion"/>
  </si>
  <si>
    <t>플레이엑스포 개최(자체/직접)
- 플레이엑스포 개최</t>
    <phoneticPr fontId="1" type="noConversion"/>
  </si>
  <si>
    <t>차세대 영상콘텐츠 크리에이터 육성(자체/직접)
- 차세대 영상콘텐츠 크리에이터 육성</t>
    <phoneticPr fontId="1" type="noConversion"/>
  </si>
  <si>
    <t>중화권 주요거점도시 관광로드쇼 추진(자체/직접)
- 중화권 주요거점도시 관광로드쇼 추진</t>
    <phoneticPr fontId="1" type="noConversion"/>
  </si>
  <si>
    <t>도심 야간축제 개최(자체/직접)
- 도심 야간축제 개최</t>
    <phoneticPr fontId="1" type="noConversion"/>
  </si>
  <si>
    <t>경기도 Co-op 협동조합 설립 육성(자체/직접)
- 경기도 Co-op 협동조합 설립 활동 지원</t>
    <phoneticPr fontId="1" type="noConversion"/>
  </si>
  <si>
    <t>경기도 Co-op 협동조합 설립 육성(자체/직접)
- 경기도 Co-op 협동조합 운영 및 사업 지원</t>
    <phoneticPr fontId="1" type="noConversion"/>
  </si>
  <si>
    <t>일자리창출 및 지역경제 네트워크 활성화 지원(자체/직접)
- 일자리창출 및 지역경제 네트워크 활성화 지원</t>
    <phoneticPr fontId="1" type="noConversion"/>
  </si>
  <si>
    <t>지식서비스산업의 고도화 지원(자체/직접)
- 지식서비스산업의 고도화 지원</t>
    <phoneticPr fontId="1" type="noConversion"/>
  </si>
  <si>
    <t>도 및 전국기능경기대회 지원(자체/직접)
- 도 및 전국기능경기대회 지원</t>
    <phoneticPr fontId="1" type="noConversion"/>
  </si>
  <si>
    <t>일자리 우수기업 인증 및 고용환경 개선(자체/직접)
- 일자리 우수기업 인증 및 고용환경 개선</t>
    <phoneticPr fontId="1" type="noConversion"/>
  </si>
  <si>
    <t>경기도일자리재단 운영 지원(자체/직접)
- 경기도일자리재단 운영 지원</t>
    <phoneticPr fontId="1" type="noConversion"/>
  </si>
  <si>
    <t>5060 베이비붐세대 퇴직자 일자리창출 지원사업(자체/직접)
- 5060 베이비붐세대 퇴직자 일자리창출 지원사업</t>
    <phoneticPr fontId="1" type="noConversion"/>
  </si>
  <si>
    <t>중장년&amp;시니어 일자리 박람회 개최(자체/직접)
- 중장년&amp;시니어 일자리 박람회 개최</t>
    <phoneticPr fontId="1" type="noConversion"/>
  </si>
  <si>
    <t>찾아가는 일자리버스 운영(자체/직접)
- 찾아가는 일자리버스 운영</t>
    <phoneticPr fontId="1" type="noConversion"/>
  </si>
  <si>
    <t>경기 청년해외진출지원사업(자체/직접)
- 경기 청년해외진출지원사업</t>
    <phoneticPr fontId="1" type="noConversion"/>
  </si>
  <si>
    <t>경제민주화 확산(자체/직접)
- 경제민주화기본계획 수립용역</t>
    <phoneticPr fontId="1" type="noConversion"/>
  </si>
  <si>
    <t>공유경제 활성화(자체/직접)
- 공유경제 활성화</t>
    <phoneticPr fontId="1" type="noConversion"/>
  </si>
  <si>
    <t>따복공동체 주민제안 공모사업(자체/지원)
- 따복공동체 공간활동 지원사업</t>
    <phoneticPr fontId="1" type="noConversion"/>
  </si>
  <si>
    <t>따복공동체 한마당 개최(자체/직접)
- 따복공동체 한마당 개최</t>
    <phoneticPr fontId="1" type="noConversion"/>
  </si>
  <si>
    <t>따복공동체 융복합 행정체제 운영(자체/직접)
- 따복공동체 융복합 사업 활성화 지원</t>
    <phoneticPr fontId="1" type="noConversion"/>
  </si>
  <si>
    <t>원가심사역량 제고(자체/직접)
- 원가분석 및 공법산정 자문단 수당</t>
    <phoneticPr fontId="1" type="noConversion"/>
  </si>
  <si>
    <t>원가심사역량 제고(자체/직접)
- 계약심사 사례집 인쇄</t>
    <phoneticPr fontId="1" type="noConversion"/>
  </si>
  <si>
    <t>X</t>
  </si>
  <si>
    <t>OK</t>
  </si>
  <si>
    <t>남북교류협력사업 홍보부스 운영(자체/직접)
- 통일박람회 도 홍보부스 운영</t>
    <phoneticPr fontId="1" type="noConversion"/>
  </si>
  <si>
    <t>남북교류협력사업 홍보부스 운영(자체/직접)
- 안보통일 페스티벌 부스 운영</t>
    <phoneticPr fontId="1" type="noConversion"/>
  </si>
  <si>
    <t>북한이탈주민 취업교육(자체/직접)
- 북한이탈주민 맞춤형 취업교육</t>
    <phoneticPr fontId="1" type="noConversion"/>
  </si>
  <si>
    <t>한강 하구 남북 공동수역 평화적 활동(자체/직접)
- 한강하구 남북공동수역 평화적 활용을 위한 연구용역</t>
    <phoneticPr fontId="1" type="noConversion"/>
  </si>
  <si>
    <t>DMZ 국외 네트워크 구축(자체/직접)
-DMZ 국제교류</t>
    <phoneticPr fontId="1" type="noConversion"/>
  </si>
  <si>
    <t>DMZ SNS 홍보단 육성 운영사업(자체/직접)
- DNZ SNS 홍보단 육성 운영사업</t>
    <phoneticPr fontId="1" type="noConversion"/>
  </si>
  <si>
    <t>DMZ 울트라 트레일러닝(자체/직접)
-DMZ 울트라 트레일러닝</t>
    <phoneticPr fontId="1" type="noConversion"/>
  </si>
  <si>
    <t>DMZ 환경보전 협력사업(자체/직접)
- DMZ 환경보전 협력사업</t>
    <phoneticPr fontId="1" type="noConversion"/>
  </si>
  <si>
    <t>청사시설 관리·유지(자체/직접)
- 차량구입(6대)</t>
    <phoneticPr fontId="1" type="noConversion"/>
  </si>
  <si>
    <t>행정지원과</t>
    <phoneticPr fontId="1" type="noConversion"/>
  </si>
  <si>
    <t>작물연구과</t>
    <phoneticPr fontId="1" type="noConversion"/>
  </si>
  <si>
    <t>경기쌀 대표 브랜드 품종 개발(자체/직접)</t>
    <phoneticPr fontId="1" type="noConversion"/>
  </si>
  <si>
    <t>버스정책과</t>
    <phoneticPr fontId="1" type="noConversion"/>
  </si>
  <si>
    <t>건설안전과</t>
    <phoneticPr fontId="1" type="noConversion"/>
  </si>
  <si>
    <t>지방도 선형개량공사(자체/직접)
- 지방도 선형개량공사</t>
    <phoneticPr fontId="1" type="noConversion"/>
  </si>
  <si>
    <t>도로정책과</t>
    <phoneticPr fontId="1" type="noConversion"/>
  </si>
  <si>
    <t>포천 하송우-마산 도로확포장(자체/직접)</t>
    <phoneticPr fontId="1" type="noConversion"/>
  </si>
  <si>
    <t>이천 덕평-매곡 도로확포장공사(자체/직접)
- 이천 덕평-매곡 도로확포장</t>
    <phoneticPr fontId="1" type="noConversion"/>
  </si>
  <si>
    <t>용인 매산-일산 도로확포장공사(자체/직접)
- 용인 매산-일산 도로확포장</t>
    <phoneticPr fontId="1" type="noConversion"/>
  </si>
  <si>
    <t>평택 이화-삼계(2) 도로확포장(자체/직접)
- 평택 이화-삼계(2) 도로확포장</t>
    <phoneticPr fontId="1" type="noConversion"/>
  </si>
  <si>
    <t>경영 및 서비스 평가 용역(자체/직접)
- 버스운송업체 경영 및 서비스 평가 용역</t>
    <phoneticPr fontId="1" type="noConversion"/>
  </si>
  <si>
    <t>공동주택과</t>
    <phoneticPr fontId="1" type="noConversion"/>
  </si>
  <si>
    <t>미세먼지 저감을 위한 국제 및 지역협력사업(자체/직접)
- 상생협력포럼(공기관등에대한경상적대행사업비)</t>
    <phoneticPr fontId="1" type="noConversion"/>
  </si>
  <si>
    <t xml:space="preserve">미세먼지 저감을 위한 국제 및 지역협력사업(자체/직접) 
- 국제회의 참석 (국제화여비) </t>
    <phoneticPr fontId="1" type="noConversion"/>
  </si>
  <si>
    <t>미세먼지 프리존 지정 지원(자체/지원)
- 미세먼지 프리존 지정 지원(자치단체자본보조)</t>
    <phoneticPr fontId="1" type="noConversion"/>
  </si>
  <si>
    <t>(신청사건립기금)</t>
    <phoneticPr fontId="1" type="noConversion"/>
  </si>
  <si>
    <t>광역 업사이클 플라자 운영(자체/직접)
- 업사이클 플라자 전시회</t>
    <phoneticPr fontId="1" type="noConversion"/>
  </si>
  <si>
    <t>북부환경관리과</t>
    <phoneticPr fontId="1" type="noConversion"/>
  </si>
  <si>
    <t>환경분야 취업지원프로그램 지원(자체/직접)
- 환경분야 취업지원프로그램 운영 지원</t>
    <phoneticPr fontId="1" type="noConversion"/>
  </si>
  <si>
    <t>수질정책과</t>
    <phoneticPr fontId="1" type="noConversion"/>
  </si>
  <si>
    <t>물산업 해외마케팅 지원(자체/직접)
- 물산업 해외마케팅 지원(민간경상사업보조 → 공기관등에 대한 경상적대행사업비)</t>
    <phoneticPr fontId="1" type="noConversion"/>
  </si>
  <si>
    <t>팔당전망대 리모델링 사업(자체/직접)
- 팔당전망대 리모델링 사업</t>
    <phoneticPr fontId="1" type="noConversion"/>
  </si>
  <si>
    <t>상하수과</t>
    <phoneticPr fontId="1" type="noConversion"/>
  </si>
  <si>
    <t>물산업 수출역량 강화 및 지방외교 활성화(자체/직접)
- 물산업 수출역량 강화 및 지방외교활성화</t>
    <phoneticPr fontId="1" type="noConversion"/>
  </si>
  <si>
    <t>여성정책과</t>
    <phoneticPr fontId="1" type="noConversion"/>
  </si>
  <si>
    <t>본예산</t>
    <phoneticPr fontId="1" type="noConversion"/>
  </si>
  <si>
    <t>여성 고용환경 개선(자체/직접)
- 여성 고용안전 지원</t>
    <phoneticPr fontId="1" type="noConversion"/>
  </si>
  <si>
    <t>경기도가족여성연구원 운영(자체/직접)
- 경기도가족여성연구원 운영</t>
    <phoneticPr fontId="1" type="noConversion"/>
  </si>
  <si>
    <t>도비</t>
    <phoneticPr fontId="1" type="noConversion"/>
  </si>
  <si>
    <t>사업명 오타수정(보장의체 →보장협의체)</t>
    <phoneticPr fontId="1" type="noConversion"/>
  </si>
  <si>
    <t>(공유재산관리특별회계)</t>
    <phoneticPr fontId="1" type="noConversion"/>
  </si>
  <si>
    <t>회계과</t>
    <phoneticPr fontId="1" type="noConversion"/>
  </si>
  <si>
    <t>신규</t>
    <phoneticPr fontId="1" type="noConversion"/>
  </si>
  <si>
    <t>(신청사건립기금)</t>
    <phoneticPr fontId="1" type="noConversion"/>
  </si>
  <si>
    <t>경기융합타운추진단</t>
    <phoneticPr fontId="1" type="noConversion"/>
  </si>
  <si>
    <t>도 신청사 건립(공기관등에대한자본적대행사업비)</t>
    <phoneticPr fontId="1" type="noConversion"/>
  </si>
  <si>
    <t>도금고예치금</t>
    <phoneticPr fontId="1" type="noConversion"/>
  </si>
  <si>
    <t>(성평등기금)</t>
    <phoneticPr fontId="1" type="noConversion"/>
  </si>
  <si>
    <t>여성의 권익신장
- 기금 운영비</t>
    <phoneticPr fontId="1" type="noConversion"/>
  </si>
  <si>
    <t>여성의 권익신장
- 공모 및 자체사업비</t>
    <phoneticPr fontId="1" type="noConversion"/>
  </si>
  <si>
    <t>도금고예치금</t>
    <phoneticPr fontId="1" type="noConversion"/>
  </si>
  <si>
    <t>도비</t>
    <phoneticPr fontId="1" type="noConversion"/>
  </si>
  <si>
    <t>본예산</t>
    <phoneticPr fontId="1" type="noConversion"/>
  </si>
  <si>
    <t>교육정책과</t>
    <phoneticPr fontId="1" type="noConversion"/>
  </si>
  <si>
    <t>경기도평생교육진흥원 사업추진(자체/직접)
- 경기도형 평생교육의 선도화</t>
    <phoneticPr fontId="1" type="noConversion"/>
  </si>
  <si>
    <t>창의테마파크 사업 추진(자체/직접)
- 창의테마파크 운영지원</t>
    <phoneticPr fontId="1" type="noConversion"/>
  </si>
  <si>
    <t>창의테마파크 사업 추진(자체/직접)
- 창의인성(거꾸로캠퍼스) 가치확산</t>
    <phoneticPr fontId="1" type="noConversion"/>
  </si>
  <si>
    <t>인성테마파크 사업 추진(자체/직접)
- 인성테마파크 운영지원</t>
    <phoneticPr fontId="1" type="noConversion"/>
  </si>
  <si>
    <t>교육협력과</t>
    <phoneticPr fontId="1" type="noConversion"/>
  </si>
  <si>
    <t>도서관정책과</t>
    <phoneticPr fontId="1" type="noConversion"/>
  </si>
  <si>
    <t>공공도서관 독서문화체험프로그램(자체/직접)
- 공공도서관 독서문화체험프로그램</t>
    <phoneticPr fontId="1" type="noConversion"/>
  </si>
  <si>
    <t>교육정책과</t>
    <phoneticPr fontId="1" type="noConversion"/>
  </si>
  <si>
    <t>본예산</t>
    <phoneticPr fontId="1" type="noConversion"/>
  </si>
  <si>
    <t>경기도바로알기 종주단 지원사업(자체/직접)
- 경기도바로알기 종주단 지원 사업</t>
    <phoneticPr fontId="1" type="noConversion"/>
  </si>
  <si>
    <t>도비</t>
    <phoneticPr fontId="1" type="noConversion"/>
  </si>
  <si>
    <t>교육협력과</t>
    <phoneticPr fontId="1" type="noConversion"/>
  </si>
  <si>
    <t>꿈과 끼를 찾는 경기 교육나눔 사업(자체/직접)
- 경기 교육나눔 사업</t>
    <phoneticPr fontId="1" type="noConversion"/>
  </si>
  <si>
    <t>단원고 졸업생 희망나눔 멘토스쿨(자체/직접)
- 단원고 졸업생 희망나눔 멘토스쿨</t>
    <phoneticPr fontId="1" type="noConversion"/>
  </si>
  <si>
    <t>취업예약형 전공과정 지원(자체/직접)
- 취업예약형 전공과정 지원</t>
    <phoneticPr fontId="1" type="noConversion"/>
  </si>
  <si>
    <t>경기도 대학생 지식멘토사업(자체/직접)
- 경기도 대학생 지식멘토사업</t>
    <phoneticPr fontId="1" type="noConversion"/>
  </si>
  <si>
    <t>외국인 유학생 유치·관리지원(자체/직접)
- 외국인 유학생 유치관리 지원</t>
    <phoneticPr fontId="1" type="noConversion"/>
  </si>
  <si>
    <t>대한민국 외국인 유학생 문화대축전(자체/직접)
- 대한민국 외국인 유학생 문화대축전</t>
    <phoneticPr fontId="1" type="noConversion"/>
  </si>
  <si>
    <t>경기도 브랜드 홍보(자체/직접)
- 옥외미디어 광고</t>
    <phoneticPr fontId="1" type="noConversion"/>
  </si>
  <si>
    <t>경기도 브랜드 홍보(자체/직접)
- 도정 브랜드 개발 및 관리</t>
    <phoneticPr fontId="1" type="noConversion"/>
  </si>
  <si>
    <t>경기도 브랜드 홍보(자체/직접)
- 홍보책자발간</t>
    <phoneticPr fontId="1" type="noConversion"/>
  </si>
  <si>
    <t>국비예산 추가확보 지원(자체/직접)
- 사무소·생활관 임대료 등</t>
    <phoneticPr fontId="1" type="noConversion"/>
  </si>
  <si>
    <t>DMZ 팸투어 운영(자체/직접)
-DMZ 팸투어 운영</t>
    <phoneticPr fontId="1" type="noConversion"/>
  </si>
  <si>
    <t>따복공동체 지원센터 운영(자체/직접)
- 지원센터 인건비</t>
    <phoneticPr fontId="1" type="noConversion"/>
  </si>
  <si>
    <t>따복공동체 지원센터 운영(자체/직접)
- 지원센터 운영비</t>
    <phoneticPr fontId="1" type="noConversion"/>
  </si>
  <si>
    <t>따복공동체 주민제안 공모사업(자체/직접)</t>
    <phoneticPr fontId="1" type="noConversion"/>
  </si>
  <si>
    <t>대중소기업 동반성장 활성화 사업 추진(자체/직접)
- 대중소기업 동반성장 R&amp;D 사업</t>
    <phoneticPr fontId="1" type="noConversion"/>
  </si>
  <si>
    <t>전통시장 활성화 지원(자체/직접)
- 전통시장 활성화 지원</t>
    <phoneticPr fontId="1" type="noConversion"/>
  </si>
  <si>
    <t>전통시장 활성화 지원
- 전통시장 문화활성화 지원</t>
    <phoneticPr fontId="1" type="noConversion"/>
  </si>
  <si>
    <t>섬유분야 연구개발 지원 사업(자체/직접)
- 섬유분야 나노융합 협력사업</t>
    <phoneticPr fontId="1" type="noConversion"/>
  </si>
  <si>
    <t>섬유분야 연구개발 지원 사업(자체/직접)
- 섬유분야 유해물질 안전대응 지원 사업</t>
    <phoneticPr fontId="1" type="noConversion"/>
  </si>
  <si>
    <t>민간주도 C&amp;D 플랫폼 구축 지원(자체/직접)
- 민간주도 C&amp;D 플랫폼 구축 지원</t>
    <phoneticPr fontId="1" type="noConversion"/>
  </si>
  <si>
    <t>공기관등에대한대행사업비
- 판교테크노밸리 전략시설 유치지원</t>
    <phoneticPr fontId="1" type="noConversion"/>
  </si>
  <si>
    <t>굿모닝하우스 운영(자체/직접)
- 주차장 화장실 등 조성</t>
    <phoneticPr fontId="1" type="noConversion"/>
  </si>
  <si>
    <t>만화애니영화 콘텐츠산업 클러스터 활성화(자체/직접)
- 만화애니영화 콘테츠산업 클러스터 활성화</t>
    <phoneticPr fontId="1" type="noConversion"/>
  </si>
  <si>
    <t>주택품질개선(자체/직접)
- 공동주택 관리감사단 운영</t>
    <phoneticPr fontId="1" type="noConversion"/>
  </si>
  <si>
    <t>주택품질개선(자체/직접)
- 공동주택관리감사 여비</t>
    <phoneticPr fontId="1" type="noConversion"/>
  </si>
  <si>
    <t>축산정책과</t>
    <phoneticPr fontId="1" type="noConversion"/>
  </si>
  <si>
    <t>에코팜랜드단지조성(자체/직접)
- 에코팜랜드 상부시설 기반정비(단지내부)</t>
    <phoneticPr fontId="1" type="noConversion"/>
  </si>
  <si>
    <t>경기복지재단(자체/직접)
- 경기복지재단 운영 지원</t>
    <phoneticPr fontId="1" type="noConversion"/>
  </si>
  <si>
    <t>기금전출금
- 신청사 건립기금 전출금</t>
    <phoneticPr fontId="1" type="noConversion"/>
  </si>
  <si>
    <t>예비비</t>
    <phoneticPr fontId="1" type="noConversion"/>
  </si>
  <si>
    <t>창의테마파크 추진단 운영(자체/직접)
- 창의인성테마파크 운영지원(인건비)</t>
    <phoneticPr fontId="1" type="noConversion"/>
  </si>
  <si>
    <t>민간 참여형 경기일자리카페 지원사업(자체/직접)
- 민간 참여형 경기일자리카페 지원사업</t>
    <phoneticPr fontId="1" type="noConversion"/>
  </si>
  <si>
    <t>신청사건립기금</t>
    <phoneticPr fontId="1" type="noConversion"/>
  </si>
  <si>
    <t>DMZ 평화가족 한마당(자체/직접)
- DMZ 평화가족 한마당</t>
    <phoneticPr fontId="1" type="noConversion"/>
  </si>
  <si>
    <t>DMZ 생태관광지원센터 운영관리 지원(자체/직접)</t>
    <phoneticPr fontId="1" type="noConversion"/>
  </si>
  <si>
    <t>NEXT 희망일자리사업(자체/직접)
- 저소득층 취업지원 프로그램 운영</t>
    <phoneticPr fontId="1" type="noConversion"/>
  </si>
  <si>
    <t>근로자 역량강화 교육(자체/직접)
- 근로권교육 및 근로청소년 보호</t>
    <phoneticPr fontId="1" type="noConversion"/>
  </si>
  <si>
    <t>기금
 - 식품소재 및 반가공 산업육성(자치단체)</t>
    <phoneticPr fontId="1" type="noConversion"/>
  </si>
  <si>
    <t>국고보조금
 - 수출유망품목 공동마케팅지원</t>
    <phoneticPr fontId="1" type="noConversion"/>
  </si>
  <si>
    <t>기금</t>
    <phoneticPr fontId="1" type="noConversion"/>
  </si>
  <si>
    <t>국비</t>
    <phoneticPr fontId="1" type="noConversion"/>
  </si>
  <si>
    <t>식품소재 및 반가공 산업육성(자치단체)(기금/지원)
 - 식품소재 및 반가공 산업육성 지원(자치단체자본보조)</t>
  </si>
  <si>
    <t>수출유망품목 공동마케팅 지원(국비/직접)
 - 수출유망품목 공동마케팅 지원(공기관등에대한경상적대행사업비)</t>
  </si>
  <si>
    <t>들녘경영체 교육컨설팅 지원(국비/지원)
 - 들녘경영체 교육컨설팅 지원</t>
  </si>
  <si>
    <t>친환경퇴비 생산시설 현대화 지원(기금/지원)
- 친환경퇴비생산시설현대화</t>
  </si>
  <si>
    <t>0222-1</t>
  </si>
  <si>
    <t>0222-2</t>
  </si>
  <si>
    <t>0223-4</t>
  </si>
  <si>
    <t>0223-5</t>
  </si>
  <si>
    <t>도비</t>
    <phoneticPr fontId="1" type="noConversion"/>
  </si>
  <si>
    <t>신규</t>
    <phoneticPr fontId="1" type="noConversion"/>
  </si>
  <si>
    <t>국고보조금
 - 어린이집 환경개선</t>
    <phoneticPr fontId="1" type="noConversion"/>
  </si>
  <si>
    <t>국고보조금
 - 들녘경영체 교육컨설팅 지원</t>
    <phoneticPr fontId="1" type="noConversion"/>
  </si>
  <si>
    <t>기금
 - 친환경퇴비생산시설현대화 지원</t>
    <phoneticPr fontId="1" type="noConversion"/>
  </si>
  <si>
    <t>국고보조금
 - 장애아시설 환경개선</t>
    <phoneticPr fontId="1" type="noConversion"/>
  </si>
  <si>
    <t>세부사업명 추가 및 변경(국비사업 구조화)</t>
  </si>
  <si>
    <t>국도비</t>
    <phoneticPr fontId="1" type="noConversion"/>
  </si>
  <si>
    <t>어린이집 환경개선(국비/지원)
- 어린이집 환경개선</t>
  </si>
  <si>
    <t>장애아시설 환경개선(국비/지원)
- 장애아시설 환경개선</t>
    <phoneticPr fontId="1" type="noConversion"/>
  </si>
  <si>
    <t>0302-1</t>
  </si>
  <si>
    <t>0302-2</t>
  </si>
  <si>
    <t>어린이집 환경개선(국비/지원)
- 어린이집 환경개선</t>
    <phoneticPr fontId="1" type="noConversion"/>
  </si>
  <si>
    <t>0303-6</t>
    <phoneticPr fontId="1" type="noConversion"/>
  </si>
  <si>
    <t>경기도사이버도서관 운영(자체/직접)
- 경기도사이버도서관 운영</t>
    <phoneticPr fontId="1" type="noConversion"/>
  </si>
  <si>
    <t>청소년지도사 배치지원(공공청소년수련시설)(기금/지원)
- 공공청소년수련시설 청소년지도사 배치 지원</t>
    <phoneticPr fontId="1" type="noConversion"/>
  </si>
  <si>
    <t>폭력피해이주여성보호시설 안전보강(기금/지원)
- 폭력피해이주여성보호시설 안전보강</t>
    <phoneticPr fontId="1" type="noConversion"/>
  </si>
  <si>
    <t>0303-5</t>
    <phoneticPr fontId="1" type="noConversion"/>
  </si>
  <si>
    <t>청소년지도사 배치 지원(공공 청소년 수련시설)(기금/지원)
-공공 청소년수련시설 청소년지도사 배치</t>
  </si>
  <si>
    <t>0301-1</t>
  </si>
  <si>
    <t>0301-2</t>
  </si>
  <si>
    <t>0301-3</t>
  </si>
  <si>
    <t>0301-4</t>
  </si>
  <si>
    <t>0301-5</t>
  </si>
  <si>
    <t>0301-6</t>
  </si>
  <si>
    <t>0301-7</t>
  </si>
  <si>
    <t>0301-8</t>
  </si>
  <si>
    <t>0301-9</t>
  </si>
  <si>
    <t>경기도 브랜드 홍보(자체/직접)
- 광고 제작</t>
    <phoneticPr fontId="1" type="noConversion"/>
  </si>
  <si>
    <t>아동양육비 지원(저소득 한부모가족)(기금/지원)
- 저소득 한부모가족 아동양육비 지원</t>
    <phoneticPr fontId="1" type="noConversion"/>
  </si>
  <si>
    <t>추가 아동양육비 지원 (저소득 한부모가족)(기금/지원)
- 저소득 한부모가족 추가 아동양육비 지원</t>
    <phoneticPr fontId="1" type="noConversion"/>
  </si>
  <si>
    <t>아동교육비(중고생 학용품비) 지원(저소득 한부모가족)(기금/지원)
- 저소득 한부모가족 중고생 학용품비 지원</t>
    <phoneticPr fontId="1" type="noConversion"/>
  </si>
  <si>
    <t>생활보조금 지원(저소득 한부모가족)(기금/지원)
- 저소득 한부모가족 생활보조금 지원</t>
    <phoneticPr fontId="1" type="noConversion"/>
  </si>
  <si>
    <t>저소득 한부모 가족지원(기금/지원)
- 저소득 한부모 가족지원</t>
    <phoneticPr fontId="1" type="noConversion"/>
  </si>
  <si>
    <t>아동양육비 지원(청소년 한부모)(기금/지원)
- 청소년 한부모 아동양육비 지원</t>
    <phoneticPr fontId="1" type="noConversion"/>
  </si>
  <si>
    <t>검정고시 학습비 지원(청소년 한부모)(기금/지원)
- 청소년 한부모 검정고시 학습비 지원</t>
    <phoneticPr fontId="1" type="noConversion"/>
  </si>
  <si>
    <t>자립촉진수당 지원(청소년 한부모)(기금/지원)
- 청소년 한부모 자립촉진수당 지원</t>
    <phoneticPr fontId="1" type="noConversion"/>
  </si>
  <si>
    <t>청소년 한부모 자립지원(기금/지원)
- 청소년 한부모 자립지원</t>
    <phoneticPr fontId="1" type="noConversion"/>
  </si>
  <si>
    <t>기금</t>
    <phoneticPr fontId="1" type="noConversion"/>
  </si>
  <si>
    <t>0304-1</t>
    <phoneticPr fontId="1" type="noConversion"/>
  </si>
  <si>
    <t>0303-5</t>
    <phoneticPr fontId="1" type="noConversion"/>
  </si>
  <si>
    <t>VR/AR매직스튜디오 운영(자체/직접)
- VR/AR매직스튜디오 운영</t>
    <phoneticPr fontId="1" type="noConversion"/>
  </si>
  <si>
    <t>개발과</t>
    <phoneticPr fontId="1" type="noConversion"/>
  </si>
  <si>
    <t>본예산</t>
    <phoneticPr fontId="1" type="noConversion"/>
  </si>
  <si>
    <t>신규</t>
    <phoneticPr fontId="1" type="noConversion"/>
  </si>
  <si>
    <t>기금
 - 청소년지도사배치지원</t>
    <phoneticPr fontId="1" type="noConversion"/>
  </si>
  <si>
    <t>기금
 - 학교 밖 청소년 지원</t>
    <phoneticPr fontId="1" type="noConversion"/>
  </si>
  <si>
    <t>기금
 - 폭력피해이주여성보호시설 안전보강</t>
    <phoneticPr fontId="1" type="noConversion"/>
  </si>
  <si>
    <t>기금
 - 아동양육비 지원(저소득 한부모가족)</t>
    <phoneticPr fontId="1" type="noConversion"/>
  </si>
  <si>
    <t>기금
 - 추가 아동양육비 지원(저소득 한부모가족)</t>
    <phoneticPr fontId="1" type="noConversion"/>
  </si>
  <si>
    <t>기금
 - 아동양육비(중고생 학용품비) 지원(저소득 한부모가족)</t>
    <phoneticPr fontId="1" type="noConversion"/>
  </si>
  <si>
    <t>기금
 - 생활보조금 지원(저소득 한부모가족)</t>
    <phoneticPr fontId="1" type="noConversion"/>
  </si>
  <si>
    <t>기금
 - 저소득 한부모가족 지원</t>
    <phoneticPr fontId="1" type="noConversion"/>
  </si>
  <si>
    <t>기금
 - 아동양육비 지원(청소년 한부모)</t>
    <phoneticPr fontId="1" type="noConversion"/>
  </si>
  <si>
    <t>기금
 - 검정고시 학습비 지원(청소년 한부모)</t>
    <phoneticPr fontId="1" type="noConversion"/>
  </si>
  <si>
    <t>기금
 - 자립촉진수당 지원(청소년 한부모)</t>
    <phoneticPr fontId="1" type="noConversion"/>
  </si>
  <si>
    <t>기금
 - 청소년 한부모 자립지원</t>
    <phoneticPr fontId="1" type="noConversion"/>
  </si>
  <si>
    <t>지역발전특별회계보조금
 - 포승지구 간선도로</t>
    <phoneticPr fontId="1" type="noConversion"/>
  </si>
  <si>
    <t>지역발전특별회계보조금
 - 포승지구 진입도로</t>
    <phoneticPr fontId="1" type="noConversion"/>
  </si>
  <si>
    <t>국도비</t>
    <phoneticPr fontId="1" type="noConversion"/>
  </si>
  <si>
    <t>지특</t>
    <phoneticPr fontId="1" type="noConversion"/>
  </si>
  <si>
    <t>0147-1</t>
    <phoneticPr fontId="1" type="noConversion"/>
  </si>
  <si>
    <t>0147-2</t>
    <phoneticPr fontId="1" type="noConversion"/>
  </si>
  <si>
    <t>포승지구 간선도로(지특/직접)
- 포승지구 간선도로 건설사업</t>
    <phoneticPr fontId="1" type="noConversion"/>
  </si>
  <si>
    <t>포승지구 진입도로(지특/직접)
- 포승지구 진입도로 건설사업</t>
    <phoneticPr fontId="1" type="noConversion"/>
  </si>
  <si>
    <t>축산정책과</t>
    <phoneticPr fontId="1" type="noConversion"/>
  </si>
  <si>
    <t>국비</t>
    <phoneticPr fontId="1" type="noConversion"/>
  </si>
  <si>
    <t>0227-17</t>
    <phoneticPr fontId="1" type="noConversion"/>
  </si>
  <si>
    <t>축산분야ICT융복합지원(기금/지원)
- 축산 ICT 융복합 확산사업</t>
    <phoneticPr fontId="1" type="noConversion"/>
  </si>
  <si>
    <t>기금</t>
    <phoneticPr fontId="1" type="noConversion"/>
  </si>
  <si>
    <t>기금
 - 축산분야 ICT 융복합지원(자치단체)</t>
    <phoneticPr fontId="1" type="noConversion"/>
  </si>
  <si>
    <t>도비</t>
    <phoneticPr fontId="1" type="noConversion"/>
  </si>
  <si>
    <t>복지정책과</t>
    <phoneticPr fontId="1" type="noConversion"/>
  </si>
  <si>
    <t>사회적일자리과</t>
    <phoneticPr fontId="1" type="noConversion"/>
  </si>
  <si>
    <t>건강증진과</t>
    <phoneticPr fontId="1" type="noConversion"/>
  </si>
  <si>
    <t>국고보조금
 - 양곡할인</t>
    <phoneticPr fontId="1" type="noConversion"/>
  </si>
  <si>
    <t>국고보조금
 - 장애인일자리지원(일반형일자리)</t>
    <phoneticPr fontId="1" type="noConversion"/>
  </si>
  <si>
    <t>국고보조금
 - 정신요양시설, 사회복귀시설 기능보강</t>
    <phoneticPr fontId="1" type="noConversion"/>
  </si>
  <si>
    <t>사회복지담당관</t>
    <phoneticPr fontId="1" type="noConversion"/>
  </si>
  <si>
    <t>0244-1</t>
    <phoneticPr fontId="1" type="noConversion"/>
  </si>
  <si>
    <t>0245-2</t>
    <phoneticPr fontId="1" type="noConversion"/>
  </si>
  <si>
    <t>0250-2</t>
    <phoneticPr fontId="1" type="noConversion"/>
  </si>
  <si>
    <t>연정</t>
    <phoneticPr fontId="1" type="noConversion"/>
  </si>
  <si>
    <t>양곡할인(기초수급자)(국비/지원)
- 기초수급자 정부양곡 할인지원</t>
    <phoneticPr fontId="1" type="noConversion"/>
  </si>
  <si>
    <t>양곡할인(차상위계층)(국비/지원)
- 차상위계층 정부양곡 할인지원</t>
    <phoneticPr fontId="1" type="noConversion"/>
  </si>
  <si>
    <t>장애인일자리지원(일반형일자리)(국비/지원)
- 장애인일자리지원(일반형일자리)</t>
    <phoneticPr fontId="1" type="noConversion"/>
  </si>
  <si>
    <t>정신요양시설, 사회복귀시설 기능보강(국비/지원)
- 정신사회복귀시설기능보강</t>
    <phoneticPr fontId="1" type="noConversion"/>
  </si>
  <si>
    <t>연정</t>
    <phoneticPr fontId="1" type="noConversion"/>
  </si>
  <si>
    <t>연정</t>
    <phoneticPr fontId="1" type="noConversion"/>
  </si>
  <si>
    <t>창업프로젝트 추진(자체/직접)
- 반려동물산업 창업지원</t>
    <phoneticPr fontId="1" type="noConversion"/>
  </si>
  <si>
    <t>소방행정과</t>
    <phoneticPr fontId="1" type="noConversion"/>
  </si>
  <si>
    <t>안전교육훈련담당관</t>
    <phoneticPr fontId="1" type="noConversion"/>
  </si>
  <si>
    <t>본예산</t>
    <phoneticPr fontId="1" type="noConversion"/>
  </si>
  <si>
    <t>국민안전의 날 자치단체 추모행사(국비/지원)
- 국민안전의식 선진화</t>
    <phoneticPr fontId="1" type="noConversion"/>
  </si>
  <si>
    <t>소방공무원 글로벌 인재육성(자체/직접)
- 소방공무원 국외여비</t>
    <phoneticPr fontId="1" type="noConversion"/>
  </si>
  <si>
    <t>국비</t>
    <phoneticPr fontId="1" type="noConversion"/>
  </si>
  <si>
    <t>소방공무원 글로벌 인재육성(자체/직접)
- 국외훈련 학자금</t>
    <phoneticPr fontId="1" type="noConversion"/>
  </si>
  <si>
    <t>직무수행경비(직책급업무수행경비)
- 4급 보조기관</t>
    <phoneticPr fontId="1" type="noConversion"/>
  </si>
  <si>
    <t>국도비</t>
    <phoneticPr fontId="1" type="noConversion"/>
  </si>
  <si>
    <t>동물방역위생과</t>
    <phoneticPr fontId="1" type="noConversion"/>
  </si>
  <si>
    <t>신규</t>
    <phoneticPr fontId="1" type="noConversion"/>
  </si>
  <si>
    <t>AI 방역대책비(자체/직접)
- AI 발생농가 사후관리비</t>
    <phoneticPr fontId="1" type="noConversion"/>
  </si>
  <si>
    <t>AI 방역대책비(자체/직접)
- AI 긴급방역비</t>
    <phoneticPr fontId="1" type="noConversion"/>
  </si>
  <si>
    <t>AI 방역대책비(자체/직접)
- 가금농가 지역별 위험도 평가 용역</t>
    <phoneticPr fontId="1" type="noConversion"/>
  </si>
  <si>
    <t>AI 방역대책비(자체/지원)
- 가축 방역용 광역방제기 구입</t>
    <phoneticPr fontId="1" type="noConversion"/>
  </si>
  <si>
    <t>도비</t>
    <phoneticPr fontId="1" type="noConversion"/>
  </si>
  <si>
    <t>세부사업명 변경(소방공무원의식쇄신추진 → 소방공무원 직무능력향상 추진)</t>
    <phoneticPr fontId="1" type="noConversion"/>
  </si>
  <si>
    <t>소방공무원 의식쇄신 추진(자체/직접)
→ 소방공무원 직무능력향상 추진(자체/직접)</t>
    <phoneticPr fontId="1" type="noConversion"/>
  </si>
  <si>
    <t>소방공무원 의식쇄신 추진(자체/직접)
→ 소방공무원 직무능력향상 추진(자체/직접)
- 전문화 위탁교육</t>
    <phoneticPr fontId="1" type="noConversion"/>
  </si>
  <si>
    <t>소방공무원 의식쇄신 추진(자체/직접)
→ 소방공무원 직무능력향상 추진(자체/직접)
- 직무교육여비</t>
    <phoneticPr fontId="1" type="noConversion"/>
  </si>
  <si>
    <t>국고보조금
- 국민안전의 날 자치단체 추모행사</t>
    <phoneticPr fontId="1" type="noConversion"/>
  </si>
  <si>
    <t>0162-1</t>
  </si>
  <si>
    <t>장애인복지과</t>
    <phoneticPr fontId="1" type="noConversion"/>
  </si>
  <si>
    <t>국고보조금
- 장애수당(기초) 지급</t>
    <phoneticPr fontId="1" type="noConversion"/>
  </si>
  <si>
    <t>국고보조금
- 장애인연금 급여 지급</t>
    <phoneticPr fontId="1" type="noConversion"/>
  </si>
  <si>
    <t>0247-1</t>
  </si>
  <si>
    <t>0247-1</t>
    <phoneticPr fontId="1" type="noConversion"/>
  </si>
  <si>
    <t>0247-2</t>
    <phoneticPr fontId="1" type="noConversion"/>
  </si>
  <si>
    <t>0247-3</t>
    <phoneticPr fontId="1" type="noConversion"/>
  </si>
  <si>
    <t>사회복지담당관</t>
    <phoneticPr fontId="1" type="noConversion"/>
  </si>
  <si>
    <t>장애수당(기초) 지급(국비/지원)
- 장애수당(기초) 지급</t>
    <phoneticPr fontId="1" type="noConversion"/>
  </si>
  <si>
    <t>장애인연금 급여 지급(국비/지원)
- 장애인연금 급여 지급</t>
    <phoneticPr fontId="1" type="noConversion"/>
  </si>
  <si>
    <t>장애인의료비 지원(국비/지원)
- 장애인의료비 지원</t>
    <phoneticPr fontId="1" type="noConversion"/>
  </si>
  <si>
    <t>기금
- 청소년성문화센터 운영</t>
    <phoneticPr fontId="1" type="noConversion"/>
  </si>
  <si>
    <t>아동청소년과</t>
    <phoneticPr fontId="1" type="noConversion"/>
  </si>
  <si>
    <t>기금</t>
    <phoneticPr fontId="1" type="noConversion"/>
  </si>
  <si>
    <t>0303-7</t>
  </si>
  <si>
    <t>0303-7</t>
    <phoneticPr fontId="1" type="noConversion"/>
  </si>
  <si>
    <t>행정지원과</t>
    <phoneticPr fontId="1" type="noConversion"/>
  </si>
  <si>
    <t>국고보조금
- 농업 신기술 시범</t>
    <phoneticPr fontId="1" type="noConversion"/>
  </si>
  <si>
    <t>국고보조금
- 농업기술원, 농업기술센터 과학영농 실증포 운영 지원</t>
    <phoneticPr fontId="1" type="noConversion"/>
  </si>
  <si>
    <t>국고보조금
- 농업기계 안전교육 지원</t>
    <phoneticPr fontId="1" type="noConversion"/>
  </si>
  <si>
    <t>국고보조금
- 교육용 농업기계 지원</t>
    <phoneticPr fontId="1" type="noConversion"/>
  </si>
  <si>
    <t>기술보급과</t>
    <phoneticPr fontId="1" type="noConversion"/>
  </si>
  <si>
    <t>지도정책과</t>
    <phoneticPr fontId="1" type="noConversion"/>
  </si>
  <si>
    <t>농업 신기술 시범(국비/지원)
- FTA 대응 기술</t>
    <phoneticPr fontId="1" type="noConversion"/>
  </si>
  <si>
    <t>농업기술원, 농업기술센터 과학영농 실증포 운영 지원(국비/지원)
- 과학영농실증시범포 운영</t>
    <phoneticPr fontId="1" type="noConversion"/>
  </si>
  <si>
    <t>농업기계 안전교육 지원(국비/지원)
- 농기계 안전교육</t>
    <phoneticPr fontId="1" type="noConversion"/>
  </si>
  <si>
    <t>교육용 농업기계 지원(국비/지원)
- 농기계교육훈련장비</t>
    <phoneticPr fontId="1" type="noConversion"/>
  </si>
  <si>
    <t>0234-4</t>
  </si>
  <si>
    <t>0234-5</t>
  </si>
  <si>
    <t>0234-6</t>
  </si>
  <si>
    <t>0234-7</t>
  </si>
  <si>
    <t>종무과</t>
    <phoneticPr fontId="1" type="noConversion"/>
  </si>
  <si>
    <t>국고보조금
- 전통사찰 방재시스템 유지보수</t>
    <phoneticPr fontId="1" type="noConversion"/>
  </si>
  <si>
    <t>전통사찰 방재시스템 유지보수(국비/지원)
- 전통사찰 방재시스템 유지보수</t>
    <phoneticPr fontId="1" type="noConversion"/>
  </si>
  <si>
    <t>0213-1</t>
  </si>
  <si>
    <t>아동양육비 지원(저소득 한부모가족)(기금/지원)
- 저소득 한부모가족 양육비 지원</t>
  </si>
  <si>
    <t>추가 아동양육비 지원(저소득 한부모가족)(기금/지원)
- 저소득 한부모가족 추가 아동양육비 지원</t>
  </si>
  <si>
    <t>아동양육비(중고생학용품비)(저소득 한부모가족)(기금/지원)
- 저소득 한부모가족 중고생 학용품비 지원</t>
  </si>
  <si>
    <t>생활보조금지원(저소득 한부모가족)(기금/지원)
- 저소득 한부모가족 생활보조금 지원</t>
  </si>
  <si>
    <t>저소득 한부모가족지원(기금/지원)
- 저소득 한부모가족 지원</t>
  </si>
  <si>
    <t>아동양육비 지원(청소년 한부모)(기금/지원)
- 청소년 한부모 아동양육비 지원</t>
  </si>
  <si>
    <t>검정고시 학습비 지원(청소년 한부모)(기금/지원)
- 청소년 한부모 검정고시 학습비 지원</t>
  </si>
  <si>
    <t>자립촉진수당 지원(청소년 한부모)(기금/지원)
- 청소년 한부모 자립촉진수당 지원</t>
  </si>
  <si>
    <t>청소년 한부모 자립지원(기금/지원)
 -청소년 한부모 자립지원</t>
  </si>
  <si>
    <t>연구용역 추진
통계목:공기관등에대한경상적대행사업비</t>
  </si>
  <si>
    <t>청소년 지원
통계목:공기관등에대한경상적대행사업비</t>
  </si>
  <si>
    <t>청소년 지원
통계목:자치단체경상보조금</t>
  </si>
  <si>
    <t>대상자 지원
통계목:민간위탁금</t>
  </si>
  <si>
    <t>다문화가족 인권지원
통계목:민간경상사업보조</t>
  </si>
  <si>
    <t>가족문화 활성화
통계목:민간위탁금</t>
  </si>
  <si>
    <t>(사회복지기금)</t>
    <phoneticPr fontId="1" type="noConversion"/>
  </si>
  <si>
    <t>(노인복지기금)</t>
    <phoneticPr fontId="1" type="noConversion"/>
  </si>
  <si>
    <t>노인복지과</t>
    <phoneticPr fontId="1" type="noConversion"/>
  </si>
  <si>
    <t>공공예금이자수입</t>
    <phoneticPr fontId="1" type="noConversion"/>
  </si>
  <si>
    <t>예치금회수</t>
    <phoneticPr fontId="1" type="noConversion"/>
  </si>
  <si>
    <t>남양주 화도-운수 도로확포장(자체/직접)
- 남양주 화도-운수 도로확포장(시설비)</t>
    <phoneticPr fontId="1" type="noConversion"/>
  </si>
  <si>
    <t>지방도 보도설치사업(자체/직접)
- 지방도 보도 설치</t>
    <phoneticPr fontId="1" type="noConversion"/>
  </si>
  <si>
    <t>화성 동화천 지방하천 개수사업(자체/직접)
- 동화천 지방하천개수사업(시설비)</t>
    <phoneticPr fontId="1" type="noConversion"/>
  </si>
  <si>
    <t>노인지도자대학운영</t>
  </si>
  <si>
    <t>노인지도자대학운영</t>
    <phoneticPr fontId="1" type="noConversion"/>
  </si>
  <si>
    <t>도 노인회관 운여지원</t>
  </si>
  <si>
    <t>도 노인회관 운여지원</t>
    <phoneticPr fontId="1" type="noConversion"/>
  </si>
  <si>
    <t>공모사업(노인복지)</t>
  </si>
  <si>
    <t>공모사업(노인복지)</t>
    <phoneticPr fontId="1" type="noConversion"/>
  </si>
  <si>
    <t>도금고예치금</t>
    <phoneticPr fontId="1" type="noConversion"/>
  </si>
  <si>
    <t>(지역개발기금)</t>
    <phoneticPr fontId="1" type="noConversion"/>
  </si>
  <si>
    <t>예산담당관</t>
    <phoneticPr fontId="1" type="noConversion"/>
  </si>
  <si>
    <t>지역개발채권 매출 수입(매출공채)</t>
    <phoneticPr fontId="1" type="noConversion"/>
  </si>
  <si>
    <t>예비비(자체/직접)
- 일반예비비</t>
    <phoneticPr fontId="1" type="noConversion"/>
  </si>
  <si>
    <r>
      <t>융합 기술</t>
    </r>
    <r>
      <rPr>
        <sz val="11"/>
        <color theme="1"/>
        <rFont val="맑은 고딕"/>
        <family val="2"/>
        <charset val="129"/>
        <scheme val="major"/>
      </rPr>
      <t>‧</t>
    </r>
    <r>
      <rPr>
        <sz val="11"/>
        <color theme="1"/>
        <rFont val="맑은 고딕"/>
        <family val="3"/>
        <charset val="129"/>
        <scheme val="major"/>
      </rPr>
      <t>산업 육성 지원(자체/직접)
-융합 기술</t>
    </r>
    <r>
      <rPr>
        <sz val="11"/>
        <color theme="1"/>
        <rFont val="맑은 고딕"/>
        <family val="2"/>
        <charset val="129"/>
        <scheme val="major"/>
      </rPr>
      <t>‧</t>
    </r>
    <r>
      <rPr>
        <sz val="11"/>
        <color theme="1"/>
        <rFont val="맑은 고딕"/>
        <family val="3"/>
        <charset val="129"/>
        <scheme val="major"/>
      </rPr>
      <t>산업 육성 지원</t>
    </r>
    <phoneticPr fontId="1" type="noConversion"/>
  </si>
  <si>
    <r>
      <t>장애인단체 육성 및 지원(자체/직접)
- 점자 및 소리소식지 제작</t>
    </r>
    <r>
      <rPr>
        <sz val="11"/>
        <color theme="1"/>
        <rFont val="맑은 고딕"/>
        <family val="3"/>
        <charset val="128"/>
        <scheme val="major"/>
      </rPr>
      <t>・</t>
    </r>
    <r>
      <rPr>
        <sz val="11"/>
        <color theme="1"/>
        <rFont val="맑은 고딕"/>
        <family val="3"/>
        <charset val="129"/>
        <scheme val="major"/>
      </rPr>
      <t>운영 지원</t>
    </r>
    <phoneticPr fontId="1" type="noConversion"/>
  </si>
  <si>
    <t>갯벌이용 유용패류 종패 살포사업(자체/직접)
- 유용패류 종패 살패사업 추진 여비
→ 유용패류 종패 살포사업 추진 여비</t>
    <phoneticPr fontId="1" type="noConversion"/>
  </si>
  <si>
    <t>오타수정(살패→살포)</t>
    <phoneticPr fontId="1" type="noConversion"/>
  </si>
  <si>
    <t>여성권익가족과</t>
    <phoneticPr fontId="1" type="noConversion"/>
  </si>
  <si>
    <t>국고보조금
- 장애아동청소년 성 인권교육 시도시범운영</t>
  </si>
  <si>
    <t>장애아동청소년 성 인권교육 시도시범운영(국비/직접)
 - 장애 아동청소년 성인권교육</t>
  </si>
  <si>
    <t>0301-10</t>
  </si>
  <si>
    <t>0301-10</t>
    <phoneticPr fontId="1" type="noConversion"/>
  </si>
  <si>
    <t>국고보조금
- 시간제 제공기관 인프라 구축 지원</t>
    <phoneticPr fontId="1" type="noConversion"/>
  </si>
  <si>
    <t>0302-3</t>
    <phoneticPr fontId="1" type="noConversion"/>
  </si>
  <si>
    <t>청소년 성문화센터 운영(기금/지원)
- 부천 청소년 성문화센터 운영 지원</t>
  </si>
  <si>
    <t>청소년 성문화센터 운영(기금/지원)
- 안양 청소년 성문화센터 운영 지원</t>
  </si>
  <si>
    <t>청소년 성문화센터 운영(기금/지원)
- 용인 청소년 성문화센터 운영 지원</t>
  </si>
  <si>
    <t>청소년 성문화센터 운영(이동형)(기금/직접)
 - 경기도 이동형(버스) 청소년성문화센터 운영</t>
  </si>
  <si>
    <t>국가지방관리방조제개보수(국비/직접)
-국가관리방조제개보수</t>
  </si>
  <si>
    <t>0223-6</t>
  </si>
  <si>
    <t>생계급여(국비/지원)
- 기초생활보장 생계급여</t>
  </si>
  <si>
    <t>해산장제급여(국비/지원)
- 기초생활보장 해산장제급여</t>
  </si>
  <si>
    <t>0244-2</t>
  </si>
  <si>
    <t>0244-3</t>
  </si>
  <si>
    <t>지역정책과</t>
    <phoneticPr fontId="1" type="noConversion"/>
  </si>
  <si>
    <t>대한노인회 경기도연합회 지원(사회복지사업지원)
- 노인교통봉사대 운영</t>
    <phoneticPr fontId="1" type="noConversion"/>
  </si>
  <si>
    <t>대한노인회 경기도연합회 지원(사회복지사업지원)
- 대한노인회경기도연합회 50년사 편찬</t>
    <phoneticPr fontId="1" type="noConversion"/>
  </si>
  <si>
    <t>대한노인회 경기도연합회 지원(사회복지사업지원)
- 경기도 회계관계자 교육</t>
    <phoneticPr fontId="1" type="noConversion"/>
  </si>
  <si>
    <t>수화경연대회 운영(자체/직접)
- 수화경연대회(민간, 공무원) 운영</t>
    <phoneticPr fontId="1" type="noConversion"/>
  </si>
  <si>
    <t>장애인단체 육성 및 지원(자체/직접)
- 청각.언어 장애인 수화교실 운영</t>
    <phoneticPr fontId="1" type="noConversion"/>
  </si>
  <si>
    <t>입법정책담당관</t>
    <phoneticPr fontId="1" type="noConversion"/>
  </si>
  <si>
    <t>입법정책위원회 참석수당</t>
    <phoneticPr fontId="1" type="noConversion"/>
  </si>
  <si>
    <t>입법정책위원회 민간보상</t>
    <phoneticPr fontId="1" type="noConversion"/>
  </si>
  <si>
    <t>수산과</t>
    <phoneticPr fontId="1" type="noConversion"/>
  </si>
  <si>
    <t>시군 장애인가족지원센터 운영 지원(자체/지원)
- 시군 장애인가족지원센터 운영 지원</t>
    <phoneticPr fontId="1" type="noConversion"/>
  </si>
  <si>
    <t>농식품유통과</t>
    <phoneticPr fontId="1" type="noConversion"/>
  </si>
  <si>
    <t>로컬푸드 직매장 건립지원(자체/지원)
- 로컬푸드 직매장 건립지원</t>
    <phoneticPr fontId="1" type="noConversion"/>
  </si>
  <si>
    <t>내수면 수산자원조성(자체/지원)
- 내수면 수산자원조성</t>
    <phoneticPr fontId="1" type="noConversion"/>
  </si>
  <si>
    <t>한해 발생시 예비비 사용</t>
    <phoneticPr fontId="1" type="noConversion"/>
  </si>
  <si>
    <t>기후대기과</t>
    <phoneticPr fontId="1" type="noConversion"/>
  </si>
  <si>
    <t>본예산</t>
    <phoneticPr fontId="1" type="noConversion"/>
  </si>
  <si>
    <t>소음지도 작성(국비/지원)
- 교통소음 저감사업</t>
    <phoneticPr fontId="1" type="noConversion"/>
  </si>
  <si>
    <t>국도비</t>
    <phoneticPr fontId="1" type="noConversion"/>
  </si>
  <si>
    <t>국비</t>
    <phoneticPr fontId="1" type="noConversion"/>
  </si>
  <si>
    <t>수도권 정책전환 지원(자체/직접)
- 도시주택 시책 홍보</t>
    <phoneticPr fontId="1" type="noConversion"/>
  </si>
  <si>
    <t>도비</t>
    <phoneticPr fontId="1" type="noConversion"/>
  </si>
  <si>
    <t>포럼운영 2천
실태조사용역 1억</t>
    <phoneticPr fontId="1" type="noConversion"/>
  </si>
  <si>
    <t>국비내시</t>
    <phoneticPr fontId="1" type="noConversion"/>
  </si>
  <si>
    <t>국비 내시</t>
    <phoneticPr fontId="1" type="noConversion"/>
  </si>
  <si>
    <t>예산 입력 오류
- 통계목 변경
(사무관리비-&gt;행사운영비)</t>
  </si>
  <si>
    <t>통계목 변경(민간위탁금-&gt;사무관리비, 시설비)을 위해
2개 부기명으로 분리/변경하여 감액</t>
  </si>
  <si>
    <t>통계목 변경에 따른 부기신설
(통계목:사무관리비)</t>
  </si>
  <si>
    <t>통계목 변경에 따른 부기신설
(통계목:시설비)</t>
  </si>
  <si>
    <t>통계목 변경(공기관등에 대한 자본적 대행사업비-&gt;기간제근로자 보수 등)을 위해 4개 부기명으로 분리/변경하여 감액</t>
  </si>
  <si>
    <t>남한산성 복원정비에서 변경되어 부기 신설
(통계목:기간제근로자보수)</t>
    <phoneticPr fontId="1" type="noConversion"/>
  </si>
  <si>
    <t>목변경 및 부기명 변경으로 삭감</t>
  </si>
  <si>
    <t>목변경으로 인한 부기명 신설</t>
  </si>
  <si>
    <t>목변경으로 인한 부기명 신설</t>
    <phoneticPr fontId="1" type="noConversion"/>
  </si>
  <si>
    <t>예산 입력 오류로 금액 수정 및 세부사업명 변경</t>
  </si>
  <si>
    <t>평화누리길 탐방프로젝트와 통합
 → (부기변경) DMZ 평화가족 한마당 및 홍보 (공기관등에대한경상적대행사업비)</t>
    <phoneticPr fontId="1" type="noConversion"/>
  </si>
  <si>
    <t>행감 지적사항 조치</t>
    <phoneticPr fontId="1" type="noConversion"/>
  </si>
  <si>
    <t>* 경기도 문화원 연합회 지원(조례근거 : 인건비 1억 6천)</t>
  </si>
  <si>
    <t>* 전시운영(1.5억증)
* 교육체험(1.5억증)</t>
    <phoneticPr fontId="1" type="noConversion"/>
  </si>
  <si>
    <t>중증외상환자 관리시스템 구축사업비</t>
    <phoneticPr fontId="1" type="noConversion"/>
  </si>
  <si>
    <t>ㅇ인센티브 전액삭감 15,180백만원 삭감
ㅇ청소년할인보전 5,180백만원 증액</t>
  </si>
  <si>
    <t>ㅇ시내버스 운송업체 재정지원(자체/직접)에서 인센티브 분리</t>
  </si>
  <si>
    <t>2017 경기정원문화박람회 개최 부기에서 분리하여 부기명 신설</t>
  </si>
  <si>
    <t>통계목 변경
(당초) 행사운영비
-&gt;(변경) 공기관등에대한 경상적 대행사업비</t>
  </si>
  <si>
    <t>세부사업명, 부기명, 통계목 수정
통계목:민간대행사업비</t>
  </si>
  <si>
    <t>경기도 평생학습 365 홍보단
25,000천원</t>
  </si>
  <si>
    <t>교육청, 상임위와 충분히 협의, 동의 후 집행
(상임위 소위 및 TF구성)</t>
  </si>
  <si>
    <t xml:space="preserve">세부사업명 변경
:대학생 기업체 예비취업 협력사업(자체/직접)
→ 대학생 취업 협력사업(자체/직접) </t>
  </si>
  <si>
    <t>세부사업명 변경 및 부기 신설
:대학생 기업체 예비취업 협력사업(자체/직접)
-&gt;대학생 취업 협력사업(자체/직접)</t>
  </si>
  <si>
    <t>국제심포지움 1억
융합문화콘서트:5천</t>
  </si>
  <si>
    <t>부기명변경(수량제외)
특수 소방차량(5종 11대)
-&gt;특수 소방차량</t>
  </si>
  <si>
    <t>건강증진과</t>
    <phoneticPr fontId="1" type="noConversion"/>
  </si>
  <si>
    <t>신규</t>
    <phoneticPr fontId="1" type="noConversion"/>
  </si>
  <si>
    <t>도비</t>
    <phoneticPr fontId="1" type="noConversion"/>
  </si>
  <si>
    <t>해양항만정책과</t>
    <phoneticPr fontId="1" type="noConversion"/>
  </si>
  <si>
    <t>서울농생대 문화공간 운영(자체/직접)
- 서울농생대 부지관리운영</t>
    <phoneticPr fontId="1" type="noConversion"/>
  </si>
  <si>
    <t>서울농생대 문화공간 운영(자체/직접)
- 서울농생대 문화공간운영</t>
    <phoneticPr fontId="1" type="noConversion"/>
  </si>
  <si>
    <t>* 종목별 전국대회 출전지원(1억감)
* 도내대회 행사개최 지원(3억9천6백증)</t>
    <phoneticPr fontId="1" type="noConversion"/>
  </si>
  <si>
    <t>공보담당관</t>
    <phoneticPr fontId="1" type="noConversion"/>
  </si>
  <si>
    <t>본예산</t>
    <phoneticPr fontId="1" type="noConversion"/>
  </si>
  <si>
    <t>신규</t>
    <phoneticPr fontId="1" type="noConversion"/>
  </si>
  <si>
    <t>미디어홍보(자체/직접)
- 의회 정기간행물 제작 및 발행</t>
    <phoneticPr fontId="1" type="noConversion"/>
  </si>
  <si>
    <t>미디어홍보(자체/직접)
- 간행물 우편요금</t>
    <phoneticPr fontId="1" type="noConversion"/>
  </si>
  <si>
    <t>영상 및 언론매체 홍보(자체/직접)
- 의정현안 시책홍보</t>
    <phoneticPr fontId="1" type="noConversion"/>
  </si>
  <si>
    <t>영상 및 언론매체 홍보(자체/직접)
- 신문스크랩 사용료</t>
    <phoneticPr fontId="1" type="noConversion"/>
  </si>
  <si>
    <t>미디어홍보(자체/직접)
- 간행물편찬위원회 업무추진비</t>
    <phoneticPr fontId="1" type="noConversion"/>
  </si>
  <si>
    <t>의정정보화 추진(자체/직접)
- 정보화위원회 업무추진</t>
    <phoneticPr fontId="1" type="noConversion"/>
  </si>
  <si>
    <t>도비</t>
    <phoneticPr fontId="1" type="noConversion"/>
  </si>
  <si>
    <t>총무담당관</t>
    <phoneticPr fontId="1" type="noConversion"/>
  </si>
  <si>
    <t>인력운영비(총괄)
- 기타직보수</t>
    <phoneticPr fontId="1" type="noConversion"/>
  </si>
  <si>
    <t>국제교류전문요원</t>
    <phoneticPr fontId="1" type="noConversion"/>
  </si>
  <si>
    <t>일반운영비
- 기관운영기본경비(전문위원실)</t>
    <phoneticPr fontId="1" type="noConversion"/>
  </si>
  <si>
    <t>의정담당관</t>
    <phoneticPr fontId="1" type="noConversion"/>
  </si>
  <si>
    <t>의정모니터링(자체/직접)
- 의정모니터링</t>
    <phoneticPr fontId="1" type="noConversion"/>
  </si>
  <si>
    <t>입법정책담당관</t>
    <phoneticPr fontId="1" type="noConversion"/>
  </si>
  <si>
    <t>입법운영 지원(자체/직접)
- 입법법률고문수당</t>
    <phoneticPr fontId="1" type="noConversion"/>
  </si>
  <si>
    <t>예산정책담당관</t>
    <phoneticPr fontId="1" type="noConversion"/>
  </si>
  <si>
    <t>의원연구활동 지원 심의위원회 운영(자체/직접)
- 의원연구활동 지원 심의위원회 운영 수당</t>
    <phoneticPr fontId="1" type="noConversion"/>
  </si>
  <si>
    <t>입법정책위원회 운영(자체/직접)
- 입법정책위원회 업무추진</t>
    <phoneticPr fontId="1" type="noConversion"/>
  </si>
  <si>
    <t>예산정책 활동지원(자체/직접)
- 예산정책위원회 업무추진</t>
    <phoneticPr fontId="1" type="noConversion"/>
  </si>
  <si>
    <t>서해안권 공동발전을 위한 연구용역(자체/지원)</t>
    <phoneticPr fontId="1" type="noConversion"/>
  </si>
  <si>
    <t>의회운영(자체/직접)
- 의정지원업무 추진</t>
    <phoneticPr fontId="1" type="noConversion"/>
  </si>
  <si>
    <t>의회운영(자체/직접)
- 연정지원업무 추진</t>
    <phoneticPr fontId="1" type="noConversion"/>
  </si>
  <si>
    <t>의회운영(자체/직접)
- 의정정책 국제심포지움</t>
    <phoneticPr fontId="1" type="noConversion"/>
  </si>
  <si>
    <t>의회운영(자체/직접)
- 의정정책 신진사례 해외연수(민간인국외여비)</t>
    <phoneticPr fontId="1" type="noConversion"/>
  </si>
  <si>
    <t>대외협력과</t>
    <phoneticPr fontId="1" type="noConversion"/>
  </si>
  <si>
    <t>대외협력 강화(자체/직접)
- 지방의회발전 연구집 구독</t>
    <phoneticPr fontId="1" type="noConversion"/>
  </si>
  <si>
    <t>기관공통운영경비의 효율적 지원(자체/직접)
- 기관공통 사무관리비</t>
    <phoneticPr fontId="1" type="noConversion"/>
  </si>
  <si>
    <t>기관공통운영경비의 효율적 지원(자체/직접)
- 기관공통 국외업무여비</t>
    <phoneticPr fontId="1" type="noConversion"/>
  </si>
  <si>
    <t>기관공통운영경비의 효율적 지원(자체/직접)
- 기관공통 국제화여비</t>
    <phoneticPr fontId="1" type="noConversion"/>
  </si>
  <si>
    <t>총무과</t>
    <phoneticPr fontId="1" type="noConversion"/>
  </si>
  <si>
    <t>후생복지 지원(자체/직접)
- 직원 예방접종</t>
    <phoneticPr fontId="1" type="noConversion"/>
  </si>
  <si>
    <t>후생복지 지원(자체/직접)
- 휴양시설임차운영</t>
    <phoneticPr fontId="1" type="noConversion"/>
  </si>
  <si>
    <t>후생복지 지원(자체/직접)
- 체역단련실 자산취득</t>
    <phoneticPr fontId="1" type="noConversion"/>
  </si>
  <si>
    <t>공무원 인센티브 제공(자체/직접)
- 선진 노사문화체험 합동국외연수</t>
    <phoneticPr fontId="1" type="noConversion"/>
  </si>
  <si>
    <t xml:space="preserve">공무원 인센티브 제공(자체/직접)
- 모범공무원 해외배낭연수 </t>
    <phoneticPr fontId="1" type="noConversion"/>
  </si>
  <si>
    <t>자체감사 운영 및 중앙부처감사 지원(자체/직접)
- 자체감사 추진</t>
  </si>
  <si>
    <t>정책개발등 도정발전 추진(자체/직접)
- 균형발전 업무추진</t>
  </si>
  <si>
    <t>도정 역점시책 전략적 도민 인식 제고(자체/직접)
- 도정 역점시책 업무추진</t>
  </si>
  <si>
    <t>지방 및 중앙 규제의 합리적 개선 추진(자체/직접)
- 수도권 규제개선 및 규제합리화 추진</t>
  </si>
  <si>
    <t>도정운영 활성화 추진(자체/직접)
- 도정종합 기획조정</t>
  </si>
  <si>
    <t>도정운영 활성화 추진(자체/직접)
- 도정전략사업 추진 등</t>
  </si>
  <si>
    <t>고용정책추진(자체/직접)
- 일자리대책 업무추진</t>
  </si>
  <si>
    <t>국제교류증진(자체/직접)
- 국제교류 및 통상협력 업무추진</t>
  </si>
  <si>
    <t>시책업무추진비(자체/직접)
- 첨단기업 유치추진</t>
  </si>
  <si>
    <t>경제정책추진(자체/직접)
- 경제투자관리 업무추진</t>
  </si>
  <si>
    <t>경제정책추진(자체/직접)
- 일자리노동정책 업무추진</t>
  </si>
  <si>
    <t>국제교류증진(자체/직접)
- 외국기업유치 활성화 추진</t>
  </si>
  <si>
    <t>외국인 투자유치 홍보(자체/직접)
- 외국인 투자유치 홍보</t>
  </si>
  <si>
    <t>청사시설 효율적 운영 관리(자체/직접)
- 인재개발원 발전 추진</t>
  </si>
  <si>
    <t>비상대비업무추진(자체/직접)
- 비상기획시책추진</t>
  </si>
  <si>
    <t>행정수행 지원(자체/직접)
- 북부지역 종합시책추진</t>
  </si>
  <si>
    <t>자치역량 기반구축(자체/직접)
- 지방자치대외협력 업무추진</t>
  </si>
  <si>
    <t>노사협력사업 추진(자체/직접)
- 자치행정업무 총괄추진</t>
  </si>
  <si>
    <t>문화예술 활동지원(자체/직접)
- 문화예술 진흥대책 추진</t>
  </si>
  <si>
    <t>체육 활성화(자체/직접)
- 체육진흥대책 추진</t>
  </si>
  <si>
    <t>문화예술 활동지원(자체/직접)
- 문화체육관광업무 추진</t>
  </si>
  <si>
    <t>농업발전혁신(자체/직접)
- 농촌진흥업무추진</t>
  </si>
  <si>
    <t>지역농업발전(자체/직접)
- 농어촌발전대책시책업무추진</t>
  </si>
  <si>
    <t>지역농업발전(자체/직접)
- 농정시책업무추진</t>
  </si>
  <si>
    <t>축산산림 업무지원(자체/직접)
- 축산산림 업무추진</t>
  </si>
  <si>
    <t>시험연구운영지원(자체/직접)
- 보건환경연구지원 업무추진(원장)</t>
  </si>
  <si>
    <t>복지사업 교육 및 홍보(자체/직접)
- 보건복지 시책추진</t>
  </si>
  <si>
    <t>복지사업 교육 및 홍보(자체/직접)
- 사회복지 시책추진</t>
  </si>
  <si>
    <t>건설정책 업무추진(자체/직접)
- 도로혼잡지역 개선추진</t>
    <phoneticPr fontId="1" type="noConversion"/>
  </si>
  <si>
    <t>대단위 건설사업 업무추진(자체/직접)
- 대단위 건설사업 추진</t>
    <phoneticPr fontId="1" type="noConversion"/>
  </si>
  <si>
    <t>교통정책 업무추진(자체/직접)
- 교통혼잡지역 개선추진</t>
    <phoneticPr fontId="1" type="noConversion"/>
  </si>
  <si>
    <t>경기철도 추진 지원(자체/직접)
- 경기철도 업무추진</t>
    <phoneticPr fontId="1" type="noConversion"/>
  </si>
  <si>
    <t>교통정책 업무추진(자체/직접)
- 교통난 해소대책</t>
    <phoneticPr fontId="1" type="noConversion"/>
  </si>
  <si>
    <t>수도권 정책전환 지원(자체/직접)
- 토지이용규제 합리화 추진</t>
  </si>
  <si>
    <t>수도권 정책전환 지원(자체/직접)
- 도시주택실 소관사업 추진</t>
  </si>
  <si>
    <t>팔당지역관리(자체/직접)
- 팔당수질개선 업무추진</t>
  </si>
  <si>
    <t>환경정책 추진(자체/직접)
- 환경보전 시책추진</t>
  </si>
  <si>
    <t>환경정책 추진(자체/직접)
- 환경협력 시책추진</t>
  </si>
  <si>
    <t>교육정책사업(자체/직접)
- 교육협력 업무추진</t>
  </si>
  <si>
    <t>여성가족정책 추진(자체/직접)
- 양성평등 업무추진</t>
  </si>
  <si>
    <t>생계급여(아동일시보호소)(국비/직접)
- 아동일시보호소 생계급여</t>
    <phoneticPr fontId="1" type="noConversion"/>
  </si>
  <si>
    <t>가족여성정책개발 추진(자체/직접)
- 복지여성정책 시책추진</t>
    <phoneticPr fontId="1" type="noConversion"/>
  </si>
  <si>
    <t>여성가족정책 추진(자체/직접)
- 여성가족 업무추진</t>
    <phoneticPr fontId="1" type="noConversion"/>
  </si>
  <si>
    <t>소방공무원 의식쇄신 추진(자체/직접)
- 광역소방활동 행정업무추진</t>
  </si>
  <si>
    <t>안전관리업무 역량강화(자체/직접)
- 안전시책업무추진 등</t>
  </si>
  <si>
    <t>신문을 통한 홍보(자체/직접)
- 공보업무시책추진</t>
  </si>
  <si>
    <t>블로그 및 SNS 소통매체 운영(자체/직접)
- 소통 및 공감업무 개발</t>
  </si>
  <si>
    <t>경기연정 효율적 지원 체계 구축(자체/직접)
- 연정협력국 소관 업무추진</t>
  </si>
  <si>
    <t>의회운영(자체/직접)
- 의정시책 추진</t>
  </si>
  <si>
    <t>번호</t>
    <phoneticPr fontId="1" type="noConversion"/>
  </si>
  <si>
    <t>국고보조금
- 국가지방관리방조제</t>
    <phoneticPr fontId="1" type="noConversion"/>
  </si>
  <si>
    <t>국고보조금
- 생계급여</t>
    <phoneticPr fontId="1" type="noConversion"/>
  </si>
  <si>
    <t>국고보조금
- 해산장제급여</t>
    <phoneticPr fontId="1" type="noConversion"/>
  </si>
  <si>
    <t>국고보조금
- 찾아가는 부모교육</t>
    <phoneticPr fontId="1" type="noConversion"/>
  </si>
  <si>
    <t>국도비</t>
    <phoneticPr fontId="1" type="noConversion"/>
  </si>
  <si>
    <t>국비</t>
    <phoneticPr fontId="1" type="noConversion"/>
  </si>
  <si>
    <t>0301-11</t>
  </si>
  <si>
    <t>국고보조금
 - 북한이탈주민 지역적응센터 운영</t>
  </si>
  <si>
    <t>북한이탈주민 지역적응센터 운영(국비/직접)
- 북한이탈주민 지역적응센터 운영지원</t>
    <phoneticPr fontId="1" type="noConversion"/>
  </si>
  <si>
    <t>0129-1</t>
  </si>
  <si>
    <t>건축디자인과</t>
    <phoneticPr fontId="1" type="noConversion"/>
  </si>
  <si>
    <t>경기도 광역건축기본계획 수립 용역(자체/직접)
- 경기도 광역건축기본계획 수립용역</t>
    <phoneticPr fontId="1" type="noConversion"/>
  </si>
  <si>
    <t>대기연구부</t>
    <phoneticPr fontId="1" type="noConversion"/>
  </si>
  <si>
    <t>관광과</t>
    <phoneticPr fontId="1" type="noConversion"/>
  </si>
  <si>
    <t>서부 DMZ관광 활성화를 위한 평화음악회</t>
    <phoneticPr fontId="1" type="noConversion"/>
  </si>
  <si>
    <t>여성권익가족과</t>
    <phoneticPr fontId="1" type="noConversion"/>
  </si>
  <si>
    <t>출산친화 인식개선(자체/직접)
- 인구교육</t>
    <phoneticPr fontId="1" type="noConversion"/>
  </si>
  <si>
    <t>사회복지담당관</t>
    <phoneticPr fontId="1" type="noConversion"/>
  </si>
  <si>
    <t>경기도 노인일자리센터 운영(자체/직접)
- 경기도노인일자리지원센터 운영</t>
    <phoneticPr fontId="1" type="noConversion"/>
  </si>
  <si>
    <t>경기도북부노인일자리지원센터 운영</t>
    <phoneticPr fontId="1" type="noConversion"/>
  </si>
  <si>
    <t>(사회적경제기금)</t>
    <phoneticPr fontId="1" type="noConversion"/>
  </si>
  <si>
    <t>전입금
- 기타회계전입금(721-03)</t>
    <phoneticPr fontId="1" type="noConversion"/>
  </si>
  <si>
    <t>교육용소화기 등 안전체험장비(자산취득비)</t>
    <phoneticPr fontId="1" type="noConversion"/>
  </si>
  <si>
    <t>문화유산과</t>
    <phoneticPr fontId="1" type="noConversion"/>
  </si>
  <si>
    <t>경기도 문화재 원형 기록화(자체/직접)
- 경기도 문화재 원형 기록화</t>
    <phoneticPr fontId="1" type="noConversion"/>
  </si>
  <si>
    <t>아마추어연극제 개최(자체/지원)
- 아마추어연극제 개최</t>
    <phoneticPr fontId="1" type="noConversion"/>
  </si>
  <si>
    <t>체육과</t>
    <phoneticPr fontId="1" type="noConversion"/>
  </si>
  <si>
    <t>장애인 전문체육(자체/직접)
- 장애인 체육우수지도자 및 선수육성</t>
    <phoneticPr fontId="1" type="noConversion"/>
  </si>
  <si>
    <t>장애인 생활체육(자체/직접)
- 장애인체육 지역기반 육성</t>
    <phoneticPr fontId="1" type="noConversion"/>
  </si>
  <si>
    <t>사회적약자의 문화향유 확대방안 연구용역</t>
    <phoneticPr fontId="1" type="noConversion"/>
  </si>
  <si>
    <t>경기연정 효율적 지원체계 구축(자체/직접)
- 연정과제 정책추진</t>
    <phoneticPr fontId="1" type="noConversion"/>
  </si>
  <si>
    <t>교육정책과</t>
    <phoneticPr fontId="1" type="noConversion"/>
  </si>
  <si>
    <t>도민안전교육(자체/직접)
→ 교통연수원 지원(자체/직접)
 - 도민안전교육(민간위탁금)</t>
    <phoneticPr fontId="1" type="noConversion"/>
  </si>
  <si>
    <t>세부사업명 변경</t>
    <phoneticPr fontId="1" type="noConversion"/>
  </si>
  <si>
    <t xml:space="preserve">경기도 택시 문화협력 활성화 지원 사업((자체/직접)
 - 택시 노사정 협력 활성화 지원(민간경상사업보조) </t>
    <phoneticPr fontId="1" type="noConversion"/>
  </si>
  <si>
    <t>관외택시 불법영업 계도용 택시노조차량 구입 지원(자체/직접)
 - 관외택시 불법영업 계도용 택시노조차량 구입 지원(민간사업자본보조)</t>
    <phoneticPr fontId="1" type="noConversion"/>
  </si>
  <si>
    <t>버스정책과</t>
    <phoneticPr fontId="1" type="noConversion"/>
  </si>
  <si>
    <t>자치단체간부담금
 - 시내버스 재정지원</t>
    <phoneticPr fontId="1" type="noConversion"/>
  </si>
  <si>
    <t xml:space="preserve">자산취득비(자체/직접) 
- 조직개편(사무물품)등 구입
  컴퓨터(모니터 포함)                  1,240*5대
  프린터(흑백)                             450*4대
  복합복사기(프린터,팩스겸용)        8,000*1대 
  문서세단기                               730*1대
  텔레비전 42인치(거치대포함)         900*1대
  냉장고                                    380*1대
  냉난방기                               4,500*2대
  책상(OA) 양수                           250*2개
  책상(OA) 편수                           200*3개 
  서랍(이동 사무용)                       160*5개 
  의자                                       270*5개 
  캐비닛                                    330*4개
  책장                                      350*2개 
  회의용 탁자(대형, 중형)                250*2개 
  회의용 의자                            110*12개
  사물함(1인용)                           250*2개 
  사물함(3인용)                           400*1개 </t>
    <phoneticPr fontId="1" type="noConversion"/>
  </si>
  <si>
    <t>의료급여 도비부담금
- 의료급여 도비부담금</t>
  </si>
  <si>
    <t>2017년 의료급여경상보조 국고보조금 확정내시 통보
보건복지부 기초의료보장과-10727(2016.12.08)호</t>
  </si>
  <si>
    <t>국비 확정 내시에 따른 도비 부담금
보건복지부 기초의료보장과-10727(2016.12.08)호</t>
    <phoneticPr fontId="1" type="noConversion"/>
  </si>
  <si>
    <t>자치단체간 부담금
- 의료급여 시군부담금</t>
    <phoneticPr fontId="1" type="noConversion"/>
  </si>
  <si>
    <t>국고보조금
- 의료급여 경상보조</t>
    <phoneticPr fontId="1" type="noConversion"/>
  </si>
  <si>
    <t>기타회계전입금
- 의료급여 도비부담금</t>
    <phoneticPr fontId="1" type="noConversion"/>
  </si>
  <si>
    <t>의료급여(국비/지원)
- 시군 의료급여 사업지원</t>
  </si>
  <si>
    <t>의료급여(국비/직접)
- 의료급여 수급권자 진료비 등 예탁금</t>
    <phoneticPr fontId="1" type="noConversion"/>
  </si>
  <si>
    <t>국고보조금 확정내시 통보
보건복지부 기초의료보장과-10727(2016.12.08)호</t>
    <phoneticPr fontId="1" type="noConversion"/>
  </si>
  <si>
    <t>보건정책과</t>
    <phoneticPr fontId="1" type="noConversion"/>
  </si>
  <si>
    <t>세부사업명 및 부기명 반경</t>
    <phoneticPr fontId="1" type="noConversion"/>
  </si>
  <si>
    <t>어린이집 교직원 처우개선비(자체/지원)
- 보육교사 처우개선비 추가지원</t>
    <phoneticPr fontId="1" type="noConversion"/>
  </si>
  <si>
    <t>토지수용위원회 운영(자체/직접)
- 토지수용위원회 기간제근로자 보수</t>
    <phoneticPr fontId="1" type="noConversion"/>
  </si>
  <si>
    <t>시내버스 운송업체 경영 및 서비스 개선 지원(자체/직접)
 - 시내버스 운송업체 경영 및 서비스 개선 지원
    (운수업계보조금)</t>
    <phoneticPr fontId="1" type="noConversion"/>
  </si>
  <si>
    <t>마을버스 LED 도착안내 시스템 구축(자체/직접)
 - 마을버스 LED 도착안내 시스템 구축(운수업계보조금)</t>
    <phoneticPr fontId="1" type="noConversion"/>
  </si>
  <si>
    <t>대용량버스(2층버스) 도입 지원(자체/지원)
 - 대용량버스(2층버스) 도입 확대(자치단체자본보조)</t>
    <phoneticPr fontId="1" type="noConversion"/>
  </si>
  <si>
    <t>국비내시</t>
    <phoneticPr fontId="1" type="noConversion"/>
  </si>
  <si>
    <t>부서변경(아동청소년과 → 보육정책과)</t>
    <phoneticPr fontId="1" type="noConversion"/>
  </si>
  <si>
    <t>찾아가는 부모교육(국비/지원)
 - 찾아가는 부모교육</t>
    <phoneticPr fontId="1" type="noConversion"/>
  </si>
  <si>
    <t>(판교테크노밸리 공기업 특별회계)</t>
    <phoneticPr fontId="1" type="noConversion"/>
  </si>
  <si>
    <t>(의료급여 특별회계)</t>
    <phoneticPr fontId="1" type="noConversion"/>
  </si>
  <si>
    <t>(의료급여 특별회계)</t>
    <phoneticPr fontId="1" type="noConversion"/>
  </si>
  <si>
    <t>청소년 성문화센터 운영(기금/지원)
- 수원 청소년 성문화센터 운영 지원</t>
    <phoneticPr fontId="1" type="noConversion"/>
  </si>
  <si>
    <t>청소년 성문화센터 운영(기금/지원)
- 화성 청소년 성문화센터 운영 지원</t>
    <phoneticPr fontId="1" type="noConversion"/>
  </si>
  <si>
    <t>시간제 제공기관 인프라 구축 지원(국비/지원)
-시간제 제공기관 인프라 구축 지원</t>
    <phoneticPr fontId="1" type="noConversion"/>
  </si>
  <si>
    <t>어린이상상놀이터 협의체 구성(자체/직접)
- 어린이상상놀이터 협의체 구성
→ 어린이상상놀이터 협의체 운영(자체/직접)
   - 어린이상상놀이터 협의체 운영</t>
    <phoneticPr fontId="1" type="noConversion"/>
  </si>
  <si>
    <t>노후 공동주택 정책포럼 운영(자체/직접)
- 노후 공동주택 정책포럼 운영(사무관리비)
→ 노후 공동주택 실태조사 및 개선방안 마련 포럼운영(자체/직접)
   - 노후 공동주택 실태조사 및 개선방안 마련 포럼운영(공기관등에대한경상적대행사업비)</t>
    <phoneticPr fontId="1" type="noConversion"/>
  </si>
  <si>
    <t>대중교통수단 통한 교통정보 표출 사업(자체/직접)
 - 대중교통수단 통한 교통정보 표출 사업(사무관리비)
→ 교통안전 및 교통정책 홍보(자체/직접)
   - 교통안전 및 교통정책 홍보</t>
    <phoneticPr fontId="1" type="noConversion"/>
  </si>
  <si>
    <t>의약품 안전관리(자체/직접)
- 약물오남용 예방사업
→ 마약류 및 약물오남용 예방관리(자체/직접)
   - 마약류 및 약물오남용 예방사업</t>
    <phoneticPr fontId="1" type="noConversion"/>
  </si>
  <si>
    <t>지역전략작목산학연협력(지특/직접)
- 지역특화작목기술개발(국내여비)
→ 지역특화작목기술개발(지특/직접)
   - 지역특화작목기술개발(국내여비)</t>
    <phoneticPr fontId="1" type="noConversion"/>
  </si>
  <si>
    <t>공사립 박물관/미술관 학교연계형 기획사업(자체/직접)
- 공사립 박물관/미술관 학교연계형 기획사업
→ 공사립 박물관/미술관 기획사업(자체/직접)
   - 공사립 박물관/미술관 기획사업</t>
    <phoneticPr fontId="1" type="noConversion"/>
  </si>
  <si>
    <t>세부사업명, 부기명변경</t>
    <phoneticPr fontId="1" type="noConversion"/>
  </si>
  <si>
    <t>* 묘역정비 지원사업(1억증)
* 대부광산 퇴적암층 주변 복원(2억6천8백 증)
* 북한산 서암사지 복원(5억 증)</t>
    <phoneticPr fontId="1" type="noConversion"/>
  </si>
  <si>
    <t>지자체 대기오염측정망 설치·운영(자체/직접)
- 대기이동측정차량 구입</t>
    <phoneticPr fontId="1" type="noConversion"/>
  </si>
  <si>
    <t>신규</t>
    <phoneticPr fontId="1" type="noConversion"/>
  </si>
  <si>
    <t>공기관등경상적대행사업비
- 판교테크노밸리지원 경상적대행사업비
공기관등경상적대행사업비(316)</t>
    <phoneticPr fontId="1" type="noConversion"/>
  </si>
  <si>
    <t>도비</t>
    <phoneticPr fontId="1" type="noConversion"/>
  </si>
  <si>
    <t>도비</t>
    <phoneticPr fontId="1" type="noConversion"/>
  </si>
  <si>
    <t>경기도 민주시민교육 사업(자체/직접)
- 민주시민교육 확산 및 활성화</t>
    <phoneticPr fontId="1" type="noConversion"/>
  </si>
  <si>
    <t>따복공동체 활성 지원(자체/직접)
- 따복공동체 인식 확산</t>
    <phoneticPr fontId="1" type="noConversion"/>
  </si>
  <si>
    <t>고양 벽제천 지방하천 개수사업(자체/직접)
 - 고양 벽제천 지방하천 개수사업(시설비)</t>
  </si>
  <si>
    <t>여주 후포천 지방하천 개수사업(자체/직접)
 - 여주 후포천 지방하천 개수사업(시설비)</t>
  </si>
  <si>
    <t>파주 갈곡천 지방하천 개수사업(자체/직접)
 - 파주 갈곡천 지방하천 개수사업(시설비)</t>
  </si>
  <si>
    <t>의왕 오전천 지방하천 개수사업(자체/직접)
 - 의왕 오전천 지방하천 개수사업(시설비)</t>
  </si>
  <si>
    <t>교육협력과</t>
    <phoneticPr fontId="1" type="noConversion"/>
  </si>
  <si>
    <t>경기도 대학생 융합기술 창업지원(자체/직접)
- 경기도 대학생 융합기술 창업지원</t>
    <phoneticPr fontId="1" type="noConversion"/>
  </si>
  <si>
    <t>경기도 혁신클러스터 육성 및 지원(자체/직접)
- 경기도 혁신클러스터 육성 및 지원</t>
    <phoneticPr fontId="1" type="noConversion"/>
  </si>
  <si>
    <t>NEXT 경기 대학생 토론회(자체/직접)
- NEXT 경기 대학생 토론회</t>
    <phoneticPr fontId="1" type="noConversion"/>
  </si>
  <si>
    <t>노인복지과</t>
    <phoneticPr fontId="1" type="noConversion"/>
  </si>
  <si>
    <t>경로당 건강여가활동 지원</t>
    <phoneticPr fontId="1" type="noConversion"/>
  </si>
  <si>
    <t>기금전출금
- 사회적경제기금 전출금</t>
    <phoneticPr fontId="1" type="noConversion"/>
  </si>
  <si>
    <t>복지시설 위문은 의원 3명이상 방문시 집행</t>
    <phoneticPr fontId="1" type="noConversion"/>
  </si>
  <si>
    <t>의정지원 기준경비(자체/직접)
- 의장단 및 의원</t>
    <phoneticPr fontId="1" type="noConversion"/>
  </si>
  <si>
    <t>의정지원 기준경비(자체/직접)
- 국제행사 참여</t>
    <phoneticPr fontId="1" type="noConversion"/>
  </si>
  <si>
    <t>총액기준 전체 의원에게 균등 집행</t>
    <phoneticPr fontId="1" type="noConversion"/>
  </si>
  <si>
    <t>신규</t>
    <phoneticPr fontId="1" type="noConversion"/>
  </si>
  <si>
    <t>사회적 약자 스마트 맞춤형 안전시스템 구축(자체/직접)
- 사회적 약자 스마트 맞춤형 안전시스템 구축</t>
    <phoneticPr fontId="1" type="noConversion"/>
  </si>
  <si>
    <t>도비</t>
    <phoneticPr fontId="1" type="noConversion"/>
  </si>
  <si>
    <t>시군 토론회 5천증</t>
    <phoneticPr fontId="1" type="noConversion"/>
  </si>
  <si>
    <t>학교급식 레시피 오디션 5천증</t>
    <phoneticPr fontId="1" type="noConversion"/>
  </si>
  <si>
    <t>본 사업을 집행함에 있어서 해당상임위, 경기도, 경기도어린이집연합회 등 이해관계자들의 문제 제기가 있을 경우, 의회, 이해관계자, 전문가 등으로 구성된 협의체에서 논의 후 집행한다.</t>
    <phoneticPr fontId="1" type="noConversion"/>
  </si>
  <si>
    <t>본예산</t>
    <phoneticPr fontId="1" type="noConversion"/>
  </si>
  <si>
    <t>통계목 변경</t>
    <phoneticPr fontId="1" type="noConversion"/>
  </si>
  <si>
    <t>도비</t>
    <phoneticPr fontId="1" type="noConversion"/>
  </si>
  <si>
    <t>DMZ 국내 네트워크 구축(자체/직접)
- DMZ 포럼 운영(행사운영비 → 공기관등에대한경상적대행사업비)</t>
    <phoneticPr fontId="1" type="noConversion"/>
  </si>
  <si>
    <t>본예산</t>
    <phoneticPr fontId="1" type="noConversion"/>
  </si>
  <si>
    <t>중소기업종합지원센터사업지원(자체/직접)
- 경영정보 제공</t>
    <phoneticPr fontId="1" type="noConversion"/>
  </si>
  <si>
    <t>도비</t>
    <phoneticPr fontId="1" type="noConversion"/>
  </si>
  <si>
    <t>엔딩노트 보급사업</t>
    <phoneticPr fontId="1" type="noConversion"/>
  </si>
  <si>
    <t>근로자참여형 보건지소 시범사업(자체/지원)
- 근로자참여형 보건지소 시범사업(자치단체경상보조)</t>
    <phoneticPr fontId="1" type="noConversion"/>
  </si>
  <si>
    <t>주민참여형 건강마을 시범사업(자체/지원)
-주민참여형 건강마을 시범사업(자치단체경상보조)</t>
    <phoneticPr fontId="1" type="noConversion"/>
  </si>
  <si>
    <t>동물방역위생과</t>
    <phoneticPr fontId="1" type="noConversion"/>
  </si>
  <si>
    <t>본예산</t>
    <phoneticPr fontId="1" type="noConversion"/>
  </si>
  <si>
    <t>G마크 우수축산물 학교급식 지원(자체/지원)
- G마크 우수축산물 학교급식 지원</t>
    <phoneticPr fontId="1" type="noConversion"/>
  </si>
  <si>
    <t>한우 고기 G마크 1,2,3 등급 지원</t>
    <phoneticPr fontId="1" type="noConversion"/>
  </si>
  <si>
    <t>도비</t>
    <phoneticPr fontId="1" type="noConversion"/>
  </si>
  <si>
    <t>공모에 의한 사업 시행 주체 선정</t>
    <phoneticPr fontId="1" type="noConversion"/>
  </si>
  <si>
    <r>
      <t>* 지역사회 체육역량강화(5억3천증)</t>
    </r>
    <r>
      <rPr>
        <sz val="10"/>
        <color theme="1"/>
        <rFont val="맑은 고딕"/>
        <family val="3"/>
        <charset val="129"/>
        <scheme val="minor"/>
      </rPr>
      <t xml:space="preserve">
* 체육프로그램 지원(11억3천증)</t>
    </r>
    <phoneticPr fontId="1" type="noConversion"/>
  </si>
  <si>
    <r>
      <t xml:space="preserve">* 체육인회 지원(2천증)
* 스포츠꿈나무 국내외 선진체육캠프(1억감)
* 체육진흥 활성화(1억증)
</t>
    </r>
    <r>
      <rPr>
        <sz val="10"/>
        <color theme="1"/>
        <rFont val="맑은 고딕"/>
        <family val="3"/>
        <charset val="129"/>
        <scheme val="minor"/>
      </rPr>
      <t>* 체육진흥사업(12억증)</t>
    </r>
    <phoneticPr fontId="1" type="noConversion"/>
  </si>
  <si>
    <t>* G시네마 (4억감)
* 콘텐츠산업 정책연구 및 홍보(1억증)
* 인디스땅스(2억증)</t>
    <phoneticPr fontId="1" type="noConversion"/>
  </si>
  <si>
    <t>보육정책과</t>
    <phoneticPr fontId="1" type="noConversion"/>
  </si>
  <si>
    <t>통계목 변경: 자치단체경상보조-&gt;재료비</t>
    <phoneticPr fontId="1" type="noConversion"/>
  </si>
  <si>
    <t>정보통신보안담당관</t>
    <phoneticPr fontId="1" type="noConversion"/>
  </si>
  <si>
    <t>본예산</t>
    <phoneticPr fontId="1" type="noConversion"/>
  </si>
  <si>
    <t>장애인가족지원센터 지원(지체/직접)
- 장애인가족지원센터 지원</t>
    <phoneticPr fontId="1" type="noConversion"/>
  </si>
  <si>
    <t>도비</t>
    <phoneticPr fontId="1" type="noConversion"/>
  </si>
  <si>
    <t>건강가정지원센터 운영지원(자체/지원)
- 통합지원센터 종사자 처우개선비</t>
    <phoneticPr fontId="1" type="noConversion"/>
  </si>
  <si>
    <t>세정과</t>
    <phoneticPr fontId="1" type="noConversion"/>
  </si>
  <si>
    <t>본예산</t>
    <phoneticPr fontId="1" type="noConversion"/>
  </si>
  <si>
    <t>순세계잉여금
- 순세계잉여금</t>
    <phoneticPr fontId="1" type="noConversion"/>
  </si>
  <si>
    <t>도비</t>
    <phoneticPr fontId="1" type="noConversion"/>
  </si>
  <si>
    <t>1.전통시장 경영환경개선 : 13억
2.전통시장 청년상인육성지원 : 2억
3.경기 행복시장 육성지원 : 2억</t>
    <phoneticPr fontId="1" type="noConversion"/>
  </si>
  <si>
    <t>융합문화확산사업</t>
    <phoneticPr fontId="1" type="noConversion"/>
  </si>
  <si>
    <t>1.소상공인경영환경개선 : 30억원
2.가업승계 : 2억원</t>
    <phoneticPr fontId="1" type="noConversion"/>
  </si>
  <si>
    <t>ㅇ동막천 10억원
ㅇ샹오향천 20억원</t>
    <phoneticPr fontId="1" type="noConversion"/>
  </si>
  <si>
    <t>신규</t>
    <phoneticPr fontId="1" type="noConversion"/>
  </si>
  <si>
    <t>버스 운송비용 정산시스템 구축(자체/직접)
- 준공영제 관련 버스 운송비용 정산시스템 구축
→ 버스운송비용 정산시스템 구축 용역</t>
    <phoneticPr fontId="1" type="noConversion"/>
  </si>
  <si>
    <t>예비비(자체/직접)
- 내부유보금</t>
    <phoneticPr fontId="1" type="noConversion"/>
  </si>
  <si>
    <t>의정지원능력 강화(자체/직접)
- 소통과 나눔행사</t>
    <phoneticPr fontId="1" type="noConversion"/>
  </si>
  <si>
    <t>부기명 변경
(소통과 나눔행사-&gt;소통교육 및 김장담기 교육나눔행사)</t>
    <phoneticPr fontId="1" type="noConversion"/>
  </si>
  <si>
    <t>신청사건립기금 사용은 경기도가 발표한 경기도청 신청사 건립비(토지매입비, 건축비, 설계비, 감리비, 부대시설)로 한정해서 지출</t>
    <phoneticPr fontId="1" type="noConversion"/>
  </si>
  <si>
    <t>소비자권익 활성화 지원(자체/직접)
-소비자정책민관 거버넌스구축</t>
    <phoneticPr fontId="1" type="noConversion"/>
  </si>
  <si>
    <t>* 인건비 및 경비(5.5억증)
* 찾아가는 경기관광박람회(1억)
* 구석구석 관광 콘텐츠 발굴(6억증)
* 지역축제 경쟁력 강화(2억5천증)
* 경기관광브랜드 홍보 강화(2억6천증)
* 재단운영(3억증)
* DMZ관광활성화(3천증)
* 전략적 언론매체 홍보(3억감)
* 경기도 영화촬영지 활성화사업(1억)
* 경기 남부 포크페스티벌(2억)
* 중화권 FIT 유치 (5천증)
* 지역축제 경쟁력 강화(2억증)</t>
    <phoneticPr fontId="1" type="noConversion"/>
  </si>
  <si>
    <t>4월 3천명, 9월 2천명</t>
    <phoneticPr fontId="1" type="noConversion"/>
  </si>
  <si>
    <r>
      <t xml:space="preserve">* 경기천년 사업비(25억감)
* 경기천년 상징물제작(20억감)
* 언론연계 기획 발굴 (6억감)
* 북부 문화예술활성화(1억증)
* 북부 전통문화활성화(5천증)
* 생활문화 확산 및 육성사업(1억증) 
* 평화기원 피스로드(6천증)
</t>
    </r>
    <r>
      <rPr>
        <sz val="10"/>
        <color theme="1"/>
        <rFont val="맑은 고딕"/>
        <family val="3"/>
        <charset val="129"/>
        <scheme val="minor"/>
      </rPr>
      <t>* 지역문화예술 활성화(37억2천5백증)</t>
    </r>
    <r>
      <rPr>
        <sz val="10"/>
        <rFont val="맑은 고딕"/>
        <family val="2"/>
        <charset val="129"/>
        <scheme val="minor"/>
      </rPr>
      <t xml:space="preserve">
(→ 이고선생현양사업 1억 포함)
* 지역맞춤형 문화재생 모델 개발 및 해외사례 조사(2억증)
* 다산현양사업은 남양주시 다산문화제 행사 시, 개최
* 생활문화확산사업과 생활문화육성사업은 합쳐서 운영 후, 1억증
* 운영비 3억 증
* 경기유라시아 프로젝트 1억5천증
* 울릉도-독도 탐방 및 독도 포럼 1억증
* 2017 전국 직장인밴드 ROCK 페스티벌 2억증</t>
    </r>
    <phoneticPr fontId="1" type="noConversion"/>
  </si>
  <si>
    <t>굿모닝버스추진단</t>
    <phoneticPr fontId="1" type="noConversion"/>
  </si>
  <si>
    <t>통계목변경(전산개발비-&gt;연구용역비)</t>
    <phoneticPr fontId="1" type="noConversion"/>
  </si>
  <si>
    <t>* 세계유명연주자 초청공연(2억7천감)
* 경기문화나눔31(2억5천증)
* 예술단 순회공연(5천증)</t>
    <phoneticPr fontId="1" type="noConversion"/>
  </si>
  <si>
    <t>사회복지담당관</t>
    <phoneticPr fontId="1" type="noConversion"/>
  </si>
  <si>
    <t>국고보조금
- 장애인의료비 지원</t>
    <phoneticPr fontId="1" type="noConversion"/>
  </si>
  <si>
    <t>예결위 예산안 조정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</si>
</sst>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</numFmts>
  <fonts count="7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8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b/>
      <sz val="20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color rgb="FF0000CC"/>
      <name val="맑은 고딕"/>
      <family val="2"/>
      <charset val="129"/>
      <scheme val="minor"/>
    </font>
    <font>
      <sz val="10"/>
      <color rgb="FF0000CC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8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sz val="10"/>
      <color rgb="FFFF0000"/>
      <name val="맑은 고딕"/>
      <family val="3"/>
      <charset val="129"/>
      <scheme val="minor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2"/>
      <color theme="0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7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1" fillId="0" borderId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0" fontId="40" fillId="0" borderId="0" applyFill="0" applyAlignment="0"/>
    <xf numFmtId="0" fontId="40" fillId="0" borderId="0" applyNumberFormat="0" applyBorder="0" applyProtection="0"/>
    <xf numFmtId="0" fontId="40" fillId="0" borderId="0" applyNumberFormat="0" applyBorder="0" applyProtection="0"/>
    <xf numFmtId="41" fontId="11" fillId="0" borderId="0" applyFont="0" applyFill="0" applyBorder="0" applyAlignment="0" applyProtection="0">
      <alignment vertical="center"/>
    </xf>
    <xf numFmtId="0" fontId="62" fillId="0" borderId="0" applyNumberFormat="0" applyFont="0" applyFill="0" applyBorder="0" applyAlignment="0" applyProtection="0"/>
    <xf numFmtId="41" fontId="62" fillId="0" borderId="0" applyNumberFormat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</cellStyleXfs>
  <cellXfs count="5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4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176" fontId="2" fillId="7" borderId="12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8" fillId="6" borderId="13" xfId="0" applyFont="1" applyFill="1" applyBorder="1" applyAlignment="1">
      <alignment horizontal="centerContinuous" vertical="center"/>
    </xf>
    <xf numFmtId="0" fontId="18" fillId="6" borderId="4" xfId="0" applyFont="1" applyFill="1" applyBorder="1" applyAlignment="1">
      <alignment horizontal="centerContinuous" vertical="center"/>
    </xf>
    <xf numFmtId="0" fontId="18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17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178" fontId="22" fillId="0" borderId="2" xfId="0" applyNumberFormat="1" applyFont="1" applyBorder="1">
      <alignment vertical="center"/>
    </xf>
    <xf numFmtId="0" fontId="22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9" fillId="0" borderId="0" xfId="0" applyFont="1" applyAlignment="1">
      <alignment horizontal="centerContinuous" vertical="center"/>
    </xf>
    <xf numFmtId="0" fontId="22" fillId="0" borderId="0" xfId="0" applyFont="1">
      <alignment vertical="center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4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13" borderId="1" xfId="0" applyFont="1" applyFill="1" applyBorder="1">
      <alignment vertical="center"/>
    </xf>
    <xf numFmtId="178" fontId="28" fillId="11" borderId="2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31" fillId="0" borderId="0" xfId="2" applyFill="1"/>
    <xf numFmtId="0" fontId="33" fillId="0" borderId="0" xfId="2" applyFont="1" applyAlignment="1">
      <alignment vertical="center"/>
    </xf>
    <xf numFmtId="0" fontId="34" fillId="0" borderId="0" xfId="2" applyFont="1" applyAlignment="1">
      <alignment vertical="center"/>
    </xf>
    <xf numFmtId="179" fontId="35" fillId="0" borderId="0" xfId="3" applyFont="1" applyFill="1"/>
    <xf numFmtId="0" fontId="35" fillId="0" borderId="0" xfId="2" applyFont="1" applyFill="1" applyAlignment="1">
      <alignment horizontal="right"/>
    </xf>
    <xf numFmtId="0" fontId="35" fillId="0" borderId="0" xfId="2" applyFont="1" applyFill="1"/>
    <xf numFmtId="0" fontId="36" fillId="14" borderId="31" xfId="2" applyFont="1" applyFill="1" applyBorder="1" applyAlignment="1">
      <alignment vertical="center"/>
    </xf>
    <xf numFmtId="0" fontId="36" fillId="14" borderId="32" xfId="2" applyFont="1" applyFill="1" applyBorder="1" applyAlignment="1">
      <alignment vertical="center"/>
    </xf>
    <xf numFmtId="0" fontId="36" fillId="14" borderId="33" xfId="2" applyFont="1" applyFill="1" applyBorder="1" applyAlignment="1">
      <alignment vertical="center"/>
    </xf>
    <xf numFmtId="0" fontId="31" fillId="0" borderId="0" xfId="2" applyFill="1" applyBorder="1"/>
    <xf numFmtId="0" fontId="36" fillId="14" borderId="37" xfId="2" applyFont="1" applyFill="1" applyBorder="1" applyAlignment="1">
      <alignment horizontal="center" vertical="center"/>
    </xf>
    <xf numFmtId="0" fontId="36" fillId="14" borderId="37" xfId="2" applyFont="1" applyFill="1" applyBorder="1" applyAlignment="1">
      <alignment horizontal="center" vertical="center" wrapText="1"/>
    </xf>
    <xf numFmtId="0" fontId="36" fillId="14" borderId="37" xfId="2" applyFont="1" applyFill="1" applyBorder="1" applyAlignment="1">
      <alignment horizontal="center" vertical="center" wrapText="1" shrinkToFit="1"/>
    </xf>
    <xf numFmtId="0" fontId="35" fillId="0" borderId="29" xfId="2" applyFont="1" applyFill="1" applyBorder="1" applyAlignment="1">
      <alignment horizontal="left" vertical="center" shrinkToFit="1"/>
    </xf>
    <xf numFmtId="0" fontId="35" fillId="0" borderId="30" xfId="2" applyFont="1" applyFill="1" applyBorder="1" applyAlignment="1">
      <alignment horizontal="center" vertical="center" shrinkToFit="1"/>
    </xf>
    <xf numFmtId="180" fontId="35" fillId="0" borderId="30" xfId="4" applyNumberFormat="1" applyFont="1" applyFill="1" applyBorder="1" applyAlignment="1">
      <alignment horizontal="right" vertical="center" shrinkToFit="1"/>
    </xf>
    <xf numFmtId="180" fontId="35" fillId="0" borderId="34" xfId="4" applyNumberFormat="1" applyFont="1" applyFill="1" applyBorder="1" applyAlignment="1">
      <alignment horizontal="right" vertical="center" shrinkToFit="1"/>
    </xf>
    <xf numFmtId="0" fontId="35" fillId="15" borderId="41" xfId="2" applyFont="1" applyFill="1" applyBorder="1" applyAlignment="1">
      <alignment horizontal="left" vertical="center" wrapText="1" shrinkToFit="1"/>
    </xf>
    <xf numFmtId="0" fontId="35" fillId="0" borderId="42" xfId="2" applyFont="1" applyFill="1" applyBorder="1" applyAlignment="1">
      <alignment horizontal="center" vertical="center" shrinkToFit="1"/>
    </xf>
    <xf numFmtId="180" fontId="35" fillId="0" borderId="42" xfId="4" applyNumberFormat="1" applyFont="1" applyFill="1" applyBorder="1" applyAlignment="1">
      <alignment horizontal="right" vertical="center" shrinkToFit="1"/>
    </xf>
    <xf numFmtId="180" fontId="35" fillId="0" borderId="43" xfId="4" applyNumberFormat="1" applyFont="1" applyFill="1" applyBorder="1" applyAlignment="1">
      <alignment horizontal="right" vertical="center" shrinkToFit="1"/>
    </xf>
    <xf numFmtId="0" fontId="35" fillId="0" borderId="44" xfId="2" applyFont="1" applyFill="1" applyBorder="1" applyAlignment="1">
      <alignment horizontal="center" vertical="center" shrinkToFit="1"/>
    </xf>
    <xf numFmtId="180" fontId="35" fillId="0" borderId="44" xfId="4" applyNumberFormat="1" applyFont="1" applyFill="1" applyBorder="1" applyAlignment="1">
      <alignment horizontal="right" vertical="center" shrinkToFit="1"/>
    </xf>
    <xf numFmtId="180" fontId="35" fillId="0" borderId="45" xfId="4" applyNumberFormat="1" applyFont="1" applyFill="1" applyBorder="1" applyAlignment="1">
      <alignment horizontal="right" vertical="center" shrinkToFit="1"/>
    </xf>
    <xf numFmtId="0" fontId="35" fillId="0" borderId="46" xfId="2" applyFont="1" applyFill="1" applyBorder="1" applyAlignment="1">
      <alignment horizontal="center" vertical="center" shrinkToFit="1"/>
    </xf>
    <xf numFmtId="180" fontId="35" fillId="0" borderId="46" xfId="4" applyNumberFormat="1" applyFont="1" applyFill="1" applyBorder="1" applyAlignment="1">
      <alignment horizontal="right" vertical="center" shrinkToFit="1"/>
    </xf>
    <xf numFmtId="180" fontId="35" fillId="0" borderId="47" xfId="4" applyNumberFormat="1" applyFont="1" applyFill="1" applyBorder="1" applyAlignment="1">
      <alignment horizontal="right" vertical="center" shrinkToFit="1"/>
    </xf>
    <xf numFmtId="0" fontId="35" fillId="15" borderId="41" xfId="2" applyFont="1" applyFill="1" applyBorder="1" applyAlignment="1">
      <alignment horizontal="left" vertical="center" shrinkToFit="1"/>
    </xf>
    <xf numFmtId="0" fontId="35" fillId="0" borderId="41" xfId="2" applyFont="1" applyFill="1" applyBorder="1" applyAlignment="1">
      <alignment horizontal="left" vertical="center" shrinkToFit="1"/>
    </xf>
    <xf numFmtId="0" fontId="35" fillId="0" borderId="41" xfId="2" applyFont="1" applyFill="1" applyBorder="1" applyAlignment="1">
      <alignment shrinkToFit="1"/>
    </xf>
    <xf numFmtId="0" fontId="35" fillId="0" borderId="36" xfId="2" applyFont="1" applyFill="1" applyBorder="1" applyAlignment="1">
      <alignment horizontal="left" vertical="center" shrinkToFit="1"/>
    </xf>
    <xf numFmtId="0" fontId="35" fillId="0" borderId="48" xfId="2" applyFont="1" applyFill="1" applyBorder="1" applyAlignment="1">
      <alignment horizontal="center" vertical="center" shrinkToFit="1"/>
    </xf>
    <xf numFmtId="180" fontId="35" fillId="0" borderId="48" xfId="4" applyNumberFormat="1" applyFont="1" applyFill="1" applyBorder="1" applyAlignment="1">
      <alignment horizontal="right" vertical="center" shrinkToFit="1"/>
    </xf>
    <xf numFmtId="180" fontId="35" fillId="0" borderId="49" xfId="4" applyNumberFormat="1" applyFont="1" applyFill="1" applyBorder="1" applyAlignment="1">
      <alignment horizontal="right" vertical="center" shrinkToFit="1"/>
    </xf>
    <xf numFmtId="0" fontId="37" fillId="0" borderId="29" xfId="2" applyFont="1" applyFill="1" applyBorder="1" applyAlignment="1">
      <alignment horizontal="left" vertical="center"/>
    </xf>
    <xf numFmtId="0" fontId="37" fillId="0" borderId="30" xfId="2" applyFont="1" applyFill="1" applyBorder="1" applyAlignment="1">
      <alignment horizontal="center" vertical="center" shrinkToFit="1"/>
    </xf>
    <xf numFmtId="180" fontId="37" fillId="0" borderId="30" xfId="4" applyNumberFormat="1" applyFont="1" applyFill="1" applyBorder="1" applyAlignment="1">
      <alignment horizontal="right" vertical="center" shrinkToFit="1"/>
    </xf>
    <xf numFmtId="180" fontId="37" fillId="0" borderId="34" xfId="4" applyNumberFormat="1" applyFont="1" applyFill="1" applyBorder="1" applyAlignment="1">
      <alignment horizontal="right" vertical="center" shrinkToFit="1"/>
    </xf>
    <xf numFmtId="0" fontId="37" fillId="0" borderId="35" xfId="2" quotePrefix="1" applyFont="1" applyFill="1" applyBorder="1" applyAlignment="1">
      <alignment vertical="center" shrinkToFit="1"/>
    </xf>
    <xf numFmtId="0" fontId="38" fillId="0" borderId="50" xfId="2" applyFont="1" applyBorder="1" applyAlignment="1">
      <alignment vertical="center"/>
    </xf>
    <xf numFmtId="0" fontId="37" fillId="0" borderId="42" xfId="2" applyFont="1" applyFill="1" applyBorder="1" applyAlignment="1">
      <alignment horizontal="center" vertical="center" shrinkToFit="1"/>
    </xf>
    <xf numFmtId="180" fontId="37" fillId="0" borderId="42" xfId="4" applyNumberFormat="1" applyFont="1" applyFill="1" applyBorder="1" applyAlignment="1">
      <alignment horizontal="right" vertical="center" shrinkToFit="1"/>
    </xf>
    <xf numFmtId="180" fontId="37" fillId="0" borderId="43" xfId="4" applyNumberFormat="1" applyFont="1" applyFill="1" applyBorder="1" applyAlignment="1">
      <alignment horizontal="right" vertical="center" shrinkToFit="1"/>
    </xf>
    <xf numFmtId="0" fontId="37" fillId="0" borderId="40" xfId="2" applyFont="1" applyFill="1" applyBorder="1" applyAlignment="1">
      <alignment vertical="center" shrinkToFit="1"/>
    </xf>
    <xf numFmtId="0" fontId="39" fillId="0" borderId="41" xfId="2" applyFont="1" applyFill="1" applyBorder="1" applyAlignment="1">
      <alignment horizontal="left" vertical="center"/>
    </xf>
    <xf numFmtId="0" fontId="37" fillId="0" borderId="44" xfId="2" applyFont="1" applyFill="1" applyBorder="1" applyAlignment="1">
      <alignment horizontal="center" vertical="center" shrinkToFit="1"/>
    </xf>
    <xf numFmtId="180" fontId="37" fillId="0" borderId="44" xfId="4" applyNumberFormat="1" applyFont="1" applyFill="1" applyBorder="1" applyAlignment="1">
      <alignment horizontal="right" vertical="center" shrinkToFit="1"/>
    </xf>
    <xf numFmtId="180" fontId="37" fillId="0" borderId="45" xfId="4" applyNumberFormat="1" applyFont="1" applyFill="1" applyBorder="1" applyAlignment="1">
      <alignment horizontal="right" vertical="center" shrinkToFit="1"/>
    </xf>
    <xf numFmtId="0" fontId="37" fillId="0" borderId="41" xfId="2" applyFont="1" applyFill="1" applyBorder="1" applyAlignment="1">
      <alignment horizontal="left" vertical="center" shrinkToFit="1"/>
    </xf>
    <xf numFmtId="0" fontId="37" fillId="0" borderId="46" xfId="2" applyFont="1" applyFill="1" applyBorder="1" applyAlignment="1">
      <alignment horizontal="center" vertical="center" shrinkToFit="1"/>
    </xf>
    <xf numFmtId="180" fontId="37" fillId="0" borderId="46" xfId="4" applyNumberFormat="1" applyFont="1" applyFill="1" applyBorder="1" applyAlignment="1">
      <alignment horizontal="right" vertical="center" shrinkToFit="1"/>
    </xf>
    <xf numFmtId="180" fontId="37" fillId="0" borderId="47" xfId="4" applyNumberFormat="1" applyFont="1" applyFill="1" applyBorder="1" applyAlignment="1">
      <alignment horizontal="right" vertical="center" shrinkToFit="1"/>
    </xf>
    <xf numFmtId="0" fontId="37" fillId="0" borderId="41" xfId="2" applyFont="1" applyFill="1" applyBorder="1" applyAlignment="1">
      <alignment horizontal="center" vertical="center" shrinkToFit="1"/>
    </xf>
    <xf numFmtId="0" fontId="37" fillId="0" borderId="41" xfId="2" applyFont="1" applyFill="1" applyBorder="1" applyAlignment="1">
      <alignment shrinkToFit="1"/>
    </xf>
    <xf numFmtId="0" fontId="37" fillId="0" borderId="36" xfId="2" applyFont="1" applyFill="1" applyBorder="1" applyAlignment="1">
      <alignment horizontal="left" vertical="center" shrinkToFit="1"/>
    </xf>
    <xf numFmtId="0" fontId="37" fillId="0" borderId="48" xfId="2" applyFont="1" applyFill="1" applyBorder="1" applyAlignment="1">
      <alignment horizontal="center" vertical="center" shrinkToFit="1"/>
    </xf>
    <xf numFmtId="180" fontId="37" fillId="0" borderId="48" xfId="4" applyNumberFormat="1" applyFont="1" applyFill="1" applyBorder="1" applyAlignment="1">
      <alignment horizontal="right" vertical="center" shrinkToFit="1"/>
    </xf>
    <xf numFmtId="180" fontId="37" fillId="0" borderId="49" xfId="4" applyNumberFormat="1" applyFont="1" applyFill="1" applyBorder="1" applyAlignment="1">
      <alignment horizontal="right" vertical="center" shrinkToFit="1"/>
    </xf>
    <xf numFmtId="0" fontId="37" fillId="0" borderId="39" xfId="2" applyFont="1" applyFill="1" applyBorder="1" applyAlignment="1">
      <alignment vertical="center" shrinkToFit="1"/>
    </xf>
    <xf numFmtId="0" fontId="12" fillId="8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178" fontId="22" fillId="0" borderId="0" xfId="0" applyNumberFormat="1" applyFont="1" applyBorder="1">
      <alignment vertical="center"/>
    </xf>
    <xf numFmtId="178" fontId="27" fillId="6" borderId="2" xfId="0" applyNumberFormat="1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left" vertical="center"/>
    </xf>
    <xf numFmtId="0" fontId="2" fillId="0" borderId="54" xfId="0" applyFont="1" applyBorder="1">
      <alignment vertical="center"/>
    </xf>
    <xf numFmtId="0" fontId="2" fillId="0" borderId="55" xfId="0" applyFont="1" applyBorder="1">
      <alignment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176" fontId="43" fillId="0" borderId="11" xfId="1" applyNumberFormat="1" applyFont="1" applyBorder="1" applyAlignment="1">
      <alignment horizontal="right" vertical="center"/>
    </xf>
    <xf numFmtId="176" fontId="43" fillId="0" borderId="4" xfId="1" applyNumberFormat="1" applyFont="1" applyBorder="1" applyAlignment="1">
      <alignment horizontal="right" vertical="center"/>
    </xf>
    <xf numFmtId="176" fontId="43" fillId="0" borderId="8" xfId="1" applyNumberFormat="1" applyFont="1" applyBorder="1" applyAlignment="1">
      <alignment horizontal="right" vertical="center"/>
    </xf>
    <xf numFmtId="0" fontId="44" fillId="0" borderId="4" xfId="0" applyFont="1" applyBorder="1" applyAlignment="1">
      <alignment horizontal="center" vertical="center"/>
    </xf>
    <xf numFmtId="0" fontId="43" fillId="0" borderId="0" xfId="0" applyFont="1">
      <alignment vertical="center"/>
    </xf>
    <xf numFmtId="0" fontId="43" fillId="0" borderId="4" xfId="0" applyFont="1" applyBorder="1" applyAlignment="1">
      <alignment horizontal="center" vertical="center"/>
    </xf>
    <xf numFmtId="176" fontId="44" fillId="0" borderId="4" xfId="1" applyNumberFormat="1" applyFont="1" applyBorder="1" applyAlignment="1">
      <alignment horizontal="right" vertical="center"/>
    </xf>
    <xf numFmtId="0" fontId="43" fillId="0" borderId="0" xfId="0" applyFont="1" applyFill="1">
      <alignment vertical="center"/>
    </xf>
    <xf numFmtId="0" fontId="43" fillId="0" borderId="4" xfId="0" applyFont="1" applyFill="1" applyBorder="1" applyAlignment="1">
      <alignment horizontal="center" vertical="center"/>
    </xf>
    <xf numFmtId="0" fontId="44" fillId="0" borderId="3" xfId="0" applyFont="1" applyBorder="1" applyAlignment="1">
      <alignment horizontal="center" vertical="center"/>
    </xf>
    <xf numFmtId="0" fontId="44" fillId="0" borderId="0" xfId="0" applyFont="1">
      <alignment vertical="center"/>
    </xf>
    <xf numFmtId="0" fontId="2" fillId="0" borderId="8" xfId="0" applyFont="1" applyFill="1" applyBorder="1" applyAlignment="1">
      <alignment horizontal="center" vertical="center" wrapText="1"/>
    </xf>
    <xf numFmtId="0" fontId="37" fillId="0" borderId="29" xfId="2" applyFont="1" applyFill="1" applyBorder="1" applyAlignment="1">
      <alignment horizontal="left" vertical="center" wrapText="1"/>
    </xf>
    <xf numFmtId="0" fontId="37" fillId="0" borderId="41" xfId="2" applyFont="1" applyFill="1" applyBorder="1" applyAlignment="1">
      <alignment horizontal="left" vertical="center" wrapText="1" shrinkToFit="1"/>
    </xf>
    <xf numFmtId="0" fontId="2" fillId="0" borderId="8" xfId="0" applyFont="1" applyFill="1" applyBorder="1" applyAlignment="1">
      <alignment horizontal="left" vertical="center" wrapText="1"/>
    </xf>
    <xf numFmtId="0" fontId="38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0" fontId="2" fillId="0" borderId="60" xfId="0" applyFont="1" applyBorder="1" applyAlignment="1">
      <alignment horizontal="center" vertical="center"/>
    </xf>
    <xf numFmtId="178" fontId="28" fillId="11" borderId="22" xfId="0" applyNumberFormat="1" applyFont="1" applyFill="1" applyBorder="1" applyAlignment="1">
      <alignment horizontal="center" vertical="center"/>
    </xf>
    <xf numFmtId="176" fontId="2" fillId="0" borderId="60" xfId="1" applyNumberFormat="1" applyFont="1" applyBorder="1" applyAlignment="1">
      <alignment horizontal="right" vertical="center"/>
    </xf>
    <xf numFmtId="176" fontId="2" fillId="6" borderId="8" xfId="1" applyNumberFormat="1" applyFont="1" applyFill="1" applyBorder="1" applyAlignment="1">
      <alignment horizontal="right" vertical="center"/>
    </xf>
    <xf numFmtId="181" fontId="49" fillId="0" borderId="0" xfId="0" applyNumberFormat="1" applyFont="1">
      <alignment vertical="center"/>
    </xf>
    <xf numFmtId="176" fontId="3" fillId="0" borderId="61" xfId="1" applyNumberFormat="1" applyFont="1" applyBorder="1" applyAlignment="1">
      <alignment horizontal="right" vertical="center"/>
    </xf>
    <xf numFmtId="176" fontId="3" fillId="0" borderId="3" xfId="1" applyNumberFormat="1" applyFont="1" applyBorder="1" applyAlignment="1">
      <alignment horizontal="right" vertical="center"/>
    </xf>
    <xf numFmtId="0" fontId="51" fillId="6" borderId="4" xfId="0" applyFont="1" applyFill="1" applyBorder="1" applyAlignment="1">
      <alignment horizontal="centerContinuous" vertical="center"/>
    </xf>
    <xf numFmtId="0" fontId="52" fillId="5" borderId="4" xfId="0" applyFont="1" applyFill="1" applyBorder="1" applyAlignment="1">
      <alignment vertical="center" wrapText="1"/>
    </xf>
    <xf numFmtId="0" fontId="53" fillId="5" borderId="4" xfId="0" applyFont="1" applyFill="1" applyBorder="1" applyAlignment="1">
      <alignment vertical="center" wrapText="1"/>
    </xf>
    <xf numFmtId="0" fontId="54" fillId="6" borderId="4" xfId="0" applyFont="1" applyFill="1" applyBorder="1" applyAlignment="1">
      <alignment horizontal="centerContinuous" vertical="center"/>
    </xf>
    <xf numFmtId="0" fontId="52" fillId="5" borderId="4" xfId="0" applyFont="1" applyFill="1" applyBorder="1">
      <alignment vertical="center"/>
    </xf>
    <xf numFmtId="0" fontId="50" fillId="0" borderId="3" xfId="0" applyFont="1" applyBorder="1">
      <alignment vertical="center"/>
    </xf>
    <xf numFmtId="0" fontId="50" fillId="5" borderId="4" xfId="0" applyFont="1" applyFill="1" applyBorder="1">
      <alignment vertical="center"/>
    </xf>
    <xf numFmtId="0" fontId="57" fillId="0" borderId="3" xfId="0" applyFont="1" applyBorder="1">
      <alignment vertical="center"/>
    </xf>
    <xf numFmtId="0" fontId="58" fillId="6" borderId="4" xfId="0" applyFont="1" applyFill="1" applyBorder="1" applyAlignment="1">
      <alignment horizontal="centerContinuous" vertical="center"/>
    </xf>
    <xf numFmtId="0" fontId="57" fillId="5" borderId="4" xfId="0" applyFont="1" applyFill="1" applyBorder="1" applyAlignment="1">
      <alignment vertical="center" wrapText="1"/>
    </xf>
    <xf numFmtId="176" fontId="3" fillId="0" borderId="69" xfId="1" applyNumberFormat="1" applyFont="1" applyFill="1" applyBorder="1" applyAlignment="1">
      <alignment horizontal="right" vertical="center"/>
    </xf>
    <xf numFmtId="176" fontId="3" fillId="0" borderId="3" xfId="1" applyNumberFormat="1" applyFont="1" applyFill="1" applyBorder="1" applyAlignment="1">
      <alignment horizontal="right" vertical="center"/>
    </xf>
    <xf numFmtId="178" fontId="27" fillId="6" borderId="2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0" fontId="18" fillId="6" borderId="13" xfId="0" applyFont="1" applyFill="1" applyBorder="1" applyAlignment="1">
      <alignment horizontal="centerContinuous" vertical="center"/>
    </xf>
    <xf numFmtId="0" fontId="18" fillId="6" borderId="4" xfId="0" applyFont="1" applyFill="1" applyBorder="1" applyAlignment="1">
      <alignment horizontal="centerContinuous" vertical="center"/>
    </xf>
    <xf numFmtId="0" fontId="18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178" fontId="28" fillId="11" borderId="2" xfId="0" applyNumberFormat="1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176" fontId="22" fillId="0" borderId="63" xfId="1" applyNumberFormat="1" applyFont="1" applyBorder="1" applyAlignment="1">
      <alignment horizontal="right" vertical="center"/>
    </xf>
    <xf numFmtId="176" fontId="22" fillId="0" borderId="8" xfId="1" applyNumberFormat="1" applyFont="1" applyBorder="1" applyAlignment="1">
      <alignment horizontal="right" vertical="center"/>
    </xf>
    <xf numFmtId="176" fontId="22" fillId="0" borderId="66" xfId="1" applyNumberFormat="1" applyFont="1" applyBorder="1" applyAlignment="1">
      <alignment horizontal="right" vertical="center"/>
    </xf>
    <xf numFmtId="176" fontId="22" fillId="0" borderId="67" xfId="1" applyNumberFormat="1" applyFont="1" applyBorder="1" applyAlignment="1">
      <alignment horizontal="right" vertical="center"/>
    </xf>
    <xf numFmtId="176" fontId="3" fillId="0" borderId="62" xfId="1" applyNumberFormat="1" applyFont="1" applyBorder="1" applyAlignment="1">
      <alignment horizontal="right" vertical="center"/>
    </xf>
    <xf numFmtId="176" fontId="3" fillId="7" borderId="65" xfId="1" applyNumberFormat="1" applyFont="1" applyFill="1" applyBorder="1" applyAlignment="1">
      <alignment horizontal="right" vertical="center"/>
    </xf>
    <xf numFmtId="176" fontId="3" fillId="7" borderId="68" xfId="1" applyNumberFormat="1" applyFont="1" applyFill="1" applyBorder="1" applyAlignment="1">
      <alignment horizontal="right" vertical="center"/>
    </xf>
    <xf numFmtId="176" fontId="3" fillId="0" borderId="54" xfId="1" applyNumberFormat="1" applyFont="1" applyBorder="1" applyAlignment="1">
      <alignment horizontal="right" vertical="center"/>
    </xf>
    <xf numFmtId="176" fontId="22" fillId="0" borderId="63" xfId="1" applyNumberFormat="1" applyFont="1" applyFill="1" applyBorder="1" applyAlignment="1">
      <alignment horizontal="right" vertical="center"/>
    </xf>
    <xf numFmtId="176" fontId="3" fillId="6" borderId="64" xfId="1" applyNumberFormat="1" applyFont="1" applyFill="1" applyBorder="1" applyAlignment="1">
      <alignment horizontal="right" vertical="center"/>
    </xf>
    <xf numFmtId="176" fontId="22" fillId="0" borderId="8" xfId="1" applyNumberFormat="1" applyFont="1" applyFill="1" applyBorder="1" applyAlignment="1">
      <alignment horizontal="right" vertical="center"/>
    </xf>
    <xf numFmtId="176" fontId="3" fillId="0" borderId="70" xfId="1" applyNumberFormat="1" applyFont="1" applyBorder="1" applyAlignment="1">
      <alignment horizontal="right" vertical="center"/>
    </xf>
    <xf numFmtId="176" fontId="22" fillId="0" borderId="71" xfId="1" applyNumberFormat="1" applyFont="1" applyBorder="1" applyAlignment="1">
      <alignment horizontal="right" vertical="center"/>
    </xf>
    <xf numFmtId="176" fontId="22" fillId="0" borderId="9" xfId="1" applyNumberFormat="1" applyFont="1" applyBorder="1" applyAlignment="1">
      <alignment horizontal="right" vertical="center"/>
    </xf>
    <xf numFmtId="176" fontId="3" fillId="7" borderId="72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176" fontId="3" fillId="6" borderId="63" xfId="1" applyNumberFormat="1" applyFont="1" applyFill="1" applyBorder="1" applyAlignment="1">
      <alignment horizontal="right" vertical="center"/>
    </xf>
    <xf numFmtId="0" fontId="10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4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61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7" fillId="0" borderId="0" xfId="0" applyFont="1" applyAlignment="1" applyProtection="1">
      <alignment horizontal="center" vertical="center"/>
    </xf>
    <xf numFmtId="0" fontId="16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178" fontId="28" fillId="6" borderId="2" xfId="0" applyNumberFormat="1" applyFont="1" applyFill="1" applyBorder="1" applyAlignment="1" applyProtection="1">
      <alignment horizontal="center" vertical="center"/>
    </xf>
    <xf numFmtId="178" fontId="28" fillId="11" borderId="22" xfId="0" applyNumberFormat="1" applyFont="1" applyFill="1" applyBorder="1" applyAlignment="1" applyProtection="1">
      <alignment horizontal="center" vertical="center"/>
    </xf>
    <xf numFmtId="178" fontId="28" fillId="11" borderId="2" xfId="0" applyNumberFormat="1" applyFont="1" applyFill="1" applyBorder="1" applyAlignment="1" applyProtection="1">
      <alignment horizontal="center" vertical="center"/>
    </xf>
    <xf numFmtId="0" fontId="12" fillId="8" borderId="2" xfId="0" applyFont="1" applyFill="1" applyBorder="1" applyAlignment="1" applyProtection="1">
      <alignment horizontal="center" vertical="center"/>
    </xf>
    <xf numFmtId="0" fontId="3" fillId="8" borderId="2" xfId="0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Protection="1">
      <alignment vertical="center"/>
    </xf>
    <xf numFmtId="0" fontId="2" fillId="0" borderId="54" xfId="0" applyFont="1" applyBorder="1" applyProtection="1">
      <alignment vertical="center"/>
    </xf>
    <xf numFmtId="0" fontId="50" fillId="0" borderId="3" xfId="0" applyFont="1" applyBorder="1" applyProtection="1">
      <alignment vertical="center"/>
    </xf>
    <xf numFmtId="176" fontId="3" fillId="0" borderId="3" xfId="1" applyNumberFormat="1" applyFont="1" applyBorder="1" applyAlignment="1" applyProtection="1">
      <alignment horizontal="right" vertical="center"/>
    </xf>
    <xf numFmtId="176" fontId="3" fillId="0" borderId="54" xfId="1" applyNumberFormat="1" applyFont="1" applyBorder="1" applyAlignment="1" applyProtection="1">
      <alignment horizontal="right" vertical="center"/>
    </xf>
    <xf numFmtId="176" fontId="3" fillId="0" borderId="61" xfId="1" applyNumberFormat="1" applyFont="1" applyBorder="1" applyAlignment="1" applyProtection="1">
      <alignment horizontal="right" vertical="center"/>
    </xf>
    <xf numFmtId="176" fontId="3" fillId="0" borderId="62" xfId="1" applyNumberFormat="1" applyFont="1" applyBorder="1" applyAlignment="1" applyProtection="1">
      <alignment horizontal="right" vertical="center"/>
    </xf>
    <xf numFmtId="0" fontId="2" fillId="0" borderId="60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11" xfId="0" applyFont="1" applyBorder="1" applyAlignment="1" applyProtection="1">
      <alignment vertical="center" wrapText="1"/>
    </xf>
    <xf numFmtId="0" fontId="2" fillId="5" borderId="4" xfId="0" applyFont="1" applyFill="1" applyBorder="1" applyProtection="1">
      <alignment vertical="center"/>
    </xf>
    <xf numFmtId="0" fontId="2" fillId="5" borderId="11" xfId="0" applyFont="1" applyFill="1" applyBorder="1" applyProtection="1">
      <alignment vertical="center"/>
    </xf>
    <xf numFmtId="0" fontId="59" fillId="5" borderId="4" xfId="0" applyFont="1" applyFill="1" applyBorder="1" applyAlignment="1" applyProtection="1">
      <alignment vertical="center" wrapText="1"/>
    </xf>
    <xf numFmtId="176" fontId="2" fillId="0" borderId="11" xfId="1" applyNumberFormat="1" applyFont="1" applyBorder="1" applyAlignment="1" applyProtection="1">
      <alignment horizontal="right" vertical="center"/>
    </xf>
    <xf numFmtId="176" fontId="2" fillId="0" borderId="4" xfId="1" applyNumberFormat="1" applyFont="1" applyBorder="1" applyAlignment="1" applyProtection="1">
      <alignment horizontal="right" vertical="center"/>
    </xf>
    <xf numFmtId="176" fontId="2" fillId="0" borderId="8" xfId="1" applyNumberFormat="1" applyFont="1" applyBorder="1" applyAlignment="1" applyProtection="1">
      <alignment horizontal="right" vertical="center"/>
    </xf>
    <xf numFmtId="176" fontId="2" fillId="7" borderId="11" xfId="1" applyNumberFormat="1" applyFont="1" applyFill="1" applyBorder="1" applyAlignment="1" applyProtection="1">
      <alignment horizontal="right" vertical="center"/>
    </xf>
    <xf numFmtId="176" fontId="22" fillId="0" borderId="63" xfId="1" applyNumberFormat="1" applyFont="1" applyBorder="1" applyAlignment="1" applyProtection="1">
      <alignment horizontal="right" vertical="center"/>
    </xf>
    <xf numFmtId="176" fontId="22" fillId="0" borderId="8" xfId="1" applyNumberFormat="1" applyFont="1" applyBorder="1" applyAlignment="1" applyProtection="1">
      <alignment horizontal="right" vertical="center"/>
    </xf>
    <xf numFmtId="176" fontId="3" fillId="7" borderId="65" xfId="1" applyNumberFormat="1" applyFont="1" applyFill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left" vertical="center" wrapText="1"/>
    </xf>
    <xf numFmtId="0" fontId="2" fillId="0" borderId="4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vertical="center" shrinkToFit="1"/>
    </xf>
    <xf numFmtId="0" fontId="2" fillId="0" borderId="11" xfId="0" applyFont="1" applyFill="1" applyBorder="1" applyAlignment="1" applyProtection="1">
      <alignment vertical="center" wrapText="1"/>
    </xf>
    <xf numFmtId="0" fontId="2" fillId="5" borderId="4" xfId="0" applyFont="1" applyFill="1" applyBorder="1" applyAlignment="1" applyProtection="1">
      <alignment horizontal="center" vertical="center"/>
    </xf>
    <xf numFmtId="0" fontId="60" fillId="5" borderId="4" xfId="0" applyFont="1" applyFill="1" applyBorder="1" applyAlignment="1" applyProtection="1">
      <alignment vertical="center" wrapText="1"/>
    </xf>
    <xf numFmtId="0" fontId="45" fillId="5" borderId="4" xfId="0" applyFont="1" applyFill="1" applyBorder="1" applyAlignment="1" applyProtection="1">
      <alignment horizontal="center" vertical="center"/>
    </xf>
    <xf numFmtId="0" fontId="45" fillId="0" borderId="4" xfId="0" applyFont="1" applyBorder="1" applyAlignment="1" applyProtection="1">
      <alignment horizontal="center" vertical="center"/>
    </xf>
    <xf numFmtId="0" fontId="2" fillId="0" borderId="11" xfId="0" applyFont="1" applyBorder="1" applyProtection="1">
      <alignment vertical="center"/>
    </xf>
    <xf numFmtId="176" fontId="2" fillId="0" borderId="11" xfId="12" applyNumberFormat="1" applyFont="1" applyBorder="1" applyAlignment="1" applyProtection="1">
      <alignment horizontal="right" vertical="center"/>
    </xf>
    <xf numFmtId="176" fontId="22" fillId="0" borderId="63" xfId="12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vertical="center" wrapText="1"/>
    </xf>
    <xf numFmtId="0" fontId="60" fillId="5" borderId="4" xfId="0" applyFont="1" applyFill="1" applyBorder="1" applyProtection="1">
      <alignment vertical="center"/>
    </xf>
    <xf numFmtId="176" fontId="22" fillId="0" borderId="66" xfId="1" applyNumberFormat="1" applyFont="1" applyBorder="1" applyAlignment="1" applyProtection="1">
      <alignment horizontal="right" vertical="center"/>
    </xf>
    <xf numFmtId="176" fontId="22" fillId="0" borderId="67" xfId="1" applyNumberFormat="1" applyFont="1" applyBorder="1" applyAlignment="1" applyProtection="1">
      <alignment horizontal="right" vertical="center"/>
    </xf>
    <xf numFmtId="176" fontId="3" fillId="7" borderId="68" xfId="1" applyNumberFormat="1" applyFont="1" applyFill="1" applyBorder="1" applyAlignment="1" applyProtection="1">
      <alignment horizontal="right" vertical="center"/>
    </xf>
    <xf numFmtId="0" fontId="47" fillId="0" borderId="0" xfId="0" applyFont="1" applyAlignment="1" applyProtection="1">
      <alignment horizontal="centerContinuous" vertical="center"/>
    </xf>
    <xf numFmtId="0" fontId="48" fillId="0" borderId="0" xfId="0" applyFont="1" applyProtection="1">
      <alignment vertical="center"/>
    </xf>
    <xf numFmtId="181" fontId="49" fillId="0" borderId="0" xfId="0" applyNumberFormat="1" applyFont="1" applyProtection="1">
      <alignment vertical="center"/>
    </xf>
    <xf numFmtId="176" fontId="16" fillId="0" borderId="0" xfId="0" applyNumberFormat="1" applyFont="1" applyProtection="1">
      <alignment vertical="center"/>
    </xf>
    <xf numFmtId="0" fontId="44" fillId="0" borderId="3" xfId="0" applyFont="1" applyBorder="1" applyProtection="1">
      <alignment vertical="center"/>
    </xf>
    <xf numFmtId="0" fontId="50" fillId="0" borderId="54" xfId="0" applyFont="1" applyBorder="1" applyProtection="1">
      <alignment vertical="center"/>
    </xf>
    <xf numFmtId="176" fontId="3" fillId="0" borderId="2" xfId="1" applyNumberFormat="1" applyFont="1" applyBorder="1" applyAlignment="1" applyProtection="1">
      <alignment horizontal="right" vertical="center"/>
    </xf>
    <xf numFmtId="176" fontId="3" fillId="0" borderId="6" xfId="1" applyNumberFormat="1" applyFont="1" applyBorder="1" applyAlignment="1" applyProtection="1">
      <alignment horizontal="right" vertical="center"/>
    </xf>
    <xf numFmtId="176" fontId="3" fillId="0" borderId="61" xfId="1" applyNumberFormat="1" applyFont="1" applyFill="1" applyBorder="1" applyAlignment="1" applyProtection="1">
      <alignment horizontal="right" vertical="center"/>
    </xf>
    <xf numFmtId="176" fontId="41" fillId="0" borderId="62" xfId="1" applyNumberFormat="1" applyFont="1" applyBorder="1" applyAlignment="1" applyProtection="1">
      <alignment horizontal="right" vertical="center"/>
    </xf>
    <xf numFmtId="0" fontId="44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18" fillId="6" borderId="13" xfId="0" applyFont="1" applyFill="1" applyBorder="1" applyAlignment="1" applyProtection="1">
      <alignment horizontal="centerContinuous" vertical="center"/>
    </xf>
    <xf numFmtId="0" fontId="18" fillId="6" borderId="4" xfId="0" applyFont="1" applyFill="1" applyBorder="1" applyAlignment="1" applyProtection="1">
      <alignment horizontal="centerContinuous" vertical="center"/>
    </xf>
    <xf numFmtId="0" fontId="18" fillId="6" borderId="11" xfId="0" applyFont="1" applyFill="1" applyBorder="1" applyAlignment="1" applyProtection="1">
      <alignment horizontal="centerContinuous" vertical="center"/>
    </xf>
    <xf numFmtId="0" fontId="64" fillId="6" borderId="11" xfId="0" applyFont="1" applyFill="1" applyBorder="1" applyAlignment="1" applyProtection="1">
      <alignment horizontal="centerContinuous" vertical="center"/>
    </xf>
    <xf numFmtId="0" fontId="51" fillId="6" borderId="4" xfId="0" applyFont="1" applyFill="1" applyBorder="1" applyAlignment="1" applyProtection="1">
      <alignment horizontal="centerContinuous" vertical="center"/>
    </xf>
    <xf numFmtId="176" fontId="2" fillId="6" borderId="18" xfId="1" applyNumberFormat="1" applyFont="1" applyFill="1" applyBorder="1" applyAlignment="1" applyProtection="1">
      <alignment horizontal="right" vertical="center"/>
    </xf>
    <xf numFmtId="176" fontId="2" fillId="6" borderId="56" xfId="1" applyNumberFormat="1" applyFont="1" applyFill="1" applyBorder="1" applyAlignment="1" applyProtection="1">
      <alignment horizontal="right" vertical="center"/>
    </xf>
    <xf numFmtId="176" fontId="22" fillId="6" borderId="63" xfId="1" applyNumberFormat="1" applyFont="1" applyFill="1" applyBorder="1" applyAlignment="1" applyProtection="1">
      <alignment horizontal="right" vertical="center"/>
    </xf>
    <xf numFmtId="176" fontId="22" fillId="6" borderId="4" xfId="1" applyNumberFormat="1" applyFont="1" applyFill="1" applyBorder="1" applyAlignment="1" applyProtection="1">
      <alignment horizontal="right" vertical="center"/>
    </xf>
    <xf numFmtId="176" fontId="3" fillId="6" borderId="64" xfId="1" applyNumberFormat="1" applyFont="1" applyFill="1" applyBorder="1" applyAlignment="1" applyProtection="1">
      <alignment horizontal="right" vertical="center"/>
    </xf>
    <xf numFmtId="0" fontId="2" fillId="6" borderId="8" xfId="0" applyFont="1" applyFill="1" applyBorder="1" applyAlignment="1" applyProtection="1">
      <alignment horizontal="center" vertical="center"/>
    </xf>
    <xf numFmtId="0" fontId="44" fillId="6" borderId="8" xfId="0" applyFont="1" applyFill="1" applyBorder="1" applyAlignment="1" applyProtection="1">
      <alignment vertical="center" wrapText="1"/>
    </xf>
    <xf numFmtId="0" fontId="44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3" xfId="0" applyFont="1" applyBorder="1" applyProtection="1">
      <alignment vertical="center"/>
    </xf>
    <xf numFmtId="0" fontId="44" fillId="5" borderId="4" xfId="0" applyFont="1" applyFill="1" applyBorder="1" applyProtection="1">
      <alignment vertical="center"/>
    </xf>
    <xf numFmtId="0" fontId="52" fillId="5" borderId="4" xfId="0" applyFont="1" applyFill="1" applyBorder="1" applyAlignment="1" applyProtection="1">
      <alignment vertical="center" wrapText="1"/>
    </xf>
    <xf numFmtId="176" fontId="22" fillId="0" borderId="63" xfId="1" applyNumberFormat="1" applyFont="1" applyFill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left" vertical="center" wrapText="1"/>
    </xf>
    <xf numFmtId="0" fontId="53" fillId="5" borderId="4" xfId="0" applyFont="1" applyFill="1" applyBorder="1" applyAlignment="1" applyProtection="1">
      <alignment vertical="center" wrapText="1"/>
    </xf>
    <xf numFmtId="0" fontId="43" fillId="5" borderId="4" xfId="0" applyFont="1" applyFill="1" applyBorder="1" applyProtection="1">
      <alignment vertical="center"/>
    </xf>
    <xf numFmtId="176" fontId="63" fillId="0" borderId="63" xfId="1" applyNumberFormat="1" applyFont="1" applyFill="1" applyBorder="1" applyAlignment="1" applyProtection="1">
      <alignment horizontal="right" vertical="center"/>
    </xf>
    <xf numFmtId="0" fontId="54" fillId="6" borderId="4" xfId="0" applyFont="1" applyFill="1" applyBorder="1" applyAlignment="1" applyProtection="1">
      <alignment horizontal="centerContinuous" vertical="center"/>
    </xf>
    <xf numFmtId="0" fontId="2" fillId="5" borderId="13" xfId="0" applyFont="1" applyFill="1" applyBorder="1" applyProtection="1">
      <alignment vertical="center"/>
    </xf>
    <xf numFmtId="0" fontId="2" fillId="5" borderId="4" xfId="0" applyFont="1" applyFill="1" applyBorder="1" applyAlignment="1" applyProtection="1">
      <alignment vertical="center" wrapText="1"/>
    </xf>
    <xf numFmtId="0" fontId="65" fillId="6" borderId="4" xfId="0" applyFont="1" applyFill="1" applyBorder="1" applyAlignment="1" applyProtection="1">
      <alignment horizontal="centerContinuous" vertical="center"/>
    </xf>
    <xf numFmtId="49" fontId="53" fillId="5" borderId="4" xfId="0" applyNumberFormat="1" applyFont="1" applyFill="1" applyBorder="1" applyAlignment="1" applyProtection="1">
      <alignment vertical="center" wrapText="1"/>
    </xf>
    <xf numFmtId="176" fontId="43" fillId="0" borderId="11" xfId="1" applyNumberFormat="1" applyFont="1" applyBorder="1" applyAlignment="1" applyProtection="1">
      <alignment horizontal="right" vertical="center"/>
    </xf>
    <xf numFmtId="176" fontId="43" fillId="0" borderId="4" xfId="1" applyNumberFormat="1" applyFont="1" applyBorder="1" applyAlignment="1" applyProtection="1">
      <alignment horizontal="right" vertical="center"/>
    </xf>
    <xf numFmtId="176" fontId="43" fillId="0" borderId="8" xfId="1" applyNumberFormat="1" applyFont="1" applyBorder="1" applyAlignment="1" applyProtection="1">
      <alignment horizontal="right" vertical="center"/>
    </xf>
    <xf numFmtId="176" fontId="43" fillId="7" borderId="11" xfId="1" applyNumberFormat="1" applyFont="1" applyFill="1" applyBorder="1" applyAlignment="1" applyProtection="1">
      <alignment horizontal="right" vertical="center"/>
    </xf>
    <xf numFmtId="176" fontId="43" fillId="0" borderId="63" xfId="1" applyNumberFormat="1" applyFont="1" applyFill="1" applyBorder="1" applyAlignment="1" applyProtection="1">
      <alignment horizontal="right" vertical="center"/>
    </xf>
    <xf numFmtId="176" fontId="41" fillId="7" borderId="65" xfId="1" applyNumberFormat="1" applyFont="1" applyFill="1" applyBorder="1" applyAlignment="1" applyProtection="1">
      <alignment horizontal="right" vertical="center"/>
    </xf>
    <xf numFmtId="0" fontId="46" fillId="0" borderId="0" xfId="0" applyFont="1" applyProtection="1">
      <alignment vertical="center"/>
    </xf>
    <xf numFmtId="0" fontId="22" fillId="0" borderId="13" xfId="0" applyFont="1" applyBorder="1" applyProtection="1">
      <alignment vertical="center"/>
    </xf>
    <xf numFmtId="0" fontId="43" fillId="0" borderId="4" xfId="0" applyFont="1" applyBorder="1" applyAlignment="1" applyProtection="1">
      <alignment horizontal="center" vertical="center"/>
    </xf>
    <xf numFmtId="176" fontId="3" fillId="6" borderId="4" xfId="1" applyNumberFormat="1" applyFont="1" applyFill="1" applyBorder="1" applyAlignment="1" applyProtection="1">
      <alignment horizontal="right" vertical="center"/>
    </xf>
    <xf numFmtId="176" fontId="3" fillId="6" borderId="13" xfId="1" applyNumberFormat="1" applyFont="1" applyFill="1" applyBorder="1" applyAlignment="1" applyProtection="1">
      <alignment horizontal="right" vertical="center"/>
    </xf>
    <xf numFmtId="176" fontId="3" fillId="6" borderId="63" xfId="1" applyNumberFormat="1" applyFont="1" applyFill="1" applyBorder="1" applyAlignment="1" applyProtection="1">
      <alignment horizontal="right" vertical="center"/>
    </xf>
    <xf numFmtId="0" fontId="44" fillId="0" borderId="4" xfId="0" applyFont="1" applyBorder="1" applyAlignment="1" applyProtection="1">
      <alignment horizontal="center" vertical="center" wrapText="1"/>
    </xf>
    <xf numFmtId="0" fontId="43" fillId="0" borderId="4" xfId="0" applyFont="1" applyBorder="1" applyAlignment="1" applyProtection="1">
      <alignment horizontal="center" vertical="center" wrapText="1"/>
    </xf>
    <xf numFmtId="0" fontId="22" fillId="5" borderId="4" xfId="0" applyFont="1" applyFill="1" applyBorder="1" applyProtection="1">
      <alignment vertical="center"/>
    </xf>
    <xf numFmtId="0" fontId="22" fillId="0" borderId="8" xfId="0" applyFont="1" applyFill="1" applyBorder="1" applyAlignment="1" applyProtection="1">
      <alignment vertical="center" wrapText="1"/>
    </xf>
    <xf numFmtId="0" fontId="52" fillId="5" borderId="4" xfId="0" applyFont="1" applyFill="1" applyBorder="1" applyProtection="1">
      <alignment vertical="center"/>
    </xf>
    <xf numFmtId="176" fontId="2" fillId="6" borderId="8" xfId="1" applyNumberFormat="1" applyFont="1" applyFill="1" applyBorder="1" applyAlignment="1" applyProtection="1">
      <alignment horizontal="right" vertical="center"/>
    </xf>
    <xf numFmtId="0" fontId="45" fillId="0" borderId="4" xfId="0" applyFont="1" applyBorder="1" applyAlignment="1" applyProtection="1">
      <alignment horizontal="center" vertical="center" wrapText="1"/>
    </xf>
    <xf numFmtId="0" fontId="46" fillId="0" borderId="4" xfId="0" applyFont="1" applyBorder="1" applyAlignment="1" applyProtection="1">
      <alignment horizontal="center" vertical="center" wrapText="1"/>
    </xf>
    <xf numFmtId="0" fontId="22" fillId="5" borderId="11" xfId="0" applyFont="1" applyFill="1" applyBorder="1" applyProtection="1">
      <alignment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6" fontId="2" fillId="0" borderId="8" xfId="1" applyNumberFormat="1" applyFont="1" applyFill="1" applyBorder="1" applyAlignment="1" applyProtection="1">
      <alignment horizontal="right" vertical="center"/>
    </xf>
    <xf numFmtId="0" fontId="43" fillId="0" borderId="8" xfId="0" applyFont="1" applyFill="1" applyBorder="1" applyAlignment="1" applyProtection="1">
      <alignment vertical="center" wrapText="1"/>
    </xf>
    <xf numFmtId="0" fontId="2" fillId="0" borderId="8" xfId="0" applyFont="1" applyFill="1" applyBorder="1" applyAlignment="1" applyProtection="1">
      <alignment vertical="center" wrapText="1"/>
    </xf>
    <xf numFmtId="0" fontId="43" fillId="0" borderId="0" xfId="0" applyFont="1" applyProtection="1">
      <alignment vertical="center"/>
    </xf>
    <xf numFmtId="0" fontId="44" fillId="0" borderId="13" xfId="0" applyFont="1" applyBorder="1" applyProtection="1">
      <alignment vertical="center"/>
    </xf>
    <xf numFmtId="0" fontId="44" fillId="0" borderId="4" xfId="0" applyFont="1" applyBorder="1" applyProtection="1">
      <alignment vertical="center"/>
    </xf>
    <xf numFmtId="0" fontId="44" fillId="0" borderId="11" xfId="0" applyFont="1" applyBorder="1" applyProtection="1">
      <alignment vertical="center"/>
    </xf>
    <xf numFmtId="0" fontId="44" fillId="5" borderId="11" xfId="0" applyFont="1" applyFill="1" applyBorder="1" applyProtection="1">
      <alignment vertical="center"/>
    </xf>
    <xf numFmtId="176" fontId="44" fillId="0" borderId="11" xfId="1" applyNumberFormat="1" applyFont="1" applyBorder="1" applyAlignment="1" applyProtection="1">
      <alignment horizontal="right" vertical="center"/>
    </xf>
    <xf numFmtId="0" fontId="44" fillId="0" borderId="8" xfId="0" applyFont="1" applyBorder="1" applyAlignment="1" applyProtection="1">
      <alignment horizontal="left" vertical="center" wrapText="1"/>
    </xf>
    <xf numFmtId="0" fontId="44" fillId="0" borderId="0" xfId="0" applyFont="1" applyProtection="1">
      <alignment vertical="center"/>
    </xf>
    <xf numFmtId="176" fontId="44" fillId="0" borderId="4" xfId="1" applyNumberFormat="1" applyFont="1" applyBorder="1" applyAlignment="1" applyProtection="1">
      <alignment horizontal="right" vertical="center"/>
    </xf>
    <xf numFmtId="0" fontId="44" fillId="0" borderId="8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43" fillId="0" borderId="5" xfId="0" applyFont="1" applyBorder="1" applyAlignment="1" applyProtection="1">
      <alignment horizontal="center" vertical="center"/>
    </xf>
    <xf numFmtId="176" fontId="2" fillId="0" borderId="5" xfId="1" applyNumberFormat="1" applyFont="1" applyBorder="1" applyAlignment="1" applyProtection="1">
      <alignment horizontal="right" vertical="center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5" xfId="0" applyFont="1" applyBorder="1" applyProtection="1">
      <alignment vertical="center"/>
    </xf>
    <xf numFmtId="0" fontId="2" fillId="0" borderId="9" xfId="0" applyFont="1" applyBorder="1" applyAlignment="1" applyProtection="1">
      <alignment horizontal="center" vertical="center"/>
    </xf>
    <xf numFmtId="0" fontId="2" fillId="0" borderId="14" xfId="0" applyFont="1" applyBorder="1" applyProtection="1">
      <alignment vertical="center"/>
    </xf>
    <xf numFmtId="0" fontId="2" fillId="0" borderId="12" xfId="0" applyFont="1" applyBorder="1" applyProtection="1">
      <alignment vertical="center"/>
    </xf>
    <xf numFmtId="0" fontId="2" fillId="5" borderId="5" xfId="0" applyFont="1" applyFill="1" applyBorder="1" applyProtection="1">
      <alignment vertical="center"/>
    </xf>
    <xf numFmtId="0" fontId="43" fillId="5" borderId="5" xfId="0" applyFont="1" applyFill="1" applyBorder="1" applyProtection="1">
      <alignment vertical="center"/>
    </xf>
    <xf numFmtId="0" fontId="2" fillId="5" borderId="12" xfId="0" applyFont="1" applyFill="1" applyBorder="1" applyProtection="1">
      <alignment vertical="center"/>
    </xf>
    <xf numFmtId="0" fontId="52" fillId="5" borderId="5" xfId="0" applyFont="1" applyFill="1" applyBorder="1" applyProtection="1">
      <alignment vertical="center"/>
    </xf>
    <xf numFmtId="176" fontId="2" fillId="0" borderId="12" xfId="1" applyNumberFormat="1" applyFont="1" applyBorder="1" applyAlignment="1" applyProtection="1">
      <alignment horizontal="right" vertical="center"/>
    </xf>
    <xf numFmtId="176" fontId="2" fillId="0" borderId="9" xfId="1" applyNumberFormat="1" applyFont="1" applyBorder="1" applyAlignment="1" applyProtection="1">
      <alignment horizontal="right" vertical="center"/>
    </xf>
    <xf numFmtId="176" fontId="22" fillId="0" borderId="66" xfId="1" applyNumberFormat="1" applyFont="1" applyFill="1" applyBorder="1" applyAlignment="1" applyProtection="1">
      <alignment horizontal="right" vertical="center"/>
    </xf>
    <xf numFmtId="0" fontId="47" fillId="0" borderId="0" xfId="0" applyFont="1" applyProtection="1">
      <alignment vertical="center"/>
    </xf>
    <xf numFmtId="0" fontId="44" fillId="0" borderId="3" xfId="0" applyFont="1" applyFill="1" applyBorder="1" applyAlignment="1" applyProtection="1">
      <alignment horizontal="left" vertical="center" wrapText="1"/>
    </xf>
    <xf numFmtId="0" fontId="44" fillId="0" borderId="8" xfId="0" applyFont="1" applyFill="1" applyBorder="1" applyAlignment="1" applyProtection="1">
      <alignment vertical="center" wrapText="1"/>
    </xf>
    <xf numFmtId="0" fontId="43" fillId="0" borderId="8" xfId="0" applyFont="1" applyFill="1" applyBorder="1" applyAlignment="1" applyProtection="1">
      <alignment horizontal="left" vertical="center" wrapText="1"/>
    </xf>
    <xf numFmtId="0" fontId="44" fillId="0" borderId="8" xfId="0" applyFont="1" applyFill="1" applyBorder="1" applyAlignment="1" applyProtection="1">
      <alignment horizontal="left" vertical="center" wrapText="1"/>
    </xf>
    <xf numFmtId="0" fontId="43" fillId="0" borderId="9" xfId="0" applyFont="1" applyFill="1" applyBorder="1" applyAlignment="1" applyProtection="1">
      <alignment horizontal="left" vertical="center" wrapText="1"/>
    </xf>
    <xf numFmtId="176" fontId="48" fillId="0" borderId="0" xfId="0" applyNumberFormat="1" applyFont="1" applyProtection="1">
      <alignment vertical="center"/>
    </xf>
    <xf numFmtId="176" fontId="49" fillId="0" borderId="0" xfId="0" applyNumberFormat="1" applyFont="1" applyProtection="1">
      <alignment vertical="center"/>
    </xf>
    <xf numFmtId="176" fontId="48" fillId="0" borderId="0" xfId="0" applyNumberFormat="1" applyFont="1">
      <alignment vertical="center"/>
    </xf>
    <xf numFmtId="181" fontId="48" fillId="0" borderId="0" xfId="0" applyNumberFormat="1" applyFont="1">
      <alignment vertical="center"/>
    </xf>
    <xf numFmtId="0" fontId="21" fillId="9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67" fillId="0" borderId="0" xfId="0" applyFont="1" applyAlignment="1">
      <alignment horizontal="center" vertical="center"/>
    </xf>
    <xf numFmtId="0" fontId="68" fillId="0" borderId="0" xfId="0" applyFont="1">
      <alignment vertical="center"/>
    </xf>
    <xf numFmtId="0" fontId="67" fillId="0" borderId="0" xfId="0" applyFont="1" applyFill="1" applyBorder="1" applyAlignment="1">
      <alignment horizontal="center" vertical="center"/>
    </xf>
    <xf numFmtId="178" fontId="67" fillId="0" borderId="0" xfId="0" applyNumberFormat="1" applyFont="1">
      <alignment vertical="center"/>
    </xf>
    <xf numFmtId="0" fontId="66" fillId="0" borderId="0" xfId="0" applyFo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7" fillId="0" borderId="0" xfId="0" applyFont="1" applyBorder="1">
      <alignment vertical="center"/>
    </xf>
    <xf numFmtId="0" fontId="70" fillId="9" borderId="2" xfId="0" applyFont="1" applyFill="1" applyBorder="1" applyAlignment="1">
      <alignment horizontal="center" vertical="center"/>
    </xf>
    <xf numFmtId="0" fontId="70" fillId="8" borderId="2" xfId="0" applyFont="1" applyFill="1" applyBorder="1" applyAlignment="1">
      <alignment horizontal="center" vertical="center"/>
    </xf>
    <xf numFmtId="178" fontId="70" fillId="8" borderId="2" xfId="0" applyNumberFormat="1" applyFont="1" applyFill="1" applyBorder="1">
      <alignment vertical="center"/>
    </xf>
    <xf numFmtId="178" fontId="67" fillId="8" borderId="2" xfId="0" applyNumberFormat="1" applyFont="1" applyFill="1" applyBorder="1">
      <alignment vertical="center"/>
    </xf>
    <xf numFmtId="0" fontId="67" fillId="8" borderId="2" xfId="0" applyFont="1" applyFill="1" applyBorder="1">
      <alignment vertical="center"/>
    </xf>
    <xf numFmtId="0" fontId="70" fillId="0" borderId="2" xfId="0" applyFont="1" applyBorder="1" applyAlignment="1">
      <alignment horizontal="center" vertical="center"/>
    </xf>
    <xf numFmtId="178" fontId="67" fillId="0" borderId="2" xfId="0" applyNumberFormat="1" applyFont="1" applyBorder="1">
      <alignment vertical="center"/>
    </xf>
    <xf numFmtId="0" fontId="67" fillId="0" borderId="0" xfId="0" applyFont="1">
      <alignment vertical="center"/>
    </xf>
    <xf numFmtId="0" fontId="70" fillId="0" borderId="0" xfId="0" applyFont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67" fillId="0" borderId="17" xfId="0" applyFont="1" applyBorder="1" applyAlignment="1">
      <alignment horizontal="left" vertical="center" wrapText="1"/>
    </xf>
    <xf numFmtId="0" fontId="67" fillId="0" borderId="27" xfId="0" applyFont="1" applyBorder="1" applyAlignment="1">
      <alignment horizontal="left" vertical="center" wrapText="1"/>
    </xf>
    <xf numFmtId="0" fontId="21" fillId="9" borderId="19" xfId="0" applyFont="1" applyFill="1" applyBorder="1" applyAlignment="1">
      <alignment horizontal="center" vertical="center"/>
    </xf>
    <xf numFmtId="0" fontId="21" fillId="9" borderId="22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horizontal="center" vertical="center"/>
    </xf>
    <xf numFmtId="0" fontId="21" fillId="9" borderId="21" xfId="0" applyFont="1" applyFill="1" applyBorder="1" applyAlignment="1">
      <alignment horizontal="center" vertical="center"/>
    </xf>
    <xf numFmtId="0" fontId="21" fillId="9" borderId="23" xfId="0" applyFont="1" applyFill="1" applyBorder="1" applyAlignment="1">
      <alignment horizontal="center" vertical="center"/>
    </xf>
    <xf numFmtId="0" fontId="21" fillId="9" borderId="51" xfId="0" applyFont="1" applyFill="1" applyBorder="1" applyAlignment="1">
      <alignment horizontal="center" vertical="center"/>
    </xf>
    <xf numFmtId="0" fontId="21" fillId="9" borderId="53" xfId="0" applyFont="1" applyFill="1" applyBorder="1" applyAlignment="1">
      <alignment horizontal="center" vertical="center"/>
    </xf>
    <xf numFmtId="0" fontId="21" fillId="9" borderId="52" xfId="0" applyFont="1" applyFill="1" applyBorder="1" applyAlignment="1">
      <alignment horizontal="center" vertical="center"/>
    </xf>
    <xf numFmtId="178" fontId="25" fillId="11" borderId="21" xfId="0" applyNumberFormat="1" applyFont="1" applyFill="1" applyBorder="1" applyAlignment="1" applyProtection="1">
      <alignment horizontal="center" vertical="center" wrapText="1"/>
    </xf>
    <xf numFmtId="178" fontId="25" fillId="11" borderId="23" xfId="0" applyNumberFormat="1" applyFont="1" applyFill="1" applyBorder="1" applyAlignment="1" applyProtection="1">
      <alignment horizontal="center" vertical="center"/>
    </xf>
    <xf numFmtId="0" fontId="3" fillId="7" borderId="6" xfId="0" applyFont="1" applyFill="1" applyBorder="1" applyAlignment="1" applyProtection="1">
      <alignment horizontal="center" vertical="center"/>
    </xf>
    <xf numFmtId="178" fontId="27" fillId="7" borderId="2" xfId="0" applyNumberFormat="1" applyFont="1" applyFill="1" applyBorder="1" applyAlignment="1" applyProtection="1">
      <alignment horizontal="center" vertical="center" wrapText="1"/>
    </xf>
    <xf numFmtId="178" fontId="27" fillId="7" borderId="2" xfId="0" applyNumberFormat="1" applyFont="1" applyFill="1" applyBorder="1" applyAlignment="1" applyProtection="1">
      <alignment horizontal="center" vertical="center"/>
    </xf>
    <xf numFmtId="0" fontId="12" fillId="7" borderId="2" xfId="0" applyFont="1" applyFill="1" applyBorder="1" applyAlignment="1" applyProtection="1">
      <alignment horizontal="center" vertical="center"/>
    </xf>
    <xf numFmtId="0" fontId="12" fillId="7" borderId="10" xfId="0" applyFont="1" applyFill="1" applyBorder="1" applyAlignment="1" applyProtection="1">
      <alignment horizontal="center" vertical="center" wrapText="1"/>
    </xf>
    <xf numFmtId="0" fontId="12" fillId="7" borderId="2" xfId="0" applyFont="1" applyFill="1" applyBorder="1" applyAlignment="1" applyProtection="1">
      <alignment horizontal="center" vertical="center" wrapText="1"/>
    </xf>
    <xf numFmtId="0" fontId="12" fillId="7" borderId="10" xfId="0" applyFont="1" applyFill="1" applyBorder="1" applyAlignment="1" applyProtection="1">
      <alignment horizontal="center" vertical="center"/>
    </xf>
    <xf numFmtId="0" fontId="3" fillId="7" borderId="2" xfId="0" applyFont="1" applyFill="1" applyBorder="1" applyAlignment="1" applyProtection="1">
      <alignment horizontal="center" vertical="center"/>
    </xf>
    <xf numFmtId="178" fontId="27" fillId="6" borderId="2" xfId="0" applyNumberFormat="1" applyFont="1" applyFill="1" applyBorder="1" applyAlignment="1" applyProtection="1">
      <alignment horizontal="center" vertical="center" wrapText="1"/>
    </xf>
    <xf numFmtId="178" fontId="28" fillId="6" borderId="2" xfId="0" applyNumberFormat="1" applyFont="1" applyFill="1" applyBorder="1" applyAlignment="1" applyProtection="1">
      <alignment horizontal="center" vertical="center"/>
    </xf>
    <xf numFmtId="178" fontId="25" fillId="6" borderId="6" xfId="0" applyNumberFormat="1" applyFont="1" applyFill="1" applyBorder="1" applyAlignment="1" applyProtection="1">
      <alignment horizontal="center" vertical="center" wrapText="1"/>
    </xf>
    <xf numFmtId="178" fontId="25" fillId="6" borderId="6" xfId="0" applyNumberFormat="1" applyFont="1" applyFill="1" applyBorder="1" applyAlignment="1" applyProtection="1">
      <alignment horizontal="center" vertical="center"/>
    </xf>
    <xf numFmtId="178" fontId="30" fillId="11" borderId="19" xfId="0" applyNumberFormat="1" applyFont="1" applyFill="1" applyBorder="1" applyAlignment="1" applyProtection="1">
      <alignment horizontal="center" vertical="center" wrapText="1"/>
    </xf>
    <xf numFmtId="178" fontId="30" fillId="11" borderId="20" xfId="0" applyNumberFormat="1" applyFont="1" applyFill="1" applyBorder="1" applyAlignment="1" applyProtection="1">
      <alignment horizontal="center" vertical="center"/>
    </xf>
    <xf numFmtId="0" fontId="13" fillId="7" borderId="17" xfId="0" applyFont="1" applyFill="1" applyBorder="1" applyAlignment="1" applyProtection="1">
      <alignment horizontal="center" vertical="center" wrapText="1"/>
    </xf>
    <xf numFmtId="0" fontId="13" fillId="7" borderId="27" xfId="0" applyFont="1" applyFill="1" applyBorder="1" applyAlignment="1" applyProtection="1">
      <alignment horizontal="center" vertical="center" wrapText="1"/>
    </xf>
    <xf numFmtId="0" fontId="13" fillId="8" borderId="2" xfId="0" applyFont="1" applyFill="1" applyBorder="1" applyAlignment="1" applyProtection="1">
      <alignment horizontal="center" vertical="center"/>
    </xf>
    <xf numFmtId="0" fontId="3" fillId="7" borderId="7" xfId="0" applyFont="1" applyFill="1" applyBorder="1" applyAlignment="1" applyProtection="1">
      <alignment horizontal="center" vertical="center" wrapText="1"/>
    </xf>
    <xf numFmtId="0" fontId="12" fillId="8" borderId="2" xfId="0" applyFont="1" applyFill="1" applyBorder="1" applyAlignment="1" applyProtection="1">
      <alignment horizontal="center" vertical="center" wrapText="1"/>
    </xf>
    <xf numFmtId="0" fontId="12" fillId="8" borderId="2" xfId="0" applyFont="1" applyFill="1" applyBorder="1" applyAlignment="1" applyProtection="1">
      <alignment horizontal="center" vertical="center"/>
    </xf>
    <xf numFmtId="0" fontId="3" fillId="8" borderId="2" xfId="0" applyFont="1" applyFill="1" applyBorder="1" applyAlignment="1" applyProtection="1">
      <alignment horizontal="center" vertical="center"/>
    </xf>
    <xf numFmtId="0" fontId="3" fillId="8" borderId="2" xfId="0" applyFont="1" applyFill="1" applyBorder="1" applyAlignment="1" applyProtection="1">
      <alignment horizontal="center" vertical="center" wrapText="1"/>
    </xf>
    <xf numFmtId="0" fontId="41" fillId="8" borderId="2" xfId="0" applyFont="1" applyFill="1" applyBorder="1" applyAlignment="1" applyProtection="1">
      <alignment horizontal="center" vertical="center"/>
    </xf>
    <xf numFmtId="0" fontId="3" fillId="8" borderId="17" xfId="0" applyFont="1" applyFill="1" applyBorder="1" applyAlignment="1" applyProtection="1">
      <alignment horizontal="center" vertical="center" wrapText="1"/>
    </xf>
    <xf numFmtId="0" fontId="3" fillId="8" borderId="18" xfId="0" applyFont="1" applyFill="1" applyBorder="1" applyAlignment="1" applyProtection="1">
      <alignment horizontal="center" vertical="center" wrapText="1"/>
    </xf>
    <xf numFmtId="0" fontId="3" fillId="8" borderId="15" xfId="0" applyFont="1" applyFill="1" applyBorder="1" applyAlignment="1" applyProtection="1">
      <alignment horizontal="center" vertical="center" wrapText="1"/>
    </xf>
    <xf numFmtId="0" fontId="3" fillId="8" borderId="16" xfId="0" applyFont="1" applyFill="1" applyBorder="1" applyAlignment="1" applyProtection="1">
      <alignment horizontal="center" vertical="center" wrapText="1"/>
    </xf>
    <xf numFmtId="178" fontId="27" fillId="16" borderId="17" xfId="0" applyNumberFormat="1" applyFont="1" applyFill="1" applyBorder="1" applyAlignment="1" applyProtection="1">
      <alignment horizontal="center" vertical="center" wrapText="1"/>
    </xf>
    <xf numFmtId="178" fontId="27" fillId="16" borderId="27" xfId="0" applyNumberFormat="1" applyFont="1" applyFill="1" applyBorder="1" applyAlignment="1" applyProtection="1">
      <alignment horizontal="center" vertical="center" wrapText="1"/>
    </xf>
    <xf numFmtId="0" fontId="3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41" fillId="8" borderId="2" xfId="0" applyFont="1" applyFill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178" fontId="27" fillId="7" borderId="2" xfId="0" applyNumberFormat="1" applyFont="1" applyFill="1" applyBorder="1" applyAlignment="1">
      <alignment horizontal="center" vertical="center" wrapText="1"/>
    </xf>
    <xf numFmtId="178" fontId="27" fillId="7" borderId="2" xfId="0" applyNumberFormat="1" applyFont="1" applyFill="1" applyBorder="1" applyAlignment="1">
      <alignment horizontal="center" vertical="center"/>
    </xf>
    <xf numFmtId="178" fontId="27" fillId="6" borderId="2" xfId="0" applyNumberFormat="1" applyFont="1" applyFill="1" applyBorder="1" applyAlignment="1">
      <alignment horizontal="center" vertical="center" wrapText="1"/>
    </xf>
    <xf numFmtId="178" fontId="27" fillId="6" borderId="2" xfId="0" applyNumberFormat="1" applyFont="1" applyFill="1" applyBorder="1" applyAlignment="1">
      <alignment horizontal="center" vertical="center"/>
    </xf>
    <xf numFmtId="178" fontId="25" fillId="6" borderId="6" xfId="0" applyNumberFormat="1" applyFont="1" applyFill="1" applyBorder="1" applyAlignment="1">
      <alignment horizontal="center" vertical="center" wrapText="1"/>
    </xf>
    <xf numFmtId="178" fontId="25" fillId="6" borderId="6" xfId="0" applyNumberFormat="1" applyFont="1" applyFill="1" applyBorder="1" applyAlignment="1">
      <alignment horizontal="center" vertical="center"/>
    </xf>
    <xf numFmtId="178" fontId="30" fillId="11" borderId="19" xfId="0" applyNumberFormat="1" applyFont="1" applyFill="1" applyBorder="1" applyAlignment="1">
      <alignment horizontal="center" vertical="center" wrapText="1"/>
    </xf>
    <xf numFmtId="178" fontId="30" fillId="11" borderId="20" xfId="0" applyNumberFormat="1" applyFont="1" applyFill="1" applyBorder="1" applyAlignment="1">
      <alignment horizontal="center" vertical="center"/>
    </xf>
    <xf numFmtId="178" fontId="25" fillId="11" borderId="21" xfId="0" applyNumberFormat="1" applyFont="1" applyFill="1" applyBorder="1" applyAlignment="1">
      <alignment horizontal="center" vertical="center" wrapText="1"/>
    </xf>
    <xf numFmtId="178" fontId="25" fillId="11" borderId="23" xfId="0" applyNumberFormat="1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12" fillId="7" borderId="10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3" fillId="7" borderId="17" xfId="0" applyFont="1" applyFill="1" applyBorder="1" applyAlignment="1">
      <alignment horizontal="center" vertical="center" wrapText="1"/>
    </xf>
    <xf numFmtId="0" fontId="13" fillId="7" borderId="27" xfId="0" applyFont="1" applyFill="1" applyBorder="1" applyAlignment="1">
      <alignment horizontal="center" vertical="center" wrapText="1"/>
    </xf>
    <xf numFmtId="0" fontId="3" fillId="8" borderId="17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0" fontId="37" fillId="0" borderId="57" xfId="2" quotePrefix="1" applyFont="1" applyFill="1" applyBorder="1" applyAlignment="1">
      <alignment horizontal="center" vertical="center" wrapText="1" shrinkToFit="1"/>
    </xf>
    <xf numFmtId="0" fontId="37" fillId="0" borderId="58" xfId="2" quotePrefix="1" applyFont="1" applyFill="1" applyBorder="1" applyAlignment="1">
      <alignment horizontal="center" vertical="center" wrapText="1" shrinkToFit="1"/>
    </xf>
    <xf numFmtId="0" fontId="37" fillId="0" borderId="59" xfId="2" quotePrefix="1" applyFont="1" applyFill="1" applyBorder="1" applyAlignment="1">
      <alignment horizontal="center" vertical="center" wrapText="1" shrinkToFit="1"/>
    </xf>
    <xf numFmtId="0" fontId="35" fillId="0" borderId="57" xfId="2" quotePrefix="1" applyFont="1" applyFill="1" applyBorder="1" applyAlignment="1">
      <alignment horizontal="center" vertical="center" wrapText="1" shrinkToFit="1"/>
    </xf>
    <xf numFmtId="0" fontId="35" fillId="0" borderId="58" xfId="2" quotePrefix="1" applyFont="1" applyFill="1" applyBorder="1" applyAlignment="1">
      <alignment horizontal="center" vertical="center" wrapText="1" shrinkToFit="1"/>
    </xf>
    <xf numFmtId="0" fontId="35" fillId="0" borderId="59" xfId="2" quotePrefix="1" applyFont="1" applyFill="1" applyBorder="1" applyAlignment="1">
      <alignment horizontal="center" vertical="center" wrapText="1" shrinkToFit="1"/>
    </xf>
    <xf numFmtId="0" fontId="32" fillId="0" borderId="0" xfId="2" applyFont="1" applyFill="1" applyAlignment="1">
      <alignment horizontal="center" vertical="center"/>
    </xf>
    <xf numFmtId="0" fontId="36" fillId="14" borderId="29" xfId="2" applyFont="1" applyFill="1" applyBorder="1" applyAlignment="1">
      <alignment horizontal="center" vertical="center"/>
    </xf>
    <xf numFmtId="0" fontId="36" fillId="14" borderId="36" xfId="2" applyFont="1" applyFill="1" applyBorder="1" applyAlignment="1">
      <alignment horizontal="center" vertical="center"/>
    </xf>
    <xf numFmtId="0" fontId="36" fillId="14" borderId="30" xfId="2" applyFont="1" applyFill="1" applyBorder="1" applyAlignment="1">
      <alignment horizontal="center" vertical="center" wrapText="1"/>
    </xf>
    <xf numFmtId="0" fontId="36" fillId="14" borderId="37" xfId="2" applyFont="1" applyFill="1" applyBorder="1" applyAlignment="1">
      <alignment horizontal="center" vertical="center" wrapText="1"/>
    </xf>
    <xf numFmtId="0" fontId="36" fillId="14" borderId="30" xfId="2" applyFont="1" applyFill="1" applyBorder="1" applyAlignment="1">
      <alignment horizontal="center" vertical="center"/>
    </xf>
    <xf numFmtId="0" fontId="36" fillId="14" borderId="37" xfId="2" applyFont="1" applyFill="1" applyBorder="1" applyAlignment="1">
      <alignment horizontal="center" vertical="center"/>
    </xf>
    <xf numFmtId="0" fontId="36" fillId="14" borderId="31" xfId="2" applyFont="1" applyFill="1" applyBorder="1" applyAlignment="1">
      <alignment horizontal="center" vertical="center"/>
    </xf>
    <xf numFmtId="0" fontId="36" fillId="14" borderId="32" xfId="2" applyFont="1" applyFill="1" applyBorder="1" applyAlignment="1">
      <alignment horizontal="center" vertical="center"/>
    </xf>
    <xf numFmtId="0" fontId="36" fillId="14" borderId="33" xfId="2" applyFont="1" applyFill="1" applyBorder="1" applyAlignment="1">
      <alignment horizontal="center" vertical="center"/>
    </xf>
    <xf numFmtId="0" fontId="36" fillId="14" borderId="34" xfId="2" applyFont="1" applyFill="1" applyBorder="1" applyAlignment="1">
      <alignment horizontal="center" vertical="center"/>
    </xf>
    <xf numFmtId="0" fontId="36" fillId="14" borderId="38" xfId="2" applyFont="1" applyFill="1" applyBorder="1" applyAlignment="1">
      <alignment horizontal="center" vertical="center"/>
    </xf>
    <xf numFmtId="0" fontId="36" fillId="14" borderId="57" xfId="2" applyFont="1" applyFill="1" applyBorder="1" applyAlignment="1">
      <alignment horizontal="center" vertical="center"/>
    </xf>
    <xf numFmtId="0" fontId="36" fillId="14" borderId="59" xfId="2" applyFont="1" applyFill="1" applyBorder="1" applyAlignment="1">
      <alignment horizontal="center" vertical="center"/>
    </xf>
  </cellXfs>
  <cellStyles count="13">
    <cellStyle name="쉼표 [0]" xfId="1" builtinId="6"/>
    <cellStyle name="쉼표 [0] 10" xfId="4"/>
    <cellStyle name="쉼표 [0] 10 2" xfId="5"/>
    <cellStyle name="쉼표 [0] 2" xfId="3"/>
    <cellStyle name="쉼표 [0] 2 3" xfId="7"/>
    <cellStyle name="쉼표 [0] 2 3 2" xfId="8"/>
    <cellStyle name="쉼표 [0] 3" xfId="9"/>
    <cellStyle name="쉼표 [0] 4" xfId="11"/>
    <cellStyle name="쉼표 [0] 5" xfId="12"/>
    <cellStyle name="표준" xfId="0" builtinId="0"/>
    <cellStyle name="표준 2" xfId="2"/>
    <cellStyle name="표준 2 2" xfId="6"/>
    <cellStyle name="표준 3" xfId="10"/>
  </cellStyles>
  <dxfs count="0"/>
  <tableStyles count="0" defaultTableStyle="TableStyleMedium2" defaultPivotStyle="PivotStyleLight16"/>
  <colors>
    <mruColors>
      <color rgb="FF0000CC"/>
      <color rgb="FFFFFFCC"/>
      <color rgb="FFFFFF66"/>
      <color rgb="FFCCFFFF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5"/>
  <sheetViews>
    <sheetView zoomScale="85" zoomScaleNormal="85" workbookViewId="0">
      <pane ySplit="2" topLeftCell="A3" activePane="bottomLeft" state="frozen"/>
      <selection pane="bottomLeft" activeCell="F31" sqref="F31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>
      <c r="A10" s="3" t="s">
        <v>583</v>
      </c>
      <c r="B10" s="3" t="s">
        <v>9</v>
      </c>
      <c r="C10" s="3" t="s">
        <v>32</v>
      </c>
      <c r="D10" s="1"/>
      <c r="E10" s="3" t="s">
        <v>32</v>
      </c>
      <c r="F10" s="3" t="s">
        <v>583</v>
      </c>
      <c r="G10" s="3" t="s">
        <v>9</v>
      </c>
      <c r="H10" s="3" t="s">
        <v>33</v>
      </c>
      <c r="I10" s="3" t="s">
        <v>34</v>
      </c>
    </row>
    <row r="11" spans="1:9">
      <c r="A11" s="3" t="s">
        <v>584</v>
      </c>
      <c r="B11" s="3" t="s">
        <v>9</v>
      </c>
      <c r="C11" s="3" t="s">
        <v>32</v>
      </c>
      <c r="D11" s="1"/>
      <c r="E11" s="3" t="s">
        <v>32</v>
      </c>
      <c r="F11" s="3" t="s">
        <v>584</v>
      </c>
      <c r="G11" s="3" t="s">
        <v>9</v>
      </c>
      <c r="H11" s="3" t="s">
        <v>35</v>
      </c>
      <c r="I11" s="3" t="s">
        <v>36</v>
      </c>
    </row>
    <row r="12" spans="1:9">
      <c r="A12" s="95" t="s">
        <v>580</v>
      </c>
      <c r="B12" s="3" t="s">
        <v>9</v>
      </c>
      <c r="C12" s="3" t="s">
        <v>582</v>
      </c>
      <c r="D12" s="1"/>
      <c r="E12" s="3" t="s">
        <v>582</v>
      </c>
      <c r="F12" s="3" t="s">
        <v>580</v>
      </c>
      <c r="G12" s="3" t="s">
        <v>9</v>
      </c>
      <c r="H12" s="3" t="s">
        <v>37</v>
      </c>
      <c r="I12" s="3" t="s">
        <v>38</v>
      </c>
    </row>
    <row r="13" spans="1:9">
      <c r="A13" s="95" t="s">
        <v>581</v>
      </c>
      <c r="B13" s="3" t="s">
        <v>9</v>
      </c>
      <c r="C13" s="3" t="s">
        <v>582</v>
      </c>
      <c r="D13" s="1"/>
      <c r="E13" s="3" t="s">
        <v>582</v>
      </c>
      <c r="F13" s="3" t="s">
        <v>581</v>
      </c>
      <c r="G13" s="3" t="s">
        <v>9</v>
      </c>
      <c r="H13" s="3" t="s">
        <v>39</v>
      </c>
      <c r="I13" s="3" t="s">
        <v>40</v>
      </c>
    </row>
    <row r="14" spans="1:9">
      <c r="A14" s="3" t="s">
        <v>41</v>
      </c>
      <c r="B14" s="3" t="s">
        <v>9</v>
      </c>
      <c r="C14" s="3" t="s">
        <v>582</v>
      </c>
      <c r="D14" s="1"/>
      <c r="E14" s="3" t="s">
        <v>582</v>
      </c>
      <c r="F14" s="3" t="s">
        <v>41</v>
      </c>
      <c r="G14" s="3" t="s">
        <v>9</v>
      </c>
      <c r="H14" s="3" t="s">
        <v>42</v>
      </c>
      <c r="I14" s="3" t="s">
        <v>43</v>
      </c>
    </row>
    <row r="15" spans="1:9">
      <c r="A15" s="3" t="s">
        <v>44</v>
      </c>
      <c r="B15" s="3" t="s">
        <v>45</v>
      </c>
      <c r="C15" s="3" t="s">
        <v>46</v>
      </c>
      <c r="D15" s="1"/>
      <c r="E15" s="3" t="s">
        <v>46</v>
      </c>
      <c r="F15" s="3" t="s">
        <v>44</v>
      </c>
      <c r="G15" s="3" t="s">
        <v>45</v>
      </c>
      <c r="H15" s="3" t="s">
        <v>47</v>
      </c>
      <c r="I15" s="3" t="s">
        <v>623</v>
      </c>
    </row>
    <row r="16" spans="1:9">
      <c r="A16" s="3" t="s">
        <v>49</v>
      </c>
      <c r="B16" s="3" t="s">
        <v>45</v>
      </c>
      <c r="C16" s="3" t="s">
        <v>46</v>
      </c>
      <c r="D16" s="1"/>
      <c r="E16" s="3" t="s">
        <v>46</v>
      </c>
      <c r="F16" s="3" t="s">
        <v>49</v>
      </c>
      <c r="G16" s="3" t="s">
        <v>45</v>
      </c>
      <c r="H16" s="3" t="s">
        <v>50</v>
      </c>
      <c r="I16" s="3" t="s">
        <v>624</v>
      </c>
    </row>
    <row r="17" spans="1:9">
      <c r="A17" s="3" t="s">
        <v>52</v>
      </c>
      <c r="B17" s="3" t="s">
        <v>45</v>
      </c>
      <c r="C17" s="3" t="s">
        <v>46</v>
      </c>
      <c r="D17" s="1"/>
      <c r="E17" s="3" t="s">
        <v>46</v>
      </c>
      <c r="F17" s="3" t="s">
        <v>52</v>
      </c>
      <c r="G17" s="3" t="s">
        <v>45</v>
      </c>
      <c r="H17" s="3" t="s">
        <v>53</v>
      </c>
      <c r="I17" s="3" t="s">
        <v>625</v>
      </c>
    </row>
    <row r="18" spans="1:9">
      <c r="A18" s="3" t="s">
        <v>55</v>
      </c>
      <c r="B18" s="3" t="s">
        <v>45</v>
      </c>
      <c r="C18" s="3" t="s">
        <v>46</v>
      </c>
      <c r="D18" s="1"/>
      <c r="E18" s="3" t="s">
        <v>46</v>
      </c>
      <c r="F18" s="3" t="s">
        <v>55</v>
      </c>
      <c r="G18" s="3" t="s">
        <v>45</v>
      </c>
      <c r="H18" s="3" t="s">
        <v>56</v>
      </c>
      <c r="I18" s="3" t="s">
        <v>626</v>
      </c>
    </row>
    <row r="19" spans="1:9">
      <c r="A19" s="3" t="s">
        <v>58</v>
      </c>
      <c r="B19" s="3" t="s">
        <v>45</v>
      </c>
      <c r="C19" s="3" t="s">
        <v>59</v>
      </c>
      <c r="D19" s="1"/>
      <c r="E19" s="3" t="s">
        <v>59</v>
      </c>
      <c r="F19" s="3" t="s">
        <v>58</v>
      </c>
      <c r="G19" s="3" t="s">
        <v>45</v>
      </c>
      <c r="H19" s="3" t="s">
        <v>60</v>
      </c>
      <c r="I19" s="3" t="s">
        <v>627</v>
      </c>
    </row>
    <row r="20" spans="1:9">
      <c r="A20" s="3" t="s">
        <v>62</v>
      </c>
      <c r="B20" s="3" t="s">
        <v>45</v>
      </c>
      <c r="C20" s="3" t="s">
        <v>59</v>
      </c>
      <c r="D20" s="1"/>
      <c r="E20" s="3" t="s">
        <v>59</v>
      </c>
      <c r="F20" s="3" t="s">
        <v>62</v>
      </c>
      <c r="G20" s="3" t="s">
        <v>45</v>
      </c>
      <c r="H20" s="3" t="s">
        <v>63</v>
      </c>
      <c r="I20" s="3" t="s">
        <v>628</v>
      </c>
    </row>
    <row r="21" spans="1:9">
      <c r="A21" s="3" t="s">
        <v>65</v>
      </c>
      <c r="B21" s="3" t="s">
        <v>45</v>
      </c>
      <c r="C21" s="3" t="s">
        <v>59</v>
      </c>
      <c r="D21" s="1"/>
      <c r="E21" s="3" t="s">
        <v>59</v>
      </c>
      <c r="F21" s="3" t="s">
        <v>65</v>
      </c>
      <c r="G21" s="3" t="s">
        <v>45</v>
      </c>
      <c r="H21" s="3" t="s">
        <v>66</v>
      </c>
      <c r="I21" s="3" t="s">
        <v>629</v>
      </c>
    </row>
    <row r="22" spans="1:9">
      <c r="A22" s="3" t="s">
        <v>68</v>
      </c>
      <c r="B22" s="3" t="s">
        <v>45</v>
      </c>
      <c r="C22" s="3" t="s">
        <v>59</v>
      </c>
      <c r="D22" s="1"/>
      <c r="E22" s="3" t="s">
        <v>59</v>
      </c>
      <c r="F22" s="3" t="s">
        <v>68</v>
      </c>
      <c r="G22" s="3" t="s">
        <v>45</v>
      </c>
      <c r="H22" s="3" t="s">
        <v>69</v>
      </c>
      <c r="I22" s="3" t="s">
        <v>630</v>
      </c>
    </row>
    <row r="23" spans="1:9">
      <c r="A23" s="3" t="s">
        <v>71</v>
      </c>
      <c r="B23" s="3" t="s">
        <v>45</v>
      </c>
      <c r="C23" s="3" t="s">
        <v>59</v>
      </c>
      <c r="D23" s="1"/>
      <c r="E23" s="3" t="s">
        <v>59</v>
      </c>
      <c r="F23" s="3" t="s">
        <v>71</v>
      </c>
      <c r="G23" s="3" t="s">
        <v>45</v>
      </c>
      <c r="H23" s="3" t="s">
        <v>72</v>
      </c>
      <c r="I23" s="3" t="s">
        <v>631</v>
      </c>
    </row>
    <row r="24" spans="1:9">
      <c r="A24" s="3" t="s">
        <v>74</v>
      </c>
      <c r="B24" s="3" t="s">
        <v>45</v>
      </c>
      <c r="C24" s="3" t="s">
        <v>59</v>
      </c>
      <c r="D24" s="1"/>
      <c r="E24" s="3" t="s">
        <v>59</v>
      </c>
      <c r="F24" s="3" t="s">
        <v>74</v>
      </c>
      <c r="G24" s="3" t="s">
        <v>45</v>
      </c>
      <c r="H24" s="3" t="s">
        <v>75</v>
      </c>
      <c r="I24" s="3" t="s">
        <v>632</v>
      </c>
    </row>
    <row r="25" spans="1:9">
      <c r="A25" s="3" t="s">
        <v>77</v>
      </c>
      <c r="B25" s="3" t="s">
        <v>45</v>
      </c>
      <c r="C25" s="3" t="s">
        <v>59</v>
      </c>
      <c r="D25" s="1"/>
      <c r="E25" s="3" t="s">
        <v>59</v>
      </c>
      <c r="F25" s="3" t="s">
        <v>77</v>
      </c>
      <c r="G25" s="3" t="s">
        <v>45</v>
      </c>
      <c r="H25" s="3" t="s">
        <v>78</v>
      </c>
      <c r="I25" s="3" t="s">
        <v>633</v>
      </c>
    </row>
    <row r="26" spans="1:9">
      <c r="A26" s="3" t="s">
        <v>80</v>
      </c>
      <c r="B26" s="3" t="s">
        <v>45</v>
      </c>
      <c r="C26" s="3" t="s">
        <v>59</v>
      </c>
      <c r="D26" s="1"/>
      <c r="E26" s="3" t="s">
        <v>59</v>
      </c>
      <c r="F26" s="3" t="s">
        <v>80</v>
      </c>
      <c r="G26" s="3" t="s">
        <v>45</v>
      </c>
      <c r="H26" s="3" t="s">
        <v>81</v>
      </c>
      <c r="I26" s="3" t="s">
        <v>634</v>
      </c>
    </row>
    <row r="27" spans="1:9">
      <c r="A27" s="3" t="s">
        <v>83</v>
      </c>
      <c r="B27" s="3" t="s">
        <v>45</v>
      </c>
      <c r="C27" s="3" t="s">
        <v>59</v>
      </c>
      <c r="D27" s="1"/>
      <c r="E27" s="3" t="s">
        <v>59</v>
      </c>
      <c r="F27" s="3" t="s">
        <v>83</v>
      </c>
      <c r="G27" s="3" t="s">
        <v>45</v>
      </c>
      <c r="H27" s="3" t="s">
        <v>84</v>
      </c>
      <c r="I27" s="3" t="s">
        <v>635</v>
      </c>
    </row>
    <row r="28" spans="1:9">
      <c r="A28" s="3" t="s">
        <v>86</v>
      </c>
      <c r="B28" s="3" t="s">
        <v>45</v>
      </c>
      <c r="C28" s="3" t="s">
        <v>59</v>
      </c>
      <c r="D28" s="1"/>
      <c r="E28" s="3" t="s">
        <v>59</v>
      </c>
      <c r="F28" s="3" t="s">
        <v>86</v>
      </c>
      <c r="G28" s="3" t="s">
        <v>45</v>
      </c>
      <c r="H28" s="3" t="s">
        <v>87</v>
      </c>
      <c r="I28" s="3" t="s">
        <v>636</v>
      </c>
    </row>
    <row r="29" spans="1:9">
      <c r="A29" s="3" t="s">
        <v>89</v>
      </c>
      <c r="B29" s="3" t="s">
        <v>45</v>
      </c>
      <c r="C29" s="3" t="s">
        <v>90</v>
      </c>
      <c r="D29" s="1"/>
      <c r="E29" s="3" t="s">
        <v>90</v>
      </c>
      <c r="F29" s="3" t="s">
        <v>89</v>
      </c>
      <c r="G29" s="3" t="s">
        <v>45</v>
      </c>
      <c r="H29" s="3" t="s">
        <v>91</v>
      </c>
      <c r="I29" s="3" t="s">
        <v>637</v>
      </c>
    </row>
    <row r="30" spans="1:9">
      <c r="A30" s="3" t="s">
        <v>93</v>
      </c>
      <c r="B30" s="3" t="s">
        <v>45</v>
      </c>
      <c r="C30" s="3" t="s">
        <v>90</v>
      </c>
      <c r="D30" s="1"/>
      <c r="E30" s="3" t="s">
        <v>90</v>
      </c>
      <c r="F30" s="3" t="s">
        <v>93</v>
      </c>
      <c r="G30" s="3" t="s">
        <v>45</v>
      </c>
      <c r="H30" s="3" t="s">
        <v>94</v>
      </c>
      <c r="I30" s="3" t="s">
        <v>638</v>
      </c>
    </row>
    <row r="31" spans="1:9">
      <c r="A31" s="3" t="s">
        <v>96</v>
      </c>
      <c r="B31" s="3" t="s">
        <v>45</v>
      </c>
      <c r="C31" s="3" t="s">
        <v>90</v>
      </c>
      <c r="D31" s="1"/>
      <c r="E31" s="3" t="s">
        <v>90</v>
      </c>
      <c r="F31" s="3" t="s">
        <v>96</v>
      </c>
      <c r="G31" s="3" t="s">
        <v>45</v>
      </c>
      <c r="H31" s="3" t="s">
        <v>97</v>
      </c>
      <c r="I31" s="3" t="s">
        <v>639</v>
      </c>
    </row>
    <row r="32" spans="1:9">
      <c r="A32" s="3" t="s">
        <v>99</v>
      </c>
      <c r="B32" s="3" t="s">
        <v>45</v>
      </c>
      <c r="C32" s="3" t="s">
        <v>90</v>
      </c>
      <c r="D32" s="1"/>
      <c r="E32" s="3" t="s">
        <v>90</v>
      </c>
      <c r="F32" s="3" t="s">
        <v>99</v>
      </c>
      <c r="G32" s="3" t="s">
        <v>45</v>
      </c>
      <c r="H32" s="3" t="s">
        <v>100</v>
      </c>
      <c r="I32" s="3" t="s">
        <v>640</v>
      </c>
    </row>
    <row r="33" spans="1:9">
      <c r="A33" s="3" t="s">
        <v>102</v>
      </c>
      <c r="B33" s="3" t="s">
        <v>45</v>
      </c>
      <c r="C33" s="3" t="s">
        <v>90</v>
      </c>
      <c r="D33" s="1"/>
      <c r="E33" s="3" t="s">
        <v>90</v>
      </c>
      <c r="F33" s="3" t="s">
        <v>102</v>
      </c>
      <c r="G33" s="3" t="s">
        <v>45</v>
      </c>
      <c r="H33" s="3" t="s">
        <v>103</v>
      </c>
      <c r="I33" s="3" t="s">
        <v>641</v>
      </c>
    </row>
    <row r="34" spans="1:9">
      <c r="A34" s="5" t="s">
        <v>105</v>
      </c>
      <c r="B34" s="5" t="s">
        <v>45</v>
      </c>
      <c r="C34" s="5" t="s">
        <v>105</v>
      </c>
      <c r="D34" s="1"/>
      <c r="E34" s="5" t="s">
        <v>105</v>
      </c>
      <c r="F34" s="5" t="s">
        <v>105</v>
      </c>
      <c r="G34" s="5" t="s">
        <v>45</v>
      </c>
      <c r="H34" s="3" t="s">
        <v>106</v>
      </c>
      <c r="I34" s="3" t="s">
        <v>642</v>
      </c>
    </row>
    <row r="35" spans="1:9">
      <c r="A35" s="3" t="s">
        <v>108</v>
      </c>
      <c r="B35" s="3" t="s">
        <v>109</v>
      </c>
      <c r="C35" s="3" t="s">
        <v>110</v>
      </c>
      <c r="D35" s="1"/>
      <c r="E35" s="3" t="s">
        <v>110</v>
      </c>
      <c r="F35" s="3" t="s">
        <v>108</v>
      </c>
      <c r="G35" s="3" t="s">
        <v>109</v>
      </c>
      <c r="H35" s="3" t="s">
        <v>111</v>
      </c>
      <c r="I35" s="3" t="s">
        <v>643</v>
      </c>
    </row>
    <row r="36" spans="1:9">
      <c r="A36" s="3" t="s">
        <v>113</v>
      </c>
      <c r="B36" s="3" t="s">
        <v>109</v>
      </c>
      <c r="C36" s="3" t="s">
        <v>110</v>
      </c>
      <c r="D36" s="1"/>
      <c r="E36" s="3" t="s">
        <v>110</v>
      </c>
      <c r="F36" s="3" t="s">
        <v>113</v>
      </c>
      <c r="G36" s="3" t="s">
        <v>109</v>
      </c>
      <c r="H36" s="3" t="s">
        <v>114</v>
      </c>
      <c r="I36" s="3" t="s">
        <v>644</v>
      </c>
    </row>
    <row r="37" spans="1:9">
      <c r="A37" s="95" t="s">
        <v>116</v>
      </c>
      <c r="B37" s="3" t="s">
        <v>109</v>
      </c>
      <c r="C37" s="3" t="s">
        <v>110</v>
      </c>
      <c r="D37" s="1"/>
      <c r="E37" s="3" t="s">
        <v>110</v>
      </c>
      <c r="F37" s="3" t="s">
        <v>116</v>
      </c>
      <c r="G37" s="3" t="s">
        <v>109</v>
      </c>
      <c r="H37" s="3" t="s">
        <v>117</v>
      </c>
      <c r="I37" s="3" t="s">
        <v>645</v>
      </c>
    </row>
    <row r="38" spans="1:9">
      <c r="A38" s="3" t="s">
        <v>119</v>
      </c>
      <c r="B38" s="3" t="s">
        <v>109</v>
      </c>
      <c r="C38" s="3" t="s">
        <v>110</v>
      </c>
      <c r="D38" s="1"/>
      <c r="E38" s="3" t="s">
        <v>110</v>
      </c>
      <c r="F38" s="3" t="s">
        <v>119</v>
      </c>
      <c r="G38" s="3" t="s">
        <v>109</v>
      </c>
      <c r="H38" s="3" t="s">
        <v>120</v>
      </c>
      <c r="I38" s="3" t="s">
        <v>646</v>
      </c>
    </row>
    <row r="39" spans="1:9">
      <c r="A39" s="3" t="s">
        <v>122</v>
      </c>
      <c r="B39" s="3" t="s">
        <v>109</v>
      </c>
      <c r="C39" s="3" t="s">
        <v>110</v>
      </c>
      <c r="D39" s="1"/>
      <c r="E39" s="3" t="s">
        <v>110</v>
      </c>
      <c r="F39" s="3" t="s">
        <v>122</v>
      </c>
      <c r="G39" s="3" t="s">
        <v>109</v>
      </c>
      <c r="H39" s="3" t="s">
        <v>123</v>
      </c>
      <c r="I39" s="3" t="s">
        <v>647</v>
      </c>
    </row>
    <row r="40" spans="1:9">
      <c r="A40" s="3" t="s">
        <v>125</v>
      </c>
      <c r="B40" s="3" t="s">
        <v>109</v>
      </c>
      <c r="C40" s="3" t="s">
        <v>110</v>
      </c>
      <c r="D40" s="1"/>
      <c r="E40" s="3" t="s">
        <v>110</v>
      </c>
      <c r="F40" s="3" t="s">
        <v>125</v>
      </c>
      <c r="G40" s="3" t="s">
        <v>109</v>
      </c>
      <c r="H40" s="3" t="s">
        <v>126</v>
      </c>
      <c r="I40" s="3" t="s">
        <v>648</v>
      </c>
    </row>
    <row r="41" spans="1:9">
      <c r="A41" s="3" t="s">
        <v>128</v>
      </c>
      <c r="B41" s="3" t="s">
        <v>109</v>
      </c>
      <c r="C41" s="3" t="s">
        <v>110</v>
      </c>
      <c r="D41" s="1"/>
      <c r="E41" s="3" t="s">
        <v>110</v>
      </c>
      <c r="F41" s="3" t="s">
        <v>128</v>
      </c>
      <c r="G41" s="3" t="s">
        <v>109</v>
      </c>
      <c r="H41" s="3" t="s">
        <v>129</v>
      </c>
      <c r="I41" s="3" t="s">
        <v>649</v>
      </c>
    </row>
    <row r="42" spans="1:9">
      <c r="A42" s="3" t="s">
        <v>131</v>
      </c>
      <c r="B42" s="3" t="s">
        <v>109</v>
      </c>
      <c r="C42" s="3" t="s">
        <v>110</v>
      </c>
      <c r="D42" s="1"/>
      <c r="E42" s="3" t="s">
        <v>110</v>
      </c>
      <c r="F42" s="3" t="s">
        <v>131</v>
      </c>
      <c r="G42" s="3" t="s">
        <v>109</v>
      </c>
      <c r="H42" s="3" t="s">
        <v>132</v>
      </c>
      <c r="I42" s="3" t="s">
        <v>650</v>
      </c>
    </row>
    <row r="43" spans="1:9">
      <c r="A43" s="3" t="s">
        <v>134</v>
      </c>
      <c r="B43" s="3" t="s">
        <v>109</v>
      </c>
      <c r="C43" s="3" t="s">
        <v>110</v>
      </c>
      <c r="D43" s="1"/>
      <c r="E43" s="3" t="s">
        <v>110</v>
      </c>
      <c r="F43" s="3" t="s">
        <v>134</v>
      </c>
      <c r="G43" s="3" t="s">
        <v>109</v>
      </c>
      <c r="H43" s="3" t="s">
        <v>135</v>
      </c>
      <c r="I43" s="3" t="s">
        <v>651</v>
      </c>
    </row>
    <row r="44" spans="1:9">
      <c r="A44" s="3" t="s">
        <v>137</v>
      </c>
      <c r="B44" s="3" t="s">
        <v>109</v>
      </c>
      <c r="C44" s="3" t="s">
        <v>110</v>
      </c>
      <c r="D44" s="1"/>
      <c r="E44" s="3" t="s">
        <v>110</v>
      </c>
      <c r="F44" s="3" t="s">
        <v>137</v>
      </c>
      <c r="G44" s="3" t="s">
        <v>109</v>
      </c>
      <c r="H44" s="3" t="s">
        <v>138</v>
      </c>
      <c r="I44" s="3" t="s">
        <v>652</v>
      </c>
    </row>
    <row r="45" spans="1:9">
      <c r="A45" s="3" t="s">
        <v>140</v>
      </c>
      <c r="B45" s="3" t="s">
        <v>109</v>
      </c>
      <c r="C45" s="3" t="s">
        <v>110</v>
      </c>
      <c r="D45" s="1"/>
      <c r="E45" s="3" t="s">
        <v>110</v>
      </c>
      <c r="F45" s="3" t="s">
        <v>140</v>
      </c>
      <c r="G45" s="3" t="s">
        <v>109</v>
      </c>
      <c r="H45" s="3" t="s">
        <v>141</v>
      </c>
      <c r="I45" s="3" t="s">
        <v>653</v>
      </c>
    </row>
    <row r="46" spans="1:9">
      <c r="A46" s="3" t="s">
        <v>143</v>
      </c>
      <c r="B46" s="3" t="s">
        <v>109</v>
      </c>
      <c r="C46" s="3" t="s">
        <v>110</v>
      </c>
      <c r="D46" s="1"/>
      <c r="E46" s="3" t="s">
        <v>110</v>
      </c>
      <c r="F46" s="3" t="s">
        <v>143</v>
      </c>
      <c r="G46" s="3" t="s">
        <v>109</v>
      </c>
      <c r="H46" s="3" t="s">
        <v>144</v>
      </c>
      <c r="I46" s="3" t="s">
        <v>654</v>
      </c>
    </row>
    <row r="47" spans="1:9">
      <c r="A47" s="3" t="s">
        <v>146</v>
      </c>
      <c r="B47" s="3" t="s">
        <v>109</v>
      </c>
      <c r="C47" s="3" t="s">
        <v>110</v>
      </c>
      <c r="D47" s="1"/>
      <c r="E47" s="3" t="s">
        <v>110</v>
      </c>
      <c r="F47" s="3" t="s">
        <v>146</v>
      </c>
      <c r="G47" s="3" t="s">
        <v>109</v>
      </c>
      <c r="H47" s="3" t="s">
        <v>147</v>
      </c>
      <c r="I47" s="3" t="s">
        <v>655</v>
      </c>
    </row>
    <row r="48" spans="1:9">
      <c r="A48" s="3" t="s">
        <v>149</v>
      </c>
      <c r="B48" s="3" t="s">
        <v>109</v>
      </c>
      <c r="C48" s="3" t="s">
        <v>150</v>
      </c>
      <c r="D48" s="1"/>
      <c r="E48" s="3" t="s">
        <v>150</v>
      </c>
      <c r="F48" s="3" t="s">
        <v>149</v>
      </c>
      <c r="G48" s="3" t="s">
        <v>109</v>
      </c>
      <c r="H48" s="3" t="s">
        <v>151</v>
      </c>
      <c r="I48" s="3" t="s">
        <v>656</v>
      </c>
    </row>
    <row r="49" spans="1:9">
      <c r="A49" s="3" t="s">
        <v>152</v>
      </c>
      <c r="B49" s="3" t="s">
        <v>109</v>
      </c>
      <c r="C49" s="3" t="s">
        <v>150</v>
      </c>
      <c r="D49" s="1"/>
      <c r="E49" s="3" t="s">
        <v>150</v>
      </c>
      <c r="F49" s="3" t="s">
        <v>152</v>
      </c>
      <c r="G49" s="3" t="s">
        <v>109</v>
      </c>
      <c r="H49" s="3" t="s">
        <v>153</v>
      </c>
      <c r="I49" s="3" t="s">
        <v>657</v>
      </c>
    </row>
    <row r="50" spans="1:9">
      <c r="A50" s="3" t="s">
        <v>154</v>
      </c>
      <c r="B50" s="3" t="s">
        <v>109</v>
      </c>
      <c r="C50" s="3" t="s">
        <v>150</v>
      </c>
      <c r="D50" s="1"/>
      <c r="E50" s="3" t="s">
        <v>150</v>
      </c>
      <c r="F50" s="3" t="s">
        <v>154</v>
      </c>
      <c r="G50" s="3" t="s">
        <v>109</v>
      </c>
      <c r="H50" s="3" t="s">
        <v>155</v>
      </c>
      <c r="I50" s="3" t="s">
        <v>658</v>
      </c>
    </row>
    <row r="51" spans="1:9">
      <c r="A51" s="5" t="s">
        <v>105</v>
      </c>
      <c r="B51" s="5" t="s">
        <v>109</v>
      </c>
      <c r="C51" s="5" t="s">
        <v>105</v>
      </c>
      <c r="D51" s="1"/>
      <c r="E51" s="5" t="s">
        <v>105</v>
      </c>
      <c r="F51" s="5" t="s">
        <v>105</v>
      </c>
      <c r="G51" s="5" t="s">
        <v>109</v>
      </c>
      <c r="H51" s="3" t="s">
        <v>156</v>
      </c>
      <c r="I51" s="3" t="s">
        <v>659</v>
      </c>
    </row>
    <row r="52" spans="1:9">
      <c r="A52" s="3" t="s">
        <v>157</v>
      </c>
      <c r="B52" s="3" t="s">
        <v>158</v>
      </c>
      <c r="C52" s="3" t="s">
        <v>159</v>
      </c>
      <c r="D52" s="1"/>
      <c r="E52" s="3" t="s">
        <v>159</v>
      </c>
      <c r="F52" s="3" t="s">
        <v>157</v>
      </c>
      <c r="G52" s="3" t="s">
        <v>158</v>
      </c>
      <c r="H52" s="3" t="s">
        <v>160</v>
      </c>
      <c r="I52" s="3" t="s">
        <v>660</v>
      </c>
    </row>
    <row r="53" spans="1:9">
      <c r="A53" s="3" t="s">
        <v>161</v>
      </c>
      <c r="B53" s="3" t="s">
        <v>158</v>
      </c>
      <c r="C53" s="3" t="s">
        <v>159</v>
      </c>
      <c r="D53" s="1"/>
      <c r="E53" s="3" t="s">
        <v>159</v>
      </c>
      <c r="F53" s="3" t="s">
        <v>161</v>
      </c>
      <c r="G53" s="3" t="s">
        <v>158</v>
      </c>
      <c r="H53" s="3" t="s">
        <v>162</v>
      </c>
      <c r="I53" s="3" t="s">
        <v>661</v>
      </c>
    </row>
    <row r="54" spans="1:9">
      <c r="A54" s="3" t="s">
        <v>163</v>
      </c>
      <c r="B54" s="3" t="s">
        <v>158</v>
      </c>
      <c r="C54" s="3" t="s">
        <v>159</v>
      </c>
      <c r="D54" s="1"/>
      <c r="E54" s="3" t="s">
        <v>159</v>
      </c>
      <c r="F54" s="3" t="s">
        <v>163</v>
      </c>
      <c r="G54" s="3" t="s">
        <v>158</v>
      </c>
      <c r="H54" s="3" t="s">
        <v>164</v>
      </c>
      <c r="I54" s="3" t="s">
        <v>662</v>
      </c>
    </row>
    <row r="55" spans="1:9">
      <c r="A55" s="3" t="s">
        <v>165</v>
      </c>
      <c r="B55" s="3" t="s">
        <v>158</v>
      </c>
      <c r="C55" s="3" t="s">
        <v>159</v>
      </c>
      <c r="D55" s="1"/>
      <c r="E55" s="3" t="s">
        <v>159</v>
      </c>
      <c r="F55" s="3" t="s">
        <v>165</v>
      </c>
      <c r="G55" s="3" t="s">
        <v>158</v>
      </c>
      <c r="H55" s="3" t="s">
        <v>166</v>
      </c>
      <c r="I55" s="3" t="s">
        <v>663</v>
      </c>
    </row>
    <row r="56" spans="1:9">
      <c r="A56" s="3" t="s">
        <v>167</v>
      </c>
      <c r="B56" s="3" t="s">
        <v>158</v>
      </c>
      <c r="C56" s="3" t="s">
        <v>159</v>
      </c>
      <c r="D56" s="1"/>
      <c r="E56" s="3" t="s">
        <v>159</v>
      </c>
      <c r="F56" s="3" t="s">
        <v>167</v>
      </c>
      <c r="G56" s="3" t="s">
        <v>158</v>
      </c>
      <c r="H56" s="3" t="s">
        <v>168</v>
      </c>
      <c r="I56" s="3" t="s">
        <v>664</v>
      </c>
    </row>
    <row r="57" spans="1:9">
      <c r="A57" s="3" t="s">
        <v>169</v>
      </c>
      <c r="B57" s="3" t="s">
        <v>158</v>
      </c>
      <c r="C57" s="3" t="s">
        <v>159</v>
      </c>
      <c r="D57" s="1"/>
      <c r="E57" s="3" t="s">
        <v>159</v>
      </c>
      <c r="F57" s="3" t="s">
        <v>169</v>
      </c>
      <c r="G57" s="3" t="s">
        <v>158</v>
      </c>
      <c r="H57" s="3" t="s">
        <v>170</v>
      </c>
      <c r="I57" s="3" t="s">
        <v>665</v>
      </c>
    </row>
    <row r="58" spans="1:9">
      <c r="A58" s="3" t="s">
        <v>171</v>
      </c>
      <c r="B58" s="3" t="s">
        <v>158</v>
      </c>
      <c r="C58" s="3" t="s">
        <v>159</v>
      </c>
      <c r="D58" s="1"/>
      <c r="E58" s="3" t="s">
        <v>159</v>
      </c>
      <c r="F58" s="3" t="s">
        <v>171</v>
      </c>
      <c r="G58" s="3" t="s">
        <v>158</v>
      </c>
      <c r="H58" s="3" t="s">
        <v>172</v>
      </c>
      <c r="I58" s="3" t="s">
        <v>666</v>
      </c>
    </row>
    <row r="59" spans="1:9">
      <c r="A59" s="3" t="s">
        <v>173</v>
      </c>
      <c r="B59" s="3" t="s">
        <v>158</v>
      </c>
      <c r="C59" s="3" t="s">
        <v>159</v>
      </c>
      <c r="D59" s="1"/>
      <c r="E59" s="3" t="s">
        <v>159</v>
      </c>
      <c r="F59" s="3" t="s">
        <v>173</v>
      </c>
      <c r="G59" s="3" t="s">
        <v>158</v>
      </c>
      <c r="H59" s="3" t="s">
        <v>174</v>
      </c>
      <c r="I59" s="3" t="s">
        <v>667</v>
      </c>
    </row>
    <row r="60" spans="1:9">
      <c r="A60" s="3" t="s">
        <v>175</v>
      </c>
      <c r="B60" s="3" t="s">
        <v>158</v>
      </c>
      <c r="C60" s="3" t="s">
        <v>176</v>
      </c>
      <c r="D60" s="1"/>
      <c r="E60" s="3" t="s">
        <v>176</v>
      </c>
      <c r="F60" s="3" t="s">
        <v>175</v>
      </c>
      <c r="G60" s="3" t="s">
        <v>158</v>
      </c>
      <c r="H60" s="3" t="s">
        <v>177</v>
      </c>
      <c r="I60" s="3" t="s">
        <v>668</v>
      </c>
    </row>
    <row r="61" spans="1:9">
      <c r="A61" s="3" t="s">
        <v>178</v>
      </c>
      <c r="B61" s="3" t="s">
        <v>158</v>
      </c>
      <c r="C61" s="3" t="s">
        <v>176</v>
      </c>
      <c r="D61" s="1"/>
      <c r="E61" s="3" t="s">
        <v>176</v>
      </c>
      <c r="F61" s="3" t="s">
        <v>178</v>
      </c>
      <c r="G61" s="3" t="s">
        <v>158</v>
      </c>
      <c r="H61" s="3" t="s">
        <v>179</v>
      </c>
      <c r="I61" s="3" t="s">
        <v>669</v>
      </c>
    </row>
    <row r="62" spans="1:9">
      <c r="A62" s="3" t="s">
        <v>180</v>
      </c>
      <c r="B62" s="3" t="s">
        <v>158</v>
      </c>
      <c r="C62" s="3" t="s">
        <v>176</v>
      </c>
      <c r="D62" s="1"/>
      <c r="E62" s="3" t="s">
        <v>176</v>
      </c>
      <c r="F62" s="3" t="s">
        <v>180</v>
      </c>
      <c r="G62" s="3" t="s">
        <v>158</v>
      </c>
      <c r="H62" s="3" t="s">
        <v>181</v>
      </c>
      <c r="I62" s="3" t="s">
        <v>670</v>
      </c>
    </row>
    <row r="63" spans="1:9">
      <c r="A63" s="3" t="s">
        <v>182</v>
      </c>
      <c r="B63" s="3" t="s">
        <v>158</v>
      </c>
      <c r="C63" s="3" t="s">
        <v>176</v>
      </c>
      <c r="D63" s="1"/>
      <c r="E63" s="3" t="s">
        <v>176</v>
      </c>
      <c r="F63" s="3" t="s">
        <v>182</v>
      </c>
      <c r="G63" s="3" t="s">
        <v>158</v>
      </c>
      <c r="H63" s="3" t="s">
        <v>183</v>
      </c>
      <c r="I63" s="3" t="s">
        <v>671</v>
      </c>
    </row>
    <row r="64" spans="1:9">
      <c r="A64" s="3" t="s">
        <v>184</v>
      </c>
      <c r="B64" s="3" t="s">
        <v>158</v>
      </c>
      <c r="C64" s="3" t="s">
        <v>176</v>
      </c>
      <c r="D64" s="1"/>
      <c r="E64" s="3" t="s">
        <v>176</v>
      </c>
      <c r="F64" s="3" t="s">
        <v>184</v>
      </c>
      <c r="G64" s="3" t="s">
        <v>158</v>
      </c>
      <c r="H64" s="3" t="s">
        <v>185</v>
      </c>
      <c r="I64" s="3" t="s">
        <v>672</v>
      </c>
    </row>
    <row r="65" spans="1:9">
      <c r="A65" s="3" t="s">
        <v>186</v>
      </c>
      <c r="B65" s="3" t="s">
        <v>158</v>
      </c>
      <c r="C65" s="3" t="s">
        <v>176</v>
      </c>
      <c r="D65" s="1"/>
      <c r="E65" s="3" t="s">
        <v>176</v>
      </c>
      <c r="F65" s="3" t="s">
        <v>186</v>
      </c>
      <c r="G65" s="3" t="s">
        <v>158</v>
      </c>
      <c r="H65" s="3" t="s">
        <v>187</v>
      </c>
      <c r="I65" s="3" t="s">
        <v>673</v>
      </c>
    </row>
    <row r="66" spans="1:9">
      <c r="A66" s="3" t="s">
        <v>188</v>
      </c>
      <c r="B66" s="3" t="s">
        <v>158</v>
      </c>
      <c r="C66" s="3" t="s">
        <v>176</v>
      </c>
      <c r="D66" s="1"/>
      <c r="E66" s="3" t="s">
        <v>176</v>
      </c>
      <c r="F66" s="3" t="s">
        <v>188</v>
      </c>
      <c r="G66" s="3" t="s">
        <v>158</v>
      </c>
      <c r="H66" s="3" t="s">
        <v>189</v>
      </c>
      <c r="I66" s="3" t="s">
        <v>674</v>
      </c>
    </row>
    <row r="67" spans="1:9">
      <c r="A67" s="3" t="s">
        <v>190</v>
      </c>
      <c r="B67" s="3" t="s">
        <v>158</v>
      </c>
      <c r="C67" s="3" t="s">
        <v>176</v>
      </c>
      <c r="D67" s="1"/>
      <c r="E67" s="3" t="s">
        <v>176</v>
      </c>
      <c r="F67" s="3" t="s">
        <v>190</v>
      </c>
      <c r="G67" s="3" t="s">
        <v>158</v>
      </c>
      <c r="H67" s="3" t="s">
        <v>191</v>
      </c>
      <c r="I67" s="3" t="s">
        <v>675</v>
      </c>
    </row>
    <row r="68" spans="1:9">
      <c r="A68" s="3" t="s">
        <v>192</v>
      </c>
      <c r="B68" s="3" t="s">
        <v>158</v>
      </c>
      <c r="C68" s="3" t="s">
        <v>176</v>
      </c>
      <c r="D68" s="1"/>
      <c r="E68" s="3" t="s">
        <v>176</v>
      </c>
      <c r="F68" s="3" t="s">
        <v>192</v>
      </c>
      <c r="G68" s="3" t="s">
        <v>158</v>
      </c>
      <c r="H68" s="3" t="s">
        <v>193</v>
      </c>
      <c r="I68" s="3" t="s">
        <v>676</v>
      </c>
    </row>
    <row r="69" spans="1:9">
      <c r="A69" s="3" t="s">
        <v>194</v>
      </c>
      <c r="B69" s="3" t="s">
        <v>158</v>
      </c>
      <c r="C69" s="3" t="s">
        <v>176</v>
      </c>
      <c r="D69" s="1"/>
      <c r="E69" s="3" t="s">
        <v>176</v>
      </c>
      <c r="F69" s="3" t="s">
        <v>194</v>
      </c>
      <c r="G69" s="3" t="s">
        <v>158</v>
      </c>
      <c r="H69" s="3" t="s">
        <v>195</v>
      </c>
      <c r="I69" s="3" t="s">
        <v>677</v>
      </c>
    </row>
    <row r="70" spans="1:9">
      <c r="A70" s="3" t="s">
        <v>196</v>
      </c>
      <c r="B70" s="3" t="s">
        <v>158</v>
      </c>
      <c r="C70" s="3" t="s">
        <v>176</v>
      </c>
      <c r="D70" s="1"/>
      <c r="E70" s="3" t="s">
        <v>176</v>
      </c>
      <c r="F70" s="3" t="s">
        <v>196</v>
      </c>
      <c r="G70" s="3" t="s">
        <v>158</v>
      </c>
      <c r="H70" s="3" t="s">
        <v>197</v>
      </c>
      <c r="I70" s="3" t="s">
        <v>678</v>
      </c>
    </row>
    <row r="71" spans="1:9">
      <c r="A71" s="3" t="s">
        <v>198</v>
      </c>
      <c r="B71" s="3" t="s">
        <v>158</v>
      </c>
      <c r="C71" s="3" t="s">
        <v>176</v>
      </c>
      <c r="D71" s="1"/>
      <c r="E71" s="3" t="s">
        <v>176</v>
      </c>
      <c r="F71" s="3" t="s">
        <v>198</v>
      </c>
      <c r="G71" s="3" t="s">
        <v>158</v>
      </c>
      <c r="H71" s="3" t="s">
        <v>199</v>
      </c>
      <c r="I71" s="3" t="s">
        <v>679</v>
      </c>
    </row>
    <row r="72" spans="1:9">
      <c r="A72" s="95" t="s">
        <v>585</v>
      </c>
      <c r="B72" s="3" t="s">
        <v>158</v>
      </c>
      <c r="C72" s="3" t="s">
        <v>176</v>
      </c>
      <c r="D72" s="1"/>
      <c r="E72" s="3" t="s">
        <v>176</v>
      </c>
      <c r="F72" s="3" t="s">
        <v>585</v>
      </c>
      <c r="G72" s="3" t="s">
        <v>158</v>
      </c>
      <c r="H72" s="3" t="s">
        <v>200</v>
      </c>
      <c r="I72" s="3" t="s">
        <v>680</v>
      </c>
    </row>
    <row r="73" spans="1:9">
      <c r="A73" s="95" t="s">
        <v>586</v>
      </c>
      <c r="B73" s="3" t="s">
        <v>158</v>
      </c>
      <c r="C73" s="3" t="s">
        <v>176</v>
      </c>
      <c r="D73" s="1"/>
      <c r="E73" s="3" t="s">
        <v>176</v>
      </c>
      <c r="F73" s="3" t="s">
        <v>586</v>
      </c>
      <c r="G73" s="3" t="s">
        <v>158</v>
      </c>
      <c r="H73" s="3" t="s">
        <v>202</v>
      </c>
      <c r="I73" s="3" t="s">
        <v>681</v>
      </c>
    </row>
    <row r="74" spans="1:9">
      <c r="A74" s="95" t="s">
        <v>587</v>
      </c>
      <c r="B74" s="3" t="s">
        <v>158</v>
      </c>
      <c r="C74" s="3" t="s">
        <v>176</v>
      </c>
      <c r="D74" s="1"/>
      <c r="E74" s="3" t="s">
        <v>176</v>
      </c>
      <c r="F74" s="3" t="s">
        <v>587</v>
      </c>
      <c r="G74" s="3" t="s">
        <v>158</v>
      </c>
      <c r="H74" s="3" t="s">
        <v>204</v>
      </c>
      <c r="I74" s="3" t="s">
        <v>682</v>
      </c>
    </row>
    <row r="75" spans="1:9">
      <c r="A75" s="3" t="s">
        <v>201</v>
      </c>
      <c r="B75" s="3" t="s">
        <v>158</v>
      </c>
      <c r="C75" s="3" t="s">
        <v>176</v>
      </c>
      <c r="D75" s="1"/>
      <c r="E75" s="3" t="s">
        <v>176</v>
      </c>
      <c r="F75" s="3" t="s">
        <v>201</v>
      </c>
      <c r="G75" s="3" t="s">
        <v>158</v>
      </c>
      <c r="H75" s="3" t="s">
        <v>206</v>
      </c>
      <c r="I75" s="3" t="s">
        <v>683</v>
      </c>
    </row>
    <row r="76" spans="1:9">
      <c r="A76" s="3" t="s">
        <v>203</v>
      </c>
      <c r="B76" s="3" t="s">
        <v>158</v>
      </c>
      <c r="C76" s="3" t="s">
        <v>176</v>
      </c>
      <c r="D76" s="1"/>
      <c r="E76" s="3" t="s">
        <v>176</v>
      </c>
      <c r="F76" s="3" t="s">
        <v>203</v>
      </c>
      <c r="G76" s="3" t="s">
        <v>158</v>
      </c>
      <c r="H76" s="3" t="s">
        <v>208</v>
      </c>
      <c r="I76" s="3" t="s">
        <v>684</v>
      </c>
    </row>
    <row r="77" spans="1:9">
      <c r="A77" s="3" t="s">
        <v>205</v>
      </c>
      <c r="B77" s="3" t="s">
        <v>158</v>
      </c>
      <c r="C77" s="3" t="s">
        <v>176</v>
      </c>
      <c r="D77" s="1"/>
      <c r="E77" s="3" t="s">
        <v>176</v>
      </c>
      <c r="F77" s="3" t="s">
        <v>205</v>
      </c>
      <c r="G77" s="3" t="s">
        <v>158</v>
      </c>
      <c r="H77" s="3" t="s">
        <v>210</v>
      </c>
      <c r="I77" s="3" t="s">
        <v>685</v>
      </c>
    </row>
    <row r="78" spans="1:9">
      <c r="A78" s="3" t="s">
        <v>207</v>
      </c>
      <c r="B78" s="3" t="s">
        <v>158</v>
      </c>
      <c r="C78" s="3" t="s">
        <v>176</v>
      </c>
      <c r="D78" s="1"/>
      <c r="E78" s="3" t="s">
        <v>176</v>
      </c>
      <c r="F78" s="3" t="s">
        <v>207</v>
      </c>
      <c r="G78" s="3" t="s">
        <v>158</v>
      </c>
      <c r="H78" s="3" t="s">
        <v>212</v>
      </c>
      <c r="I78" s="3" t="s">
        <v>686</v>
      </c>
    </row>
    <row r="79" spans="1:9">
      <c r="A79" s="3" t="s">
        <v>209</v>
      </c>
      <c r="B79" s="3" t="s">
        <v>158</v>
      </c>
      <c r="C79" s="3" t="s">
        <v>176</v>
      </c>
      <c r="D79" s="1"/>
      <c r="E79" s="3" t="s">
        <v>176</v>
      </c>
      <c r="F79" s="3" t="s">
        <v>209</v>
      </c>
      <c r="G79" s="3" t="s">
        <v>158</v>
      </c>
      <c r="H79" s="3" t="s">
        <v>214</v>
      </c>
      <c r="I79" s="3" t="s">
        <v>687</v>
      </c>
    </row>
    <row r="80" spans="1:9">
      <c r="A80" s="3" t="s">
        <v>211</v>
      </c>
      <c r="B80" s="3" t="s">
        <v>158</v>
      </c>
      <c r="C80" s="3" t="s">
        <v>176</v>
      </c>
      <c r="D80" s="1"/>
      <c r="E80" s="3" t="s">
        <v>176</v>
      </c>
      <c r="F80" s="3" t="s">
        <v>211</v>
      </c>
      <c r="G80" s="3" t="s">
        <v>158</v>
      </c>
      <c r="H80" s="3" t="s">
        <v>216</v>
      </c>
      <c r="I80" s="3" t="s">
        <v>688</v>
      </c>
    </row>
    <row r="81" spans="1:9">
      <c r="A81" s="3" t="s">
        <v>213</v>
      </c>
      <c r="B81" s="3" t="s">
        <v>158</v>
      </c>
      <c r="C81" s="3" t="s">
        <v>176</v>
      </c>
      <c r="D81" s="1"/>
      <c r="E81" s="3" t="s">
        <v>176</v>
      </c>
      <c r="F81" s="3" t="s">
        <v>213</v>
      </c>
      <c r="G81" s="3" t="s">
        <v>158</v>
      </c>
      <c r="H81" s="3" t="s">
        <v>218</v>
      </c>
      <c r="I81" s="3" t="s">
        <v>689</v>
      </c>
    </row>
    <row r="82" spans="1:9">
      <c r="A82" s="3" t="s">
        <v>215</v>
      </c>
      <c r="B82" s="3" t="s">
        <v>158</v>
      </c>
      <c r="C82" s="3" t="s">
        <v>176</v>
      </c>
      <c r="D82" s="1"/>
      <c r="E82" s="3" t="s">
        <v>176</v>
      </c>
      <c r="F82" s="3" t="s">
        <v>215</v>
      </c>
      <c r="G82" s="3" t="s">
        <v>158</v>
      </c>
      <c r="H82" s="3" t="s">
        <v>220</v>
      </c>
      <c r="I82" s="3" t="s">
        <v>690</v>
      </c>
    </row>
    <row r="83" spans="1:9">
      <c r="A83" s="3" t="s">
        <v>217</v>
      </c>
      <c r="B83" s="3" t="s">
        <v>158</v>
      </c>
      <c r="C83" s="3" t="s">
        <v>176</v>
      </c>
      <c r="D83" s="1"/>
      <c r="E83" s="3" t="s">
        <v>176</v>
      </c>
      <c r="F83" s="3" t="s">
        <v>217</v>
      </c>
      <c r="G83" s="3" t="s">
        <v>158</v>
      </c>
      <c r="H83" s="3" t="s">
        <v>222</v>
      </c>
      <c r="I83" s="3" t="s">
        <v>691</v>
      </c>
    </row>
    <row r="84" spans="1:9">
      <c r="A84" s="3" t="s">
        <v>219</v>
      </c>
      <c r="B84" s="3" t="s">
        <v>158</v>
      </c>
      <c r="C84" s="3" t="s">
        <v>176</v>
      </c>
      <c r="D84" s="1"/>
      <c r="E84" s="3" t="s">
        <v>176</v>
      </c>
      <c r="F84" s="3" t="s">
        <v>219</v>
      </c>
      <c r="G84" s="3" t="s">
        <v>158</v>
      </c>
      <c r="H84" s="3" t="s">
        <v>224</v>
      </c>
      <c r="I84" s="3" t="s">
        <v>692</v>
      </c>
    </row>
    <row r="85" spans="1:9">
      <c r="A85" s="3" t="s">
        <v>221</v>
      </c>
      <c r="B85" s="3" t="s">
        <v>158</v>
      </c>
      <c r="C85" s="3" t="s">
        <v>176</v>
      </c>
      <c r="D85" s="1"/>
      <c r="E85" s="3" t="s">
        <v>176</v>
      </c>
      <c r="F85" s="3" t="s">
        <v>221</v>
      </c>
      <c r="G85" s="3" t="s">
        <v>158</v>
      </c>
      <c r="H85" s="3" t="s">
        <v>226</v>
      </c>
      <c r="I85" s="3" t="s">
        <v>693</v>
      </c>
    </row>
    <row r="86" spans="1:9">
      <c r="A86" s="3" t="s">
        <v>223</v>
      </c>
      <c r="B86" s="3" t="s">
        <v>158</v>
      </c>
      <c r="C86" s="3" t="s">
        <v>176</v>
      </c>
      <c r="D86" s="1"/>
      <c r="E86" s="3" t="s">
        <v>176</v>
      </c>
      <c r="F86" s="3" t="s">
        <v>223</v>
      </c>
      <c r="G86" s="3" t="s">
        <v>158</v>
      </c>
      <c r="H86" s="3" t="s">
        <v>228</v>
      </c>
      <c r="I86" s="3" t="s">
        <v>694</v>
      </c>
    </row>
    <row r="87" spans="1:9">
      <c r="A87" s="3" t="s">
        <v>225</v>
      </c>
      <c r="B87" s="3" t="s">
        <v>158</v>
      </c>
      <c r="C87" s="3" t="s">
        <v>176</v>
      </c>
      <c r="D87" s="1"/>
      <c r="E87" s="3" t="s">
        <v>176</v>
      </c>
      <c r="F87" s="3" t="s">
        <v>225</v>
      </c>
      <c r="G87" s="3" t="s">
        <v>158</v>
      </c>
      <c r="H87" s="3" t="s">
        <v>230</v>
      </c>
      <c r="I87" s="3" t="s">
        <v>695</v>
      </c>
    </row>
    <row r="88" spans="1:9">
      <c r="A88" s="3" t="s">
        <v>227</v>
      </c>
      <c r="B88" s="3" t="s">
        <v>158</v>
      </c>
      <c r="C88" s="3" t="s">
        <v>176</v>
      </c>
      <c r="D88" s="1"/>
      <c r="E88" s="3" t="s">
        <v>176</v>
      </c>
      <c r="F88" s="3" t="s">
        <v>227</v>
      </c>
      <c r="G88" s="3" t="s">
        <v>158</v>
      </c>
      <c r="H88" s="3" t="s">
        <v>232</v>
      </c>
      <c r="I88" s="3" t="s">
        <v>696</v>
      </c>
    </row>
    <row r="89" spans="1:9">
      <c r="A89" s="3" t="s">
        <v>229</v>
      </c>
      <c r="B89" s="3" t="s">
        <v>158</v>
      </c>
      <c r="C89" s="3" t="s">
        <v>176</v>
      </c>
      <c r="D89" s="1"/>
      <c r="E89" s="3" t="s">
        <v>176</v>
      </c>
      <c r="F89" s="3" t="s">
        <v>229</v>
      </c>
      <c r="G89" s="3" t="s">
        <v>158</v>
      </c>
      <c r="H89" s="3" t="s">
        <v>234</v>
      </c>
      <c r="I89" s="3" t="s">
        <v>697</v>
      </c>
    </row>
    <row r="90" spans="1:9">
      <c r="A90" s="3" t="s">
        <v>231</v>
      </c>
      <c r="B90" s="3" t="s">
        <v>158</v>
      </c>
      <c r="C90" s="3" t="s">
        <v>176</v>
      </c>
      <c r="D90" s="1"/>
      <c r="E90" s="3" t="s">
        <v>176</v>
      </c>
      <c r="F90" s="3" t="s">
        <v>231</v>
      </c>
      <c r="G90" s="3" t="s">
        <v>158</v>
      </c>
      <c r="H90" s="3" t="s">
        <v>236</v>
      </c>
      <c r="I90" s="3" t="s">
        <v>698</v>
      </c>
    </row>
    <row r="91" spans="1:9">
      <c r="A91" s="3" t="s">
        <v>233</v>
      </c>
      <c r="B91" s="3" t="s">
        <v>158</v>
      </c>
      <c r="C91" s="3" t="s">
        <v>176</v>
      </c>
      <c r="D91" s="1"/>
      <c r="E91" s="3" t="s">
        <v>176</v>
      </c>
      <c r="F91" s="3" t="s">
        <v>233</v>
      </c>
      <c r="G91" s="3" t="s">
        <v>158</v>
      </c>
      <c r="H91" s="3" t="s">
        <v>238</v>
      </c>
      <c r="I91" s="3" t="s">
        <v>699</v>
      </c>
    </row>
    <row r="92" spans="1:9">
      <c r="A92" s="3" t="s">
        <v>235</v>
      </c>
      <c r="B92" s="3" t="s">
        <v>158</v>
      </c>
      <c r="C92" s="3" t="s">
        <v>176</v>
      </c>
      <c r="D92" s="1"/>
      <c r="E92" s="3" t="s">
        <v>176</v>
      </c>
      <c r="F92" s="3" t="s">
        <v>235</v>
      </c>
      <c r="G92" s="3" t="s">
        <v>158</v>
      </c>
      <c r="H92" s="3" t="s">
        <v>240</v>
      </c>
      <c r="I92" s="3" t="s">
        <v>700</v>
      </c>
    </row>
    <row r="93" spans="1:9">
      <c r="A93" s="3" t="s">
        <v>237</v>
      </c>
      <c r="B93" s="3" t="s">
        <v>158</v>
      </c>
      <c r="C93" s="3" t="s">
        <v>176</v>
      </c>
      <c r="D93" s="1"/>
      <c r="E93" s="3" t="s">
        <v>176</v>
      </c>
      <c r="F93" s="3" t="s">
        <v>237</v>
      </c>
      <c r="G93" s="3" t="s">
        <v>158</v>
      </c>
      <c r="H93" s="3" t="s">
        <v>242</v>
      </c>
      <c r="I93" s="3" t="s">
        <v>701</v>
      </c>
    </row>
    <row r="94" spans="1:9">
      <c r="A94" s="3" t="s">
        <v>239</v>
      </c>
      <c r="B94" s="3" t="s">
        <v>158</v>
      </c>
      <c r="C94" s="3" t="s">
        <v>176</v>
      </c>
      <c r="D94" s="1"/>
      <c r="E94" s="3" t="s">
        <v>176</v>
      </c>
      <c r="F94" s="3" t="s">
        <v>239</v>
      </c>
      <c r="G94" s="3" t="s">
        <v>158</v>
      </c>
      <c r="H94" s="3" t="s">
        <v>244</v>
      </c>
      <c r="I94" s="3" t="s">
        <v>702</v>
      </c>
    </row>
    <row r="95" spans="1:9">
      <c r="A95" s="3" t="s">
        <v>241</v>
      </c>
      <c r="B95" s="3" t="s">
        <v>158</v>
      </c>
      <c r="C95" s="3" t="s">
        <v>176</v>
      </c>
      <c r="D95" s="1"/>
      <c r="E95" s="3" t="s">
        <v>176</v>
      </c>
      <c r="F95" s="3" t="s">
        <v>241</v>
      </c>
      <c r="G95" s="3" t="s">
        <v>158</v>
      </c>
      <c r="H95" s="3" t="s">
        <v>246</v>
      </c>
      <c r="I95" s="3" t="s">
        <v>703</v>
      </c>
    </row>
    <row r="96" spans="1:9">
      <c r="A96" s="3" t="s">
        <v>243</v>
      </c>
      <c r="B96" s="3" t="s">
        <v>158</v>
      </c>
      <c r="C96" s="3" t="s">
        <v>176</v>
      </c>
      <c r="D96" s="1"/>
      <c r="E96" s="3" t="s">
        <v>176</v>
      </c>
      <c r="F96" s="3" t="s">
        <v>243</v>
      </c>
      <c r="G96" s="3" t="s">
        <v>158</v>
      </c>
      <c r="H96" s="3" t="s">
        <v>248</v>
      </c>
      <c r="I96" s="3" t="s">
        <v>704</v>
      </c>
    </row>
    <row r="97" spans="1:9">
      <c r="A97" s="3" t="s">
        <v>245</v>
      </c>
      <c r="B97" s="3" t="s">
        <v>158</v>
      </c>
      <c r="C97" s="3" t="s">
        <v>176</v>
      </c>
      <c r="D97" s="1"/>
      <c r="E97" s="3" t="s">
        <v>176</v>
      </c>
      <c r="F97" s="3" t="s">
        <v>245</v>
      </c>
      <c r="G97" s="3" t="s">
        <v>158</v>
      </c>
      <c r="H97" s="3" t="s">
        <v>250</v>
      </c>
      <c r="I97" s="3" t="s">
        <v>705</v>
      </c>
    </row>
    <row r="98" spans="1:9">
      <c r="A98" s="3" t="s">
        <v>247</v>
      </c>
      <c r="B98" s="3" t="s">
        <v>158</v>
      </c>
      <c r="C98" s="3" t="s">
        <v>176</v>
      </c>
      <c r="D98" s="1"/>
      <c r="E98" s="3" t="s">
        <v>176</v>
      </c>
      <c r="F98" s="3" t="s">
        <v>247</v>
      </c>
      <c r="G98" s="3" t="s">
        <v>158</v>
      </c>
      <c r="H98" s="3" t="s">
        <v>252</v>
      </c>
      <c r="I98" s="3" t="s">
        <v>706</v>
      </c>
    </row>
    <row r="99" spans="1:9">
      <c r="A99" s="3" t="s">
        <v>249</v>
      </c>
      <c r="B99" s="3" t="s">
        <v>158</v>
      </c>
      <c r="C99" s="3" t="s">
        <v>176</v>
      </c>
      <c r="D99" s="1"/>
      <c r="E99" s="3" t="s">
        <v>176</v>
      </c>
      <c r="F99" s="3" t="s">
        <v>249</v>
      </c>
      <c r="G99" s="3" t="s">
        <v>158</v>
      </c>
      <c r="H99" s="3" t="s">
        <v>254</v>
      </c>
      <c r="I99" s="3" t="s">
        <v>707</v>
      </c>
    </row>
    <row r="100" spans="1:9">
      <c r="A100" s="3" t="s">
        <v>251</v>
      </c>
      <c r="B100" s="3" t="s">
        <v>158</v>
      </c>
      <c r="C100" s="3" t="s">
        <v>176</v>
      </c>
      <c r="D100" s="1"/>
      <c r="E100" s="3" t="s">
        <v>176</v>
      </c>
      <c r="F100" s="3" t="s">
        <v>251</v>
      </c>
      <c r="G100" s="3" t="s">
        <v>158</v>
      </c>
      <c r="H100" s="3" t="s">
        <v>256</v>
      </c>
      <c r="I100" s="3" t="s">
        <v>708</v>
      </c>
    </row>
    <row r="101" spans="1:9">
      <c r="A101" s="3" t="s">
        <v>253</v>
      </c>
      <c r="B101" s="3" t="s">
        <v>158</v>
      </c>
      <c r="C101" s="3" t="s">
        <v>176</v>
      </c>
      <c r="D101" s="1"/>
      <c r="E101" s="3" t="s">
        <v>176</v>
      </c>
      <c r="F101" s="3" t="s">
        <v>253</v>
      </c>
      <c r="G101" s="3" t="s">
        <v>158</v>
      </c>
      <c r="H101" s="3" t="s">
        <v>258</v>
      </c>
      <c r="I101" s="3" t="s">
        <v>709</v>
      </c>
    </row>
    <row r="102" spans="1:9">
      <c r="A102" s="3" t="s">
        <v>255</v>
      </c>
      <c r="B102" s="3" t="s">
        <v>158</v>
      </c>
      <c r="C102" s="3" t="s">
        <v>176</v>
      </c>
      <c r="D102" s="1"/>
      <c r="E102" s="3" t="s">
        <v>176</v>
      </c>
      <c r="F102" s="3" t="s">
        <v>255</v>
      </c>
      <c r="G102" s="3" t="s">
        <v>158</v>
      </c>
      <c r="H102" s="3" t="s">
        <v>260</v>
      </c>
      <c r="I102" s="3" t="s">
        <v>710</v>
      </c>
    </row>
    <row r="103" spans="1:9">
      <c r="A103" s="3" t="s">
        <v>257</v>
      </c>
      <c r="B103" s="3" t="s">
        <v>158</v>
      </c>
      <c r="C103" s="3" t="s">
        <v>176</v>
      </c>
      <c r="D103" s="1"/>
      <c r="E103" s="3" t="s">
        <v>176</v>
      </c>
      <c r="F103" s="3" t="s">
        <v>257</v>
      </c>
      <c r="G103" s="3" t="s">
        <v>158</v>
      </c>
      <c r="H103" s="3" t="s">
        <v>262</v>
      </c>
      <c r="I103" s="3" t="s">
        <v>48</v>
      </c>
    </row>
    <row r="104" spans="1:9">
      <c r="A104" s="3" t="s">
        <v>259</v>
      </c>
      <c r="B104" s="3" t="s">
        <v>158</v>
      </c>
      <c r="C104" s="3" t="s">
        <v>176</v>
      </c>
      <c r="D104" s="1"/>
      <c r="E104" s="3" t="s">
        <v>176</v>
      </c>
      <c r="F104" s="3" t="s">
        <v>259</v>
      </c>
      <c r="G104" s="3" t="s">
        <v>158</v>
      </c>
      <c r="H104" s="3" t="s">
        <v>264</v>
      </c>
      <c r="I104" s="3" t="s">
        <v>51</v>
      </c>
    </row>
    <row r="105" spans="1:9">
      <c r="A105" s="3" t="s">
        <v>261</v>
      </c>
      <c r="B105" s="3" t="s">
        <v>158</v>
      </c>
      <c r="C105" s="3" t="s">
        <v>176</v>
      </c>
      <c r="D105" s="1"/>
      <c r="E105" s="3" t="s">
        <v>176</v>
      </c>
      <c r="F105" s="3" t="s">
        <v>261</v>
      </c>
      <c r="G105" s="3" t="s">
        <v>158</v>
      </c>
      <c r="H105" s="3" t="s">
        <v>266</v>
      </c>
      <c r="I105" s="3" t="s">
        <v>54</v>
      </c>
    </row>
    <row r="106" spans="1:9">
      <c r="A106" s="3" t="s">
        <v>263</v>
      </c>
      <c r="B106" s="3" t="s">
        <v>158</v>
      </c>
      <c r="C106" s="3" t="s">
        <v>176</v>
      </c>
      <c r="D106" s="1"/>
      <c r="E106" s="3" t="s">
        <v>176</v>
      </c>
      <c r="F106" s="3" t="s">
        <v>263</v>
      </c>
      <c r="G106" s="3" t="s">
        <v>158</v>
      </c>
      <c r="H106" s="3" t="s">
        <v>268</v>
      </c>
      <c r="I106" s="3" t="s">
        <v>57</v>
      </c>
    </row>
    <row r="107" spans="1:9">
      <c r="A107" s="3" t="s">
        <v>265</v>
      </c>
      <c r="B107" s="3" t="s">
        <v>158</v>
      </c>
      <c r="C107" s="3" t="s">
        <v>176</v>
      </c>
      <c r="D107" s="1"/>
      <c r="E107" s="3" t="s">
        <v>176</v>
      </c>
      <c r="F107" s="3" t="s">
        <v>265</v>
      </c>
      <c r="G107" s="3" t="s">
        <v>158</v>
      </c>
      <c r="H107" s="3" t="s">
        <v>270</v>
      </c>
      <c r="I107" s="3" t="s">
        <v>61</v>
      </c>
    </row>
    <row r="108" spans="1:9">
      <c r="A108" s="3" t="s">
        <v>267</v>
      </c>
      <c r="B108" s="3" t="s">
        <v>158</v>
      </c>
      <c r="C108" s="3" t="s">
        <v>176</v>
      </c>
      <c r="D108" s="1"/>
      <c r="E108" s="3" t="s">
        <v>176</v>
      </c>
      <c r="F108" s="3" t="s">
        <v>267</v>
      </c>
      <c r="G108" s="3" t="s">
        <v>158</v>
      </c>
      <c r="H108" s="3" t="s">
        <v>272</v>
      </c>
      <c r="I108" s="3" t="s">
        <v>64</v>
      </c>
    </row>
    <row r="109" spans="1:9">
      <c r="A109" s="3" t="s">
        <v>269</v>
      </c>
      <c r="B109" s="3" t="s">
        <v>158</v>
      </c>
      <c r="C109" s="3" t="s">
        <v>90</v>
      </c>
      <c r="D109" s="1"/>
      <c r="E109" s="3" t="s">
        <v>90</v>
      </c>
      <c r="F109" s="3" t="s">
        <v>269</v>
      </c>
      <c r="G109" s="3" t="s">
        <v>158</v>
      </c>
      <c r="H109" s="3" t="s">
        <v>274</v>
      </c>
      <c r="I109" s="3" t="s">
        <v>67</v>
      </c>
    </row>
    <row r="110" spans="1:9">
      <c r="A110" s="3" t="s">
        <v>271</v>
      </c>
      <c r="B110" s="3" t="s">
        <v>158</v>
      </c>
      <c r="C110" s="3" t="s">
        <v>90</v>
      </c>
      <c r="D110" s="1"/>
      <c r="E110" s="3" t="s">
        <v>90</v>
      </c>
      <c r="F110" s="3" t="s">
        <v>271</v>
      </c>
      <c r="G110" s="3" t="s">
        <v>158</v>
      </c>
      <c r="H110" s="3" t="s">
        <v>278</v>
      </c>
      <c r="I110" s="3" t="s">
        <v>70</v>
      </c>
    </row>
    <row r="111" spans="1:9">
      <c r="A111" s="95" t="s">
        <v>588</v>
      </c>
      <c r="B111" s="3" t="s">
        <v>158</v>
      </c>
      <c r="C111" s="3" t="s">
        <v>273</v>
      </c>
      <c r="D111" s="1"/>
      <c r="E111" s="3" t="s">
        <v>273</v>
      </c>
      <c r="F111" s="3" t="s">
        <v>588</v>
      </c>
      <c r="G111" s="3" t="s">
        <v>158</v>
      </c>
      <c r="H111" s="3" t="s">
        <v>280</v>
      </c>
      <c r="I111" s="3" t="s">
        <v>73</v>
      </c>
    </row>
    <row r="112" spans="1:9">
      <c r="A112" s="95" t="s">
        <v>589</v>
      </c>
      <c r="B112" s="3" t="s">
        <v>158</v>
      </c>
      <c r="C112" s="3" t="s">
        <v>273</v>
      </c>
      <c r="D112" s="1"/>
      <c r="E112" s="3" t="s">
        <v>273</v>
      </c>
      <c r="F112" s="3" t="s">
        <v>589</v>
      </c>
      <c r="G112" s="3" t="s">
        <v>158</v>
      </c>
      <c r="H112" s="3" t="s">
        <v>282</v>
      </c>
      <c r="I112" s="3" t="s">
        <v>76</v>
      </c>
    </row>
    <row r="113" spans="1:9">
      <c r="A113" s="95" t="s">
        <v>590</v>
      </c>
      <c r="B113" s="3" t="s">
        <v>158</v>
      </c>
      <c r="C113" s="3" t="s">
        <v>273</v>
      </c>
      <c r="D113" s="1"/>
      <c r="E113" s="3" t="s">
        <v>273</v>
      </c>
      <c r="F113" s="3" t="s">
        <v>590</v>
      </c>
      <c r="G113" s="3" t="s">
        <v>158</v>
      </c>
      <c r="H113" s="3" t="s">
        <v>284</v>
      </c>
      <c r="I113" s="3" t="s">
        <v>79</v>
      </c>
    </row>
    <row r="114" spans="1:9">
      <c r="A114" s="3" t="s">
        <v>275</v>
      </c>
      <c r="B114" s="3" t="s">
        <v>276</v>
      </c>
      <c r="C114" s="3" t="s">
        <v>277</v>
      </c>
      <c r="D114" s="1"/>
      <c r="E114" s="3" t="s">
        <v>277</v>
      </c>
      <c r="F114" s="3" t="s">
        <v>275</v>
      </c>
      <c r="G114" s="3" t="s">
        <v>276</v>
      </c>
      <c r="H114" s="3" t="s">
        <v>286</v>
      </c>
      <c r="I114" s="3" t="s">
        <v>82</v>
      </c>
    </row>
    <row r="115" spans="1:9">
      <c r="A115" s="3" t="s">
        <v>279</v>
      </c>
      <c r="B115" s="3" t="s">
        <v>276</v>
      </c>
      <c r="C115" s="3" t="s">
        <v>277</v>
      </c>
      <c r="D115" s="1"/>
      <c r="E115" s="3" t="s">
        <v>277</v>
      </c>
      <c r="F115" s="3" t="s">
        <v>279</v>
      </c>
      <c r="G115" s="3" t="s">
        <v>276</v>
      </c>
      <c r="H115" s="3" t="s">
        <v>288</v>
      </c>
      <c r="I115" s="3" t="s">
        <v>85</v>
      </c>
    </row>
    <row r="116" spans="1:9">
      <c r="A116" s="3" t="s">
        <v>281</v>
      </c>
      <c r="B116" s="3" t="s">
        <v>276</v>
      </c>
      <c r="C116" s="3" t="s">
        <v>277</v>
      </c>
      <c r="D116" s="1"/>
      <c r="E116" s="3" t="s">
        <v>277</v>
      </c>
      <c r="F116" s="3" t="s">
        <v>281</v>
      </c>
      <c r="G116" s="3" t="s">
        <v>276</v>
      </c>
      <c r="H116" s="3" t="s">
        <v>290</v>
      </c>
      <c r="I116" s="3" t="s">
        <v>88</v>
      </c>
    </row>
    <row r="117" spans="1:9">
      <c r="A117" s="3" t="s">
        <v>283</v>
      </c>
      <c r="B117" s="3" t="s">
        <v>276</v>
      </c>
      <c r="C117" s="3" t="s">
        <v>277</v>
      </c>
      <c r="D117" s="1"/>
      <c r="E117" s="3" t="s">
        <v>277</v>
      </c>
      <c r="F117" s="3" t="s">
        <v>283</v>
      </c>
      <c r="G117" s="3" t="s">
        <v>276</v>
      </c>
      <c r="H117" s="3" t="s">
        <v>294</v>
      </c>
      <c r="I117" s="3" t="s">
        <v>92</v>
      </c>
    </row>
    <row r="118" spans="1:9">
      <c r="A118" s="3" t="s">
        <v>285</v>
      </c>
      <c r="B118" s="3" t="s">
        <v>276</v>
      </c>
      <c r="C118" s="3" t="s">
        <v>277</v>
      </c>
      <c r="D118" s="1"/>
      <c r="E118" s="3" t="s">
        <v>277</v>
      </c>
      <c r="F118" s="3" t="s">
        <v>285</v>
      </c>
      <c r="G118" s="3" t="s">
        <v>276</v>
      </c>
      <c r="H118" s="3" t="s">
        <v>296</v>
      </c>
      <c r="I118" s="3" t="s">
        <v>95</v>
      </c>
    </row>
    <row r="119" spans="1:9">
      <c r="A119" s="3" t="s">
        <v>287</v>
      </c>
      <c r="B119" s="3" t="s">
        <v>276</v>
      </c>
      <c r="C119" s="3" t="s">
        <v>277</v>
      </c>
      <c r="D119" s="1"/>
      <c r="E119" s="3" t="s">
        <v>277</v>
      </c>
      <c r="F119" s="3" t="s">
        <v>287</v>
      </c>
      <c r="G119" s="3" t="s">
        <v>276</v>
      </c>
      <c r="H119" s="3" t="s">
        <v>298</v>
      </c>
      <c r="I119" s="3" t="s">
        <v>98</v>
      </c>
    </row>
    <row r="120" spans="1:9">
      <c r="A120" s="3" t="s">
        <v>289</v>
      </c>
      <c r="B120" s="3" t="s">
        <v>276</v>
      </c>
      <c r="C120" s="3" t="s">
        <v>277</v>
      </c>
      <c r="D120" s="1"/>
      <c r="E120" s="3" t="s">
        <v>277</v>
      </c>
      <c r="F120" s="3" t="s">
        <v>289</v>
      </c>
      <c r="G120" s="3" t="s">
        <v>276</v>
      </c>
      <c r="H120" s="3" t="s">
        <v>300</v>
      </c>
      <c r="I120" s="3" t="s">
        <v>101</v>
      </c>
    </row>
    <row r="121" spans="1:9">
      <c r="A121" s="95" t="s">
        <v>591</v>
      </c>
      <c r="B121" s="3" t="s">
        <v>276</v>
      </c>
      <c r="C121" s="3" t="s">
        <v>277</v>
      </c>
      <c r="D121" s="1"/>
      <c r="E121" s="3" t="s">
        <v>277</v>
      </c>
      <c r="F121" s="3" t="s">
        <v>591</v>
      </c>
      <c r="G121" s="3" t="s">
        <v>276</v>
      </c>
      <c r="H121" s="3" t="s">
        <v>302</v>
      </c>
      <c r="I121" s="3" t="s">
        <v>104</v>
      </c>
    </row>
    <row r="122" spans="1:9">
      <c r="A122" s="3" t="s">
        <v>291</v>
      </c>
      <c r="B122" s="3" t="s">
        <v>292</v>
      </c>
      <c r="C122" s="3" t="s">
        <v>293</v>
      </c>
      <c r="D122" s="1"/>
      <c r="E122" s="3" t="s">
        <v>293</v>
      </c>
      <c r="F122" s="3" t="s">
        <v>291</v>
      </c>
      <c r="G122" s="3" t="s">
        <v>292</v>
      </c>
      <c r="H122" s="3" t="s">
        <v>304</v>
      </c>
      <c r="I122" s="3" t="s">
        <v>107</v>
      </c>
    </row>
    <row r="123" spans="1:9">
      <c r="A123" s="3" t="s">
        <v>295</v>
      </c>
      <c r="B123" s="3" t="s">
        <v>292</v>
      </c>
      <c r="C123" s="3" t="s">
        <v>293</v>
      </c>
      <c r="D123" s="1"/>
      <c r="E123" s="3" t="s">
        <v>293</v>
      </c>
      <c r="F123" s="3" t="s">
        <v>295</v>
      </c>
      <c r="G123" s="3" t="s">
        <v>292</v>
      </c>
      <c r="H123" s="3" t="s">
        <v>306</v>
      </c>
      <c r="I123" s="3" t="s">
        <v>711</v>
      </c>
    </row>
    <row r="124" spans="1:9">
      <c r="A124" s="3" t="s">
        <v>297</v>
      </c>
      <c r="B124" s="3" t="s">
        <v>292</v>
      </c>
      <c r="C124" s="3" t="s">
        <v>293</v>
      </c>
      <c r="D124" s="1"/>
      <c r="E124" s="3" t="s">
        <v>293</v>
      </c>
      <c r="F124" s="3" t="s">
        <v>297</v>
      </c>
      <c r="G124" s="3" t="s">
        <v>292</v>
      </c>
      <c r="H124" s="3" t="s">
        <v>309</v>
      </c>
      <c r="I124" s="3" t="s">
        <v>712</v>
      </c>
    </row>
    <row r="125" spans="1:9">
      <c r="A125" s="3" t="s">
        <v>299</v>
      </c>
      <c r="B125" s="3" t="s">
        <v>292</v>
      </c>
      <c r="C125" s="3" t="s">
        <v>293</v>
      </c>
      <c r="D125" s="1"/>
      <c r="E125" s="3" t="s">
        <v>293</v>
      </c>
      <c r="F125" s="3" t="s">
        <v>299</v>
      </c>
      <c r="G125" s="3" t="s">
        <v>292</v>
      </c>
      <c r="H125" s="3" t="s">
        <v>311</v>
      </c>
      <c r="I125" s="3" t="s">
        <v>713</v>
      </c>
    </row>
    <row r="126" spans="1:9">
      <c r="A126" s="3" t="s">
        <v>301</v>
      </c>
      <c r="B126" s="3" t="s">
        <v>292</v>
      </c>
      <c r="C126" s="3" t="s">
        <v>293</v>
      </c>
      <c r="D126" s="1"/>
      <c r="E126" s="3" t="s">
        <v>293</v>
      </c>
      <c r="F126" s="3" t="s">
        <v>301</v>
      </c>
      <c r="G126" s="3" t="s">
        <v>292</v>
      </c>
      <c r="H126" s="3" t="s">
        <v>313</v>
      </c>
      <c r="I126" s="3" t="s">
        <v>714</v>
      </c>
    </row>
    <row r="127" spans="1:9">
      <c r="A127" s="3" t="s">
        <v>303</v>
      </c>
      <c r="B127" s="3" t="s">
        <v>292</v>
      </c>
      <c r="C127" s="3" t="s">
        <v>293</v>
      </c>
      <c r="D127" s="1"/>
      <c r="E127" s="3" t="s">
        <v>293</v>
      </c>
      <c r="F127" s="3" t="s">
        <v>303</v>
      </c>
      <c r="G127" s="3" t="s">
        <v>292</v>
      </c>
      <c r="H127" s="3" t="s">
        <v>314</v>
      </c>
      <c r="I127" s="3" t="s">
        <v>715</v>
      </c>
    </row>
    <row r="128" spans="1:9">
      <c r="A128" s="3" t="s">
        <v>305</v>
      </c>
      <c r="B128" s="3" t="s">
        <v>292</v>
      </c>
      <c r="C128" s="3" t="s">
        <v>293</v>
      </c>
      <c r="D128" s="1"/>
      <c r="E128" s="3" t="s">
        <v>293</v>
      </c>
      <c r="F128" s="3" t="s">
        <v>305</v>
      </c>
      <c r="G128" s="3" t="s">
        <v>292</v>
      </c>
      <c r="H128" s="3" t="s">
        <v>315</v>
      </c>
      <c r="I128" s="3" t="s">
        <v>716</v>
      </c>
    </row>
    <row r="129" spans="1:9">
      <c r="A129" s="3" t="s">
        <v>307</v>
      </c>
      <c r="B129" s="3" t="s">
        <v>292</v>
      </c>
      <c r="C129" s="3" t="s">
        <v>308</v>
      </c>
      <c r="D129" s="1"/>
      <c r="E129" s="3" t="s">
        <v>308</v>
      </c>
      <c r="F129" s="3" t="s">
        <v>307</v>
      </c>
      <c r="G129" s="3" t="s">
        <v>292</v>
      </c>
      <c r="H129" s="3" t="s">
        <v>317</v>
      </c>
      <c r="I129" s="3" t="s">
        <v>717</v>
      </c>
    </row>
    <row r="130" spans="1:9">
      <c r="A130" s="3" t="s">
        <v>310</v>
      </c>
      <c r="B130" s="3" t="s">
        <v>292</v>
      </c>
      <c r="C130" s="3" t="s">
        <v>308</v>
      </c>
      <c r="D130" s="1"/>
      <c r="E130" s="3" t="s">
        <v>308</v>
      </c>
      <c r="F130" s="3" t="s">
        <v>310</v>
      </c>
      <c r="G130" s="3" t="s">
        <v>292</v>
      </c>
      <c r="H130" s="3" t="s">
        <v>319</v>
      </c>
      <c r="I130" s="3" t="s">
        <v>718</v>
      </c>
    </row>
    <row r="131" spans="1:9">
      <c r="A131" s="3" t="s">
        <v>312</v>
      </c>
      <c r="B131" s="3" t="s">
        <v>292</v>
      </c>
      <c r="C131" s="3" t="s">
        <v>308</v>
      </c>
      <c r="D131" s="1"/>
      <c r="E131" s="3" t="s">
        <v>308</v>
      </c>
      <c r="F131" s="3" t="s">
        <v>312</v>
      </c>
      <c r="G131" s="3" t="s">
        <v>292</v>
      </c>
      <c r="H131" s="3" t="s">
        <v>321</v>
      </c>
      <c r="I131" s="3" t="s">
        <v>719</v>
      </c>
    </row>
    <row r="132" spans="1:9">
      <c r="A132" s="95" t="s">
        <v>592</v>
      </c>
      <c r="B132" s="3" t="s">
        <v>292</v>
      </c>
      <c r="C132" s="3" t="s">
        <v>308</v>
      </c>
      <c r="D132" s="1"/>
      <c r="E132" s="3" t="s">
        <v>308</v>
      </c>
      <c r="F132" s="3" t="s">
        <v>592</v>
      </c>
      <c r="G132" s="3" t="s">
        <v>292</v>
      </c>
      <c r="H132" s="3" t="s">
        <v>323</v>
      </c>
      <c r="I132" s="3" t="s">
        <v>720</v>
      </c>
    </row>
    <row r="133" spans="1:9">
      <c r="A133" s="95" t="s">
        <v>593</v>
      </c>
      <c r="B133" s="3" t="s">
        <v>292</v>
      </c>
      <c r="C133" s="3" t="s">
        <v>308</v>
      </c>
      <c r="D133" s="1"/>
      <c r="E133" s="3" t="s">
        <v>308</v>
      </c>
      <c r="F133" s="3" t="s">
        <v>593</v>
      </c>
      <c r="G133" s="3" t="s">
        <v>292</v>
      </c>
      <c r="H133" s="3" t="s">
        <v>325</v>
      </c>
      <c r="I133" s="3" t="s">
        <v>721</v>
      </c>
    </row>
    <row r="134" spans="1:9">
      <c r="A134" s="3" t="s">
        <v>316</v>
      </c>
      <c r="B134" s="3" t="s">
        <v>292</v>
      </c>
      <c r="C134" s="3" t="s">
        <v>308</v>
      </c>
      <c r="D134" s="1"/>
      <c r="E134" s="3" t="s">
        <v>308</v>
      </c>
      <c r="F134" s="3" t="s">
        <v>316</v>
      </c>
      <c r="G134" s="3" t="s">
        <v>292</v>
      </c>
      <c r="H134" s="3" t="s">
        <v>326</v>
      </c>
      <c r="I134" s="3" t="s">
        <v>722</v>
      </c>
    </row>
    <row r="135" spans="1:9">
      <c r="A135" s="95" t="s">
        <v>594</v>
      </c>
      <c r="B135" s="3" t="s">
        <v>292</v>
      </c>
      <c r="C135" s="3" t="s">
        <v>308</v>
      </c>
      <c r="D135" s="1"/>
      <c r="E135" s="3" t="s">
        <v>308</v>
      </c>
      <c r="F135" s="3" t="s">
        <v>594</v>
      </c>
      <c r="G135" s="3" t="s">
        <v>292</v>
      </c>
      <c r="H135" s="3" t="s">
        <v>328</v>
      </c>
      <c r="I135" s="3" t="s">
        <v>723</v>
      </c>
    </row>
    <row r="136" spans="1:9">
      <c r="A136" s="95" t="s">
        <v>595</v>
      </c>
      <c r="B136" s="3" t="s">
        <v>292</v>
      </c>
      <c r="C136" s="3" t="s">
        <v>318</v>
      </c>
      <c r="D136" s="1"/>
      <c r="E136" s="3" t="s">
        <v>318</v>
      </c>
      <c r="F136" s="3" t="s">
        <v>595</v>
      </c>
      <c r="G136" s="3" t="s">
        <v>292</v>
      </c>
      <c r="H136" s="3" t="s">
        <v>330</v>
      </c>
      <c r="I136" s="3" t="s">
        <v>724</v>
      </c>
    </row>
    <row r="137" spans="1:9">
      <c r="A137" s="3" t="s">
        <v>320</v>
      </c>
      <c r="B137" s="3" t="s">
        <v>292</v>
      </c>
      <c r="C137" s="3" t="s">
        <v>318</v>
      </c>
      <c r="D137" s="1"/>
      <c r="E137" s="3" t="s">
        <v>318</v>
      </c>
      <c r="F137" s="3" t="s">
        <v>320</v>
      </c>
      <c r="G137" s="3" t="s">
        <v>292</v>
      </c>
      <c r="H137" s="3" t="s">
        <v>332</v>
      </c>
      <c r="I137" s="3" t="s">
        <v>725</v>
      </c>
    </row>
    <row r="138" spans="1:9">
      <c r="A138" s="3" t="s">
        <v>322</v>
      </c>
      <c r="B138" s="3" t="s">
        <v>292</v>
      </c>
      <c r="C138" s="3" t="s">
        <v>318</v>
      </c>
      <c r="D138" s="1"/>
      <c r="E138" s="3" t="s">
        <v>318</v>
      </c>
      <c r="F138" s="3" t="s">
        <v>322</v>
      </c>
      <c r="G138" s="3" t="s">
        <v>292</v>
      </c>
      <c r="H138" s="3" t="s">
        <v>334</v>
      </c>
      <c r="I138" s="3" t="s">
        <v>726</v>
      </c>
    </row>
    <row r="139" spans="1:9">
      <c r="A139" s="3" t="s">
        <v>324</v>
      </c>
      <c r="B139" s="3" t="s">
        <v>292</v>
      </c>
      <c r="C139" s="3" t="s">
        <v>318</v>
      </c>
      <c r="D139" s="1"/>
      <c r="E139" s="3" t="s">
        <v>318</v>
      </c>
      <c r="F139" s="3" t="s">
        <v>324</v>
      </c>
      <c r="G139" s="3" t="s">
        <v>292</v>
      </c>
      <c r="H139" s="3" t="s">
        <v>336</v>
      </c>
      <c r="I139" s="3" t="s">
        <v>727</v>
      </c>
    </row>
    <row r="140" spans="1:9">
      <c r="A140" s="95" t="s">
        <v>596</v>
      </c>
      <c r="B140" s="3" t="s">
        <v>292</v>
      </c>
      <c r="C140" s="3" t="s">
        <v>318</v>
      </c>
      <c r="D140" s="1"/>
      <c r="E140" s="3" t="s">
        <v>318</v>
      </c>
      <c r="F140" s="3" t="s">
        <v>596</v>
      </c>
      <c r="G140" s="3" t="s">
        <v>292</v>
      </c>
      <c r="H140" s="3" t="s">
        <v>339</v>
      </c>
      <c r="I140" s="3" t="s">
        <v>728</v>
      </c>
    </row>
    <row r="141" spans="1:9">
      <c r="A141" s="3" t="s">
        <v>327</v>
      </c>
      <c r="B141" s="3" t="s">
        <v>292</v>
      </c>
      <c r="C141" s="3" t="s">
        <v>318</v>
      </c>
      <c r="D141" s="1"/>
      <c r="E141" s="3" t="s">
        <v>318</v>
      </c>
      <c r="F141" s="3" t="s">
        <v>327</v>
      </c>
      <c r="G141" s="3" t="s">
        <v>292</v>
      </c>
      <c r="H141" s="3" t="s">
        <v>341</v>
      </c>
      <c r="I141" s="3" t="s">
        <v>729</v>
      </c>
    </row>
    <row r="142" spans="1:9">
      <c r="A142" s="3" t="s">
        <v>329</v>
      </c>
      <c r="B142" s="3" t="s">
        <v>292</v>
      </c>
      <c r="C142" s="3" t="s">
        <v>318</v>
      </c>
      <c r="D142" s="1"/>
      <c r="E142" s="3" t="s">
        <v>318</v>
      </c>
      <c r="F142" s="3" t="s">
        <v>329</v>
      </c>
      <c r="G142" s="3" t="s">
        <v>292</v>
      </c>
      <c r="H142" s="3" t="s">
        <v>343</v>
      </c>
      <c r="I142" s="3" t="s">
        <v>730</v>
      </c>
    </row>
    <row r="143" spans="1:9">
      <c r="A143" s="3" t="s">
        <v>331</v>
      </c>
      <c r="B143" s="3" t="s">
        <v>292</v>
      </c>
      <c r="C143" s="3" t="s">
        <v>318</v>
      </c>
      <c r="D143" s="1"/>
      <c r="E143" s="3" t="s">
        <v>318</v>
      </c>
      <c r="F143" s="3" t="s">
        <v>331</v>
      </c>
      <c r="G143" s="3" t="s">
        <v>292</v>
      </c>
      <c r="H143" s="3" t="s">
        <v>345</v>
      </c>
      <c r="I143" s="3" t="s">
        <v>731</v>
      </c>
    </row>
    <row r="144" spans="1:9">
      <c r="A144" s="3" t="s">
        <v>333</v>
      </c>
      <c r="B144" s="3" t="s">
        <v>292</v>
      </c>
      <c r="C144" s="3" t="s">
        <v>318</v>
      </c>
      <c r="D144" s="1"/>
      <c r="E144" s="3" t="s">
        <v>318</v>
      </c>
      <c r="F144" s="3" t="s">
        <v>333</v>
      </c>
      <c r="G144" s="3" t="s">
        <v>292</v>
      </c>
      <c r="H144" s="3" t="s">
        <v>347</v>
      </c>
      <c r="I144" s="3" t="s">
        <v>732</v>
      </c>
    </row>
    <row r="145" spans="1:9">
      <c r="A145" s="3" t="s">
        <v>335</v>
      </c>
      <c r="B145" s="3" t="s">
        <v>292</v>
      </c>
      <c r="C145" s="3" t="s">
        <v>318</v>
      </c>
      <c r="D145" s="1"/>
      <c r="E145" s="3" t="s">
        <v>318</v>
      </c>
      <c r="F145" s="3" t="s">
        <v>335</v>
      </c>
      <c r="G145" s="3" t="s">
        <v>292</v>
      </c>
      <c r="H145" s="3" t="s">
        <v>349</v>
      </c>
      <c r="I145" s="3" t="s">
        <v>733</v>
      </c>
    </row>
    <row r="146" spans="1:9">
      <c r="A146" s="3" t="s">
        <v>597</v>
      </c>
      <c r="B146" s="3" t="s">
        <v>337</v>
      </c>
      <c r="C146" s="3" t="s">
        <v>338</v>
      </c>
      <c r="D146" s="1"/>
      <c r="E146" s="3" t="s">
        <v>338</v>
      </c>
      <c r="F146" s="3" t="s">
        <v>597</v>
      </c>
      <c r="G146" s="3" t="s">
        <v>337</v>
      </c>
      <c r="H146" s="3" t="s">
        <v>351</v>
      </c>
      <c r="I146" s="3" t="s">
        <v>734</v>
      </c>
    </row>
    <row r="147" spans="1:9">
      <c r="A147" s="3" t="s">
        <v>340</v>
      </c>
      <c r="B147" s="3" t="s">
        <v>337</v>
      </c>
      <c r="C147" s="3" t="s">
        <v>338</v>
      </c>
      <c r="D147" s="1"/>
      <c r="E147" s="3" t="s">
        <v>338</v>
      </c>
      <c r="F147" s="3" t="s">
        <v>340</v>
      </c>
      <c r="G147" s="3" t="s">
        <v>337</v>
      </c>
      <c r="H147" s="3" t="s">
        <v>354</v>
      </c>
      <c r="I147" s="3" t="s">
        <v>735</v>
      </c>
    </row>
    <row r="148" spans="1:9">
      <c r="A148" s="3" t="s">
        <v>342</v>
      </c>
      <c r="B148" s="3" t="s">
        <v>337</v>
      </c>
      <c r="C148" s="3" t="s">
        <v>338</v>
      </c>
      <c r="D148" s="1"/>
      <c r="E148" s="3" t="s">
        <v>338</v>
      </c>
      <c r="F148" s="3" t="s">
        <v>342</v>
      </c>
      <c r="G148" s="3" t="s">
        <v>337</v>
      </c>
      <c r="H148" s="3" t="s">
        <v>356</v>
      </c>
      <c r="I148" s="3" t="s">
        <v>736</v>
      </c>
    </row>
    <row r="149" spans="1:9">
      <c r="A149" s="3" t="s">
        <v>344</v>
      </c>
      <c r="B149" s="3" t="s">
        <v>337</v>
      </c>
      <c r="C149" s="3" t="s">
        <v>338</v>
      </c>
      <c r="D149" s="1"/>
      <c r="E149" s="3" t="s">
        <v>338</v>
      </c>
      <c r="F149" s="3" t="s">
        <v>344</v>
      </c>
      <c r="G149" s="3" t="s">
        <v>337</v>
      </c>
      <c r="H149" s="3" t="s">
        <v>359</v>
      </c>
      <c r="I149" s="3" t="s">
        <v>737</v>
      </c>
    </row>
    <row r="150" spans="1:9">
      <c r="A150" s="3" t="s">
        <v>346</v>
      </c>
      <c r="B150" s="3" t="s">
        <v>337</v>
      </c>
      <c r="C150" s="3" t="s">
        <v>338</v>
      </c>
      <c r="D150" s="1"/>
      <c r="E150" s="3" t="s">
        <v>338</v>
      </c>
      <c r="F150" s="3" t="s">
        <v>346</v>
      </c>
      <c r="G150" s="3" t="s">
        <v>337</v>
      </c>
      <c r="H150" s="3" t="s">
        <v>361</v>
      </c>
      <c r="I150" s="3" t="s">
        <v>738</v>
      </c>
    </row>
    <row r="151" spans="1:9">
      <c r="A151" s="95" t="s">
        <v>598</v>
      </c>
      <c r="B151" s="3" t="s">
        <v>337</v>
      </c>
      <c r="C151" s="3" t="s">
        <v>338</v>
      </c>
      <c r="D151" s="1"/>
      <c r="E151" s="3" t="s">
        <v>338</v>
      </c>
      <c r="F151" s="3" t="s">
        <v>598</v>
      </c>
      <c r="G151" s="3" t="s">
        <v>337</v>
      </c>
      <c r="H151" s="3" t="s">
        <v>363</v>
      </c>
      <c r="I151" s="3" t="s">
        <v>739</v>
      </c>
    </row>
    <row r="152" spans="1:9">
      <c r="A152" s="3" t="s">
        <v>348</v>
      </c>
      <c r="B152" s="3" t="s">
        <v>337</v>
      </c>
      <c r="C152" s="3" t="s">
        <v>338</v>
      </c>
      <c r="D152" s="1"/>
      <c r="E152" s="3" t="s">
        <v>338</v>
      </c>
      <c r="F152" s="3" t="s">
        <v>348</v>
      </c>
      <c r="G152" s="3" t="s">
        <v>337</v>
      </c>
      <c r="H152" s="3" t="s">
        <v>365</v>
      </c>
      <c r="I152" s="3" t="s">
        <v>740</v>
      </c>
    </row>
    <row r="153" spans="1:9">
      <c r="A153" s="3" t="s">
        <v>350</v>
      </c>
      <c r="B153" s="3" t="s">
        <v>337</v>
      </c>
      <c r="C153" s="3" t="s">
        <v>338</v>
      </c>
      <c r="D153" s="1"/>
      <c r="E153" s="3" t="s">
        <v>338</v>
      </c>
      <c r="F153" s="3" t="s">
        <v>350</v>
      </c>
      <c r="G153" s="3" t="s">
        <v>337</v>
      </c>
      <c r="H153" s="3" t="s">
        <v>369</v>
      </c>
      <c r="I153" s="3" t="s">
        <v>741</v>
      </c>
    </row>
    <row r="154" spans="1:9">
      <c r="A154" s="3" t="s">
        <v>352</v>
      </c>
      <c r="B154" s="3" t="s">
        <v>337</v>
      </c>
      <c r="C154" s="3" t="s">
        <v>353</v>
      </c>
      <c r="D154" s="1"/>
      <c r="E154" s="3" t="s">
        <v>353</v>
      </c>
      <c r="F154" s="3" t="s">
        <v>352</v>
      </c>
      <c r="G154" s="3" t="s">
        <v>337</v>
      </c>
      <c r="H154" s="3" t="s">
        <v>371</v>
      </c>
      <c r="I154" s="3" t="s">
        <v>742</v>
      </c>
    </row>
    <row r="155" spans="1:9">
      <c r="A155" s="3" t="s">
        <v>355</v>
      </c>
      <c r="B155" s="3" t="s">
        <v>337</v>
      </c>
      <c r="C155" s="3" t="s">
        <v>353</v>
      </c>
      <c r="D155" s="1"/>
      <c r="E155" s="3" t="s">
        <v>353</v>
      </c>
      <c r="F155" s="3" t="s">
        <v>355</v>
      </c>
      <c r="G155" s="3" t="s">
        <v>337</v>
      </c>
      <c r="H155" s="3" t="s">
        <v>373</v>
      </c>
      <c r="I155" s="3" t="s">
        <v>743</v>
      </c>
    </row>
    <row r="156" spans="1:9">
      <c r="A156" s="3" t="s">
        <v>357</v>
      </c>
      <c r="B156" s="3" t="s">
        <v>337</v>
      </c>
      <c r="C156" s="3" t="s">
        <v>358</v>
      </c>
      <c r="D156" s="1"/>
      <c r="E156" s="3" t="s">
        <v>358</v>
      </c>
      <c r="F156" s="3" t="s">
        <v>357</v>
      </c>
      <c r="G156" s="3" t="s">
        <v>337</v>
      </c>
      <c r="H156" s="3" t="s">
        <v>376</v>
      </c>
      <c r="I156" s="3" t="s">
        <v>744</v>
      </c>
    </row>
    <row r="157" spans="1:9">
      <c r="A157" s="3" t="s">
        <v>360</v>
      </c>
      <c r="B157" s="3" t="s">
        <v>337</v>
      </c>
      <c r="C157" s="3" t="s">
        <v>358</v>
      </c>
      <c r="D157" s="1"/>
      <c r="E157" s="3" t="s">
        <v>358</v>
      </c>
      <c r="F157" s="3" t="s">
        <v>360</v>
      </c>
      <c r="G157" s="3" t="s">
        <v>337</v>
      </c>
      <c r="H157" s="3" t="s">
        <v>378</v>
      </c>
      <c r="I157" s="3" t="s">
        <v>745</v>
      </c>
    </row>
    <row r="158" spans="1:9">
      <c r="A158" s="3" t="s">
        <v>362</v>
      </c>
      <c r="B158" s="3" t="s">
        <v>337</v>
      </c>
      <c r="C158" s="3" t="s">
        <v>358</v>
      </c>
      <c r="D158" s="1"/>
      <c r="E158" s="3" t="s">
        <v>358</v>
      </c>
      <c r="F158" s="3" t="s">
        <v>362</v>
      </c>
      <c r="G158" s="3" t="s">
        <v>337</v>
      </c>
      <c r="H158" s="3" t="s">
        <v>380</v>
      </c>
      <c r="I158" s="3" t="s">
        <v>746</v>
      </c>
    </row>
    <row r="159" spans="1:9">
      <c r="A159" s="6" t="s">
        <v>364</v>
      </c>
      <c r="B159" s="6" t="s">
        <v>337</v>
      </c>
      <c r="C159" s="6" t="s">
        <v>358</v>
      </c>
      <c r="D159" s="1"/>
      <c r="E159" s="6" t="s">
        <v>358</v>
      </c>
      <c r="F159" s="6" t="s">
        <v>364</v>
      </c>
      <c r="G159" s="6" t="s">
        <v>337</v>
      </c>
      <c r="H159" s="3" t="s">
        <v>382</v>
      </c>
      <c r="I159" s="3" t="s">
        <v>747</v>
      </c>
    </row>
    <row r="160" spans="1:9">
      <c r="A160" s="3" t="s">
        <v>366</v>
      </c>
      <c r="B160" s="3" t="s">
        <v>367</v>
      </c>
      <c r="C160" s="3" t="s">
        <v>368</v>
      </c>
      <c r="D160" s="1"/>
      <c r="E160" s="3" t="s">
        <v>368</v>
      </c>
      <c r="F160" s="3" t="s">
        <v>366</v>
      </c>
      <c r="G160" s="3" t="s">
        <v>367</v>
      </c>
      <c r="H160" s="3" t="s">
        <v>384</v>
      </c>
      <c r="I160" s="3" t="s">
        <v>748</v>
      </c>
    </row>
    <row r="161" spans="1:9">
      <c r="A161" s="3" t="s">
        <v>370</v>
      </c>
      <c r="B161" s="3" t="s">
        <v>367</v>
      </c>
      <c r="C161" s="3" t="s">
        <v>368</v>
      </c>
      <c r="D161" s="1"/>
      <c r="E161" s="3" t="s">
        <v>368</v>
      </c>
      <c r="F161" s="3" t="s">
        <v>370</v>
      </c>
      <c r="G161" s="3" t="s">
        <v>367</v>
      </c>
      <c r="H161" s="3" t="s">
        <v>387</v>
      </c>
      <c r="I161" s="3" t="s">
        <v>749</v>
      </c>
    </row>
    <row r="162" spans="1:9">
      <c r="A162" s="3" t="s">
        <v>372</v>
      </c>
      <c r="B162" s="3" t="s">
        <v>367</v>
      </c>
      <c r="C162" s="3" t="s">
        <v>368</v>
      </c>
      <c r="D162" s="1"/>
      <c r="E162" s="3" t="s">
        <v>368</v>
      </c>
      <c r="F162" s="3" t="s">
        <v>372</v>
      </c>
      <c r="G162" s="3" t="s">
        <v>367</v>
      </c>
      <c r="H162" s="3" t="s">
        <v>389</v>
      </c>
      <c r="I162" s="3" t="s">
        <v>750</v>
      </c>
    </row>
    <row r="163" spans="1:9">
      <c r="A163" s="3" t="s">
        <v>374</v>
      </c>
      <c r="B163" s="3" t="s">
        <v>367</v>
      </c>
      <c r="C163" s="3" t="s">
        <v>375</v>
      </c>
      <c r="D163" s="1"/>
      <c r="E163" s="3" t="s">
        <v>375</v>
      </c>
      <c r="F163" s="3" t="s">
        <v>374</v>
      </c>
      <c r="G163" s="3" t="s">
        <v>367</v>
      </c>
      <c r="H163" s="3" t="s">
        <v>391</v>
      </c>
      <c r="I163" s="3" t="s">
        <v>751</v>
      </c>
    </row>
    <row r="164" spans="1:9">
      <c r="A164" s="3" t="s">
        <v>377</v>
      </c>
      <c r="B164" s="3" t="s">
        <v>367</v>
      </c>
      <c r="C164" s="3" t="s">
        <v>375</v>
      </c>
      <c r="D164" s="1"/>
      <c r="E164" s="3" t="s">
        <v>375</v>
      </c>
      <c r="F164" s="3" t="s">
        <v>377</v>
      </c>
      <c r="G164" s="3" t="s">
        <v>367</v>
      </c>
      <c r="H164" s="3" t="s">
        <v>393</v>
      </c>
      <c r="I164" s="3" t="s">
        <v>752</v>
      </c>
    </row>
    <row r="165" spans="1:9">
      <c r="A165" s="3" t="s">
        <v>379</v>
      </c>
      <c r="B165" s="3" t="s">
        <v>367</v>
      </c>
      <c r="C165" s="3" t="s">
        <v>375</v>
      </c>
      <c r="D165" s="1"/>
      <c r="E165" s="3" t="s">
        <v>375</v>
      </c>
      <c r="F165" s="3" t="s">
        <v>379</v>
      </c>
      <c r="G165" s="3" t="s">
        <v>367</v>
      </c>
      <c r="H165" s="3" t="s">
        <v>396</v>
      </c>
      <c r="I165" s="3" t="s">
        <v>753</v>
      </c>
    </row>
    <row r="166" spans="1:9">
      <c r="A166" s="3" t="s">
        <v>381</v>
      </c>
      <c r="B166" s="3" t="s">
        <v>367</v>
      </c>
      <c r="C166" s="3" t="s">
        <v>375</v>
      </c>
      <c r="D166" s="1"/>
      <c r="E166" s="3" t="s">
        <v>375</v>
      </c>
      <c r="F166" s="3" t="s">
        <v>381</v>
      </c>
      <c r="G166" s="3" t="s">
        <v>367</v>
      </c>
      <c r="H166" s="3" t="s">
        <v>398</v>
      </c>
      <c r="I166" s="3" t="s">
        <v>754</v>
      </c>
    </row>
    <row r="167" spans="1:9">
      <c r="A167" s="3" t="s">
        <v>383</v>
      </c>
      <c r="B167" s="3" t="s">
        <v>367</v>
      </c>
      <c r="C167" s="3" t="s">
        <v>375</v>
      </c>
      <c r="D167" s="1"/>
      <c r="E167" s="3" t="s">
        <v>375</v>
      </c>
      <c r="F167" s="3" t="s">
        <v>383</v>
      </c>
      <c r="G167" s="3" t="s">
        <v>367</v>
      </c>
      <c r="H167" s="3" t="s">
        <v>400</v>
      </c>
      <c r="I167" s="3" t="s">
        <v>755</v>
      </c>
    </row>
    <row r="168" spans="1:9">
      <c r="A168" s="3" t="s">
        <v>385</v>
      </c>
      <c r="B168" s="3" t="s">
        <v>367</v>
      </c>
      <c r="C168" s="3" t="s">
        <v>386</v>
      </c>
      <c r="D168" s="1"/>
      <c r="E168" s="3" t="s">
        <v>386</v>
      </c>
      <c r="F168" s="3" t="s">
        <v>385</v>
      </c>
      <c r="G168" s="3" t="s">
        <v>367</v>
      </c>
      <c r="H168" s="3" t="s">
        <v>402</v>
      </c>
      <c r="I168" s="3" t="s">
        <v>756</v>
      </c>
    </row>
    <row r="169" spans="1:9">
      <c r="A169" s="3" t="s">
        <v>388</v>
      </c>
      <c r="B169" s="3" t="s">
        <v>367</v>
      </c>
      <c r="C169" s="3" t="s">
        <v>386</v>
      </c>
      <c r="D169" s="1"/>
      <c r="E169" s="3" t="s">
        <v>386</v>
      </c>
      <c r="F169" s="3" t="s">
        <v>388</v>
      </c>
      <c r="G169" s="3" t="s">
        <v>367</v>
      </c>
      <c r="H169" s="3" t="s">
        <v>403</v>
      </c>
      <c r="I169" s="3" t="s">
        <v>757</v>
      </c>
    </row>
    <row r="170" spans="1:9">
      <c r="A170" s="3" t="s">
        <v>390</v>
      </c>
      <c r="B170" s="3" t="s">
        <v>367</v>
      </c>
      <c r="C170" s="3" t="s">
        <v>386</v>
      </c>
      <c r="D170" s="1"/>
      <c r="E170" s="3" t="s">
        <v>386</v>
      </c>
      <c r="F170" s="3" t="s">
        <v>390</v>
      </c>
      <c r="G170" s="3" t="s">
        <v>367</v>
      </c>
      <c r="H170" s="3" t="s">
        <v>407</v>
      </c>
      <c r="I170" s="3" t="s">
        <v>758</v>
      </c>
    </row>
    <row r="171" spans="1:9">
      <c r="A171" s="3" t="s">
        <v>392</v>
      </c>
      <c r="B171" s="3" t="s">
        <v>367</v>
      </c>
      <c r="C171" s="3" t="s">
        <v>386</v>
      </c>
      <c r="D171" s="1"/>
      <c r="E171" s="3" t="s">
        <v>386</v>
      </c>
      <c r="F171" s="3" t="s">
        <v>392</v>
      </c>
      <c r="G171" s="3" t="s">
        <v>367</v>
      </c>
      <c r="H171" s="3" t="s">
        <v>409</v>
      </c>
      <c r="I171" s="3" t="s">
        <v>759</v>
      </c>
    </row>
    <row r="172" spans="1:9">
      <c r="A172" s="3" t="s">
        <v>394</v>
      </c>
      <c r="B172" s="3" t="s">
        <v>367</v>
      </c>
      <c r="C172" s="3" t="s">
        <v>395</v>
      </c>
      <c r="D172" s="1"/>
      <c r="E172" s="3" t="s">
        <v>395</v>
      </c>
      <c r="F172" s="3" t="s">
        <v>394</v>
      </c>
      <c r="G172" s="3" t="s">
        <v>367</v>
      </c>
      <c r="H172" s="3" t="s">
        <v>411</v>
      </c>
      <c r="I172" s="3" t="s">
        <v>760</v>
      </c>
    </row>
    <row r="173" spans="1:9">
      <c r="A173" s="3" t="s">
        <v>397</v>
      </c>
      <c r="B173" s="3" t="s">
        <v>367</v>
      </c>
      <c r="C173" s="3" t="s">
        <v>395</v>
      </c>
      <c r="D173" s="1"/>
      <c r="E173" s="3" t="s">
        <v>395</v>
      </c>
      <c r="F173" s="3" t="s">
        <v>397</v>
      </c>
      <c r="G173" s="3" t="s">
        <v>367</v>
      </c>
      <c r="H173" s="3" t="s">
        <v>413</v>
      </c>
      <c r="I173" s="3" t="s">
        <v>761</v>
      </c>
    </row>
    <row r="174" spans="1:9">
      <c r="A174" s="3" t="s">
        <v>399</v>
      </c>
      <c r="B174" s="3" t="s">
        <v>367</v>
      </c>
      <c r="C174" s="3" t="s">
        <v>395</v>
      </c>
      <c r="D174" s="1"/>
      <c r="E174" s="3" t="s">
        <v>395</v>
      </c>
      <c r="F174" s="3" t="s">
        <v>399</v>
      </c>
      <c r="G174" s="3" t="s">
        <v>367</v>
      </c>
      <c r="H174" s="3" t="s">
        <v>415</v>
      </c>
      <c r="I174" s="3" t="s">
        <v>762</v>
      </c>
    </row>
    <row r="175" spans="1:9">
      <c r="A175" s="3" t="s">
        <v>401</v>
      </c>
      <c r="B175" s="3" t="s">
        <v>367</v>
      </c>
      <c r="C175" s="3" t="s">
        <v>395</v>
      </c>
      <c r="D175" s="1"/>
      <c r="E175" s="3" t="s">
        <v>395</v>
      </c>
      <c r="F175" s="3" t="s">
        <v>401</v>
      </c>
      <c r="G175" s="3" t="s">
        <v>367</v>
      </c>
      <c r="H175" s="3" t="s">
        <v>417</v>
      </c>
      <c r="I175" s="3" t="s">
        <v>763</v>
      </c>
    </row>
    <row r="176" spans="1:9">
      <c r="A176" s="3" t="s">
        <v>599</v>
      </c>
      <c r="B176" s="3" t="s">
        <v>367</v>
      </c>
      <c r="C176" s="3" t="s">
        <v>395</v>
      </c>
      <c r="D176" s="1"/>
      <c r="E176" s="3" t="s">
        <v>395</v>
      </c>
      <c r="F176" s="3" t="s">
        <v>599</v>
      </c>
      <c r="G176" s="3" t="s">
        <v>367</v>
      </c>
      <c r="H176" s="3" t="s">
        <v>419</v>
      </c>
      <c r="I176" s="3" t="s">
        <v>764</v>
      </c>
    </row>
    <row r="177" spans="1:9">
      <c r="A177" s="3" t="s">
        <v>404</v>
      </c>
      <c r="B177" s="3" t="s">
        <v>405</v>
      </c>
      <c r="C177" s="3" t="s">
        <v>406</v>
      </c>
      <c r="D177" s="1"/>
      <c r="E177" s="3" t="s">
        <v>406</v>
      </c>
      <c r="F177" s="3" t="s">
        <v>404</v>
      </c>
      <c r="G177" s="3" t="s">
        <v>405</v>
      </c>
      <c r="H177" s="3" t="s">
        <v>420</v>
      </c>
      <c r="I177" s="3" t="s">
        <v>765</v>
      </c>
    </row>
    <row r="178" spans="1:9">
      <c r="A178" s="3" t="s">
        <v>408</v>
      </c>
      <c r="B178" s="3" t="s">
        <v>405</v>
      </c>
      <c r="C178" s="3" t="s">
        <v>406</v>
      </c>
      <c r="D178" s="1"/>
      <c r="E178" s="3" t="s">
        <v>406</v>
      </c>
      <c r="F178" s="3" t="s">
        <v>408</v>
      </c>
      <c r="G178" s="3" t="s">
        <v>405</v>
      </c>
      <c r="H178" s="3" t="s">
        <v>422</v>
      </c>
      <c r="I178" s="3" t="s">
        <v>766</v>
      </c>
    </row>
    <row r="179" spans="1:9">
      <c r="A179" s="3" t="s">
        <v>410</v>
      </c>
      <c r="B179" s="3" t="s">
        <v>405</v>
      </c>
      <c r="C179" s="3" t="s">
        <v>406</v>
      </c>
      <c r="D179" s="1"/>
      <c r="E179" s="3" t="s">
        <v>406</v>
      </c>
      <c r="F179" s="3" t="s">
        <v>410</v>
      </c>
      <c r="G179" s="3" t="s">
        <v>405</v>
      </c>
      <c r="H179" s="3" t="s">
        <v>424</v>
      </c>
      <c r="I179" s="3" t="s">
        <v>767</v>
      </c>
    </row>
    <row r="180" spans="1:9">
      <c r="A180" s="3" t="s">
        <v>412</v>
      </c>
      <c r="B180" s="3" t="s">
        <v>405</v>
      </c>
      <c r="C180" s="3" t="s">
        <v>406</v>
      </c>
      <c r="D180" s="1"/>
      <c r="E180" s="3" t="s">
        <v>406</v>
      </c>
      <c r="F180" s="3" t="s">
        <v>412</v>
      </c>
      <c r="G180" s="3" t="s">
        <v>405</v>
      </c>
      <c r="H180" s="3" t="s">
        <v>427</v>
      </c>
      <c r="I180" s="3" t="s">
        <v>768</v>
      </c>
    </row>
    <row r="181" spans="1:9">
      <c r="A181" s="3" t="s">
        <v>414</v>
      </c>
      <c r="B181" s="3" t="s">
        <v>405</v>
      </c>
      <c r="C181" s="3" t="s">
        <v>406</v>
      </c>
      <c r="D181" s="1"/>
      <c r="E181" s="3" t="s">
        <v>406</v>
      </c>
      <c r="F181" s="3" t="s">
        <v>414</v>
      </c>
      <c r="G181" s="3" t="s">
        <v>405</v>
      </c>
      <c r="H181" s="3" t="s">
        <v>429</v>
      </c>
      <c r="I181" s="3" t="s">
        <v>769</v>
      </c>
    </row>
    <row r="182" spans="1:9">
      <c r="A182" s="3" t="s">
        <v>416</v>
      </c>
      <c r="B182" s="3" t="s">
        <v>405</v>
      </c>
      <c r="C182" s="3" t="s">
        <v>406</v>
      </c>
      <c r="D182" s="1"/>
      <c r="E182" s="3" t="s">
        <v>406</v>
      </c>
      <c r="F182" s="3" t="s">
        <v>416</v>
      </c>
      <c r="G182" s="3" t="s">
        <v>405</v>
      </c>
      <c r="H182" s="3" t="s">
        <v>431</v>
      </c>
      <c r="I182" s="3" t="s">
        <v>770</v>
      </c>
    </row>
    <row r="183" spans="1:9">
      <c r="A183" s="3" t="s">
        <v>418</v>
      </c>
      <c r="B183" s="3" t="s">
        <v>405</v>
      </c>
      <c r="C183" s="3" t="s">
        <v>406</v>
      </c>
      <c r="D183" s="1"/>
      <c r="E183" s="3" t="s">
        <v>406</v>
      </c>
      <c r="F183" s="3" t="s">
        <v>418</v>
      </c>
      <c r="G183" s="3" t="s">
        <v>405</v>
      </c>
      <c r="H183" s="3" t="s">
        <v>433</v>
      </c>
      <c r="I183" s="3" t="s">
        <v>771</v>
      </c>
    </row>
    <row r="184" spans="1:9">
      <c r="A184" s="3" t="s">
        <v>600</v>
      </c>
      <c r="B184" s="3" t="s">
        <v>405</v>
      </c>
      <c r="C184" s="3" t="s">
        <v>406</v>
      </c>
      <c r="D184" s="1"/>
      <c r="E184" s="3" t="s">
        <v>406</v>
      </c>
      <c r="F184" s="3" t="s">
        <v>600</v>
      </c>
      <c r="G184" s="3" t="s">
        <v>405</v>
      </c>
      <c r="H184" s="3" t="s">
        <v>435</v>
      </c>
      <c r="I184" s="3" t="s">
        <v>772</v>
      </c>
    </row>
    <row r="185" spans="1:9">
      <c r="A185" s="95" t="s">
        <v>601</v>
      </c>
      <c r="B185" s="3" t="s">
        <v>405</v>
      </c>
      <c r="C185" s="3" t="s">
        <v>406</v>
      </c>
      <c r="D185" s="1"/>
      <c r="E185" s="3" t="s">
        <v>406</v>
      </c>
      <c r="F185" s="3" t="s">
        <v>601</v>
      </c>
      <c r="G185" s="3" t="s">
        <v>405</v>
      </c>
      <c r="H185" s="3" t="s">
        <v>437</v>
      </c>
      <c r="I185" s="3" t="s">
        <v>773</v>
      </c>
    </row>
    <row r="186" spans="1:9">
      <c r="A186" s="3" t="s">
        <v>421</v>
      </c>
      <c r="B186" s="3" t="s">
        <v>405</v>
      </c>
      <c r="C186" s="3" t="s">
        <v>406</v>
      </c>
      <c r="D186" s="1"/>
      <c r="E186" s="3" t="s">
        <v>406</v>
      </c>
      <c r="F186" s="3" t="s">
        <v>421</v>
      </c>
      <c r="G186" s="3" t="s">
        <v>405</v>
      </c>
      <c r="H186" s="3" t="s">
        <v>439</v>
      </c>
      <c r="I186" s="3" t="s">
        <v>774</v>
      </c>
    </row>
    <row r="187" spans="1:9">
      <c r="A187" s="3" t="s">
        <v>423</v>
      </c>
      <c r="B187" s="3" t="s">
        <v>405</v>
      </c>
      <c r="C187" s="3" t="s">
        <v>406</v>
      </c>
      <c r="D187" s="1"/>
      <c r="E187" s="3" t="s">
        <v>406</v>
      </c>
      <c r="F187" s="3" t="s">
        <v>423</v>
      </c>
      <c r="G187" s="3" t="s">
        <v>405</v>
      </c>
      <c r="H187" s="3" t="s">
        <v>441</v>
      </c>
      <c r="I187" s="3" t="s">
        <v>775</v>
      </c>
    </row>
    <row r="188" spans="1:9">
      <c r="A188" s="3" t="s">
        <v>425</v>
      </c>
      <c r="B188" s="3" t="s">
        <v>405</v>
      </c>
      <c r="C188" s="3" t="s">
        <v>426</v>
      </c>
      <c r="D188" s="1"/>
      <c r="E188" s="3" t="s">
        <v>426</v>
      </c>
      <c r="F188" s="3" t="s">
        <v>425</v>
      </c>
      <c r="G188" s="3" t="s">
        <v>405</v>
      </c>
      <c r="H188" s="3" t="s">
        <v>443</v>
      </c>
      <c r="I188" s="3" t="s">
        <v>776</v>
      </c>
    </row>
    <row r="189" spans="1:9">
      <c r="A189" s="3" t="s">
        <v>428</v>
      </c>
      <c r="B189" s="3" t="s">
        <v>405</v>
      </c>
      <c r="C189" s="3" t="s">
        <v>426</v>
      </c>
      <c r="D189" s="1"/>
      <c r="E189" s="3" t="s">
        <v>426</v>
      </c>
      <c r="F189" s="3" t="s">
        <v>428</v>
      </c>
      <c r="G189" s="3" t="s">
        <v>405</v>
      </c>
      <c r="H189" s="3" t="s">
        <v>444</v>
      </c>
      <c r="I189" s="3" t="s">
        <v>777</v>
      </c>
    </row>
    <row r="190" spans="1:9">
      <c r="A190" s="3" t="s">
        <v>430</v>
      </c>
      <c r="B190" s="3" t="s">
        <v>405</v>
      </c>
      <c r="C190" s="3" t="s">
        <v>426</v>
      </c>
      <c r="D190" s="1"/>
      <c r="E190" s="3" t="s">
        <v>426</v>
      </c>
      <c r="F190" s="3" t="s">
        <v>430</v>
      </c>
      <c r="G190" s="3" t="s">
        <v>405</v>
      </c>
      <c r="H190" s="3" t="s">
        <v>446</v>
      </c>
      <c r="I190" s="3" t="s">
        <v>778</v>
      </c>
    </row>
    <row r="191" spans="1:9">
      <c r="A191" s="3" t="s">
        <v>432</v>
      </c>
      <c r="B191" s="3" t="s">
        <v>405</v>
      </c>
      <c r="C191" s="3" t="s">
        <v>426</v>
      </c>
      <c r="D191" s="1"/>
      <c r="E191" s="3" t="s">
        <v>426</v>
      </c>
      <c r="F191" s="3" t="s">
        <v>432</v>
      </c>
      <c r="G191" s="3" t="s">
        <v>405</v>
      </c>
      <c r="H191" s="3" t="s">
        <v>449</v>
      </c>
      <c r="I191" s="3" t="s">
        <v>779</v>
      </c>
    </row>
    <row r="192" spans="1:9">
      <c r="A192" s="3" t="s">
        <v>434</v>
      </c>
      <c r="B192" s="3" t="s">
        <v>405</v>
      </c>
      <c r="C192" s="3" t="s">
        <v>426</v>
      </c>
      <c r="D192" s="1"/>
      <c r="E192" s="3" t="s">
        <v>426</v>
      </c>
      <c r="F192" s="3" t="s">
        <v>434</v>
      </c>
      <c r="G192" s="3" t="s">
        <v>405</v>
      </c>
      <c r="H192" s="3" t="s">
        <v>451</v>
      </c>
      <c r="I192" s="3" t="s">
        <v>780</v>
      </c>
    </row>
    <row r="193" spans="1:9">
      <c r="A193" s="3" t="s">
        <v>436</v>
      </c>
      <c r="B193" s="3" t="s">
        <v>405</v>
      </c>
      <c r="C193" s="3" t="s">
        <v>426</v>
      </c>
      <c r="D193" s="1"/>
      <c r="E193" s="3" t="s">
        <v>426</v>
      </c>
      <c r="F193" s="3" t="s">
        <v>436</v>
      </c>
      <c r="G193" s="3" t="s">
        <v>405</v>
      </c>
      <c r="H193" s="3" t="s">
        <v>453</v>
      </c>
      <c r="I193" s="3" t="s">
        <v>781</v>
      </c>
    </row>
    <row r="194" spans="1:9">
      <c r="A194" s="3" t="s">
        <v>438</v>
      </c>
      <c r="B194" s="3" t="s">
        <v>405</v>
      </c>
      <c r="C194" s="3" t="s">
        <v>308</v>
      </c>
      <c r="D194" s="1"/>
      <c r="E194" s="3" t="s">
        <v>308</v>
      </c>
      <c r="F194" s="3" t="s">
        <v>438</v>
      </c>
      <c r="G194" s="3" t="s">
        <v>405</v>
      </c>
      <c r="H194" s="3" t="s">
        <v>455</v>
      </c>
      <c r="I194" s="3" t="s">
        <v>782</v>
      </c>
    </row>
    <row r="195" spans="1:9">
      <c r="A195" s="3" t="s">
        <v>440</v>
      </c>
      <c r="B195" s="3" t="s">
        <v>405</v>
      </c>
      <c r="C195" s="3" t="s">
        <v>358</v>
      </c>
      <c r="D195" s="1"/>
      <c r="E195" s="3" t="s">
        <v>358</v>
      </c>
      <c r="F195" s="3" t="s">
        <v>440</v>
      </c>
      <c r="G195" s="3" t="s">
        <v>405</v>
      </c>
      <c r="H195" s="3" t="s">
        <v>457</v>
      </c>
      <c r="I195" s="3" t="s">
        <v>783</v>
      </c>
    </row>
    <row r="196" spans="1:9">
      <c r="A196" s="3" t="s">
        <v>442</v>
      </c>
      <c r="B196" s="3" t="s">
        <v>405</v>
      </c>
      <c r="C196" s="3" t="s">
        <v>358</v>
      </c>
      <c r="D196" s="1"/>
      <c r="E196" s="3" t="s">
        <v>358</v>
      </c>
      <c r="F196" s="3" t="s">
        <v>442</v>
      </c>
      <c r="G196" s="3" t="s">
        <v>405</v>
      </c>
      <c r="H196" s="3" t="s">
        <v>459</v>
      </c>
      <c r="I196" s="3" t="s">
        <v>784</v>
      </c>
    </row>
    <row r="197" spans="1:9">
      <c r="A197" s="6" t="s">
        <v>364</v>
      </c>
      <c r="B197" s="6" t="s">
        <v>405</v>
      </c>
      <c r="C197" s="6" t="s">
        <v>358</v>
      </c>
      <c r="D197" s="1"/>
      <c r="E197" s="6" t="s">
        <v>358</v>
      </c>
      <c r="F197" s="6" t="s">
        <v>364</v>
      </c>
      <c r="G197" s="6" t="s">
        <v>405</v>
      </c>
      <c r="H197" s="3" t="s">
        <v>460</v>
      </c>
      <c r="I197" s="3" t="s">
        <v>785</v>
      </c>
    </row>
    <row r="198" spans="1:9">
      <c r="A198" s="95" t="s">
        <v>602</v>
      </c>
      <c r="B198" s="3" t="s">
        <v>405</v>
      </c>
      <c r="C198" s="3" t="s">
        <v>445</v>
      </c>
      <c r="D198" s="1"/>
      <c r="E198" s="3" t="s">
        <v>445</v>
      </c>
      <c r="F198" s="3" t="s">
        <v>602</v>
      </c>
      <c r="G198" s="3" t="s">
        <v>405</v>
      </c>
      <c r="H198" s="3" t="s">
        <v>462</v>
      </c>
      <c r="I198" s="3" t="s">
        <v>786</v>
      </c>
    </row>
    <row r="199" spans="1:9">
      <c r="A199" s="95" t="s">
        <v>603</v>
      </c>
      <c r="B199" s="3" t="s">
        <v>405</v>
      </c>
      <c r="C199" s="3" t="s">
        <v>445</v>
      </c>
      <c r="D199" s="1"/>
      <c r="E199" s="3" t="s">
        <v>445</v>
      </c>
      <c r="F199" s="3" t="s">
        <v>603</v>
      </c>
      <c r="G199" s="3" t="s">
        <v>405</v>
      </c>
      <c r="H199" s="3" t="s">
        <v>464</v>
      </c>
      <c r="I199" s="3" t="s">
        <v>787</v>
      </c>
    </row>
    <row r="200" spans="1:9">
      <c r="A200" s="95" t="s">
        <v>604</v>
      </c>
      <c r="B200" s="3" t="s">
        <v>405</v>
      </c>
      <c r="C200" s="3" t="s">
        <v>445</v>
      </c>
      <c r="D200" s="1"/>
      <c r="E200" s="3" t="s">
        <v>445</v>
      </c>
      <c r="F200" s="3" t="s">
        <v>604</v>
      </c>
      <c r="G200" s="3" t="s">
        <v>405</v>
      </c>
      <c r="H200" s="3" t="s">
        <v>467</v>
      </c>
      <c r="I200" s="3" t="s">
        <v>788</v>
      </c>
    </row>
    <row r="201" spans="1:9">
      <c r="A201" s="95" t="s">
        <v>605</v>
      </c>
      <c r="B201" s="3" t="s">
        <v>405</v>
      </c>
      <c r="C201" s="3" t="s">
        <v>445</v>
      </c>
      <c r="D201" s="1"/>
      <c r="E201" s="3" t="s">
        <v>445</v>
      </c>
      <c r="F201" s="3" t="s">
        <v>605</v>
      </c>
      <c r="G201" s="3" t="s">
        <v>405</v>
      </c>
      <c r="H201" s="3" t="s">
        <v>469</v>
      </c>
      <c r="I201" s="3" t="s">
        <v>789</v>
      </c>
    </row>
    <row r="202" spans="1:9">
      <c r="A202" s="95" t="s">
        <v>606</v>
      </c>
      <c r="B202" s="3" t="s">
        <v>447</v>
      </c>
      <c r="C202" s="3" t="s">
        <v>448</v>
      </c>
      <c r="D202" s="1"/>
      <c r="E202" s="3" t="s">
        <v>448</v>
      </c>
      <c r="F202" s="3" t="s">
        <v>606</v>
      </c>
      <c r="G202" s="3" t="s">
        <v>447</v>
      </c>
      <c r="H202" s="3" t="s">
        <v>471</v>
      </c>
      <c r="I202" s="3" t="s">
        <v>790</v>
      </c>
    </row>
    <row r="203" spans="1:9">
      <c r="A203" s="95" t="s">
        <v>607</v>
      </c>
      <c r="B203" s="3" t="s">
        <v>447</v>
      </c>
      <c r="C203" s="3" t="s">
        <v>448</v>
      </c>
      <c r="D203" s="1"/>
      <c r="E203" s="3" t="s">
        <v>448</v>
      </c>
      <c r="F203" s="3" t="s">
        <v>607</v>
      </c>
      <c r="G203" s="3" t="s">
        <v>447</v>
      </c>
      <c r="H203" s="3" t="s">
        <v>610</v>
      </c>
      <c r="I203" s="3" t="s">
        <v>112</v>
      </c>
    </row>
    <row r="204" spans="1:9">
      <c r="A204" s="3" t="s">
        <v>450</v>
      </c>
      <c r="B204" s="3" t="s">
        <v>447</v>
      </c>
      <c r="C204" s="3" t="s">
        <v>448</v>
      </c>
      <c r="D204" s="1"/>
      <c r="E204" s="3" t="s">
        <v>448</v>
      </c>
      <c r="F204" s="3" t="s">
        <v>450</v>
      </c>
      <c r="G204" s="3" t="s">
        <v>447</v>
      </c>
      <c r="H204" s="3" t="s">
        <v>611</v>
      </c>
      <c r="I204" s="3" t="s">
        <v>115</v>
      </c>
    </row>
    <row r="205" spans="1:9">
      <c r="A205" s="3" t="s">
        <v>452</v>
      </c>
      <c r="B205" s="3" t="s">
        <v>447</v>
      </c>
      <c r="C205" s="3" t="s">
        <v>448</v>
      </c>
      <c r="D205" s="1"/>
      <c r="E205" s="3" t="s">
        <v>448</v>
      </c>
      <c r="F205" s="3" t="s">
        <v>452</v>
      </c>
      <c r="G205" s="3" t="s">
        <v>447</v>
      </c>
      <c r="H205" s="3" t="s">
        <v>612</v>
      </c>
      <c r="I205" s="3" t="s">
        <v>118</v>
      </c>
    </row>
    <row r="206" spans="1:9">
      <c r="A206" s="3" t="s">
        <v>454</v>
      </c>
      <c r="B206" s="3" t="s">
        <v>447</v>
      </c>
      <c r="C206" s="3" t="s">
        <v>448</v>
      </c>
      <c r="D206" s="1"/>
      <c r="E206" s="3" t="s">
        <v>448</v>
      </c>
      <c r="F206" s="3" t="s">
        <v>454</v>
      </c>
      <c r="G206" s="3" t="s">
        <v>447</v>
      </c>
      <c r="H206" s="3" t="s">
        <v>613</v>
      </c>
      <c r="I206" s="3" t="s">
        <v>121</v>
      </c>
    </row>
    <row r="207" spans="1:9">
      <c r="A207" s="3" t="s">
        <v>456</v>
      </c>
      <c r="B207" s="3" t="s">
        <v>447</v>
      </c>
      <c r="C207" s="3" t="s">
        <v>448</v>
      </c>
      <c r="D207" s="1"/>
      <c r="E207" s="3" t="s">
        <v>448</v>
      </c>
      <c r="F207" s="3" t="s">
        <v>456</v>
      </c>
      <c r="G207" s="3" t="s">
        <v>447</v>
      </c>
      <c r="H207" s="3" t="s">
        <v>614</v>
      </c>
      <c r="I207" s="3" t="s">
        <v>124</v>
      </c>
    </row>
    <row r="208" spans="1:9">
      <c r="A208" s="95" t="s">
        <v>458</v>
      </c>
      <c r="B208" s="3" t="s">
        <v>447</v>
      </c>
      <c r="C208" s="3" t="s">
        <v>448</v>
      </c>
      <c r="D208" s="1"/>
      <c r="E208" s="3" t="s">
        <v>448</v>
      </c>
      <c r="F208" s="3" t="s">
        <v>458</v>
      </c>
      <c r="G208" s="3" t="s">
        <v>447</v>
      </c>
      <c r="H208" s="3" t="s">
        <v>615</v>
      </c>
      <c r="I208" s="3" t="s">
        <v>127</v>
      </c>
    </row>
    <row r="209" spans="1:9">
      <c r="A209" s="95" t="s">
        <v>608</v>
      </c>
      <c r="B209" s="3" t="s">
        <v>447</v>
      </c>
      <c r="C209" s="3" t="s">
        <v>353</v>
      </c>
      <c r="D209" s="1"/>
      <c r="E209" s="3" t="s">
        <v>353</v>
      </c>
      <c r="F209" s="3" t="s">
        <v>608</v>
      </c>
      <c r="G209" s="3" t="s">
        <v>447</v>
      </c>
      <c r="H209" s="3" t="s">
        <v>616</v>
      </c>
      <c r="I209" s="3" t="s">
        <v>130</v>
      </c>
    </row>
    <row r="210" spans="1:9">
      <c r="A210" s="95" t="s">
        <v>609</v>
      </c>
      <c r="B210" s="3" t="s">
        <v>447</v>
      </c>
      <c r="C210" s="3" t="s">
        <v>353</v>
      </c>
      <c r="D210" s="1"/>
      <c r="E210" s="3" t="s">
        <v>353</v>
      </c>
      <c r="F210" s="3" t="s">
        <v>609</v>
      </c>
      <c r="G210" s="3" t="s">
        <v>447</v>
      </c>
      <c r="H210" s="3" t="s">
        <v>617</v>
      </c>
      <c r="I210" s="3" t="s">
        <v>133</v>
      </c>
    </row>
    <row r="211" spans="1:9">
      <c r="A211" s="3" t="s">
        <v>461</v>
      </c>
      <c r="B211" s="3" t="s">
        <v>447</v>
      </c>
      <c r="C211" s="3" t="s">
        <v>353</v>
      </c>
      <c r="D211" s="1"/>
      <c r="E211" s="3" t="s">
        <v>353</v>
      </c>
      <c r="F211" s="3" t="s">
        <v>461</v>
      </c>
      <c r="G211" s="3" t="s">
        <v>447</v>
      </c>
      <c r="H211" s="3" t="s">
        <v>618</v>
      </c>
      <c r="I211" s="3" t="s">
        <v>136</v>
      </c>
    </row>
    <row r="212" spans="1:9">
      <c r="A212" s="95" t="s">
        <v>463</v>
      </c>
      <c r="B212" s="3" t="s">
        <v>447</v>
      </c>
      <c r="C212" s="3" t="s">
        <v>353</v>
      </c>
      <c r="D212" s="1"/>
      <c r="E212" s="3" t="s">
        <v>353</v>
      </c>
      <c r="F212" s="3" t="s">
        <v>463</v>
      </c>
      <c r="G212" s="3" t="s">
        <v>447</v>
      </c>
      <c r="H212" s="3" t="s">
        <v>619</v>
      </c>
      <c r="I212" s="3" t="s">
        <v>139</v>
      </c>
    </row>
    <row r="213" spans="1:9">
      <c r="A213" s="3" t="s">
        <v>465</v>
      </c>
      <c r="B213" s="3" t="s">
        <v>447</v>
      </c>
      <c r="C213" s="3" t="s">
        <v>466</v>
      </c>
      <c r="D213" s="1"/>
      <c r="E213" s="3" t="s">
        <v>466</v>
      </c>
      <c r="F213" s="3" t="s">
        <v>465</v>
      </c>
      <c r="G213" s="3" t="s">
        <v>447</v>
      </c>
      <c r="H213" s="3" t="s">
        <v>620</v>
      </c>
      <c r="I213" s="3" t="s">
        <v>142</v>
      </c>
    </row>
    <row r="214" spans="1:9">
      <c r="A214" s="3" t="s">
        <v>468</v>
      </c>
      <c r="B214" s="3" t="s">
        <v>447</v>
      </c>
      <c r="C214" s="3" t="s">
        <v>466</v>
      </c>
      <c r="D214" s="1"/>
      <c r="E214" s="3" t="s">
        <v>466</v>
      </c>
      <c r="F214" s="3" t="s">
        <v>468</v>
      </c>
      <c r="G214" s="3" t="s">
        <v>447</v>
      </c>
      <c r="H214" s="3" t="s">
        <v>621</v>
      </c>
      <c r="I214" s="3" t="s">
        <v>145</v>
      </c>
    </row>
    <row r="215" spans="1:9">
      <c r="A215" s="3" t="s">
        <v>470</v>
      </c>
      <c r="B215" s="3" t="s">
        <v>447</v>
      </c>
      <c r="C215" s="3" t="s">
        <v>466</v>
      </c>
      <c r="D215" s="1"/>
      <c r="E215" s="3" t="s">
        <v>466</v>
      </c>
      <c r="F215" s="3" t="s">
        <v>470</v>
      </c>
      <c r="G215" s="3" t="s">
        <v>447</v>
      </c>
      <c r="H215" s="3" t="s">
        <v>622</v>
      </c>
      <c r="I215" s="3" t="s">
        <v>148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/>
  <cols>
    <col min="1" max="10" width="8.625" customWidth="1"/>
  </cols>
  <sheetData>
    <row r="1" spans="1:10" ht="30" customHeight="1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>
      <c r="A5" s="14" t="s">
        <v>577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>
      <c r="A7" s="15" t="s">
        <v>472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>
      <c r="A20" s="10" t="s">
        <v>473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/>
  <sheetData>
    <row r="1" spans="1:13" ht="30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>
      <c r="A3" s="14" t="s">
        <v>577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>
      <c r="A5" s="11" t="s">
        <v>472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>
      <c r="A14" s="10" t="s">
        <v>473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tabSelected="1" zoomScaleNormal="100" workbookViewId="0"/>
  </sheetViews>
  <sheetFormatPr defaultRowHeight="30" customHeight="1"/>
  <cols>
    <col min="1" max="1" width="7.625" customWidth="1"/>
  </cols>
  <sheetData>
    <row r="1" spans="1:13" ht="24.95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24.9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24.95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s="13" customFormat="1" ht="60" customHeight="1">
      <c r="A6" s="11" t="s">
        <v>2383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45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>
      <c r="B8" s="8" t="s">
        <v>791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45" customHeight="1">
      <c r="A9" s="7"/>
      <c r="B9" s="9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45" customHeight="1">
      <c r="A10" s="7"/>
      <c r="B10" s="9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30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 ht="30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 ht="30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 ht="30" customHeigh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ht="45" customHeight="1">
      <c r="A18" s="10" t="s">
        <v>473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H12" sqref="H12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82" t="s">
        <v>578</v>
      </c>
      <c r="B1" s="82"/>
      <c r="C1" s="82"/>
      <c r="D1" s="82"/>
      <c r="E1" s="82"/>
      <c r="F1" s="82"/>
      <c r="H1" s="84" t="s">
        <v>579</v>
      </c>
      <c r="I1" s="83"/>
      <c r="J1" s="84" t="s">
        <v>574</v>
      </c>
      <c r="K1" s="74">
        <f>IFERROR(INDEX('17년일출'!AB6:AB925,MATCH("*예비비*",'17년일출'!I6:I925,0)),0)</f>
        <v>-15702412</v>
      </c>
      <c r="L1" s="84" t="s">
        <v>575</v>
      </c>
      <c r="M1" s="74">
        <f>I1+K1</f>
        <v>-15702412</v>
      </c>
    </row>
    <row r="2" spans="1:13" ht="24.95" customHeight="1">
      <c r="M2" s="20" t="s">
        <v>571</v>
      </c>
    </row>
    <row r="3" spans="1:13" ht="24.95" customHeight="1">
      <c r="A3" s="426" t="s">
        <v>557</v>
      </c>
      <c r="B3" s="75" t="s">
        <v>570</v>
      </c>
      <c r="C3" s="76"/>
      <c r="D3" s="76"/>
      <c r="E3" s="76"/>
      <c r="F3" s="76"/>
      <c r="H3" s="426" t="s">
        <v>557</v>
      </c>
      <c r="I3" s="75" t="s">
        <v>572</v>
      </c>
      <c r="J3" s="76"/>
      <c r="K3" s="76"/>
      <c r="L3" s="76"/>
      <c r="M3" s="76"/>
    </row>
    <row r="4" spans="1:13" ht="24.95" customHeight="1">
      <c r="A4" s="426"/>
      <c r="B4" s="77" t="s">
        <v>558</v>
      </c>
      <c r="C4" s="77" t="s">
        <v>559</v>
      </c>
      <c r="D4" s="77" t="s">
        <v>560</v>
      </c>
      <c r="E4" s="77" t="s">
        <v>559</v>
      </c>
      <c r="F4" s="77" t="s">
        <v>561</v>
      </c>
      <c r="H4" s="426"/>
      <c r="I4" s="77" t="s">
        <v>558</v>
      </c>
      <c r="J4" s="77" t="s">
        <v>559</v>
      </c>
      <c r="K4" s="77" t="s">
        <v>560</v>
      </c>
      <c r="L4" s="77" t="s">
        <v>559</v>
      </c>
      <c r="M4" s="77" t="s">
        <v>561</v>
      </c>
    </row>
    <row r="5" spans="1:13" ht="24.95" customHeight="1">
      <c r="A5" s="78" t="s">
        <v>562</v>
      </c>
      <c r="B5" s="79">
        <f>SUM(B6:B13)/2</f>
        <v>229821</v>
      </c>
      <c r="C5" s="78" t="str">
        <f>IF(B5=SUM('17년일입'!I6:J6),"OK","@@")</f>
        <v>@@</v>
      </c>
      <c r="D5" s="79">
        <f>SUM(D6:D13)/2</f>
        <v>55116949</v>
      </c>
      <c r="E5" s="78" t="str">
        <f>IF(D5=SUM('17년일출'!K6:L6),"OK","@@")</f>
        <v>@@</v>
      </c>
      <c r="F5" s="79"/>
      <c r="H5" s="78" t="s">
        <v>562</v>
      </c>
      <c r="I5" s="79">
        <f>SUM(I6:I13)/2</f>
        <v>0</v>
      </c>
      <c r="J5" s="78" t="str">
        <f>IF(I5=SUM('17년일입'!L6:M6),"OK","@@")</f>
        <v>@@</v>
      </c>
      <c r="K5" s="79">
        <f>SUM(K6:K13)/2</f>
        <v>42680031</v>
      </c>
      <c r="L5" s="78" t="str">
        <f>IF(K5=SUM('17년일출'!N6:O6),"OK","@@")</f>
        <v>@@</v>
      </c>
      <c r="M5" s="79"/>
    </row>
    <row r="6" spans="1:13" ht="24.95" customHeight="1">
      <c r="A6" s="80" t="s">
        <v>563</v>
      </c>
      <c r="B6" s="81">
        <f>SUM(B7:B8)</f>
        <v>229821</v>
      </c>
      <c r="C6" s="80" t="str">
        <f>IF(B6='17년일입'!V6,"OK","@@")</f>
        <v>OK</v>
      </c>
      <c r="D6" s="81">
        <f>SUM(D7:D8)</f>
        <v>50079588</v>
      </c>
      <c r="E6" s="80" t="str">
        <f>IF(D6='17년일출'!W6,"OK","@@")</f>
        <v>OK</v>
      </c>
      <c r="F6" s="81"/>
      <c r="H6" s="80" t="s">
        <v>563</v>
      </c>
      <c r="I6" s="81">
        <f>SUM(I7:I8)</f>
        <v>0</v>
      </c>
      <c r="J6" s="80" t="str">
        <f>IF(I6='17년일입'!AA6,"OK","@@")</f>
        <v>@@</v>
      </c>
      <c r="K6" s="81">
        <f>SUM(K7:K8)</f>
        <v>34729821</v>
      </c>
      <c r="L6" s="80" t="str">
        <f>IF(K6='17년일출'!AB6,"OK","@@")</f>
        <v>OK</v>
      </c>
      <c r="M6" s="81"/>
    </row>
    <row r="7" spans="1:13" ht="24.95" customHeight="1">
      <c r="A7" s="72" t="s">
        <v>564</v>
      </c>
      <c r="B7" s="73">
        <f>SUMIFS('17년일입'!V6:V107,'17년일입'!T6:T107,"도비")</f>
        <v>229821</v>
      </c>
      <c r="C7" s="72"/>
      <c r="D7" s="73">
        <f>SUMIFS('17년일출'!$W$6:$W$925,'17년일출'!$U$6:$U$925,"도비")</f>
        <v>45042227</v>
      </c>
      <c r="E7" s="72"/>
      <c r="F7" s="73"/>
      <c r="H7" s="72" t="s">
        <v>564</v>
      </c>
      <c r="I7" s="73">
        <f>SUMIFS('17년일입'!AA6:AA107,'17년일입'!Y6:Y107,"국비")</f>
        <v>0</v>
      </c>
      <c r="J7" s="72"/>
      <c r="K7" s="73">
        <f>SUMIFS('17년일출'!$AB$6:$AB$925,'17년일출'!$Z$6:$Z$925,"도비")</f>
        <v>26779611</v>
      </c>
      <c r="L7" s="72"/>
      <c r="M7" s="73"/>
    </row>
    <row r="8" spans="1:13" ht="24.95" customHeight="1">
      <c r="A8" s="72" t="s">
        <v>565</v>
      </c>
      <c r="B8" s="73">
        <f>SUMIFS('17년일입'!V6:V107,'17년일입'!T6:T107,"국비")+SUMIFS('17년일입'!V6:V107,'17년일입'!T6:T107,"지특")+SUMIFS('17년일입'!V6:V107,'17년일입'!T6:T107,"기금")+SUMIFS('17년일입'!V6:V107,'17년일입'!T6:T107,"특교")</f>
        <v>0</v>
      </c>
      <c r="C8" s="72"/>
      <c r="D8" s="73">
        <f>SUMIFS('17년일출'!$W$6:$W$925,'17년일출'!$U$6:$U$925,"국비")+SUMIFS('17년일출'!$W$6:$W$925,'17년일출'!$U$6:$U$925,"지특")+SUMIFS('17년일출'!$W$6:$W$925,'17년일출'!$U$6:$U$925,"기금")+SUMIFS('17년일출'!$W$6:$W$925,'17년일출'!$U$6:$U$925,"특교")</f>
        <v>5037361</v>
      </c>
      <c r="E8" s="72"/>
      <c r="F8" s="73"/>
      <c r="H8" s="72" t="s">
        <v>565</v>
      </c>
      <c r="I8" s="73">
        <f>SUMIFS('17년일입'!AA6:AA107,'17년일입'!Y6:Y107,"국비")+SUMIFS('17년일입'!AA6:AA107,'17년일입'!Y6:Y107,"지특")+SUMIFS('17년일입'!AA6:AA107,'17년일입'!Y6:Y107,"기금")+SUMIFS('17년일입'!AA6:AA107,'17년일입'!Y6:Y107,"특교")</f>
        <v>0</v>
      </c>
      <c r="J8" s="72"/>
      <c r="K8" s="73">
        <f>SUMIFS('17년일출'!$AB$6:$AB$925,'17년일출'!$Z$6:$Z$925,"국비")+SUMIFS('17년일출'!$AB$6:$AB$925,'17년일출'!$Z$6:$Z$925,"지특")+SUMIFS('17년일출'!$AB$6:$AB$925,'17년일출'!$Z$6:$Z$925,"기금")+SUMIFS('17년일출'!$AB$6:$AB$925,'17년일출'!$Z$6:$Z$925,"특교")</f>
        <v>7950210</v>
      </c>
      <c r="L8" s="72"/>
      <c r="M8" s="73"/>
    </row>
    <row r="9" spans="1:13" ht="24.95" customHeight="1">
      <c r="A9" s="80" t="s">
        <v>566</v>
      </c>
      <c r="B9" s="81">
        <f>SUM(B10:B13)</f>
        <v>0</v>
      </c>
      <c r="C9" s="80" t="str">
        <f>IF(B9='17년일입'!U6,"OK","@@")</f>
        <v>@@</v>
      </c>
      <c r="D9" s="81">
        <f>SUM(D10:D13)</f>
        <v>5037361</v>
      </c>
      <c r="E9" s="80" t="str">
        <f>IF(D9='17년일출'!V6,"OK","@@")</f>
        <v>@@</v>
      </c>
      <c r="F9" s="81">
        <f>SUM(F10:F13)</f>
        <v>5037361</v>
      </c>
      <c r="H9" s="80" t="s">
        <v>566</v>
      </c>
      <c r="I9" s="81">
        <f>SUM(I10:I13)</f>
        <v>0</v>
      </c>
      <c r="J9" s="80" t="str">
        <f>IF(I9='17년일입'!U6,"OK","@@")</f>
        <v>@@</v>
      </c>
      <c r="K9" s="81">
        <f>SUM(K10:K13)</f>
        <v>7950210</v>
      </c>
      <c r="L9" s="80" t="str">
        <f>IF(K9='17년일출'!AA6,"OK","@@")</f>
        <v>@@</v>
      </c>
      <c r="M9" s="81">
        <f>SUM(M10:M13)</f>
        <v>7950210</v>
      </c>
    </row>
    <row r="10" spans="1:13" ht="24.95" customHeight="1">
      <c r="A10" s="72" t="s">
        <v>567</v>
      </c>
      <c r="B10" s="73">
        <f>SUMIFS('17년일입'!$V$6:$V$107,'17년일입'!$T$6:$T$107,검증!A10)</f>
        <v>0</v>
      </c>
      <c r="C10" s="72"/>
      <c r="D10" s="73">
        <f>SUMIFS('17년일출'!$W$6:$W$925,'17년일출'!$U$6:$U$925,검증!A10)</f>
        <v>269592</v>
      </c>
      <c r="E10" s="72"/>
      <c r="F10" s="73">
        <f>D10-B10</f>
        <v>269592</v>
      </c>
      <c r="H10" s="72" t="s">
        <v>567</v>
      </c>
      <c r="I10" s="73">
        <f>SUMIFS('17년일입'!$AA$6:$AA$107,'17년일입'!$Y$6:$Y$107,검증!H10)</f>
        <v>0</v>
      </c>
      <c r="J10" s="72"/>
      <c r="K10" s="73">
        <f>SUMIFS('17년일출'!$AB$6:$AB$925,'17년일출'!$Z$6:$Z$925,검증!H10)</f>
        <v>4172553</v>
      </c>
      <c r="L10" s="72"/>
      <c r="M10" s="73">
        <f>K10-I10</f>
        <v>4172553</v>
      </c>
    </row>
    <row r="11" spans="1:13" ht="24.95" customHeight="1">
      <c r="A11" s="72" t="s">
        <v>573</v>
      </c>
      <c r="B11" s="73">
        <f>SUMIFS('17년일입'!$V$6:$V$107,'17년일입'!$T$6:$T$107,검증!A11)</f>
        <v>0</v>
      </c>
      <c r="C11" s="72"/>
      <c r="D11" s="73">
        <f>SUMIFS('17년일출'!$W$6:$W$925,'17년일출'!$U$6:$U$925,검증!A11)</f>
        <v>3200000</v>
      </c>
      <c r="E11" s="72"/>
      <c r="F11" s="73">
        <f t="shared" ref="F11:F13" si="0">D11-B11</f>
        <v>3200000</v>
      </c>
      <c r="H11" s="72" t="s">
        <v>573</v>
      </c>
      <c r="I11" s="73">
        <f>SUMIFS('17년일입'!$AA$6:$AA$107,'17년일입'!$Y$6:$Y$107,검증!H11)</f>
        <v>0</v>
      </c>
      <c r="J11" s="72"/>
      <c r="K11" s="73">
        <f>SUMIFS('17년일출'!$AB$6:$AB$925,'17년일출'!$Z$6:$Z$925,검증!H11)</f>
        <v>2201000</v>
      </c>
      <c r="L11" s="72"/>
      <c r="M11" s="73">
        <f t="shared" ref="M11:M13" si="1">K11-I11</f>
        <v>2201000</v>
      </c>
    </row>
    <row r="12" spans="1:13" ht="24.95" customHeight="1">
      <c r="A12" s="72" t="s">
        <v>568</v>
      </c>
      <c r="B12" s="73">
        <f>SUMIFS('17년일입'!$V$6:$V$107,'17년일입'!$T$6:$T$107,검증!A12)</f>
        <v>0</v>
      </c>
      <c r="C12" s="72"/>
      <c r="D12" s="73">
        <f>SUMIFS('17년일출'!$W$6:$W$925,'17년일출'!$U$6:$U$925,검증!A12)</f>
        <v>1567769</v>
      </c>
      <c r="E12" s="72"/>
      <c r="F12" s="73">
        <f t="shared" si="0"/>
        <v>1567769</v>
      </c>
      <c r="H12" s="72" t="s">
        <v>568</v>
      </c>
      <c r="I12" s="73">
        <f>SUMIFS('17년일입'!$AA$6:$AA$107,'17년일입'!$Y$6:$Y$107,검증!H12)</f>
        <v>0</v>
      </c>
      <c r="J12" s="72"/>
      <c r="K12" s="73">
        <f>SUMIFS('17년일출'!$AB$6:$AB$925,'17년일출'!$Z$6:$Z$925,검증!H12)</f>
        <v>1576657</v>
      </c>
      <c r="L12" s="72"/>
      <c r="M12" s="73">
        <f t="shared" si="1"/>
        <v>1576657</v>
      </c>
    </row>
    <row r="13" spans="1:13" ht="24.95" customHeight="1">
      <c r="A13" s="72" t="s">
        <v>569</v>
      </c>
      <c r="B13" s="73">
        <f>SUMIFS('17년일입'!$V$6:$V$107,'17년일입'!$T$6:$T$107,검증!A13)</f>
        <v>0</v>
      </c>
      <c r="C13" s="72"/>
      <c r="D13" s="73">
        <f>SUMIFS('17년일출'!$W$6:$W$925,'17년일출'!$U$6:$U$925,검증!A13)</f>
        <v>0</v>
      </c>
      <c r="E13" s="72"/>
      <c r="F13" s="73">
        <f t="shared" si="0"/>
        <v>0</v>
      </c>
      <c r="H13" s="72" t="s">
        <v>569</v>
      </c>
      <c r="I13" s="73">
        <f>SUMIFS('17년일입'!$AA$6:$AA$107,'17년일입'!$Y$6:$Y$107,검증!H13)</f>
        <v>0</v>
      </c>
      <c r="J13" s="72"/>
      <c r="K13" s="73">
        <f>SUMIFS('17년일출'!$AB$6:$AB$925,'17년일출'!$Z$6:$Z$925,검증!H13)</f>
        <v>0</v>
      </c>
      <c r="L13" s="72"/>
      <c r="M13" s="73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60" zoomScaleNormal="100" workbookViewId="0">
      <selection activeCell="B20" sqref="B20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57" customWidth="1"/>
    <col min="11" max="15" width="15.625" style="414" hidden="1" customWidth="1"/>
  </cols>
  <sheetData>
    <row r="1" spans="1:15" ht="66.75" customHeight="1">
      <c r="A1" s="66" t="s">
        <v>792</v>
      </c>
      <c r="B1" s="7"/>
      <c r="C1" s="7"/>
      <c r="D1" s="7"/>
      <c r="E1" s="7"/>
      <c r="F1" s="7"/>
      <c r="G1" s="7"/>
      <c r="H1" s="7"/>
      <c r="I1" s="7"/>
      <c r="J1" s="69"/>
    </row>
    <row r="2" spans="1:15" ht="18" customHeight="1"/>
    <row r="3" spans="1:15" ht="31.5" customHeight="1">
      <c r="A3" s="56" t="s">
        <v>515</v>
      </c>
      <c r="C3" s="85" t="s">
        <v>516</v>
      </c>
      <c r="D3" s="59">
        <f>SUM(C7:D7)</f>
        <v>76118159</v>
      </c>
      <c r="F3" s="85" t="s">
        <v>517</v>
      </c>
      <c r="G3" s="59">
        <f>SUM(F7:G7)</f>
        <v>76118159</v>
      </c>
      <c r="H3" s="160"/>
    </row>
    <row r="4" spans="1:15" ht="15" customHeight="1" thickBot="1">
      <c r="C4" s="67"/>
      <c r="D4" s="67"/>
      <c r="E4" s="67"/>
      <c r="F4" s="425" t="s">
        <v>545</v>
      </c>
      <c r="G4" s="67"/>
      <c r="H4" s="67"/>
      <c r="I4" s="20" t="s">
        <v>518</v>
      </c>
      <c r="J4" s="70"/>
    </row>
    <row r="5" spans="1:15" ht="28.5" customHeight="1">
      <c r="A5" s="429" t="s">
        <v>519</v>
      </c>
      <c r="B5" s="431" t="s">
        <v>520</v>
      </c>
      <c r="C5" s="435" t="s">
        <v>521</v>
      </c>
      <c r="D5" s="436"/>
      <c r="E5" s="437"/>
      <c r="F5" s="435" t="s">
        <v>522</v>
      </c>
      <c r="G5" s="436"/>
      <c r="H5" s="437"/>
      <c r="I5" s="433" t="s">
        <v>523</v>
      </c>
      <c r="J5" s="68"/>
      <c r="K5" s="415" t="s">
        <v>552</v>
      </c>
      <c r="L5" s="416"/>
      <c r="M5" s="416"/>
      <c r="N5" s="416"/>
      <c r="O5" s="416"/>
    </row>
    <row r="6" spans="1:15" ht="28.5" customHeight="1">
      <c r="A6" s="430"/>
      <c r="B6" s="432"/>
      <c r="C6" s="408" t="s">
        <v>533</v>
      </c>
      <c r="D6" s="408" t="s">
        <v>534</v>
      </c>
      <c r="E6" s="408" t="s">
        <v>821</v>
      </c>
      <c r="F6" s="408" t="s">
        <v>533</v>
      </c>
      <c r="G6" s="408" t="s">
        <v>534</v>
      </c>
      <c r="H6" s="408" t="s">
        <v>821</v>
      </c>
      <c r="I6" s="434"/>
      <c r="J6" s="68"/>
      <c r="K6" s="417" t="s">
        <v>519</v>
      </c>
      <c r="L6" s="417" t="s">
        <v>549</v>
      </c>
      <c r="M6" s="417" t="s">
        <v>550</v>
      </c>
      <c r="N6" s="417" t="s">
        <v>551</v>
      </c>
      <c r="O6" s="417" t="s">
        <v>556</v>
      </c>
    </row>
    <row r="7" spans="1:15" ht="28.5" customHeight="1">
      <c r="A7" s="88" t="s">
        <v>524</v>
      </c>
      <c r="B7" s="86">
        <f>SUM(B8:B17)</f>
        <v>19594151914</v>
      </c>
      <c r="C7" s="86">
        <f t="shared" ref="C7:I7" si="0">SUM(C8:C17)</f>
        <v>-30606193</v>
      </c>
      <c r="D7" s="86">
        <f t="shared" si="0"/>
        <v>106724352</v>
      </c>
      <c r="E7" s="86">
        <f t="shared" si="0"/>
        <v>76118159</v>
      </c>
      <c r="F7" s="86">
        <f t="shared" si="0"/>
        <v>-465701779</v>
      </c>
      <c r="G7" s="86">
        <f t="shared" si="0"/>
        <v>541819938</v>
      </c>
      <c r="H7" s="86">
        <f t="shared" si="0"/>
        <v>76118159</v>
      </c>
      <c r="I7" s="89">
        <f t="shared" si="0"/>
        <v>19670270073</v>
      </c>
      <c r="J7" s="71"/>
      <c r="K7" s="418" t="s">
        <v>554</v>
      </c>
      <c r="L7" s="419">
        <f>SUM(L8:L9)</f>
        <v>76118159</v>
      </c>
      <c r="M7" s="419">
        <f>SUM(M8:M9)</f>
        <v>76118159</v>
      </c>
      <c r="N7" s="420">
        <f>L7-M7</f>
        <v>0</v>
      </c>
      <c r="O7" s="421"/>
    </row>
    <row r="8" spans="1:15" ht="28.5" customHeight="1">
      <c r="A8" s="61" t="s">
        <v>525</v>
      </c>
      <c r="B8" s="58">
        <f>B31</f>
        <v>62112318</v>
      </c>
      <c r="C8" s="58">
        <f>SUMIFS('17년일입'!L$6:L$107,'17년일입'!$A$6:$A$107,총괄표!$A8)+SUMIFS('17년특입'!L$6:L$16,'17년특입'!$A$6:$A$16,총괄표!$A8)</f>
        <v>0</v>
      </c>
      <c r="D8" s="58">
        <f>SUMIFS('17년일입'!M$6:M$107,'17년일입'!$A$6:$A$107,총괄표!$A8)+SUMIFS('17년특입'!M$6:M$16,'17년특입'!$A$6:$A$16,총괄표!$A8)</f>
        <v>0</v>
      </c>
      <c r="E8" s="58">
        <f>D8+C8</f>
        <v>0</v>
      </c>
      <c r="F8" s="58">
        <f>SUMIFS('17년일출'!N$6:N$925,'17년일출'!$B$6:$B$925,총괄표!$A8)+SUMIFS('17년특출'!M$6:M$123,'17년특출'!$A$6:$A$123,총괄표!$A8)</f>
        <v>-1533825</v>
      </c>
      <c r="G8" s="58">
        <f>SUMIFS('17년일출'!O$6:O$925,'17년일출'!$B$6:$B$925,총괄표!$A8)+SUMIFS('17년특출'!N$6:N$123,'17년특출'!$A$6:$A$123,총괄표!$A8)</f>
        <v>1743503</v>
      </c>
      <c r="H8" s="58">
        <f t="shared" ref="H8:H17" si="1">G8+F8</f>
        <v>209678</v>
      </c>
      <c r="I8" s="62">
        <f>B8+F8+G8</f>
        <v>62321996</v>
      </c>
      <c r="J8" s="71"/>
      <c r="K8" s="422" t="s">
        <v>536</v>
      </c>
      <c r="L8" s="423">
        <f>SUM(C24:D24)</f>
        <v>62124564</v>
      </c>
      <c r="M8" s="423">
        <f>SUM(F24:G24)</f>
        <v>62124564</v>
      </c>
      <c r="N8" s="423">
        <f>L8-M8</f>
        <v>0</v>
      </c>
      <c r="O8" s="427" t="s">
        <v>555</v>
      </c>
    </row>
    <row r="9" spans="1:15" ht="28.5" customHeight="1">
      <c r="A9" s="61" t="s">
        <v>526</v>
      </c>
      <c r="B9" s="58">
        <f t="shared" ref="B9:B17" si="2">B32</f>
        <v>3673354850</v>
      </c>
      <c r="C9" s="58">
        <f>SUMIFS('17년일입'!L$6:L$107,'17년일입'!$A$6:$A$107,총괄표!$A9)+SUMIFS('17년특입'!L$6:L$16,'17년특입'!$A$6:$A$16,총괄표!$A9)</f>
        <v>-5000</v>
      </c>
      <c r="D9" s="58">
        <f>SUMIFS('17년일입'!M$6:M$107,'17년일입'!$A$6:$A$107,총괄표!$A9)+SUMIFS('17년특입'!M$6:M$16,'17년특입'!$A$6:$A$16,총괄표!$A9)</f>
        <v>0</v>
      </c>
      <c r="E9" s="58">
        <f t="shared" ref="E9:E17" si="3">D9+C9</f>
        <v>-5000</v>
      </c>
      <c r="F9" s="58">
        <f>SUMIFS('17년일출'!N$6:N$925,'17년일출'!$B$6:$B$925,총괄표!$A9)+SUMIFS('17년특출'!M$6:M$123,'17년특출'!$A$6:$A$123,총괄표!$A9)</f>
        <v>-16479812</v>
      </c>
      <c r="G9" s="58">
        <f>SUMIFS('17년일출'!O$6:O$925,'17년일출'!$B$6:$B$925,총괄표!$A9)+SUMIFS('17년특출'!N$6:N$123,'17년특출'!$A$6:$A$123,총괄표!$A9)</f>
        <v>21860000</v>
      </c>
      <c r="H9" s="58">
        <f t="shared" si="1"/>
        <v>5380188</v>
      </c>
      <c r="I9" s="62">
        <f t="shared" ref="I9:I17" si="4">B9+F9+G9</f>
        <v>3678735038</v>
      </c>
      <c r="J9" s="71"/>
      <c r="K9" s="422" t="s">
        <v>553</v>
      </c>
      <c r="L9" s="423">
        <f>SUM(C25:D25)</f>
        <v>13993595</v>
      </c>
      <c r="M9" s="423">
        <f>SUM(F25:G25)</f>
        <v>13993595</v>
      </c>
      <c r="N9" s="423">
        <f>L9-M9</f>
        <v>0</v>
      </c>
      <c r="O9" s="428"/>
    </row>
    <row r="10" spans="1:15" ht="28.5" customHeight="1">
      <c r="A10" s="61" t="s">
        <v>527</v>
      </c>
      <c r="B10" s="58">
        <f t="shared" si="2"/>
        <v>531075895</v>
      </c>
      <c r="C10" s="58">
        <f>SUMIFS('17년일입'!L$6:L$107,'17년일입'!$A$6:$A$107,총괄표!$A10)+SUMIFS('17년특입'!L$6:L$16,'17년특입'!$A$6:$A$16,총괄표!$A10)</f>
        <v>0</v>
      </c>
      <c r="D10" s="58">
        <f>SUMIFS('17년일입'!M$6:M$107,'17년일입'!$A$6:$A$107,총괄표!$A10)+SUMIFS('17년특입'!M$6:M$16,'17년특입'!$A$6:$A$16,총괄표!$A10)</f>
        <v>1624686</v>
      </c>
      <c r="E10" s="58">
        <f t="shared" si="3"/>
        <v>1624686</v>
      </c>
      <c r="F10" s="58">
        <f>SUMIFS('17년일출'!N$6:N$925,'17년일출'!$B$6:$B$925,총괄표!$A10)+SUMIFS('17년특출'!M$6:M$123,'17년특출'!$A$6:$A$123,총괄표!$A10)</f>
        <v>-17961965</v>
      </c>
      <c r="G10" s="58">
        <f>SUMIFS('17년일출'!O$6:O$925,'17년일출'!$B$6:$B$925,총괄표!$A10)+SUMIFS('17년특출'!N$6:N$123,'17년특출'!$A$6:$A$123,총괄표!$A10)</f>
        <v>19529686</v>
      </c>
      <c r="H10" s="58">
        <f t="shared" si="1"/>
        <v>1567721</v>
      </c>
      <c r="I10" s="62">
        <f t="shared" si="4"/>
        <v>532643616</v>
      </c>
      <c r="J10" s="71"/>
    </row>
    <row r="11" spans="1:15" ht="28.5" customHeight="1">
      <c r="A11" s="61" t="s">
        <v>528</v>
      </c>
      <c r="B11" s="58">
        <f t="shared" si="2"/>
        <v>2641290086</v>
      </c>
      <c r="C11" s="58">
        <f>SUMIFS('17년일입'!L$6:L$107,'17년일입'!$A$6:$A$107,총괄표!$A11)+SUMIFS('17년특입'!L$6:L$16,'17년특입'!$A$6:$A$16,총괄표!$A11)</f>
        <v>-25000</v>
      </c>
      <c r="D11" s="58">
        <f>SUMIFS('17년일입'!M$6:M$107,'17년일입'!$A$6:$A$107,총괄표!$A11)+SUMIFS('17년특입'!M$6:M$16,'17년특입'!$A$6:$A$16,총괄표!$A11)</f>
        <v>31055000</v>
      </c>
      <c r="E11" s="58">
        <f t="shared" si="3"/>
        <v>31030000</v>
      </c>
      <c r="F11" s="58">
        <f>SUMIFS('17년일출'!N$6:N$925,'17년일출'!$B$6:$B$925,총괄표!$A11)+SUMIFS('17년특출'!M$6:M$123,'17년특출'!$A$6:$A$123,총괄표!$A11)</f>
        <v>-319834948</v>
      </c>
      <c r="G11" s="58">
        <f>SUMIFS('17년일출'!O$6:O$925,'17년일출'!$B$6:$B$925,총괄표!$A11)+SUMIFS('17년특출'!N$6:N$123,'17년특출'!$A$6:$A$123,총괄표!$A11)</f>
        <v>308310198</v>
      </c>
      <c r="H11" s="58">
        <f t="shared" si="1"/>
        <v>-11524750</v>
      </c>
      <c r="I11" s="62">
        <f t="shared" si="4"/>
        <v>2629765336</v>
      </c>
      <c r="J11" s="71"/>
    </row>
    <row r="12" spans="1:15" ht="28.5" customHeight="1">
      <c r="A12" s="61" t="s">
        <v>529</v>
      </c>
      <c r="B12" s="58">
        <f t="shared" si="2"/>
        <v>445335304</v>
      </c>
      <c r="C12" s="58">
        <f>SUMIFS('17년일입'!L$6:L$107,'17년일입'!$A$6:$A$107,총괄표!$A12)+SUMIFS('17년특입'!L$6:L$16,'17년특입'!$A$6:$A$16,총괄표!$A12)</f>
        <v>-159500</v>
      </c>
      <c r="D12" s="58">
        <f>SUMIFS('17년일입'!M$6:M$107,'17년일입'!$A$6:$A$107,총괄표!$A12)+SUMIFS('17년특입'!M$6:M$16,'17년특입'!$A$6:$A$16,총괄표!$A12)</f>
        <v>187190</v>
      </c>
      <c r="E12" s="58">
        <f t="shared" si="3"/>
        <v>27690</v>
      </c>
      <c r="F12" s="58">
        <f>SUMIFS('17년일출'!N$6:N$925,'17년일출'!$B$6:$B$925,총괄표!$A12)+SUMIFS('17년특출'!M$6:M$123,'17년특출'!$A$6:$A$123,총괄표!$A12)</f>
        <v>-14181700</v>
      </c>
      <c r="G12" s="58">
        <f>SUMIFS('17년일출'!O$6:O$925,'17년일출'!$B$6:$B$925,총괄표!$A12)+SUMIFS('17년특출'!N$6:N$123,'17년특출'!$A$6:$A$123,총괄표!$A12)</f>
        <v>23658835</v>
      </c>
      <c r="H12" s="58">
        <f t="shared" si="1"/>
        <v>9477135</v>
      </c>
      <c r="I12" s="62">
        <f t="shared" si="4"/>
        <v>454812439</v>
      </c>
      <c r="J12" s="71"/>
    </row>
    <row r="13" spans="1:15" ht="28.5" customHeight="1">
      <c r="A13" s="61" t="s">
        <v>530</v>
      </c>
      <c r="B13" s="58">
        <f t="shared" si="2"/>
        <v>558747860</v>
      </c>
      <c r="C13" s="58">
        <f>SUMIFS('17년일입'!L$6:L$107,'17년일입'!$A$6:$A$107,총괄표!$A13)+SUMIFS('17년특입'!L$6:L$16,'17년특입'!$A$6:$A$16,총괄표!$A13)</f>
        <v>-2361190</v>
      </c>
      <c r="D13" s="58">
        <f>SUMIFS('17년일입'!M$6:M$107,'17년일입'!$A$6:$A$107,총괄표!$A13)+SUMIFS('17년특입'!M$6:M$16,'17년특입'!$A$6:$A$16,총괄표!$A13)</f>
        <v>5815001</v>
      </c>
      <c r="E13" s="58">
        <f t="shared" si="3"/>
        <v>3453811</v>
      </c>
      <c r="F13" s="58">
        <f>SUMIFS('17년일출'!N$6:N$925,'17년일출'!$B$6:$B$925,총괄표!$A13)+SUMIFS('17년특출'!M$6:M$123,'17년특출'!$A$6:$A$123,총괄표!$A13)</f>
        <v>-15820671</v>
      </c>
      <c r="G13" s="58">
        <f>SUMIFS('17년일출'!O$6:O$925,'17년일출'!$B$6:$B$925,총괄표!$A13)+SUMIFS('17년특출'!N$6:N$123,'17년특출'!$A$6:$A$123,총괄표!$A13)</f>
        <v>20546355</v>
      </c>
      <c r="H13" s="58">
        <f t="shared" si="1"/>
        <v>4725684</v>
      </c>
      <c r="I13" s="62">
        <f t="shared" si="4"/>
        <v>563473544</v>
      </c>
      <c r="J13" s="71"/>
    </row>
    <row r="14" spans="1:15" ht="28.5" customHeight="1">
      <c r="A14" s="61" t="s">
        <v>531</v>
      </c>
      <c r="B14" s="58">
        <f t="shared" si="2"/>
        <v>4266022077</v>
      </c>
      <c r="C14" s="58">
        <f>SUMIFS('17년일입'!L$6:L$107,'17년일입'!$A$6:$A$107,총괄표!$A14)+SUMIFS('17년특입'!L$6:L$16,'17년특입'!$A$6:$A$16,총괄표!$A14)</f>
        <v>-2488024</v>
      </c>
      <c r="D14" s="58">
        <f>SUMIFS('17년일입'!M$6:M$107,'17년일입'!$A$6:$A$107,총괄표!$A14)+SUMIFS('17년특입'!M$6:M$16,'17년특입'!$A$6:$A$16,총괄표!$A14)</f>
        <v>39305040</v>
      </c>
      <c r="E14" s="58">
        <f t="shared" si="3"/>
        <v>36817016</v>
      </c>
      <c r="F14" s="58">
        <f>SUMIFS('17년일출'!N$6:N$925,'17년일출'!$B$6:$B$925,총괄표!$A14)+SUMIFS('17년특출'!M$6:M$123,'17년특출'!$A$6:$A$123,총괄표!$A14)</f>
        <v>-14904410</v>
      </c>
      <c r="G14" s="58">
        <f>SUMIFS('17년일출'!O$6:O$925,'17년일출'!$B$6:$B$925,총괄표!$A14)+SUMIFS('17년특출'!N$6:N$123,'17년특출'!$A$6:$A$123,총괄표!$A14)</f>
        <v>60953724</v>
      </c>
      <c r="H14" s="58">
        <f t="shared" si="1"/>
        <v>46049314</v>
      </c>
      <c r="I14" s="62">
        <f t="shared" si="4"/>
        <v>4312071391</v>
      </c>
      <c r="J14" s="71"/>
    </row>
    <row r="15" spans="1:15" ht="28.5" customHeight="1">
      <c r="A15" s="61" t="s">
        <v>532</v>
      </c>
      <c r="B15" s="58">
        <f t="shared" si="2"/>
        <v>1370751885</v>
      </c>
      <c r="C15" s="58">
        <f>SUMIFS('17년일입'!L$6:L$107,'17년일입'!$A$6:$A$107,총괄표!$A15)+SUMIFS('17년특입'!L$6:L$16,'17년특입'!$A$6:$A$16,총괄표!$A15)</f>
        <v>0</v>
      </c>
      <c r="D15" s="58">
        <f>SUMIFS('17년일입'!M$6:M$107,'17년일입'!$A$6:$A$107,총괄표!$A15)+SUMIFS('17년특입'!M$6:M$16,'17년특입'!$A$6:$A$16,총괄표!$A15)</f>
        <v>3680000</v>
      </c>
      <c r="E15" s="58">
        <f t="shared" si="3"/>
        <v>3680000</v>
      </c>
      <c r="F15" s="58">
        <f>SUMIFS('17년일출'!N$6:N$925,'17년일출'!$B$6:$B$925,총괄표!$A15)+SUMIFS('17년특출'!M$6:M$123,'17년특출'!$A$6:$A$123,총괄표!$A15)</f>
        <v>-28099800</v>
      </c>
      <c r="G15" s="58">
        <f>SUMIFS('17년일출'!O$6:O$925,'17년일출'!$B$6:$B$925,총괄표!$A15)+SUMIFS('17년특출'!N$6:N$123,'17년특출'!$A$6:$A$123,총괄표!$A15)</f>
        <v>37881000</v>
      </c>
      <c r="H15" s="58">
        <f t="shared" si="1"/>
        <v>9781200</v>
      </c>
      <c r="I15" s="62">
        <f t="shared" si="4"/>
        <v>1380533085</v>
      </c>
      <c r="J15" s="71"/>
    </row>
    <row r="16" spans="1:15" ht="28.5" customHeight="1">
      <c r="A16" s="90" t="s">
        <v>576</v>
      </c>
      <c r="B16" s="58">
        <f t="shared" si="2"/>
        <v>1013909638</v>
      </c>
      <c r="C16" s="58">
        <f>SUMIFS('17년일입'!L$6:L$107,'17년일입'!$A$6:$A$107,총괄표!$A16)+SUMIFS('17년특입'!L$6:L$16,'17년특입'!$A$6:$A$16,총괄표!$A16)</f>
        <v>-1202311</v>
      </c>
      <c r="D16" s="58">
        <f>SUMIFS('17년일입'!M$6:M$107,'17년일입'!$A$6:$A$107,총괄표!$A16)+SUMIFS('17년특입'!M$6:M$16,'17년특입'!$A$6:$A$16,총괄표!$A16)</f>
        <v>0</v>
      </c>
      <c r="E16" s="58">
        <f t="shared" si="3"/>
        <v>-1202311</v>
      </c>
      <c r="F16" s="58">
        <f>SUMIFS('17년일출'!N$6:N$925,'17년일출'!$B$6:$B$925,총괄표!$A16)+SUMIFS('17년특출'!M$6:M$123,'17년특출'!$A$6:$A$123,총괄표!$A16)</f>
        <v>-7026011</v>
      </c>
      <c r="G16" s="58">
        <f>SUMIFS('17년일출'!O$6:O$925,'17년일출'!$B$6:$B$925,총괄표!$A16)+SUMIFS('17년특출'!N$6:N$123,'17년특출'!$A$6:$A$123,총괄표!$A16)</f>
        <v>7131000</v>
      </c>
      <c r="H16" s="58">
        <f t="shared" si="1"/>
        <v>104989</v>
      </c>
      <c r="I16" s="62">
        <f t="shared" ref="I16" si="5">B16+F16+G16</f>
        <v>1014014627</v>
      </c>
      <c r="J16" s="71"/>
    </row>
    <row r="17" spans="1:13" ht="28.5" customHeight="1" thickBot="1">
      <c r="A17" s="63" t="s">
        <v>833</v>
      </c>
      <c r="B17" s="64">
        <f t="shared" si="2"/>
        <v>5031552001</v>
      </c>
      <c r="C17" s="64">
        <f>SUMIFS('17년일입'!L$6:L$107,'17년일입'!$A$6:$A$107,총괄표!$A17)+SUMIFS('17년특입'!L$6:L$16,'17년특입'!$A$6:$A$16,총괄표!$A17)</f>
        <v>-24365168</v>
      </c>
      <c r="D17" s="64">
        <f>SUMIFS('17년일입'!M$6:M$107,'17년일입'!$A$6:$A$107,총괄표!$A17)+SUMIFS('17년특입'!M$6:M$16,'17년특입'!$A$6:$A$16,총괄표!$A17)</f>
        <v>25057435</v>
      </c>
      <c r="E17" s="64">
        <f t="shared" si="3"/>
        <v>692267</v>
      </c>
      <c r="F17" s="64">
        <f>SUMIFS('17년일출'!N$6:N$925,'17년일출'!$B$6:$B$925,총괄표!$A17)+SUMIFS('17년특출'!M$6:M$123,'17년특출'!$A$6:$A$123,총괄표!$A17)</f>
        <v>-29858637</v>
      </c>
      <c r="G17" s="64">
        <f>SUMIFS('17년일출'!O$6:O$925,'17년일출'!$B$6:$B$925,총괄표!$A17)+SUMIFS('17년특출'!N$6:N$123,'17년특출'!$A$6:$A$123,총괄표!$A17)</f>
        <v>40205637</v>
      </c>
      <c r="H17" s="64">
        <f t="shared" si="1"/>
        <v>10347000</v>
      </c>
      <c r="I17" s="65">
        <f t="shared" si="4"/>
        <v>5041899001</v>
      </c>
      <c r="J17" s="71"/>
    </row>
    <row r="18" spans="1:13" ht="28.5" customHeight="1"/>
    <row r="19" spans="1:13" ht="28.5" customHeight="1">
      <c r="A19" s="56" t="s">
        <v>535</v>
      </c>
    </row>
    <row r="20" spans="1:13" ht="28.5" customHeight="1" thickBot="1">
      <c r="I20" s="20" t="s">
        <v>518</v>
      </c>
      <c r="J20" s="70"/>
    </row>
    <row r="21" spans="1:13" ht="20.25" customHeight="1">
      <c r="A21" s="429" t="s">
        <v>519</v>
      </c>
      <c r="B21" s="431" t="s">
        <v>520</v>
      </c>
      <c r="C21" s="435" t="s">
        <v>521</v>
      </c>
      <c r="D21" s="436"/>
      <c r="E21" s="437"/>
      <c r="F21" s="435" t="s">
        <v>522</v>
      </c>
      <c r="G21" s="436"/>
      <c r="H21" s="437"/>
      <c r="I21" s="433" t="s">
        <v>523</v>
      </c>
      <c r="J21" s="68"/>
      <c r="K21" s="410" t="s">
        <v>546</v>
      </c>
      <c r="L21" s="411"/>
      <c r="M21" s="424"/>
    </row>
    <row r="22" spans="1:13" ht="20.25" customHeight="1">
      <c r="A22" s="430"/>
      <c r="B22" s="432"/>
      <c r="C22" s="408" t="s">
        <v>533</v>
      </c>
      <c r="D22" s="408" t="s">
        <v>534</v>
      </c>
      <c r="E22" s="408" t="s">
        <v>821</v>
      </c>
      <c r="F22" s="408" t="s">
        <v>533</v>
      </c>
      <c r="G22" s="408" t="s">
        <v>534</v>
      </c>
      <c r="H22" s="408" t="s">
        <v>821</v>
      </c>
      <c r="I22" s="434"/>
      <c r="J22" s="68"/>
      <c r="K22" s="412" t="s">
        <v>547</v>
      </c>
      <c r="L22" s="410" t="s">
        <v>548</v>
      </c>
      <c r="M22" s="424"/>
    </row>
    <row r="23" spans="1:13" ht="28.5" customHeight="1">
      <c r="A23" s="88" t="s">
        <v>554</v>
      </c>
      <c r="B23" s="86">
        <f>SUM(B24:B25)</f>
        <v>19594151914</v>
      </c>
      <c r="C23" s="86">
        <f t="shared" ref="C23:I23" si="6">SUM(C24:C25)</f>
        <v>-30606193</v>
      </c>
      <c r="D23" s="86">
        <f t="shared" si="6"/>
        <v>106724352</v>
      </c>
      <c r="E23" s="86">
        <f t="shared" si="6"/>
        <v>76118159</v>
      </c>
      <c r="F23" s="86">
        <f t="shared" si="6"/>
        <v>-465701779</v>
      </c>
      <c r="G23" s="86">
        <f t="shared" si="6"/>
        <v>541819938</v>
      </c>
      <c r="H23" s="86">
        <f t="shared" si="6"/>
        <v>76118159</v>
      </c>
      <c r="I23" s="89">
        <f t="shared" si="6"/>
        <v>19670270073</v>
      </c>
      <c r="J23" s="71"/>
      <c r="K23" s="413">
        <f>SUM(K24:K25)</f>
        <v>19670270073</v>
      </c>
      <c r="L23" s="413">
        <f>I23-K23</f>
        <v>0</v>
      </c>
      <c r="M23" s="424"/>
    </row>
    <row r="24" spans="1:13" ht="28.5" customHeight="1">
      <c r="A24" s="61" t="s">
        <v>536</v>
      </c>
      <c r="B24" s="58">
        <f>D30</f>
        <v>16913644406</v>
      </c>
      <c r="C24" s="58">
        <f>'17년일입'!L6</f>
        <v>-30581193</v>
      </c>
      <c r="D24" s="58">
        <f>'17년일입'!M6</f>
        <v>92705757</v>
      </c>
      <c r="E24" s="58">
        <f>D24+C24</f>
        <v>62124564</v>
      </c>
      <c r="F24" s="58">
        <f>'17년일출'!N6</f>
        <v>-156618923</v>
      </c>
      <c r="G24" s="58">
        <f>'17년일출'!O6</f>
        <v>218743487</v>
      </c>
      <c r="H24" s="58">
        <f>G24+F24</f>
        <v>62124564</v>
      </c>
      <c r="I24" s="62">
        <f>B24+F24+G24</f>
        <v>16975768970</v>
      </c>
      <c r="J24" s="71"/>
      <c r="K24" s="413">
        <f>B24+C24+D24</f>
        <v>16975768970</v>
      </c>
      <c r="L24" s="413">
        <f t="shared" ref="L24:L25" si="7">I24-K24</f>
        <v>0</v>
      </c>
      <c r="M24" s="424"/>
    </row>
    <row r="25" spans="1:13" ht="28.5" customHeight="1" thickBot="1">
      <c r="A25" s="63" t="s">
        <v>537</v>
      </c>
      <c r="B25" s="64">
        <f>E30+F30</f>
        <v>2680507508</v>
      </c>
      <c r="C25" s="64">
        <f>'17년특입'!L6</f>
        <v>-25000</v>
      </c>
      <c r="D25" s="64">
        <f>'17년특입'!M6</f>
        <v>14018595</v>
      </c>
      <c r="E25" s="64">
        <f>D25+C25</f>
        <v>13993595</v>
      </c>
      <c r="F25" s="64">
        <f>'17년특출'!M6</f>
        <v>-309082856</v>
      </c>
      <c r="G25" s="64">
        <f>'17년특출'!N6</f>
        <v>323076451</v>
      </c>
      <c r="H25" s="64">
        <f>G25+F25</f>
        <v>13993595</v>
      </c>
      <c r="I25" s="65">
        <f t="shared" ref="I25" si="8">B25+F25+G25</f>
        <v>2694501103</v>
      </c>
      <c r="J25" s="71"/>
      <c r="K25" s="413">
        <f>B25+C25+D25</f>
        <v>2694501103</v>
      </c>
      <c r="L25" s="413">
        <f t="shared" si="7"/>
        <v>0</v>
      </c>
      <c r="M25" s="424"/>
    </row>
    <row r="28" spans="1:13" ht="20.100000000000001" hidden="1" customHeight="1">
      <c r="A28" s="162" t="s">
        <v>827</v>
      </c>
    </row>
    <row r="29" spans="1:13" ht="20.100000000000001" hidden="1" customHeight="1">
      <c r="A29" s="87" t="s">
        <v>538</v>
      </c>
      <c r="B29" s="87" t="s">
        <v>541</v>
      </c>
      <c r="C29" s="87" t="s">
        <v>543</v>
      </c>
      <c r="D29" s="87" t="s">
        <v>536</v>
      </c>
      <c r="E29" s="87" t="s">
        <v>539</v>
      </c>
      <c r="F29" s="87" t="s">
        <v>540</v>
      </c>
    </row>
    <row r="30" spans="1:13" ht="20.100000000000001" hidden="1" customHeight="1">
      <c r="A30" s="409" t="s">
        <v>542</v>
      </c>
      <c r="B30" s="86">
        <f>SUM(B31:B40)</f>
        <v>19594151914</v>
      </c>
      <c r="C30" s="86">
        <f>SUM(C31:C40)</f>
        <v>17278110280</v>
      </c>
      <c r="D30" s="86">
        <f t="shared" ref="D30" si="9">SUM(D31:D40)</f>
        <v>16913644406</v>
      </c>
      <c r="E30" s="86">
        <f t="shared" ref="E30:F30" si="10">SUM(E31:E40)</f>
        <v>2316041634</v>
      </c>
      <c r="F30" s="86">
        <f t="shared" si="10"/>
        <v>364465874</v>
      </c>
    </row>
    <row r="31" spans="1:13" ht="20.100000000000001" hidden="1" customHeight="1">
      <c r="A31" s="60" t="s">
        <v>525</v>
      </c>
      <c r="B31" s="59">
        <f t="shared" ref="B31:B40" si="11">SUM(D31:G31)</f>
        <v>62112318</v>
      </c>
      <c r="C31" s="59">
        <f t="shared" ref="C31:C40" si="12">D31+F31</f>
        <v>62112318</v>
      </c>
      <c r="D31" s="59">
        <v>62112318</v>
      </c>
      <c r="E31" s="59"/>
      <c r="F31" s="59"/>
    </row>
    <row r="32" spans="1:13" ht="20.100000000000001" hidden="1" customHeight="1">
      <c r="A32" s="60" t="s">
        <v>526</v>
      </c>
      <c r="B32" s="59">
        <f t="shared" si="11"/>
        <v>3673354850</v>
      </c>
      <c r="C32" s="59">
        <f t="shared" si="12"/>
        <v>3621944850</v>
      </c>
      <c r="D32" s="59">
        <v>3621944850</v>
      </c>
      <c r="E32" s="59">
        <v>51410000</v>
      </c>
      <c r="F32" s="59"/>
    </row>
    <row r="33" spans="1:6" ht="20.100000000000001" hidden="1" customHeight="1">
      <c r="A33" s="60" t="s">
        <v>527</v>
      </c>
      <c r="B33" s="59">
        <f t="shared" si="11"/>
        <v>531075895</v>
      </c>
      <c r="C33" s="59">
        <f t="shared" si="12"/>
        <v>531075895</v>
      </c>
      <c r="D33" s="59">
        <v>311459051</v>
      </c>
      <c r="E33" s="59"/>
      <c r="F33" s="59">
        <v>219616844</v>
      </c>
    </row>
    <row r="34" spans="1:6" ht="20.100000000000001" hidden="1" customHeight="1">
      <c r="A34" s="60" t="s">
        <v>528</v>
      </c>
      <c r="B34" s="59">
        <f t="shared" si="11"/>
        <v>2641290086</v>
      </c>
      <c r="C34" s="59">
        <f t="shared" si="12"/>
        <v>1496383748</v>
      </c>
      <c r="D34" s="59">
        <v>1496383748</v>
      </c>
      <c r="E34" s="59">
        <v>1144906338</v>
      </c>
      <c r="F34" s="59"/>
    </row>
    <row r="35" spans="1:6" ht="20.100000000000001" hidden="1" customHeight="1">
      <c r="A35" s="60" t="s">
        <v>529</v>
      </c>
      <c r="B35" s="59">
        <f t="shared" si="11"/>
        <v>445335304</v>
      </c>
      <c r="C35" s="59">
        <f t="shared" si="12"/>
        <v>445335304</v>
      </c>
      <c r="D35" s="59">
        <v>319486274</v>
      </c>
      <c r="E35" s="59"/>
      <c r="F35" s="59">
        <v>125849030</v>
      </c>
    </row>
    <row r="36" spans="1:6" ht="20.100000000000001" hidden="1" customHeight="1">
      <c r="A36" s="60" t="s">
        <v>530</v>
      </c>
      <c r="B36" s="59">
        <f t="shared" si="11"/>
        <v>558747860</v>
      </c>
      <c r="C36" s="59">
        <f t="shared" si="12"/>
        <v>558747860</v>
      </c>
      <c r="D36" s="59">
        <v>558747860</v>
      </c>
      <c r="E36" s="59"/>
      <c r="F36" s="59"/>
    </row>
    <row r="37" spans="1:6" ht="20.100000000000001" hidden="1" customHeight="1">
      <c r="A37" s="60" t="s">
        <v>531</v>
      </c>
      <c r="B37" s="59">
        <f t="shared" si="11"/>
        <v>4266022077</v>
      </c>
      <c r="C37" s="59">
        <f t="shared" si="12"/>
        <v>3324744279</v>
      </c>
      <c r="D37" s="59">
        <v>3324744279</v>
      </c>
      <c r="E37" s="59">
        <v>941277798</v>
      </c>
      <c r="F37" s="59"/>
    </row>
    <row r="38" spans="1:6" ht="20.100000000000001" hidden="1" customHeight="1">
      <c r="A38" s="60" t="s">
        <v>532</v>
      </c>
      <c r="B38" s="59">
        <f t="shared" si="11"/>
        <v>1370751885</v>
      </c>
      <c r="C38" s="59">
        <f t="shared" si="12"/>
        <v>1249182545</v>
      </c>
      <c r="D38" s="59">
        <v>1249182545</v>
      </c>
      <c r="E38" s="59">
        <v>121569340</v>
      </c>
      <c r="F38" s="59"/>
    </row>
    <row r="39" spans="1:6" ht="20.100000000000001" hidden="1" customHeight="1">
      <c r="A39" s="60" t="s">
        <v>576</v>
      </c>
      <c r="B39" s="59">
        <f t="shared" ref="B39" si="13">SUM(D39:G39)</f>
        <v>1013909638</v>
      </c>
      <c r="C39" s="59">
        <f t="shared" ref="C39" si="14">D39+F39</f>
        <v>992531480</v>
      </c>
      <c r="D39" s="59">
        <v>973531480</v>
      </c>
      <c r="E39" s="59">
        <v>21378158</v>
      </c>
      <c r="F39" s="59">
        <v>19000000</v>
      </c>
    </row>
    <row r="40" spans="1:6" ht="20.100000000000001" hidden="1" customHeight="1">
      <c r="A40" s="60" t="s">
        <v>1642</v>
      </c>
      <c r="B40" s="59">
        <f t="shared" si="11"/>
        <v>5031552001</v>
      </c>
      <c r="C40" s="59">
        <f t="shared" si="12"/>
        <v>4996052001</v>
      </c>
      <c r="D40" s="59">
        <f>2025251432+722845262+2247955307</f>
        <v>4996052001</v>
      </c>
      <c r="E40" s="59">
        <v>35500000</v>
      </c>
      <c r="F40" s="59"/>
    </row>
    <row r="41" spans="1:6" ht="20.100000000000001" hidden="1" customHeight="1"/>
    <row r="42" spans="1:6" ht="20.100000000000001" hidden="1" customHeight="1">
      <c r="A42" s="91" t="s">
        <v>544</v>
      </c>
      <c r="B42" s="59"/>
      <c r="C42" s="59"/>
    </row>
  </sheetData>
  <sheetProtection password="CC13" sheet="1" objects="1" scenarios="1" formatCells="0" autoFilter="0"/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00"/>
    <pageSetUpPr fitToPage="1"/>
  </sheetPr>
  <dimension ref="A1:AP107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B4" sqref="B4:B5"/>
    </sheetView>
  </sheetViews>
  <sheetFormatPr defaultColWidth="9" defaultRowHeight="50.1" customHeight="1"/>
  <cols>
    <col min="1" max="1" width="14.625" style="249" customWidth="1"/>
    <col min="2" max="3" width="12.625" style="249" customWidth="1"/>
    <col min="4" max="6" width="7.125" style="249" customWidth="1"/>
    <col min="7" max="7" width="41.625" style="249" customWidth="1"/>
    <col min="8" max="8" width="14.625" style="249" customWidth="1"/>
    <col min="9" max="10" width="11.625" style="249" customWidth="1"/>
    <col min="11" max="11" width="14.625" style="249" customWidth="1"/>
    <col min="12" max="13" width="11.625" style="249" customWidth="1"/>
    <col min="14" max="14" width="14.625" style="249" customWidth="1"/>
    <col min="15" max="15" width="7.625" style="249" hidden="1" customWidth="1"/>
    <col min="16" max="16" width="38.625" style="249" customWidth="1"/>
    <col min="17" max="17" width="3.625" style="249" customWidth="1"/>
    <col min="18" max="18" width="6.625" style="249" customWidth="1"/>
    <col min="19" max="19" width="2.625" style="249" customWidth="1"/>
    <col min="20" max="20" width="6.625" style="249" customWidth="1"/>
    <col min="21" max="22" width="11.625" style="249" customWidth="1"/>
    <col min="23" max="23" width="6.625" style="249" customWidth="1"/>
    <col min="24" max="24" width="2.625" style="249" customWidth="1"/>
    <col min="25" max="25" width="6.625" style="249" customWidth="1"/>
    <col min="26" max="27" width="11.625" style="249" customWidth="1"/>
    <col min="28" max="28" width="6.625" style="249" customWidth="1"/>
    <col min="29" max="29" width="2.625" style="249" customWidth="1"/>
    <col min="30" max="30" width="10.625" style="249" customWidth="1"/>
    <col min="31" max="31" width="2.625" style="249" customWidth="1"/>
    <col min="32" max="32" width="10.625" style="249" hidden="1" customWidth="1"/>
    <col min="33" max="33" width="2.625" style="249" hidden="1" customWidth="1"/>
    <col min="34" max="34" width="8.375" style="249" hidden="1" customWidth="1"/>
    <col min="35" max="35" width="2.625" style="249" hidden="1" customWidth="1"/>
    <col min="36" max="36" width="11.625" style="249" hidden="1" customWidth="1"/>
    <col min="37" max="38" width="5.625" style="249" hidden="1" customWidth="1"/>
    <col min="39" max="39" width="2.625" style="249" customWidth="1"/>
    <col min="40" max="40" width="11.625" style="249" customWidth="1"/>
    <col min="41" max="41" width="5.625" style="249" customWidth="1"/>
    <col min="42" max="42" width="9.5" style="249" customWidth="1"/>
    <col min="43" max="16384" width="9" style="249"/>
  </cols>
  <sheetData>
    <row r="1" spans="1:42" ht="35.1" customHeight="1">
      <c r="A1" s="246" t="s">
        <v>793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</row>
    <row r="2" spans="1:42" ht="20.25" customHeight="1">
      <c r="A2" s="250" t="s">
        <v>514</v>
      </c>
      <c r="N2" s="404">
        <f>N6-H6</f>
        <v>62124564</v>
      </c>
      <c r="U2" s="252" t="s">
        <v>511</v>
      </c>
      <c r="Z2" s="252" t="s">
        <v>511</v>
      </c>
    </row>
    <row r="3" spans="1:42" ht="20.25" customHeight="1" thickBot="1">
      <c r="H3" s="253"/>
      <c r="I3" s="253"/>
      <c r="J3" s="253"/>
      <c r="K3" s="253"/>
      <c r="L3" s="253"/>
      <c r="M3" s="253"/>
      <c r="N3" s="253"/>
      <c r="P3" s="254" t="s">
        <v>484</v>
      </c>
      <c r="U3" s="255" t="str">
        <f>IF(U6='17년일출'!V6,"OK","@@")</f>
        <v>OK</v>
      </c>
      <c r="V3" s="256"/>
      <c r="W3" s="255" t="str">
        <f>IF(COUNTIF(W6:W107,"검토")&gt;0,"@@","OK")</f>
        <v>OK</v>
      </c>
      <c r="Z3" s="255" t="str">
        <f>IF(Z6='17년일출'!AA6,"OK","@@")</f>
        <v>OK</v>
      </c>
      <c r="AA3" s="257">
        <f>L6+M6-Z6-AA6</f>
        <v>0</v>
      </c>
      <c r="AB3" s="255" t="str">
        <f>IF(COUNTIF(AB6:AB107,"검토")&gt;0,"@@","OK")</f>
        <v>OK</v>
      </c>
    </row>
    <row r="4" spans="1:42" s="258" customFormat="1" ht="30" customHeight="1">
      <c r="A4" s="440" t="s">
        <v>475</v>
      </c>
      <c r="B4" s="447" t="s">
        <v>476</v>
      </c>
      <c r="C4" s="446" t="s">
        <v>477</v>
      </c>
      <c r="D4" s="445" t="s">
        <v>483</v>
      </c>
      <c r="E4" s="444" t="s">
        <v>478</v>
      </c>
      <c r="F4" s="454" t="s">
        <v>830</v>
      </c>
      <c r="G4" s="443" t="s">
        <v>834</v>
      </c>
      <c r="H4" s="441" t="s">
        <v>795</v>
      </c>
      <c r="I4" s="448" t="s">
        <v>796</v>
      </c>
      <c r="J4" s="449"/>
      <c r="K4" s="450" t="s">
        <v>797</v>
      </c>
      <c r="L4" s="452" t="s">
        <v>798</v>
      </c>
      <c r="M4" s="453"/>
      <c r="N4" s="438" t="s">
        <v>799</v>
      </c>
      <c r="O4" s="457" t="s">
        <v>482</v>
      </c>
      <c r="P4" s="457" t="s">
        <v>481</v>
      </c>
      <c r="R4" s="458" t="s">
        <v>485</v>
      </c>
      <c r="S4" s="259"/>
      <c r="T4" s="459" t="s">
        <v>486</v>
      </c>
      <c r="U4" s="459" t="s">
        <v>487</v>
      </c>
      <c r="V4" s="459"/>
      <c r="W4" s="459"/>
      <c r="Y4" s="460" t="s">
        <v>486</v>
      </c>
      <c r="Z4" s="456" t="s">
        <v>491</v>
      </c>
      <c r="AA4" s="456"/>
      <c r="AB4" s="456"/>
      <c r="AD4" s="460" t="s">
        <v>492</v>
      </c>
      <c r="AF4" s="461" t="s">
        <v>493</v>
      </c>
      <c r="AH4" s="461" t="s">
        <v>494</v>
      </c>
      <c r="AJ4" s="462" t="s">
        <v>495</v>
      </c>
      <c r="AK4" s="462"/>
      <c r="AL4" s="462"/>
      <c r="AN4" s="456" t="s">
        <v>498</v>
      </c>
      <c r="AO4" s="456"/>
      <c r="AP4" s="456"/>
    </row>
    <row r="5" spans="1:42" s="258" customFormat="1" ht="18" customHeight="1">
      <c r="A5" s="440"/>
      <c r="B5" s="447"/>
      <c r="C5" s="446"/>
      <c r="D5" s="443"/>
      <c r="E5" s="444"/>
      <c r="F5" s="455"/>
      <c r="G5" s="443"/>
      <c r="H5" s="442"/>
      <c r="I5" s="260" t="s">
        <v>479</v>
      </c>
      <c r="J5" s="260" t="s">
        <v>480</v>
      </c>
      <c r="K5" s="451"/>
      <c r="L5" s="261" t="s">
        <v>479</v>
      </c>
      <c r="M5" s="262" t="s">
        <v>480</v>
      </c>
      <c r="N5" s="439"/>
      <c r="O5" s="457"/>
      <c r="P5" s="457"/>
      <c r="R5" s="459"/>
      <c r="S5" s="259"/>
      <c r="T5" s="459"/>
      <c r="U5" s="263" t="s">
        <v>488</v>
      </c>
      <c r="V5" s="263" t="s">
        <v>489</v>
      </c>
      <c r="W5" s="264" t="s">
        <v>490</v>
      </c>
      <c r="Y5" s="460"/>
      <c r="Z5" s="264" t="s">
        <v>488</v>
      </c>
      <c r="AA5" s="264" t="s">
        <v>489</v>
      </c>
      <c r="AB5" s="264" t="s">
        <v>490</v>
      </c>
      <c r="AD5" s="460"/>
      <c r="AF5" s="460"/>
      <c r="AH5" s="460"/>
      <c r="AJ5" s="264" t="s">
        <v>496</v>
      </c>
      <c r="AK5" s="264" t="s">
        <v>497</v>
      </c>
      <c r="AL5" s="264" t="s">
        <v>490</v>
      </c>
      <c r="AN5" s="264" t="s">
        <v>496</v>
      </c>
      <c r="AO5" s="264" t="s">
        <v>497</v>
      </c>
      <c r="AP5" s="264" t="s">
        <v>490</v>
      </c>
    </row>
    <row r="6" spans="1:42" ht="50.1" customHeight="1">
      <c r="A6" s="265" t="s">
        <v>499</v>
      </c>
      <c r="B6" s="266"/>
      <c r="C6" s="266"/>
      <c r="D6" s="266"/>
      <c r="E6" s="267"/>
      <c r="F6" s="266"/>
      <c r="G6" s="268"/>
      <c r="H6" s="269">
        <f t="shared" ref="H6:N6" si="0">SUBTOTAL(9,H7:H107)</f>
        <v>1271951530</v>
      </c>
      <c r="I6" s="269">
        <f t="shared" si="0"/>
        <v>-5846418</v>
      </c>
      <c r="J6" s="269">
        <f t="shared" si="0"/>
        <v>12242894</v>
      </c>
      <c r="K6" s="270">
        <f t="shared" si="0"/>
        <v>1278348006</v>
      </c>
      <c r="L6" s="271">
        <f t="shared" si="0"/>
        <v>-30581193</v>
      </c>
      <c r="M6" s="269">
        <f t="shared" si="0"/>
        <v>92705757</v>
      </c>
      <c r="N6" s="272">
        <f t="shared" si="0"/>
        <v>1334076094</v>
      </c>
      <c r="O6" s="273"/>
      <c r="P6" s="266"/>
      <c r="R6" s="274"/>
      <c r="T6" s="274"/>
      <c r="U6" s="275">
        <f>SUBTOTAL(9,U7:U107)</f>
        <v>6166655</v>
      </c>
      <c r="V6" s="275">
        <f>SUBTOTAL(9,V7:V107)</f>
        <v>229821</v>
      </c>
      <c r="W6" s="276" t="str">
        <f t="shared" ref="W6:W37" si="1">IF(SUM($I6:$J6)=SUM($U6:$V6),"OK","검토")</f>
        <v>OK</v>
      </c>
      <c r="Y6" s="274"/>
      <c r="Z6" s="275">
        <f>SUBTOTAL(9,Z7:Z107)</f>
        <v>27394743</v>
      </c>
      <c r="AA6" s="275">
        <f>SUBTOTAL(9,AA7:AA107)</f>
        <v>34729821</v>
      </c>
      <c r="AB6" s="276" t="str">
        <f>IF(SUM($I6:$J6)=SUM($U6:$V6),"OK","검토")</f>
        <v>OK</v>
      </c>
      <c r="AD6" s="274"/>
      <c r="AF6" s="274"/>
      <c r="AH6" s="274"/>
      <c r="AJ6" s="275">
        <f>SUBTOTAL(9,AJ7:AJ107)</f>
        <v>6166655</v>
      </c>
      <c r="AK6" s="275">
        <f>SUBTOTAL(9,AK7:AK107)</f>
        <v>1605</v>
      </c>
      <c r="AL6" s="265" t="str">
        <f>IF(COUNTIF(AL7:AL107,"@@")&gt;0,"@@","OK")</f>
        <v>@@</v>
      </c>
      <c r="AN6" s="275">
        <f>SUBTOTAL(9,AN7:AN107)</f>
        <v>27394743</v>
      </c>
      <c r="AO6" s="275">
        <f>SUBTOTAL(9,AO7:AO107)</f>
        <v>1605</v>
      </c>
      <c r="AP6" s="265" t="str">
        <f>IF(COUNTIF(AP7:AP107,"@@")&gt;0,"@@","OK")</f>
        <v>@@</v>
      </c>
    </row>
    <row r="7" spans="1:42" ht="50.1" customHeight="1">
      <c r="A7" s="277" t="str">
        <f>IFERROR(VLOOKUP($C7,구분표!$A$2:$C$313,2,FALSE),"")</f>
        <v>경제과학기술위원회</v>
      </c>
      <c r="B7" s="278" t="str">
        <f>IFERROR(VLOOKUP($C7,구분표!$A$2:$C$313,3,FALSE),"")</f>
        <v>경제실</v>
      </c>
      <c r="C7" s="279" t="s">
        <v>1106</v>
      </c>
      <c r="D7" s="280" t="s">
        <v>823</v>
      </c>
      <c r="E7" s="281"/>
      <c r="F7" s="280">
        <v>17</v>
      </c>
      <c r="G7" s="282" t="s">
        <v>1485</v>
      </c>
      <c r="H7" s="283"/>
      <c r="I7" s="284"/>
      <c r="J7" s="285">
        <v>298686</v>
      </c>
      <c r="K7" s="286">
        <f>SUM(H7:J7)</f>
        <v>298686</v>
      </c>
      <c r="L7" s="287"/>
      <c r="M7" s="288">
        <v>298686</v>
      </c>
      <c r="N7" s="289">
        <f>SUM(H7,L7,M7)</f>
        <v>298686</v>
      </c>
      <c r="O7" s="290" t="str">
        <f>IF(AND((K7=0),(N7&gt;0)),"O",IF(AND((I7&lt;0),(K7-N7&lt;0)),"O","X"))</f>
        <v>X</v>
      </c>
      <c r="P7" s="291" t="s">
        <v>1568</v>
      </c>
      <c r="R7" s="292" t="s">
        <v>898</v>
      </c>
      <c r="T7" s="292" t="s">
        <v>899</v>
      </c>
      <c r="U7" s="284">
        <v>298686</v>
      </c>
      <c r="V7" s="284">
        <v>0</v>
      </c>
      <c r="W7" s="292" t="str">
        <f t="shared" si="1"/>
        <v>OK</v>
      </c>
      <c r="Y7" s="292" t="s">
        <v>899</v>
      </c>
      <c r="Z7" s="284">
        <v>298686</v>
      </c>
      <c r="AA7" s="284">
        <v>0</v>
      </c>
      <c r="AB7" s="292" t="str">
        <f t="shared" ref="AB7:AB38" si="2">IF(SUM(L7:M7)=SUM(Z7:AA7),"OK","검토")</f>
        <v>OK</v>
      </c>
      <c r="AD7" s="292" t="str">
        <f>IF(AF7="","",IF(T7="도비","세입없음",CONCATENATE(AF7,"-",COUNTIF($AF$7:AF7,AF7))))</f>
        <v>0139-1</v>
      </c>
      <c r="AF7" s="292" t="str">
        <f t="array" ref="AF7">IF(C7="","",INDEX(구분표!$I$2:$I$313, MATCH(1,(구분표!$E$2:$E$313='17년일입'!B7)*(구분표!$F$2:$F$313='17년일입'!C7)*(구분표!$G$2:$G$313='17년일입'!A7),0)))</f>
        <v>0139</v>
      </c>
      <c r="AH7" s="292"/>
      <c r="AJ7" s="284">
        <f>IF(AD7="",0,SUMIFS('17년일출'!$V$6:$V$925,'17년일출'!$AE$6:$AE$925,'17년일입'!$AD7))</f>
        <v>298686</v>
      </c>
      <c r="AK7" s="284">
        <f>IF(AD7="","",COUNTIFS('17년일출'!$AE$6:$AE$925,'17년일입'!AD7))</f>
        <v>2</v>
      </c>
      <c r="AL7" s="292" t="str">
        <f>IF(U7=AJ7,"OK","@@")</f>
        <v>OK</v>
      </c>
      <c r="AN7" s="284">
        <f>IF(AD7="",0,SUMIFS('17년일출'!$AA$6:$AA$925,'17년일출'!$AE$6:$AE$925,'17년일입'!$AD7))</f>
        <v>298686</v>
      </c>
      <c r="AO7" s="284">
        <f>IF(AD7="","",COUNTIFS('17년일출'!$AE$6:$AE$925,AD7))</f>
        <v>2</v>
      </c>
      <c r="AP7" s="292" t="str">
        <f>IF(Z7=AN7,"OK","@@")</f>
        <v>OK</v>
      </c>
    </row>
    <row r="8" spans="1:42" ht="50.1" customHeight="1">
      <c r="A8" s="277" t="s">
        <v>109</v>
      </c>
      <c r="B8" s="278" t="str">
        <f>IFERROR(VLOOKUP($C8,구분표!$A$2:$C$313,3,FALSE),"")</f>
        <v>따복공동체지원단</v>
      </c>
      <c r="C8" s="293" t="s">
        <v>892</v>
      </c>
      <c r="D8" s="280" t="s">
        <v>822</v>
      </c>
      <c r="E8" s="281">
        <v>229</v>
      </c>
      <c r="F8" s="280">
        <v>7</v>
      </c>
      <c r="G8" s="282" t="s">
        <v>1486</v>
      </c>
      <c r="H8" s="283">
        <v>1794000</v>
      </c>
      <c r="I8" s="284"/>
      <c r="J8" s="285">
        <v>325000</v>
      </c>
      <c r="K8" s="286">
        <f t="shared" ref="K8:K107" si="3">SUM(H8:J8)</f>
        <v>2119000</v>
      </c>
      <c r="L8" s="287"/>
      <c r="M8" s="288">
        <v>325000</v>
      </c>
      <c r="N8" s="289">
        <f t="shared" ref="N8:N13" si="4">SUM(H8,L8,M8)</f>
        <v>2119000</v>
      </c>
      <c r="O8" s="290" t="str">
        <f t="shared" ref="O8:O107" si="5">IF(AND((K8=0),(N8&gt;0)),"O",IF(AND((I8&lt;0),(K8-N8&lt;0)),"O","X"))</f>
        <v>X</v>
      </c>
      <c r="P8" s="291" t="s">
        <v>1568</v>
      </c>
      <c r="R8" s="292" t="s">
        <v>898</v>
      </c>
      <c r="T8" s="292" t="s">
        <v>899</v>
      </c>
      <c r="U8" s="284">
        <v>325000</v>
      </c>
      <c r="V8" s="284">
        <v>0</v>
      </c>
      <c r="W8" s="292" t="str">
        <f t="shared" si="1"/>
        <v>OK</v>
      </c>
      <c r="Y8" s="292" t="s">
        <v>899</v>
      </c>
      <c r="Z8" s="284">
        <v>325000</v>
      </c>
      <c r="AA8" s="284">
        <v>0</v>
      </c>
      <c r="AB8" s="292" t="str">
        <f t="shared" si="2"/>
        <v>OK</v>
      </c>
      <c r="AD8" s="292" t="str">
        <f>IF(AF8="","",IF(T8="도비","세입없음",CONCATENATE(AF8,"-",COUNTIF($AF$7:AF8,AF8))))</f>
        <v>0149-1</v>
      </c>
      <c r="AF8" s="292" t="str">
        <f t="array" ref="AF8">IF(C8="","",INDEX(구분표!$I$2:$I$313, MATCH(1,(구분표!$E$2:$E$313='17년일입'!B8)*(구분표!$F$2:$F$313='17년일입'!C8)*(구분표!$G$2:$G$313='17년일입'!A8),0)))</f>
        <v>0149</v>
      </c>
      <c r="AH8" s="292"/>
      <c r="AJ8" s="284">
        <f>IF(AD8="",0,SUMIFS('17년일출'!$V$6:$V$925,'17년일출'!$AE$6:$AE$925,'17년일입'!$AD8))</f>
        <v>325000</v>
      </c>
      <c r="AK8" s="284">
        <f>IF(AD8="","",COUNTIFS('17년일출'!$AE$6:$AE$925,'17년일입'!AD8))</f>
        <v>2</v>
      </c>
      <c r="AL8" s="292" t="str">
        <f t="shared" ref="AL8:AL107" si="6">IF(U8=AJ8,"OK","@@")</f>
        <v>OK</v>
      </c>
      <c r="AN8" s="284">
        <f>IF(AD8="",0,SUMIFS('17년일출'!$AA$6:$AA$925,'17년일출'!$AE$6:$AE$925,'17년일입'!$AD8))</f>
        <v>325000</v>
      </c>
      <c r="AO8" s="284">
        <f>IF(AD8="","",COUNTIFS('17년일출'!$AE$6:$AE$925,AD8))</f>
        <v>2</v>
      </c>
      <c r="AP8" s="292" t="str">
        <f t="shared" ref="AP8:AP71" si="7">IF(Z8=AN8,"OK","@@")</f>
        <v>OK</v>
      </c>
    </row>
    <row r="9" spans="1:42" ht="50.1" customHeight="1">
      <c r="A9" s="277" t="str">
        <f>IFERROR(VLOOKUP($C9,구분표!$A$2:$C$313,2,FALSE),"")</f>
        <v>안전행정위원회</v>
      </c>
      <c r="B9" s="278" t="str">
        <f>IFERROR(VLOOKUP($C9,구분표!$A$2:$C$313,3,FALSE),"")</f>
        <v>자치행정국</v>
      </c>
      <c r="C9" s="279" t="s">
        <v>1113</v>
      </c>
      <c r="D9" s="280" t="s">
        <v>823</v>
      </c>
      <c r="E9" s="280"/>
      <c r="F9" s="281"/>
      <c r="G9" s="282" t="s">
        <v>1487</v>
      </c>
      <c r="H9" s="283">
        <v>0</v>
      </c>
      <c r="I9" s="284"/>
      <c r="J9" s="285">
        <v>55000</v>
      </c>
      <c r="K9" s="286">
        <f t="shared" si="3"/>
        <v>55000</v>
      </c>
      <c r="L9" s="287"/>
      <c r="M9" s="288">
        <v>55000</v>
      </c>
      <c r="N9" s="289">
        <f t="shared" si="4"/>
        <v>55000</v>
      </c>
      <c r="O9" s="290" t="str">
        <f t="shared" si="5"/>
        <v>X</v>
      </c>
      <c r="P9" s="291"/>
      <c r="R9" s="292" t="s">
        <v>883</v>
      </c>
      <c r="T9" s="292" t="s">
        <v>883</v>
      </c>
      <c r="U9" s="284">
        <v>0</v>
      </c>
      <c r="V9" s="284">
        <v>55000</v>
      </c>
      <c r="W9" s="292" t="str">
        <f t="shared" si="1"/>
        <v>OK</v>
      </c>
      <c r="Y9" s="292" t="s">
        <v>883</v>
      </c>
      <c r="Z9" s="284">
        <v>0</v>
      </c>
      <c r="AA9" s="284">
        <v>55000</v>
      </c>
      <c r="AB9" s="292" t="str">
        <f t="shared" si="2"/>
        <v>OK</v>
      </c>
      <c r="AD9" s="292"/>
      <c r="AF9" s="292" t="str">
        <f t="array" ref="AF9">IF(C9="","",INDEX(구분표!$I$2:$I$313, MATCH(1,(구분표!$E$2:$E$313='17년일입'!B9)*(구분표!$F$2:$F$313='17년일입'!C9)*(구분표!$G$2:$G$313='17년일입'!A9),0)))</f>
        <v>0150</v>
      </c>
      <c r="AH9" s="292"/>
      <c r="AJ9" s="284">
        <f>IF(AD9="",0,SUMIFS('17년일출'!$V$6:$V$925,'17년일출'!$AE$6:$AE$925,'17년일입'!$AD9))</f>
        <v>0</v>
      </c>
      <c r="AK9" s="284" t="str">
        <f>IF(AD9="","",COUNTIFS('17년일출'!$AE$6:$AE$925,'17년일입'!AD9))</f>
        <v/>
      </c>
      <c r="AL9" s="292" t="str">
        <f>IF(U9=AJ9,"OK","@@")</f>
        <v>OK</v>
      </c>
      <c r="AN9" s="284">
        <f>IF(AD9="",0,SUMIFS('17년일출'!$AA$6:$AA$925,'17년일출'!$AE$6:$AE$925,'17년일입'!$AD9))</f>
        <v>0</v>
      </c>
      <c r="AO9" s="284" t="str">
        <f>IF(AD9="","",COUNTIFS('17년일출'!$AE$6:$AE$925,AD9))</f>
        <v/>
      </c>
      <c r="AP9" s="292" t="str">
        <f t="shared" si="7"/>
        <v>OK</v>
      </c>
    </row>
    <row r="10" spans="1:42" ht="50.1" customHeight="1">
      <c r="A10" s="277" t="str">
        <f>IFERROR(VLOOKUP($C10,구분표!$A$2:$C$313,2,FALSE),"")</f>
        <v>문화체육관광위원회</v>
      </c>
      <c r="B10" s="278" t="str">
        <f>IFERROR(VLOOKUP($C10,구분표!$A$2:$C$313,3,FALSE),"")</f>
        <v>문화체육관광국</v>
      </c>
      <c r="C10" s="294" t="s">
        <v>1141</v>
      </c>
      <c r="D10" s="280" t="s">
        <v>822</v>
      </c>
      <c r="E10" s="281">
        <v>557</v>
      </c>
      <c r="F10" s="295" t="s">
        <v>1142</v>
      </c>
      <c r="G10" s="296" t="s">
        <v>1479</v>
      </c>
      <c r="H10" s="283">
        <v>100000</v>
      </c>
      <c r="I10" s="284">
        <v>-100000</v>
      </c>
      <c r="J10" s="285"/>
      <c r="K10" s="286">
        <f t="shared" si="3"/>
        <v>0</v>
      </c>
      <c r="L10" s="287">
        <v>-100000</v>
      </c>
      <c r="M10" s="288"/>
      <c r="N10" s="289">
        <f t="shared" si="4"/>
        <v>0</v>
      </c>
      <c r="O10" s="290" t="str">
        <f t="shared" si="5"/>
        <v>X</v>
      </c>
      <c r="P10" s="291" t="s">
        <v>1634</v>
      </c>
      <c r="R10" s="292" t="s">
        <v>898</v>
      </c>
      <c r="T10" s="292" t="s">
        <v>899</v>
      </c>
      <c r="U10" s="284">
        <v>-100000</v>
      </c>
      <c r="V10" s="284">
        <v>0</v>
      </c>
      <c r="W10" s="292" t="str">
        <f t="shared" si="1"/>
        <v>OK</v>
      </c>
      <c r="Y10" s="292" t="s">
        <v>899</v>
      </c>
      <c r="Z10" s="284">
        <v>-100000</v>
      </c>
      <c r="AA10" s="284">
        <v>0</v>
      </c>
      <c r="AB10" s="292" t="str">
        <f t="shared" si="2"/>
        <v>OK</v>
      </c>
      <c r="AD10" s="292" t="str">
        <f>IF(AF10="","",IF(T10="도비","세입없음",CONCATENATE(AF10,"-",COUNTIF($AF$7:AF10,AF10))))</f>
        <v>0215-1</v>
      </c>
      <c r="AF10" s="292" t="str">
        <f t="array" ref="AF10">IF(C10="","",INDEX(구분표!$I$2:$I$313, MATCH(1,(구분표!$E$2:$E$313='17년일입'!B10)*(구분표!$F$2:$F$313='17년일입'!C10)*(구분표!$G$2:$G$313='17년일입'!A10),0)))</f>
        <v>0215</v>
      </c>
      <c r="AH10" s="292"/>
      <c r="AJ10" s="284">
        <f>IF(AD10="",0,SUMIFS('17년일출'!$V$6:$V$925,'17년일출'!$AE$6:$AE$925,'17년일입'!$AD10))</f>
        <v>0</v>
      </c>
      <c r="AK10" s="284">
        <f>IF(AD10="","",COUNTIFS('17년일출'!$AE$6:$AE$925,'17년일입'!AD10))</f>
        <v>0</v>
      </c>
      <c r="AL10" s="297" t="str">
        <f t="shared" si="6"/>
        <v>@@</v>
      </c>
      <c r="AN10" s="284">
        <f>IF(AD10="",0,SUMIFS('17년일출'!$AA$6:$AA$925,'17년일출'!$AE$6:$AE$925,'17년일입'!$AD10))</f>
        <v>0</v>
      </c>
      <c r="AO10" s="284">
        <f>IF(AD10="","",COUNTIFS('17년일출'!$AE$6:$AE$925,AD10))</f>
        <v>0</v>
      </c>
      <c r="AP10" s="298" t="str">
        <f t="shared" si="7"/>
        <v>@@</v>
      </c>
    </row>
    <row r="11" spans="1:42" ht="50.1" customHeight="1">
      <c r="A11" s="277" t="str">
        <f>IFERROR(VLOOKUP($C11,구분표!$A$2:$C$313,2,FALSE),"")</f>
        <v>문화체육관광위원회</v>
      </c>
      <c r="B11" s="278" t="str">
        <f>IFERROR(VLOOKUP($C11,구분표!$A$2:$C$313,3,FALSE),"")</f>
        <v>문화체육관광국</v>
      </c>
      <c r="C11" s="294" t="s">
        <v>1143</v>
      </c>
      <c r="D11" s="280" t="s">
        <v>822</v>
      </c>
      <c r="E11" s="281">
        <v>557</v>
      </c>
      <c r="F11" s="295" t="s">
        <v>1142</v>
      </c>
      <c r="G11" s="296" t="s">
        <v>1479</v>
      </c>
      <c r="H11" s="283"/>
      <c r="I11" s="284"/>
      <c r="J11" s="285">
        <v>100000</v>
      </c>
      <c r="K11" s="286">
        <f t="shared" si="3"/>
        <v>100000</v>
      </c>
      <c r="L11" s="287"/>
      <c r="M11" s="288">
        <v>100000</v>
      </c>
      <c r="N11" s="289">
        <f t="shared" si="4"/>
        <v>100000</v>
      </c>
      <c r="O11" s="290" t="str">
        <f t="shared" si="5"/>
        <v>X</v>
      </c>
      <c r="P11" s="291" t="s">
        <v>1634</v>
      </c>
      <c r="R11" s="292" t="s">
        <v>898</v>
      </c>
      <c r="T11" s="298" t="s">
        <v>899</v>
      </c>
      <c r="U11" s="284">
        <v>100000</v>
      </c>
      <c r="V11" s="284">
        <v>0</v>
      </c>
      <c r="W11" s="292" t="str">
        <f t="shared" si="1"/>
        <v>OK</v>
      </c>
      <c r="Y11" s="292" t="s">
        <v>899</v>
      </c>
      <c r="Z11" s="284">
        <v>100000</v>
      </c>
      <c r="AA11" s="284">
        <v>0</v>
      </c>
      <c r="AB11" s="292" t="str">
        <f t="shared" si="2"/>
        <v>OK</v>
      </c>
      <c r="AD11" s="292" t="str">
        <f>IF(AF11="","",IF(T11="도비","세입없음",CONCATENATE(AF11,"-",COUNTIF($AF$7:AF11,AF11))))</f>
        <v>0219-1</v>
      </c>
      <c r="AF11" s="292" t="str">
        <f t="array" ref="AF11">IF(C11="","",INDEX(구분표!$I$2:$I$313, MATCH(1,(구분표!$E$2:$E$313='17년일입'!B11)*(구분표!$F$2:$F$313='17년일입'!C11)*(구분표!$G$2:$G$313='17년일입'!A11),0)))</f>
        <v>0219</v>
      </c>
      <c r="AH11" s="292"/>
      <c r="AJ11" s="284">
        <f>IF(AD11="",0,SUMIFS('17년일출'!$V$6:$V$925,'17년일출'!$AE$6:$AE$925,'17년일입'!$AD11))</f>
        <v>0</v>
      </c>
      <c r="AK11" s="284">
        <f>IF(AD11="","",COUNTIFS('17년일출'!$AE$6:$AE$925,'17년일입'!AD11))</f>
        <v>0</v>
      </c>
      <c r="AL11" s="297" t="str">
        <f t="shared" si="6"/>
        <v>@@</v>
      </c>
      <c r="AN11" s="284">
        <f>IF(AD11="",0,SUMIFS('17년일출'!$AA$6:$AA$925,'17년일출'!$AE$6:$AE$925,'17년일입'!$AD11))</f>
        <v>0</v>
      </c>
      <c r="AO11" s="284">
        <f>IF(AD11="","",COUNTIFS('17년일출'!$AE$6:$AE$925,AD11))</f>
        <v>0</v>
      </c>
      <c r="AP11" s="298" t="str">
        <f t="shared" si="7"/>
        <v>@@</v>
      </c>
    </row>
    <row r="12" spans="1:42" ht="50.1" customHeight="1">
      <c r="A12" s="277" t="str">
        <f>IFERROR(VLOOKUP($C12,구분표!$A$2:$C$313,2,FALSE),"")</f>
        <v>문화체육관광위원회</v>
      </c>
      <c r="B12" s="278" t="str">
        <f>IFERROR(VLOOKUP($C12,구분표!$A$2:$C$313,3,FALSE),"")</f>
        <v>문화체육관광국</v>
      </c>
      <c r="C12" s="294" t="s">
        <v>1141</v>
      </c>
      <c r="D12" s="280" t="s">
        <v>822</v>
      </c>
      <c r="E12" s="281">
        <v>557</v>
      </c>
      <c r="F12" s="295">
        <v>56</v>
      </c>
      <c r="G12" s="296" t="s">
        <v>1159</v>
      </c>
      <c r="H12" s="283">
        <v>170884</v>
      </c>
      <c r="I12" s="284">
        <v>-24500</v>
      </c>
      <c r="J12" s="285"/>
      <c r="K12" s="286">
        <f t="shared" si="3"/>
        <v>146384</v>
      </c>
      <c r="L12" s="287">
        <v>-24500</v>
      </c>
      <c r="M12" s="288"/>
      <c r="N12" s="289">
        <f t="shared" si="4"/>
        <v>146384</v>
      </c>
      <c r="O12" s="290" t="str">
        <f t="shared" si="5"/>
        <v>X</v>
      </c>
      <c r="P12" s="291" t="s">
        <v>1634</v>
      </c>
      <c r="R12" s="292" t="s">
        <v>898</v>
      </c>
      <c r="T12" s="292" t="s">
        <v>831</v>
      </c>
      <c r="U12" s="284">
        <v>-24500</v>
      </c>
      <c r="V12" s="284">
        <v>0</v>
      </c>
      <c r="W12" s="292" t="str">
        <f t="shared" si="1"/>
        <v>OK</v>
      </c>
      <c r="Y12" s="292" t="s">
        <v>831</v>
      </c>
      <c r="Z12" s="284">
        <v>-24500</v>
      </c>
      <c r="AA12" s="284">
        <v>0</v>
      </c>
      <c r="AB12" s="292" t="str">
        <f t="shared" si="2"/>
        <v>OK</v>
      </c>
      <c r="AD12" s="292" t="str">
        <f>IF(AF12="","",IF(T12="도비","세입없음",CONCATENATE(AF12,"-",COUNTIF($AF$7:AF12,AF12))))</f>
        <v>0215-2</v>
      </c>
      <c r="AF12" s="292" t="str">
        <f t="array" ref="AF12">IF(C12="","",INDEX(구분표!$I$2:$I$313, MATCH(1,(구분표!$E$2:$E$313='17년일입'!B12)*(구분표!$F$2:$F$313='17년일입'!C12)*(구분표!$G$2:$G$313='17년일입'!A12),0)))</f>
        <v>0215</v>
      </c>
      <c r="AH12" s="292"/>
      <c r="AJ12" s="284">
        <f>IF(AD12="",0,SUMIFS('17년일출'!$V$6:$V$925,'17년일출'!$AE$6:$AE$925,'17년일입'!$AD12))</f>
        <v>0</v>
      </c>
      <c r="AK12" s="284">
        <f>IF(AD12="","",COUNTIFS('17년일출'!$AE$6:$AE$925,'17년일입'!AD12))</f>
        <v>0</v>
      </c>
      <c r="AL12" s="297" t="str">
        <f t="shared" si="6"/>
        <v>@@</v>
      </c>
      <c r="AN12" s="284">
        <f>IF(AD12="",0,SUMIFS('17년일출'!$AA$6:$AA$925,'17년일출'!$AE$6:$AE$925,'17년일입'!$AD12))</f>
        <v>0</v>
      </c>
      <c r="AO12" s="284">
        <f>IF(AD12="","",COUNTIFS('17년일출'!$AE$6:$AE$925,AD12))</f>
        <v>0</v>
      </c>
      <c r="AP12" s="298" t="str">
        <f t="shared" si="7"/>
        <v>@@</v>
      </c>
    </row>
    <row r="13" spans="1:42" ht="50.1" customHeight="1">
      <c r="A13" s="277" t="str">
        <f>IFERROR(VLOOKUP($C13,구분표!$A$2:$C$313,2,FALSE),"")</f>
        <v>문화체육관광위원회</v>
      </c>
      <c r="B13" s="278" t="str">
        <f>IFERROR(VLOOKUP($C13,구분표!$A$2:$C$313,3,FALSE),"")</f>
        <v>문화체육관광국</v>
      </c>
      <c r="C13" s="294" t="s">
        <v>1143</v>
      </c>
      <c r="D13" s="280" t="s">
        <v>822</v>
      </c>
      <c r="E13" s="281">
        <v>557</v>
      </c>
      <c r="F13" s="295">
        <v>56</v>
      </c>
      <c r="G13" s="296" t="s">
        <v>1159</v>
      </c>
      <c r="H13" s="283"/>
      <c r="I13" s="284"/>
      <c r="J13" s="285">
        <v>24500</v>
      </c>
      <c r="K13" s="286">
        <f t="shared" si="3"/>
        <v>24500</v>
      </c>
      <c r="L13" s="287"/>
      <c r="M13" s="288">
        <v>24500</v>
      </c>
      <c r="N13" s="289">
        <f t="shared" si="4"/>
        <v>24500</v>
      </c>
      <c r="O13" s="290" t="str">
        <f t="shared" si="5"/>
        <v>X</v>
      </c>
      <c r="P13" s="291" t="s">
        <v>1634</v>
      </c>
      <c r="R13" s="292" t="s">
        <v>898</v>
      </c>
      <c r="T13" s="292" t="s">
        <v>831</v>
      </c>
      <c r="U13" s="284">
        <v>24500</v>
      </c>
      <c r="V13" s="284">
        <v>0</v>
      </c>
      <c r="W13" s="292" t="str">
        <f t="shared" si="1"/>
        <v>OK</v>
      </c>
      <c r="Y13" s="292" t="s">
        <v>831</v>
      </c>
      <c r="Z13" s="284">
        <v>24500</v>
      </c>
      <c r="AA13" s="284">
        <v>0</v>
      </c>
      <c r="AB13" s="292" t="str">
        <f t="shared" si="2"/>
        <v>OK</v>
      </c>
      <c r="AD13" s="292" t="str">
        <f>IF(AF13="","",IF(T13="도비","세입없음",CONCATENATE(AF13,"-",COUNTIF($AF$7:AF13,AF13))))</f>
        <v>0219-2</v>
      </c>
      <c r="AF13" s="292" t="str">
        <f t="array" ref="AF13">IF(C13="","",INDEX(구분표!$I$2:$I$313, MATCH(1,(구분표!$E$2:$E$313='17년일입'!B13)*(구분표!$F$2:$F$313='17년일입'!C13)*(구분표!$G$2:$G$313='17년일입'!A13),0)))</f>
        <v>0219</v>
      </c>
      <c r="AH13" s="292"/>
      <c r="AJ13" s="284">
        <f>IF(AD13="",0,SUMIFS('17년일출'!$V$6:$V$925,'17년일출'!$AE$6:$AE$925,'17년일입'!$AD13))</f>
        <v>0</v>
      </c>
      <c r="AK13" s="284">
        <f>IF(AD13="","",COUNTIFS('17년일출'!$AE$6:$AE$925,'17년일입'!AD13))</f>
        <v>3</v>
      </c>
      <c r="AL13" s="297" t="str">
        <f>IF(U13=AJ13,"OK","@@")</f>
        <v>@@</v>
      </c>
      <c r="AN13" s="284">
        <f>IF(AD13="",0,SUMIFS('17년일출'!$AA$6:$AA$925,'17년일출'!$AE$6:$AE$925,'17년일입'!$AD13))</f>
        <v>0</v>
      </c>
      <c r="AO13" s="284">
        <f>IF(AD13="","",COUNTIFS('17년일출'!$AE$6:$AE$925,AD13))</f>
        <v>3</v>
      </c>
      <c r="AP13" s="298" t="str">
        <f t="shared" si="7"/>
        <v>@@</v>
      </c>
    </row>
    <row r="14" spans="1:42" ht="50.1" customHeight="1">
      <c r="A14" s="277" t="str">
        <f>IFERROR(VLOOKUP($C14,구분표!$A$2:$C$313,2,FALSE),"")</f>
        <v>문화체육관광위원회</v>
      </c>
      <c r="B14" s="278" t="str">
        <f>IFERROR(VLOOKUP($C14,구분표!$A$2:$C$313,3,FALSE),"")</f>
        <v>문화체육관광국</v>
      </c>
      <c r="C14" s="279" t="s">
        <v>1144</v>
      </c>
      <c r="D14" s="280" t="s">
        <v>822</v>
      </c>
      <c r="E14" s="281">
        <v>558</v>
      </c>
      <c r="F14" s="295">
        <v>73</v>
      </c>
      <c r="G14" s="296" t="s">
        <v>1160</v>
      </c>
      <c r="H14" s="283">
        <v>600000</v>
      </c>
      <c r="I14" s="284">
        <v>-35000</v>
      </c>
      <c r="J14" s="285"/>
      <c r="K14" s="286">
        <f t="shared" si="3"/>
        <v>565000</v>
      </c>
      <c r="L14" s="287">
        <v>-35000</v>
      </c>
      <c r="M14" s="288"/>
      <c r="N14" s="289">
        <f t="shared" ref="N14:N107" si="8">SUM(H14,L14,M14)</f>
        <v>565000</v>
      </c>
      <c r="O14" s="290" t="str">
        <f t="shared" si="5"/>
        <v>X</v>
      </c>
      <c r="P14" s="291" t="s">
        <v>1568</v>
      </c>
      <c r="R14" s="292" t="s">
        <v>898</v>
      </c>
      <c r="T14" s="292" t="s">
        <v>831</v>
      </c>
      <c r="U14" s="284">
        <v>-35000</v>
      </c>
      <c r="V14" s="284">
        <v>0</v>
      </c>
      <c r="W14" s="292" t="str">
        <f t="shared" si="1"/>
        <v>OK</v>
      </c>
      <c r="Y14" s="292" t="s">
        <v>831</v>
      </c>
      <c r="Z14" s="284">
        <v>-35000</v>
      </c>
      <c r="AA14" s="284">
        <v>0</v>
      </c>
      <c r="AB14" s="292" t="str">
        <f t="shared" si="2"/>
        <v>OK</v>
      </c>
      <c r="AD14" s="292" t="str">
        <f>IF(AF14="","",IF(T14="도비","세입없음",CONCATENATE(AF14,"-",COUNTIF($AF$7:AF14,AF14))))</f>
        <v>0217-1</v>
      </c>
      <c r="AF14" s="292" t="str">
        <f t="array" ref="AF14">IF(C14="","",INDEX(구분표!$I$2:$I$313, MATCH(1,(구분표!$E$2:$E$313='17년일입'!B14)*(구분표!$F$2:$F$313='17년일입'!C14)*(구분표!$G$2:$G$313='17년일입'!A14),0)))</f>
        <v>0217</v>
      </c>
      <c r="AH14" s="292"/>
      <c r="AJ14" s="284">
        <f>IF(AD14="",0,SUMIFS('17년일출'!$V$6:$V$925,'17년일출'!$AE$6:$AE$925,'17년일입'!$AD14))</f>
        <v>-35000</v>
      </c>
      <c r="AK14" s="284">
        <f>IF(AD14="","",COUNTIFS('17년일출'!$AE$6:$AE$925,'17년일입'!AD14))</f>
        <v>1</v>
      </c>
      <c r="AL14" s="292" t="str">
        <f t="shared" si="6"/>
        <v>OK</v>
      </c>
      <c r="AN14" s="284">
        <f>IF(AD14="",0,SUMIFS('17년일출'!$AA$6:$AA$925,'17년일출'!$AE$6:$AE$925,'17년일입'!$AD14))</f>
        <v>-35000</v>
      </c>
      <c r="AO14" s="284">
        <f>IF(AD14="","",COUNTIFS('17년일출'!$AE$6:$AE$925,AD14))</f>
        <v>1</v>
      </c>
      <c r="AP14" s="292" t="str">
        <f t="shared" si="7"/>
        <v>OK</v>
      </c>
    </row>
    <row r="15" spans="1:42" ht="50.1" customHeight="1">
      <c r="A15" s="277" t="str">
        <f>IFERROR(VLOOKUP($C15,구분표!$A$2:$C$313,2,FALSE),"")</f>
        <v>농정해양위원회</v>
      </c>
      <c r="B15" s="278" t="str">
        <f>IFERROR(VLOOKUP($C15,구분표!$A$2:$C$313,3,FALSE),"")</f>
        <v>농정해양국</v>
      </c>
      <c r="C15" s="279" t="s">
        <v>291</v>
      </c>
      <c r="D15" s="280" t="s">
        <v>822</v>
      </c>
      <c r="E15" s="281">
        <v>611</v>
      </c>
      <c r="F15" s="280">
        <v>4</v>
      </c>
      <c r="G15" s="296" t="s">
        <v>1152</v>
      </c>
      <c r="H15" s="283">
        <v>50000</v>
      </c>
      <c r="I15" s="284">
        <v>-25000</v>
      </c>
      <c r="J15" s="285"/>
      <c r="K15" s="286">
        <f t="shared" si="3"/>
        <v>25000</v>
      </c>
      <c r="L15" s="287">
        <v>-25000</v>
      </c>
      <c r="M15" s="288"/>
      <c r="N15" s="289">
        <f t="shared" si="8"/>
        <v>25000</v>
      </c>
      <c r="O15" s="290" t="str">
        <f t="shared" si="5"/>
        <v>X</v>
      </c>
      <c r="P15" s="291" t="s">
        <v>2111</v>
      </c>
      <c r="R15" s="292" t="s">
        <v>898</v>
      </c>
      <c r="T15" s="292" t="s">
        <v>899</v>
      </c>
      <c r="U15" s="284">
        <v>-25000</v>
      </c>
      <c r="V15" s="284">
        <v>0</v>
      </c>
      <c r="W15" s="292" t="str">
        <f t="shared" si="1"/>
        <v>OK</v>
      </c>
      <c r="Y15" s="292" t="s">
        <v>899</v>
      </c>
      <c r="Z15" s="284">
        <v>-25000</v>
      </c>
      <c r="AA15" s="284">
        <v>0</v>
      </c>
      <c r="AB15" s="292" t="str">
        <f t="shared" si="2"/>
        <v>OK</v>
      </c>
      <c r="AD15" s="292" t="str">
        <f>IF(AF15="","",IF(T15="도비","세입없음",CONCATENATE(AF15,"-",COUNTIF($AF$7:AF15,AF15))))</f>
        <v>0220-1</v>
      </c>
      <c r="AF15" s="292" t="str">
        <f t="array" ref="AF15">IF(C15="","",INDEX(구분표!$I$2:$I$313, MATCH(1,(구분표!$E$2:$E$313='17년일입'!B15)*(구분표!$F$2:$F$313='17년일입'!C15)*(구분표!$G$2:$G$313='17년일입'!A15),0)))</f>
        <v>0220</v>
      </c>
      <c r="AH15" s="292"/>
      <c r="AJ15" s="284">
        <f>IF(AD15="",0,SUMIFS('17년일출'!$V$6:$V$925,'17년일출'!$AE$6:$AE$925,'17년일입'!$AD15))</f>
        <v>-25000</v>
      </c>
      <c r="AK15" s="284">
        <f>IF(AD15="","",COUNTIFS('17년일출'!$AE$6:$AE$925,'17년일입'!AD15))</f>
        <v>1</v>
      </c>
      <c r="AL15" s="292" t="str">
        <f t="shared" si="6"/>
        <v>OK</v>
      </c>
      <c r="AN15" s="284">
        <f>IF(AD15="",0,SUMIFS('17년일출'!$AA$6:$AA$925,'17년일출'!$AE$6:$AE$925,'17년일입'!$AD15))</f>
        <v>-25000</v>
      </c>
      <c r="AO15" s="284">
        <f>IF(AD15="","",COUNTIFS('17년일출'!$AE$6:$AE$925,AD15))</f>
        <v>1</v>
      </c>
      <c r="AP15" s="292" t="str">
        <f t="shared" si="7"/>
        <v>OK</v>
      </c>
    </row>
    <row r="16" spans="1:42" ht="50.1" customHeight="1">
      <c r="A16" s="277" t="str">
        <f>IFERROR(VLOOKUP($C16,구분표!$A$2:$C$313,2,FALSE),"")</f>
        <v>농정해양위원회</v>
      </c>
      <c r="B16" s="278" t="str">
        <f>IFERROR(VLOOKUP($C16,구분표!$A$2:$C$313,3,FALSE),"")</f>
        <v>농정해양국</v>
      </c>
      <c r="C16" s="279" t="s">
        <v>299</v>
      </c>
      <c r="D16" s="280" t="s">
        <v>822</v>
      </c>
      <c r="E16" s="281">
        <v>614</v>
      </c>
      <c r="F16" s="280">
        <v>11</v>
      </c>
      <c r="G16" s="296" t="s">
        <v>1153</v>
      </c>
      <c r="H16" s="283">
        <v>510000</v>
      </c>
      <c r="I16" s="284">
        <v>-41000</v>
      </c>
      <c r="J16" s="285"/>
      <c r="K16" s="286">
        <f t="shared" si="3"/>
        <v>469000</v>
      </c>
      <c r="L16" s="287">
        <v>-41000</v>
      </c>
      <c r="M16" s="288"/>
      <c r="N16" s="289">
        <f t="shared" si="8"/>
        <v>469000</v>
      </c>
      <c r="O16" s="290" t="str">
        <f t="shared" si="5"/>
        <v>X</v>
      </c>
      <c r="P16" s="291" t="s">
        <v>2111</v>
      </c>
      <c r="R16" s="292" t="s">
        <v>898</v>
      </c>
      <c r="T16" s="292" t="s">
        <v>831</v>
      </c>
      <c r="U16" s="284">
        <v>-41000</v>
      </c>
      <c r="V16" s="284">
        <v>0</v>
      </c>
      <c r="W16" s="292" t="str">
        <f t="shared" si="1"/>
        <v>OK</v>
      </c>
      <c r="Y16" s="292" t="s">
        <v>831</v>
      </c>
      <c r="Z16" s="284">
        <v>-41000</v>
      </c>
      <c r="AA16" s="284">
        <v>0</v>
      </c>
      <c r="AB16" s="292" t="str">
        <f t="shared" si="2"/>
        <v>OK</v>
      </c>
      <c r="AD16" s="292" t="str">
        <f>IF(AF16="","",IF(T16="도비","세입없음",CONCATENATE(AF16,"-",COUNTIF($AF$7:AF16,AF16))))</f>
        <v>0223-1</v>
      </c>
      <c r="AF16" s="292" t="str">
        <f t="array" ref="AF16">IF(C16="","",INDEX(구분표!$I$2:$I$313, MATCH(1,(구분표!$E$2:$E$313='17년일입'!B16)*(구분표!$F$2:$F$313='17년일입'!C16)*(구분표!$G$2:$G$313='17년일입'!A16),0)))</f>
        <v>0223</v>
      </c>
      <c r="AH16" s="292"/>
      <c r="AJ16" s="284">
        <f>IF(AD16="",0,SUMIFS('17년일출'!$V$6:$V$925,'17년일출'!$AE$6:$AE$925,'17년일입'!$AD16))</f>
        <v>-41000</v>
      </c>
      <c r="AK16" s="284">
        <f>IF(AD16="","",COUNTIFS('17년일출'!$AE$6:$AE$925,'17년일입'!AD16))</f>
        <v>1</v>
      </c>
      <c r="AL16" s="292" t="str">
        <f t="shared" si="6"/>
        <v>OK</v>
      </c>
      <c r="AN16" s="284">
        <f>IF(AD16="",0,SUMIFS('17년일출'!$AA$6:$AA$925,'17년일출'!$AE$6:$AE$925,'17년일입'!$AD16))</f>
        <v>-41000</v>
      </c>
      <c r="AO16" s="284">
        <f>IF(AD16="","",COUNTIFS('17년일출'!$AE$6:$AE$925,AD16))</f>
        <v>1</v>
      </c>
      <c r="AP16" s="292" t="str">
        <f t="shared" si="7"/>
        <v>OK</v>
      </c>
    </row>
    <row r="17" spans="1:42" ht="50.1" customHeight="1">
      <c r="A17" s="277" t="str">
        <f>IFERROR(VLOOKUP($C17,구분표!$A$2:$C$313,2,FALSE),"")</f>
        <v>농정해양위원회</v>
      </c>
      <c r="B17" s="278" t="str">
        <f>IFERROR(VLOOKUP($C17,구분표!$A$2:$C$313,3,FALSE),"")</f>
        <v>농정해양국</v>
      </c>
      <c r="C17" s="279" t="s">
        <v>299</v>
      </c>
      <c r="D17" s="280" t="s">
        <v>822</v>
      </c>
      <c r="E17" s="281">
        <v>614</v>
      </c>
      <c r="F17" s="280">
        <v>11</v>
      </c>
      <c r="G17" s="296" t="s">
        <v>1154</v>
      </c>
      <c r="H17" s="283">
        <v>14000</v>
      </c>
      <c r="I17" s="284">
        <v>-2000</v>
      </c>
      <c r="J17" s="285"/>
      <c r="K17" s="286">
        <f t="shared" si="3"/>
        <v>12000</v>
      </c>
      <c r="L17" s="287">
        <v>-2000</v>
      </c>
      <c r="M17" s="288"/>
      <c r="N17" s="289">
        <f t="shared" si="8"/>
        <v>12000</v>
      </c>
      <c r="O17" s="290" t="str">
        <f t="shared" si="5"/>
        <v>X</v>
      </c>
      <c r="P17" s="291" t="s">
        <v>2111</v>
      </c>
      <c r="R17" s="292" t="s">
        <v>898</v>
      </c>
      <c r="T17" s="292" t="s">
        <v>831</v>
      </c>
      <c r="U17" s="284">
        <v>-2000</v>
      </c>
      <c r="V17" s="284">
        <v>0</v>
      </c>
      <c r="W17" s="292" t="str">
        <f t="shared" si="1"/>
        <v>OK</v>
      </c>
      <c r="Y17" s="292" t="s">
        <v>831</v>
      </c>
      <c r="Z17" s="284">
        <v>-2000</v>
      </c>
      <c r="AA17" s="284">
        <v>0</v>
      </c>
      <c r="AB17" s="292" t="str">
        <f t="shared" si="2"/>
        <v>OK</v>
      </c>
      <c r="AD17" s="292" t="str">
        <f>IF(AF17="","",IF(T17="도비","세입없음",CONCATENATE(AF17,"-",COUNTIF($AF$7:AF17,AF17))))</f>
        <v>0223-2</v>
      </c>
      <c r="AF17" s="292" t="str">
        <f t="array" ref="AF17">IF(C17="","",INDEX(구분표!$I$2:$I$313, MATCH(1,(구분표!$E$2:$E$313='17년일입'!B17)*(구분표!$F$2:$F$313='17년일입'!C17)*(구분표!$G$2:$G$313='17년일입'!A17),0)))</f>
        <v>0223</v>
      </c>
      <c r="AH17" s="292"/>
      <c r="AJ17" s="284">
        <f>IF(AD17="",0,SUMIFS('17년일출'!$V$6:$V$925,'17년일출'!$AE$6:$AE$925,'17년일입'!$AD17))</f>
        <v>-2000</v>
      </c>
      <c r="AK17" s="284">
        <f>IF(AD17="","",COUNTIFS('17년일출'!$AE$6:$AE$925,'17년일입'!AD17))</f>
        <v>1</v>
      </c>
      <c r="AL17" s="292" t="str">
        <f t="shared" si="6"/>
        <v>OK</v>
      </c>
      <c r="AN17" s="284">
        <f>IF(AD17="",0,SUMIFS('17년일출'!$AA$6:$AA$925,'17년일출'!$AE$6:$AE$925,'17년일입'!$AD17))</f>
        <v>-2000</v>
      </c>
      <c r="AO17" s="284">
        <f>IF(AD17="","",COUNTIFS('17년일출'!$AE$6:$AE$925,AD17))</f>
        <v>1</v>
      </c>
      <c r="AP17" s="292" t="str">
        <f t="shared" si="7"/>
        <v>OK</v>
      </c>
    </row>
    <row r="18" spans="1:42" ht="50.1" customHeight="1">
      <c r="A18" s="277" t="str">
        <f>IFERROR(VLOOKUP($C18,구분표!$A$2:$C$313,2,FALSE),"")</f>
        <v>농정해양위원회</v>
      </c>
      <c r="B18" s="278" t="str">
        <f>IFERROR(VLOOKUP($C18,구분표!$A$2:$C$313,3,FALSE),"")</f>
        <v>농정해양국</v>
      </c>
      <c r="C18" s="279" t="s">
        <v>299</v>
      </c>
      <c r="D18" s="280" t="s">
        <v>823</v>
      </c>
      <c r="E18" s="281"/>
      <c r="F18" s="280"/>
      <c r="G18" s="296" t="s">
        <v>1155</v>
      </c>
      <c r="H18" s="283"/>
      <c r="I18" s="284"/>
      <c r="J18" s="285">
        <v>1811994</v>
      </c>
      <c r="K18" s="286">
        <f t="shared" si="3"/>
        <v>1811994</v>
      </c>
      <c r="L18" s="287"/>
      <c r="M18" s="288">
        <v>1811994</v>
      </c>
      <c r="N18" s="289">
        <f t="shared" si="8"/>
        <v>1811994</v>
      </c>
      <c r="O18" s="290" t="str">
        <f t="shared" si="5"/>
        <v>X</v>
      </c>
      <c r="P18" s="291" t="s">
        <v>2111</v>
      </c>
      <c r="R18" s="292" t="s">
        <v>898</v>
      </c>
      <c r="T18" s="292" t="s">
        <v>831</v>
      </c>
      <c r="U18" s="284">
        <v>1811994</v>
      </c>
      <c r="V18" s="284">
        <v>0</v>
      </c>
      <c r="W18" s="292" t="str">
        <f t="shared" si="1"/>
        <v>OK</v>
      </c>
      <c r="Y18" s="292" t="s">
        <v>831</v>
      </c>
      <c r="Z18" s="284">
        <v>1811994</v>
      </c>
      <c r="AA18" s="284">
        <v>0</v>
      </c>
      <c r="AB18" s="292" t="str">
        <f t="shared" si="2"/>
        <v>OK</v>
      </c>
      <c r="AD18" s="292" t="str">
        <f>IF(AF18="","",IF(T18="도비","세입없음",CONCATENATE(AF18,"-",COUNTIF($AF$7:AF18,AF18))))</f>
        <v>0223-3</v>
      </c>
      <c r="AF18" s="292" t="str">
        <f t="array" ref="AF18">IF(C18="","",INDEX(구분표!$I$2:$I$313, MATCH(1,(구분표!$E$2:$E$313='17년일입'!B18)*(구분표!$F$2:$F$313='17년일입'!C18)*(구분표!$G$2:$G$313='17년일입'!A18),0)))</f>
        <v>0223</v>
      </c>
      <c r="AH18" s="292"/>
      <c r="AJ18" s="284">
        <f>IF(AD18="",0,SUMIFS('17년일출'!$V$6:$V$925,'17년일출'!$AE$6:$AE$925,'17년일입'!$AD18))</f>
        <v>1811994</v>
      </c>
      <c r="AK18" s="284">
        <f>IF(AD18="","",COUNTIFS('17년일출'!$AE$6:$AE$925,'17년일입'!AD18))</f>
        <v>1</v>
      </c>
      <c r="AL18" s="292" t="str">
        <f t="shared" si="6"/>
        <v>OK</v>
      </c>
      <c r="AN18" s="284">
        <f>IF(AD18="",0,SUMIFS('17년일출'!$AA$6:$AA$925,'17년일출'!$AE$6:$AE$925,'17년일입'!$AD18))</f>
        <v>1811994</v>
      </c>
      <c r="AO18" s="284">
        <f>IF(AD18="","",COUNTIFS('17년일출'!$AE$6:$AE$925,AD18))</f>
        <v>1</v>
      </c>
      <c r="AP18" s="292" t="str">
        <f t="shared" si="7"/>
        <v>OK</v>
      </c>
    </row>
    <row r="19" spans="1:42" ht="50.1" customHeight="1">
      <c r="A19" s="277" t="str">
        <f>IFERROR(VLOOKUP($C19,구분표!$A$2:$C$313,2,FALSE),"")</f>
        <v>농정해양위원회</v>
      </c>
      <c r="B19" s="278" t="str">
        <f>IFERROR(VLOOKUP($C19,구분표!$A$2:$C$313,3,FALSE),"")</f>
        <v>농정해양국</v>
      </c>
      <c r="C19" s="279" t="s">
        <v>301</v>
      </c>
      <c r="D19" s="280" t="s">
        <v>822</v>
      </c>
      <c r="E19" s="281">
        <v>614</v>
      </c>
      <c r="F19" s="280">
        <v>12</v>
      </c>
      <c r="G19" s="296" t="s">
        <v>1156</v>
      </c>
      <c r="H19" s="283">
        <v>72000</v>
      </c>
      <c r="I19" s="284">
        <v>-36000</v>
      </c>
      <c r="J19" s="285"/>
      <c r="K19" s="286">
        <f t="shared" si="3"/>
        <v>36000</v>
      </c>
      <c r="L19" s="287">
        <v>-36000</v>
      </c>
      <c r="M19" s="288"/>
      <c r="N19" s="289">
        <f t="shared" si="8"/>
        <v>36000</v>
      </c>
      <c r="O19" s="290" t="str">
        <f t="shared" si="5"/>
        <v>X</v>
      </c>
      <c r="P19" s="291" t="s">
        <v>2111</v>
      </c>
      <c r="R19" s="292" t="s">
        <v>898</v>
      </c>
      <c r="T19" s="292" t="s">
        <v>899</v>
      </c>
      <c r="U19" s="284">
        <v>-36000</v>
      </c>
      <c r="V19" s="284">
        <v>0</v>
      </c>
      <c r="W19" s="292" t="str">
        <f t="shared" si="1"/>
        <v>OK</v>
      </c>
      <c r="Y19" s="292" t="s">
        <v>899</v>
      </c>
      <c r="Z19" s="284">
        <v>-36000</v>
      </c>
      <c r="AA19" s="284">
        <v>0</v>
      </c>
      <c r="AB19" s="292" t="str">
        <f t="shared" si="2"/>
        <v>OK</v>
      </c>
      <c r="AD19" s="292" t="str">
        <f>IF(AF19="","",IF(T19="도비","세입없음",CONCATENATE(AF19,"-",COUNTIF($AF$7:AF19,AF19))))</f>
        <v>0224-1</v>
      </c>
      <c r="AF19" s="292" t="str">
        <f t="array" ref="AF19">IF(C19="","",INDEX(구분표!$I$2:$I$313, MATCH(1,(구분표!$E$2:$E$313='17년일입'!B19)*(구분표!$F$2:$F$313='17년일입'!C19)*(구분표!$G$2:$G$313='17년일입'!A19),0)))</f>
        <v>0224</v>
      </c>
      <c r="AH19" s="292"/>
      <c r="AJ19" s="284">
        <f>IF(AD19="",0,SUMIFS('17년일출'!$V$6:$V$925,'17년일출'!$AE$6:$AE$925,'17년일입'!$AD19))</f>
        <v>-36000</v>
      </c>
      <c r="AK19" s="284">
        <f>IF(AD19="","",COUNTIFS('17년일출'!$AE$6:$AE$925,'17년일입'!AD19))</f>
        <v>1</v>
      </c>
      <c r="AL19" s="292" t="str">
        <f t="shared" si="6"/>
        <v>OK</v>
      </c>
      <c r="AN19" s="284">
        <f>IF(AD19="",0,SUMIFS('17년일출'!$AA$6:$AA$925,'17년일출'!$AE$6:$AE$925,'17년일입'!$AD19))</f>
        <v>-36000</v>
      </c>
      <c r="AO19" s="284">
        <f>IF(AD19="","",COUNTIFS('17년일출'!$AE$6:$AE$925,AD19))</f>
        <v>1</v>
      </c>
      <c r="AP19" s="292" t="str">
        <f t="shared" si="7"/>
        <v>OK</v>
      </c>
    </row>
    <row r="20" spans="1:42" ht="50.1" customHeight="1">
      <c r="A20" s="277" t="str">
        <f>IFERROR(VLOOKUP($C20,구분표!$A$2:$C$313,2,FALSE),"")</f>
        <v>농정해양위원회</v>
      </c>
      <c r="B20" s="278" t="str">
        <f>IFERROR(VLOOKUP($C20,구분표!$A$2:$C$313,3,FALSE),"")</f>
        <v>농정해양국</v>
      </c>
      <c r="C20" s="279" t="s">
        <v>301</v>
      </c>
      <c r="D20" s="280" t="s">
        <v>822</v>
      </c>
      <c r="E20" s="281">
        <v>615</v>
      </c>
      <c r="F20" s="280">
        <v>12</v>
      </c>
      <c r="G20" s="296" t="s">
        <v>1157</v>
      </c>
      <c r="H20" s="283">
        <v>35000</v>
      </c>
      <c r="I20" s="284">
        <v>-5000</v>
      </c>
      <c r="J20" s="285"/>
      <c r="K20" s="286">
        <f t="shared" si="3"/>
        <v>30000</v>
      </c>
      <c r="L20" s="287">
        <v>-5000</v>
      </c>
      <c r="M20" s="288"/>
      <c r="N20" s="289">
        <f t="shared" si="8"/>
        <v>30000</v>
      </c>
      <c r="O20" s="290" t="str">
        <f t="shared" si="5"/>
        <v>X</v>
      </c>
      <c r="P20" s="291" t="s">
        <v>2111</v>
      </c>
      <c r="R20" s="292" t="s">
        <v>898</v>
      </c>
      <c r="T20" s="292" t="s">
        <v>899</v>
      </c>
      <c r="U20" s="284">
        <v>-5000</v>
      </c>
      <c r="V20" s="284">
        <v>0</v>
      </c>
      <c r="W20" s="292" t="str">
        <f t="shared" si="1"/>
        <v>OK</v>
      </c>
      <c r="Y20" s="292" t="s">
        <v>899</v>
      </c>
      <c r="Z20" s="284">
        <v>-5000</v>
      </c>
      <c r="AA20" s="284">
        <v>0</v>
      </c>
      <c r="AB20" s="292" t="str">
        <f t="shared" si="2"/>
        <v>OK</v>
      </c>
      <c r="AD20" s="292" t="str">
        <f>IF(AF20="","",IF(T20="도비","세입없음",CONCATENATE(AF20,"-",COUNTIF($AF$7:AF20,AF20))))</f>
        <v>0224-2</v>
      </c>
      <c r="AF20" s="292" t="str">
        <f t="array" ref="AF20">IF(C20="","",INDEX(구분표!$I$2:$I$313, MATCH(1,(구분표!$E$2:$E$313='17년일입'!B20)*(구분표!$F$2:$F$313='17년일입'!C20)*(구분표!$G$2:$G$313='17년일입'!A20),0)))</f>
        <v>0224</v>
      </c>
      <c r="AH20" s="292"/>
      <c r="AJ20" s="284">
        <f>IF(AD20="",0,SUMIFS('17년일출'!$V$6:$V$925,'17년일출'!$AE$6:$AE$925,'17년일입'!$AD20))</f>
        <v>-5000</v>
      </c>
      <c r="AK20" s="284">
        <f>IF(AD20="","",COUNTIFS('17년일출'!$AE$6:$AE$925,'17년일입'!AD20))</f>
        <v>1</v>
      </c>
      <c r="AL20" s="292" t="str">
        <f t="shared" si="6"/>
        <v>OK</v>
      </c>
      <c r="AN20" s="284">
        <f>IF(AD20="",0,SUMIFS('17년일출'!$AA$6:$AA$925,'17년일출'!$AE$6:$AE$925,'17년일입'!$AD20))</f>
        <v>-5000</v>
      </c>
      <c r="AO20" s="284">
        <f>IF(AD20="","",COUNTIFS('17년일출'!$AE$6:$AE$925,AD20))</f>
        <v>1</v>
      </c>
      <c r="AP20" s="292" t="str">
        <f t="shared" si="7"/>
        <v>OK</v>
      </c>
    </row>
    <row r="21" spans="1:42" ht="50.1" customHeight="1">
      <c r="A21" s="277" t="str">
        <f>IFERROR(VLOOKUP($C21,구분표!$A$2:$C$313,2,FALSE),"")</f>
        <v>농정해양위원회</v>
      </c>
      <c r="B21" s="278" t="str">
        <f>IFERROR(VLOOKUP($C21,구분표!$A$2:$C$313,3,FALSE),"")</f>
        <v>농정해양국</v>
      </c>
      <c r="C21" s="279" t="s">
        <v>301</v>
      </c>
      <c r="D21" s="280" t="s">
        <v>822</v>
      </c>
      <c r="E21" s="281">
        <v>615</v>
      </c>
      <c r="F21" s="280">
        <v>12</v>
      </c>
      <c r="G21" s="296" t="s">
        <v>1163</v>
      </c>
      <c r="H21" s="283">
        <v>35000</v>
      </c>
      <c r="I21" s="284">
        <v>-7000</v>
      </c>
      <c r="J21" s="285"/>
      <c r="K21" s="286">
        <f t="shared" si="3"/>
        <v>28000</v>
      </c>
      <c r="L21" s="287">
        <v>-7000</v>
      </c>
      <c r="M21" s="288"/>
      <c r="N21" s="289">
        <f t="shared" si="8"/>
        <v>28000</v>
      </c>
      <c r="O21" s="290" t="str">
        <f t="shared" si="5"/>
        <v>X</v>
      </c>
      <c r="P21" s="291" t="s">
        <v>2111</v>
      </c>
      <c r="R21" s="292" t="s">
        <v>898</v>
      </c>
      <c r="T21" s="292" t="s">
        <v>899</v>
      </c>
      <c r="U21" s="284">
        <v>-7000</v>
      </c>
      <c r="V21" s="284">
        <v>0</v>
      </c>
      <c r="W21" s="292" t="str">
        <f t="shared" si="1"/>
        <v>OK</v>
      </c>
      <c r="Y21" s="292" t="s">
        <v>899</v>
      </c>
      <c r="Z21" s="284">
        <v>-7000</v>
      </c>
      <c r="AA21" s="284">
        <v>0</v>
      </c>
      <c r="AB21" s="292" t="str">
        <f t="shared" si="2"/>
        <v>OK</v>
      </c>
      <c r="AD21" s="292" t="str">
        <f>IF(AF21="","",IF(T21="도비","세입없음",CONCATENATE(AF21,"-",COUNTIF($AF$7:AF21,AF21))))</f>
        <v>0224-3</v>
      </c>
      <c r="AF21" s="292" t="str">
        <f t="array" ref="AF21">IF(C21="","",INDEX(구분표!$I$2:$I$313, MATCH(1,(구분표!$E$2:$E$313='17년일입'!B21)*(구분표!$F$2:$F$313='17년일입'!C21)*(구분표!$G$2:$G$313='17년일입'!A21),0)))</f>
        <v>0224</v>
      </c>
      <c r="AH21" s="292"/>
      <c r="AJ21" s="284">
        <f>IF(AD21="",0,SUMIFS('17년일출'!$V$6:$V$925,'17년일출'!$AE$6:$AE$925,'17년일입'!$AD21))</f>
        <v>-7000</v>
      </c>
      <c r="AK21" s="284">
        <f>IF(AD21="","",COUNTIFS('17년일출'!$AE$6:$AE$925,'17년일입'!AD21))</f>
        <v>2</v>
      </c>
      <c r="AL21" s="292" t="str">
        <f t="shared" si="6"/>
        <v>OK</v>
      </c>
      <c r="AN21" s="284">
        <f>IF(AD21="",0,SUMIFS('17년일출'!$AA$6:$AA$925,'17년일출'!$AE$6:$AE$925,'17년일입'!$AD21))</f>
        <v>-7000</v>
      </c>
      <c r="AO21" s="284">
        <f>IF(AD21="","",COUNTIFS('17년일출'!$AE$6:$AE$925,AD21))</f>
        <v>2</v>
      </c>
      <c r="AP21" s="292" t="str">
        <f t="shared" si="7"/>
        <v>OK</v>
      </c>
    </row>
    <row r="22" spans="1:42" ht="50.1" customHeight="1">
      <c r="A22" s="277" t="str">
        <f>IFERROR(VLOOKUP($C22,구분표!$A$2:$C$313,2,FALSE),"")</f>
        <v>농정해양위원회</v>
      </c>
      <c r="B22" s="278" t="str">
        <f>IFERROR(VLOOKUP($C22,구분표!$A$2:$C$313,3,FALSE),"")</f>
        <v>농정해양국</v>
      </c>
      <c r="C22" s="279" t="s">
        <v>291</v>
      </c>
      <c r="D22" s="280" t="s">
        <v>822</v>
      </c>
      <c r="E22" s="281">
        <v>611</v>
      </c>
      <c r="F22" s="280">
        <v>4</v>
      </c>
      <c r="G22" s="296" t="s">
        <v>1158</v>
      </c>
      <c r="H22" s="283">
        <v>700000</v>
      </c>
      <c r="I22" s="284"/>
      <c r="J22" s="285">
        <v>90000</v>
      </c>
      <c r="K22" s="286">
        <f t="shared" si="3"/>
        <v>790000</v>
      </c>
      <c r="L22" s="287"/>
      <c r="M22" s="288">
        <v>90000</v>
      </c>
      <c r="N22" s="289">
        <f t="shared" si="8"/>
        <v>790000</v>
      </c>
      <c r="O22" s="290" t="str">
        <f t="shared" si="5"/>
        <v>X</v>
      </c>
      <c r="P22" s="291" t="s">
        <v>2111</v>
      </c>
      <c r="R22" s="292" t="s">
        <v>898</v>
      </c>
      <c r="T22" s="292" t="s">
        <v>899</v>
      </c>
      <c r="U22" s="284">
        <v>90000</v>
      </c>
      <c r="V22" s="284">
        <v>0</v>
      </c>
      <c r="W22" s="292" t="str">
        <f t="shared" si="1"/>
        <v>OK</v>
      </c>
      <c r="Y22" s="292" t="s">
        <v>899</v>
      </c>
      <c r="Z22" s="284">
        <v>90000</v>
      </c>
      <c r="AA22" s="284">
        <v>0</v>
      </c>
      <c r="AB22" s="292" t="str">
        <f t="shared" si="2"/>
        <v>OK</v>
      </c>
      <c r="AD22" s="292" t="str">
        <f>IF(AF22="","",IF(T22="도비","세입없음",CONCATENATE(AF22,"-",COUNTIF($AF$7:AF22,AF22))))</f>
        <v>0220-2</v>
      </c>
      <c r="AF22" s="292" t="str">
        <f t="array" ref="AF22">IF(C22="","",INDEX(구분표!$I$2:$I$313, MATCH(1,(구분표!$E$2:$E$313='17년일입'!B22)*(구분표!$F$2:$F$313='17년일입'!C22)*(구분표!$G$2:$G$313='17년일입'!A22),0)))</f>
        <v>0220</v>
      </c>
      <c r="AH22" s="292"/>
      <c r="AJ22" s="284">
        <f>IF(AD22="",0,SUMIFS('17년일출'!$V$6:$V$925,'17년일출'!$AE$6:$AE$925,'17년일입'!$AD22))</f>
        <v>90000</v>
      </c>
      <c r="AK22" s="284">
        <f>IF(AD22="","",COUNTIFS('17년일출'!$AE$6:$AE$925,'17년일입'!AD22))</f>
        <v>2</v>
      </c>
      <c r="AL22" s="292" t="str">
        <f t="shared" si="6"/>
        <v>OK</v>
      </c>
      <c r="AN22" s="284">
        <f>IF(AD22="",0,SUMIFS('17년일출'!$AA$6:$AA$925,'17년일출'!$AE$6:$AE$925,'17년일입'!$AD22))</f>
        <v>90000</v>
      </c>
      <c r="AO22" s="284">
        <f>IF(AD22="","",COUNTIFS('17년일출'!$AE$6:$AE$925,AD22))</f>
        <v>2</v>
      </c>
      <c r="AP22" s="292" t="str">
        <f t="shared" si="7"/>
        <v>OK</v>
      </c>
    </row>
    <row r="23" spans="1:42" ht="50.1" customHeight="1">
      <c r="A23" s="277" t="str">
        <f>IFERROR(VLOOKUP($C23,구분표!$A$2:$C$313,2,FALSE),"")</f>
        <v>농정해양위원회</v>
      </c>
      <c r="B23" s="278" t="str">
        <f>IFERROR(VLOOKUP($C23,구분표!$A$2:$C$313,3,FALSE),"")</f>
        <v>축산산림국</v>
      </c>
      <c r="C23" s="279" t="s">
        <v>307</v>
      </c>
      <c r="D23" s="280" t="s">
        <v>822</v>
      </c>
      <c r="E23" s="281">
        <v>681</v>
      </c>
      <c r="F23" s="280"/>
      <c r="G23" s="296" t="s">
        <v>1161</v>
      </c>
      <c r="H23" s="283">
        <v>600000</v>
      </c>
      <c r="I23" s="284"/>
      <c r="J23" s="285">
        <v>80000</v>
      </c>
      <c r="K23" s="286">
        <f t="shared" ref="K23:K64" si="9">SUM(H23:J23)</f>
        <v>680000</v>
      </c>
      <c r="L23" s="287"/>
      <c r="M23" s="288">
        <v>80000</v>
      </c>
      <c r="N23" s="289">
        <f t="shared" ref="N23:N64" si="10">SUM(H23,L23,M23)</f>
        <v>680000</v>
      </c>
      <c r="O23" s="290" t="str">
        <f t="shared" ref="O23:O64" si="11">IF(AND((K23=0),(N23&gt;0)),"O",IF(AND((I23&lt;0),(K23-N23&lt;0)),"O","X"))</f>
        <v>X</v>
      </c>
      <c r="P23" s="291" t="s">
        <v>2111</v>
      </c>
      <c r="R23" s="292" t="s">
        <v>898</v>
      </c>
      <c r="T23" s="292" t="s">
        <v>831</v>
      </c>
      <c r="U23" s="284">
        <v>80000</v>
      </c>
      <c r="V23" s="284">
        <v>0</v>
      </c>
      <c r="W23" s="292" t="str">
        <f t="shared" si="1"/>
        <v>OK</v>
      </c>
      <c r="Y23" s="292" t="s">
        <v>831</v>
      </c>
      <c r="Z23" s="284">
        <v>80000</v>
      </c>
      <c r="AA23" s="284">
        <v>0</v>
      </c>
      <c r="AB23" s="292" t="str">
        <f t="shared" si="2"/>
        <v>OK</v>
      </c>
      <c r="AD23" s="292" t="str">
        <f>IF(AF23="","",IF(T23="도비","세입없음",CONCATENATE(AF23,"-",COUNTIF($AF$7:AF23,AF23))))</f>
        <v>0227-1</v>
      </c>
      <c r="AF23" s="292" t="str">
        <f t="array" ref="AF23">IF(C23="","",INDEX(구분표!$I$2:$I$313, MATCH(1,(구분표!$E$2:$E$313='17년일입'!B23)*(구분표!$F$2:$F$313='17년일입'!C23)*(구분표!$G$2:$G$313='17년일입'!A23),0)))</f>
        <v>0227</v>
      </c>
      <c r="AH23" s="292"/>
      <c r="AJ23" s="284">
        <f>IF(AD23="",0,SUMIFS('17년일출'!$V$6:$V$925,'17년일출'!$AE$6:$AE$925,'17년일입'!$AD23))</f>
        <v>80000</v>
      </c>
      <c r="AK23" s="284">
        <f>IF(AD23="","",COUNTIFS('17년일출'!$AE$6:$AE$925,'17년일입'!AD23))</f>
        <v>1</v>
      </c>
      <c r="AL23" s="292" t="str">
        <f t="shared" ref="AL23:AL64" si="12">IF(U23=AJ23,"OK","@@")</f>
        <v>OK</v>
      </c>
      <c r="AN23" s="284">
        <f>IF(AD23="",0,SUMIFS('17년일출'!$AA$6:$AA$925,'17년일출'!$AE$6:$AE$925,'17년일입'!$AD23))</f>
        <v>80000</v>
      </c>
      <c r="AO23" s="284">
        <f>IF(AD23="","",COUNTIFS('17년일출'!$AE$6:$AE$925,AD23))</f>
        <v>1</v>
      </c>
      <c r="AP23" s="292" t="str">
        <f t="shared" si="7"/>
        <v>OK</v>
      </c>
    </row>
    <row r="24" spans="1:42" ht="50.1" customHeight="1">
      <c r="A24" s="277" t="str">
        <f>IFERROR(VLOOKUP($C24,구분표!$A$2:$C$313,2,FALSE),"")</f>
        <v>농정해양위원회</v>
      </c>
      <c r="B24" s="278" t="str">
        <f>IFERROR(VLOOKUP($C24,구분표!$A$2:$C$313,3,FALSE),"")</f>
        <v>축산산림국</v>
      </c>
      <c r="C24" s="279" t="s">
        <v>307</v>
      </c>
      <c r="D24" s="280" t="s">
        <v>822</v>
      </c>
      <c r="E24" s="281">
        <v>681</v>
      </c>
      <c r="F24" s="280"/>
      <c r="G24" s="296" t="s">
        <v>1162</v>
      </c>
      <c r="H24" s="283">
        <v>667450</v>
      </c>
      <c r="I24" s="284">
        <v>-67450</v>
      </c>
      <c r="J24" s="285"/>
      <c r="K24" s="286">
        <f t="shared" si="9"/>
        <v>600000</v>
      </c>
      <c r="L24" s="287">
        <v>-67450</v>
      </c>
      <c r="M24" s="288"/>
      <c r="N24" s="289">
        <f t="shared" si="10"/>
        <v>600000</v>
      </c>
      <c r="O24" s="290" t="str">
        <f t="shared" si="11"/>
        <v>X</v>
      </c>
      <c r="P24" s="291" t="s">
        <v>2111</v>
      </c>
      <c r="R24" s="292" t="s">
        <v>898</v>
      </c>
      <c r="T24" s="292" t="s">
        <v>831</v>
      </c>
      <c r="U24" s="284">
        <v>-67450</v>
      </c>
      <c r="V24" s="284">
        <v>0</v>
      </c>
      <c r="W24" s="292" t="str">
        <f t="shared" si="1"/>
        <v>OK</v>
      </c>
      <c r="Y24" s="292" t="s">
        <v>831</v>
      </c>
      <c r="Z24" s="284">
        <v>-67450</v>
      </c>
      <c r="AA24" s="284">
        <v>0</v>
      </c>
      <c r="AB24" s="292" t="str">
        <f t="shared" si="2"/>
        <v>OK</v>
      </c>
      <c r="AD24" s="292" t="str">
        <f>IF(AF24="","",IF(T24="도비","세입없음",CONCATENATE(AF24,"-",COUNTIF($AF$7:AF24,AF24))))</f>
        <v>0227-2</v>
      </c>
      <c r="AF24" s="292" t="str">
        <f t="array" ref="AF24">IF(C24="","",INDEX(구분표!$I$2:$I$313, MATCH(1,(구분표!$E$2:$E$313='17년일입'!B24)*(구분표!$F$2:$F$313='17년일입'!C24)*(구분표!$G$2:$G$313='17년일입'!A24),0)))</f>
        <v>0227</v>
      </c>
      <c r="AH24" s="292"/>
      <c r="AJ24" s="284">
        <f>IF(AD24="",0,SUMIFS('17년일출'!$V$6:$V$925,'17년일출'!$AE$6:$AE$925,'17년일입'!$AD24))</f>
        <v>-67450</v>
      </c>
      <c r="AK24" s="284">
        <f>IF(AD24="","",COUNTIFS('17년일출'!$AE$6:$AE$925,'17년일입'!AD24))</f>
        <v>1</v>
      </c>
      <c r="AL24" s="292" t="str">
        <f t="shared" si="12"/>
        <v>OK</v>
      </c>
      <c r="AN24" s="284">
        <f>IF(AD24="",0,SUMIFS('17년일출'!$AA$6:$AA$925,'17년일출'!$AE$6:$AE$925,'17년일입'!$AD24))</f>
        <v>-67450</v>
      </c>
      <c r="AO24" s="284">
        <f>IF(AD24="","",COUNTIFS('17년일출'!$AE$6:$AE$925,AD24))</f>
        <v>1</v>
      </c>
      <c r="AP24" s="292" t="str">
        <f t="shared" si="7"/>
        <v>OK</v>
      </c>
    </row>
    <row r="25" spans="1:42" ht="50.1" customHeight="1">
      <c r="A25" s="277" t="str">
        <f>IFERROR(VLOOKUP($C25,구분표!$A$2:$C$313,2,FALSE),"")</f>
        <v>농정해양위원회</v>
      </c>
      <c r="B25" s="278" t="str">
        <f>IFERROR(VLOOKUP($C25,구분표!$A$2:$C$313,3,FALSE),"")</f>
        <v>축산산림국</v>
      </c>
      <c r="C25" s="279" t="s">
        <v>307</v>
      </c>
      <c r="D25" s="280" t="s">
        <v>822</v>
      </c>
      <c r="E25" s="281">
        <v>681</v>
      </c>
      <c r="F25" s="280"/>
      <c r="G25" s="296" t="s">
        <v>1164</v>
      </c>
      <c r="H25" s="283">
        <v>494000</v>
      </c>
      <c r="I25" s="284">
        <v>-294000</v>
      </c>
      <c r="J25" s="285"/>
      <c r="K25" s="286">
        <f t="shared" si="9"/>
        <v>200000</v>
      </c>
      <c r="L25" s="287">
        <v>-294000</v>
      </c>
      <c r="M25" s="288"/>
      <c r="N25" s="289">
        <f t="shared" si="10"/>
        <v>200000</v>
      </c>
      <c r="O25" s="290" t="str">
        <f t="shared" si="11"/>
        <v>X</v>
      </c>
      <c r="P25" s="291" t="s">
        <v>2111</v>
      </c>
      <c r="R25" s="292" t="s">
        <v>898</v>
      </c>
      <c r="T25" s="292" t="s">
        <v>831</v>
      </c>
      <c r="U25" s="284">
        <v>-294000</v>
      </c>
      <c r="V25" s="284">
        <v>0</v>
      </c>
      <c r="W25" s="292" t="str">
        <f t="shared" si="1"/>
        <v>OK</v>
      </c>
      <c r="Y25" s="292" t="s">
        <v>831</v>
      </c>
      <c r="Z25" s="284">
        <v>-294000</v>
      </c>
      <c r="AA25" s="284">
        <v>0</v>
      </c>
      <c r="AB25" s="292" t="str">
        <f t="shared" si="2"/>
        <v>OK</v>
      </c>
      <c r="AD25" s="292" t="str">
        <f>IF(AF25="","",IF(T25="도비","세입없음",CONCATENATE(AF25,"-",COUNTIF($AF$7:AF25,AF25))))</f>
        <v>0227-3</v>
      </c>
      <c r="AF25" s="292" t="str">
        <f t="array" ref="AF25">IF(C25="","",INDEX(구분표!$I$2:$I$313, MATCH(1,(구분표!$E$2:$E$313='17년일입'!B25)*(구분표!$F$2:$F$313='17년일입'!C25)*(구분표!$G$2:$G$313='17년일입'!A25),0)))</f>
        <v>0227</v>
      </c>
      <c r="AH25" s="292"/>
      <c r="AJ25" s="284">
        <f>IF(AD25="",0,SUMIFS('17년일출'!$V$6:$V$925,'17년일출'!$AE$6:$AE$925,'17년일입'!$AD25))</f>
        <v>-294000</v>
      </c>
      <c r="AK25" s="284">
        <f>IF(AD25="","",COUNTIFS('17년일출'!$AE$6:$AE$925,'17년일입'!AD25))</f>
        <v>1</v>
      </c>
      <c r="AL25" s="292" t="str">
        <f t="shared" si="12"/>
        <v>OK</v>
      </c>
      <c r="AN25" s="284">
        <f>IF(AD25="",0,SUMIFS('17년일출'!$AA$6:$AA$925,'17년일출'!$AE$6:$AE$925,'17년일입'!$AD25))</f>
        <v>-294000</v>
      </c>
      <c r="AO25" s="284">
        <f>IF(AD25="","",COUNTIFS('17년일출'!$AE$6:$AE$925,AD25))</f>
        <v>1</v>
      </c>
      <c r="AP25" s="292" t="str">
        <f t="shared" si="7"/>
        <v>OK</v>
      </c>
    </row>
    <row r="26" spans="1:42" ht="50.1" customHeight="1">
      <c r="A26" s="277" t="str">
        <f>IFERROR(VLOOKUP($C26,구분표!$A$2:$C$313,2,FALSE),"")</f>
        <v>농정해양위원회</v>
      </c>
      <c r="B26" s="278" t="str">
        <f>IFERROR(VLOOKUP($C26,구분표!$A$2:$C$313,3,FALSE),"")</f>
        <v>축산산림국</v>
      </c>
      <c r="C26" s="279" t="s">
        <v>307</v>
      </c>
      <c r="D26" s="280" t="s">
        <v>822</v>
      </c>
      <c r="E26" s="281">
        <v>681</v>
      </c>
      <c r="F26" s="280"/>
      <c r="G26" s="296" t="s">
        <v>1165</v>
      </c>
      <c r="H26" s="283">
        <v>36000</v>
      </c>
      <c r="I26" s="284">
        <v>-36000</v>
      </c>
      <c r="J26" s="285"/>
      <c r="K26" s="286">
        <f t="shared" si="9"/>
        <v>0</v>
      </c>
      <c r="L26" s="287">
        <v>-36000</v>
      </c>
      <c r="M26" s="288"/>
      <c r="N26" s="289">
        <f t="shared" si="10"/>
        <v>0</v>
      </c>
      <c r="O26" s="290" t="str">
        <f t="shared" si="11"/>
        <v>X</v>
      </c>
      <c r="P26" s="291" t="s">
        <v>2111</v>
      </c>
      <c r="R26" s="292" t="s">
        <v>898</v>
      </c>
      <c r="T26" s="292" t="s">
        <v>831</v>
      </c>
      <c r="U26" s="284">
        <v>-36000</v>
      </c>
      <c r="V26" s="284">
        <v>0</v>
      </c>
      <c r="W26" s="292" t="str">
        <f t="shared" si="1"/>
        <v>OK</v>
      </c>
      <c r="Y26" s="292" t="s">
        <v>831</v>
      </c>
      <c r="Z26" s="284">
        <v>-36000</v>
      </c>
      <c r="AA26" s="284">
        <v>0</v>
      </c>
      <c r="AB26" s="292" t="str">
        <f t="shared" si="2"/>
        <v>OK</v>
      </c>
      <c r="AD26" s="292" t="str">
        <f>IF(AF26="","",IF(T26="도비","세입없음",CONCATENATE(AF26,"-",COUNTIF($AF$7:AF26,AF26))))</f>
        <v>0227-4</v>
      </c>
      <c r="AF26" s="292" t="str">
        <f t="array" ref="AF26">IF(C26="","",INDEX(구분표!$I$2:$I$313, MATCH(1,(구분표!$E$2:$E$313='17년일입'!B26)*(구분표!$F$2:$F$313='17년일입'!C26)*(구분표!$G$2:$G$313='17년일입'!A26),0)))</f>
        <v>0227</v>
      </c>
      <c r="AH26" s="292"/>
      <c r="AJ26" s="284">
        <f>IF(AD26="",0,SUMIFS('17년일출'!$V$6:$V$925,'17년일출'!$AE$6:$AE$925,'17년일입'!$AD26))</f>
        <v>-36000</v>
      </c>
      <c r="AK26" s="284">
        <f>IF(AD26="","",COUNTIFS('17년일출'!$AE$6:$AE$925,'17년일입'!AD26))</f>
        <v>1</v>
      </c>
      <c r="AL26" s="292" t="str">
        <f t="shared" si="12"/>
        <v>OK</v>
      </c>
      <c r="AN26" s="284">
        <f>IF(AD26="",0,SUMIFS('17년일출'!$AA$6:$AA$925,'17년일출'!$AE$6:$AE$925,'17년일입'!$AD26))</f>
        <v>-36000</v>
      </c>
      <c r="AO26" s="284">
        <f>IF(AD26="","",COUNTIFS('17년일출'!$AE$6:$AE$925,AD26))</f>
        <v>1</v>
      </c>
      <c r="AP26" s="292" t="str">
        <f t="shared" si="7"/>
        <v>OK</v>
      </c>
    </row>
    <row r="27" spans="1:42" ht="50.1" customHeight="1">
      <c r="A27" s="277" t="str">
        <f>IFERROR(VLOOKUP($C27,구분표!$A$2:$C$313,2,FALSE),"")</f>
        <v>농정해양위원회</v>
      </c>
      <c r="B27" s="278" t="str">
        <f>IFERROR(VLOOKUP($C27,구분표!$A$2:$C$313,3,FALSE),"")</f>
        <v>축산산림국</v>
      </c>
      <c r="C27" s="279" t="s">
        <v>307</v>
      </c>
      <c r="D27" s="280" t="s">
        <v>822</v>
      </c>
      <c r="E27" s="281">
        <v>681</v>
      </c>
      <c r="F27" s="280"/>
      <c r="G27" s="296" t="s">
        <v>1166</v>
      </c>
      <c r="H27" s="283">
        <v>669800</v>
      </c>
      <c r="I27" s="284">
        <v>-468800</v>
      </c>
      <c r="J27" s="285"/>
      <c r="K27" s="286">
        <f t="shared" si="9"/>
        <v>201000</v>
      </c>
      <c r="L27" s="287">
        <v>-468800</v>
      </c>
      <c r="M27" s="288"/>
      <c r="N27" s="289">
        <f t="shared" si="10"/>
        <v>201000</v>
      </c>
      <c r="O27" s="290" t="str">
        <f t="shared" si="11"/>
        <v>X</v>
      </c>
      <c r="P27" s="291" t="s">
        <v>2111</v>
      </c>
      <c r="R27" s="292" t="s">
        <v>898</v>
      </c>
      <c r="T27" s="292" t="s">
        <v>831</v>
      </c>
      <c r="U27" s="284">
        <v>-468800</v>
      </c>
      <c r="V27" s="284">
        <v>0</v>
      </c>
      <c r="W27" s="292" t="str">
        <f t="shared" si="1"/>
        <v>OK</v>
      </c>
      <c r="Y27" s="292" t="s">
        <v>831</v>
      </c>
      <c r="Z27" s="284">
        <v>-468800</v>
      </c>
      <c r="AA27" s="284">
        <v>0</v>
      </c>
      <c r="AB27" s="292" t="str">
        <f t="shared" si="2"/>
        <v>OK</v>
      </c>
      <c r="AD27" s="292" t="str">
        <f>IF(AF27="","",IF(T27="도비","세입없음",CONCATENATE(AF27,"-",COUNTIF($AF$7:AF27,AF27))))</f>
        <v>0227-5</v>
      </c>
      <c r="AF27" s="292" t="str">
        <f t="array" ref="AF27">IF(C27="","",INDEX(구분표!$I$2:$I$313, MATCH(1,(구분표!$E$2:$E$313='17년일입'!B27)*(구분표!$F$2:$F$313='17년일입'!C27)*(구분표!$G$2:$G$313='17년일입'!A27),0)))</f>
        <v>0227</v>
      </c>
      <c r="AH27" s="292"/>
      <c r="AJ27" s="284">
        <f>IF(AD27="",0,SUMIFS('17년일출'!$V$6:$V$925,'17년일출'!$AE$6:$AE$925,'17년일입'!$AD27))</f>
        <v>-468800</v>
      </c>
      <c r="AK27" s="284">
        <f>IF(AD27="","",COUNTIFS('17년일출'!$AE$6:$AE$925,'17년일입'!AD27))</f>
        <v>1</v>
      </c>
      <c r="AL27" s="292" t="str">
        <f t="shared" si="12"/>
        <v>OK</v>
      </c>
      <c r="AN27" s="284">
        <f>IF(AD27="",0,SUMIFS('17년일출'!$AA$6:$AA$925,'17년일출'!$AE$6:$AE$925,'17년일입'!$AD27))</f>
        <v>-468800</v>
      </c>
      <c r="AO27" s="284">
        <f>IF(AD27="","",COUNTIFS('17년일출'!$AE$6:$AE$925,AD27))</f>
        <v>1</v>
      </c>
      <c r="AP27" s="292" t="str">
        <f t="shared" si="7"/>
        <v>OK</v>
      </c>
    </row>
    <row r="28" spans="1:42" ht="50.1" customHeight="1">
      <c r="A28" s="277" t="str">
        <f>IFERROR(VLOOKUP($C28,구분표!$A$2:$C$313,2,FALSE),"")</f>
        <v>농정해양위원회</v>
      </c>
      <c r="B28" s="278" t="str">
        <f>IFERROR(VLOOKUP($C28,구분표!$A$2:$C$313,3,FALSE),"")</f>
        <v>축산산림국</v>
      </c>
      <c r="C28" s="279" t="s">
        <v>307</v>
      </c>
      <c r="D28" s="280" t="s">
        <v>822</v>
      </c>
      <c r="E28" s="281">
        <v>681</v>
      </c>
      <c r="F28" s="280"/>
      <c r="G28" s="296" t="s">
        <v>1167</v>
      </c>
      <c r="H28" s="283">
        <v>42000</v>
      </c>
      <c r="I28" s="284">
        <v>-15000</v>
      </c>
      <c r="J28" s="285"/>
      <c r="K28" s="286">
        <f t="shared" si="9"/>
        <v>27000</v>
      </c>
      <c r="L28" s="287">
        <v>-15000</v>
      </c>
      <c r="M28" s="288"/>
      <c r="N28" s="289">
        <f t="shared" si="10"/>
        <v>27000</v>
      </c>
      <c r="O28" s="290" t="str">
        <f t="shared" si="11"/>
        <v>X</v>
      </c>
      <c r="P28" s="291" t="s">
        <v>2111</v>
      </c>
      <c r="R28" s="292" t="s">
        <v>898</v>
      </c>
      <c r="T28" s="292" t="s">
        <v>831</v>
      </c>
      <c r="U28" s="284">
        <v>-15000</v>
      </c>
      <c r="V28" s="284">
        <v>0</v>
      </c>
      <c r="W28" s="292" t="str">
        <f t="shared" si="1"/>
        <v>OK</v>
      </c>
      <c r="Y28" s="292" t="s">
        <v>831</v>
      </c>
      <c r="Z28" s="284">
        <v>-15000</v>
      </c>
      <c r="AA28" s="284">
        <v>0</v>
      </c>
      <c r="AB28" s="292" t="str">
        <f t="shared" si="2"/>
        <v>OK</v>
      </c>
      <c r="AD28" s="292" t="str">
        <f>IF(AF28="","",IF(T28="도비","세입없음",CONCATENATE(AF28,"-",COUNTIF($AF$7:AF28,AF28))))</f>
        <v>0227-6</v>
      </c>
      <c r="AF28" s="292" t="str">
        <f t="array" ref="AF28">IF(C28="","",INDEX(구분표!$I$2:$I$313, MATCH(1,(구분표!$E$2:$E$313='17년일입'!B28)*(구분표!$F$2:$F$313='17년일입'!C28)*(구분표!$G$2:$G$313='17년일입'!A28),0)))</f>
        <v>0227</v>
      </c>
      <c r="AH28" s="292"/>
      <c r="AJ28" s="284">
        <f>IF(AD28="",0,SUMIFS('17년일출'!$V$6:$V$925,'17년일출'!$AE$6:$AE$925,'17년일입'!$AD28))</f>
        <v>-15000</v>
      </c>
      <c r="AK28" s="284">
        <f>IF(AD28="","",COUNTIFS('17년일출'!$AE$6:$AE$925,'17년일입'!AD28))</f>
        <v>1</v>
      </c>
      <c r="AL28" s="292" t="str">
        <f t="shared" si="12"/>
        <v>OK</v>
      </c>
      <c r="AN28" s="284">
        <f>IF(AD28="",0,SUMIFS('17년일출'!$AA$6:$AA$925,'17년일출'!$AE$6:$AE$925,'17년일입'!$AD28))</f>
        <v>-15000</v>
      </c>
      <c r="AO28" s="284">
        <f>IF(AD28="","",COUNTIFS('17년일출'!$AE$6:$AE$925,AD28))</f>
        <v>1</v>
      </c>
      <c r="AP28" s="292" t="str">
        <f t="shared" si="7"/>
        <v>OK</v>
      </c>
    </row>
    <row r="29" spans="1:42" ht="50.1" customHeight="1">
      <c r="A29" s="277" t="str">
        <f>IFERROR(VLOOKUP($C29,구분표!$A$2:$C$313,2,FALSE),"")</f>
        <v>농정해양위원회</v>
      </c>
      <c r="B29" s="278" t="str">
        <f>IFERROR(VLOOKUP($C29,구분표!$A$2:$C$313,3,FALSE),"")</f>
        <v>축산산림국</v>
      </c>
      <c r="C29" s="279" t="s">
        <v>307</v>
      </c>
      <c r="D29" s="280" t="s">
        <v>823</v>
      </c>
      <c r="E29" s="281"/>
      <c r="F29" s="280"/>
      <c r="G29" s="296" t="s">
        <v>1168</v>
      </c>
      <c r="H29" s="283"/>
      <c r="I29" s="284"/>
      <c r="J29" s="285">
        <v>65000</v>
      </c>
      <c r="K29" s="286">
        <f t="shared" si="9"/>
        <v>65000</v>
      </c>
      <c r="L29" s="287"/>
      <c r="M29" s="288">
        <v>65000</v>
      </c>
      <c r="N29" s="289">
        <f t="shared" si="10"/>
        <v>65000</v>
      </c>
      <c r="O29" s="290" t="str">
        <f t="shared" si="11"/>
        <v>X</v>
      </c>
      <c r="P29" s="291" t="s">
        <v>2111</v>
      </c>
      <c r="R29" s="292" t="s">
        <v>898</v>
      </c>
      <c r="T29" s="292" t="s">
        <v>831</v>
      </c>
      <c r="U29" s="284">
        <v>65000</v>
      </c>
      <c r="V29" s="284">
        <v>0</v>
      </c>
      <c r="W29" s="292" t="str">
        <f t="shared" si="1"/>
        <v>OK</v>
      </c>
      <c r="Y29" s="292" t="s">
        <v>831</v>
      </c>
      <c r="Z29" s="284">
        <v>65000</v>
      </c>
      <c r="AA29" s="284">
        <v>0</v>
      </c>
      <c r="AB29" s="292" t="str">
        <f t="shared" si="2"/>
        <v>OK</v>
      </c>
      <c r="AD29" s="292" t="str">
        <f>IF(AF29="","",IF(T29="도비","세입없음",CONCATENATE(AF29,"-",COUNTIF($AF$7:AF29,AF29))))</f>
        <v>0227-7</v>
      </c>
      <c r="AF29" s="292" t="str">
        <f t="array" ref="AF29">IF(C29="","",INDEX(구분표!$I$2:$I$313, MATCH(1,(구분표!$E$2:$E$313='17년일입'!B29)*(구분표!$F$2:$F$313='17년일입'!C29)*(구분표!$G$2:$G$313='17년일입'!A29),0)))</f>
        <v>0227</v>
      </c>
      <c r="AH29" s="292"/>
      <c r="AJ29" s="284">
        <f>IF(AD29="",0,SUMIFS('17년일출'!$V$6:$V$925,'17년일출'!$AE$6:$AE$925,'17년일입'!$AD29))</f>
        <v>65000</v>
      </c>
      <c r="AK29" s="284">
        <f>IF(AD29="","",COUNTIFS('17년일출'!$AE$6:$AE$925,'17년일입'!AD29))</f>
        <v>1</v>
      </c>
      <c r="AL29" s="292" t="str">
        <f t="shared" si="12"/>
        <v>OK</v>
      </c>
      <c r="AN29" s="284">
        <f>IF(AD29="",0,SUMIFS('17년일출'!$AA$6:$AA$925,'17년일출'!$AE$6:$AE$925,'17년일입'!$AD29))</f>
        <v>65000</v>
      </c>
      <c r="AO29" s="284">
        <f>IF(AD29="","",COUNTIFS('17년일출'!$AE$6:$AE$925,AD29))</f>
        <v>1</v>
      </c>
      <c r="AP29" s="292" t="str">
        <f t="shared" si="7"/>
        <v>OK</v>
      </c>
    </row>
    <row r="30" spans="1:42" ht="50.1" customHeight="1">
      <c r="A30" s="277" t="str">
        <f>IFERROR(VLOOKUP($C30,구분표!$A$2:$C$313,2,FALSE),"")</f>
        <v>농정해양위원회</v>
      </c>
      <c r="B30" s="278" t="str">
        <f>IFERROR(VLOOKUP($C30,구분표!$A$2:$C$313,3,FALSE),"")</f>
        <v>축산산림국</v>
      </c>
      <c r="C30" s="279" t="s">
        <v>307</v>
      </c>
      <c r="D30" s="280" t="s">
        <v>822</v>
      </c>
      <c r="E30" s="281">
        <v>681</v>
      </c>
      <c r="F30" s="280"/>
      <c r="G30" s="296" t="s">
        <v>1169</v>
      </c>
      <c r="H30" s="283">
        <v>66000</v>
      </c>
      <c r="I30" s="284">
        <v>-6000</v>
      </c>
      <c r="J30" s="285"/>
      <c r="K30" s="286">
        <f t="shared" si="9"/>
        <v>60000</v>
      </c>
      <c r="L30" s="287">
        <v>-6000</v>
      </c>
      <c r="M30" s="288"/>
      <c r="N30" s="289">
        <f t="shared" si="10"/>
        <v>60000</v>
      </c>
      <c r="O30" s="290" t="str">
        <f t="shared" si="11"/>
        <v>X</v>
      </c>
      <c r="P30" s="291" t="s">
        <v>2111</v>
      </c>
      <c r="R30" s="292" t="s">
        <v>898</v>
      </c>
      <c r="T30" s="292" t="s">
        <v>831</v>
      </c>
      <c r="U30" s="284">
        <v>-6000</v>
      </c>
      <c r="V30" s="284">
        <v>0</v>
      </c>
      <c r="W30" s="292" t="str">
        <f t="shared" si="1"/>
        <v>OK</v>
      </c>
      <c r="Y30" s="292" t="s">
        <v>831</v>
      </c>
      <c r="Z30" s="284">
        <v>-6000</v>
      </c>
      <c r="AA30" s="284">
        <v>0</v>
      </c>
      <c r="AB30" s="292" t="str">
        <f t="shared" si="2"/>
        <v>OK</v>
      </c>
      <c r="AD30" s="292" t="str">
        <f>IF(AF30="","",IF(T30="도비","세입없음",CONCATENATE(AF30,"-",COUNTIF($AF$7:AF30,AF30))))</f>
        <v>0227-8</v>
      </c>
      <c r="AF30" s="292" t="str">
        <f t="array" ref="AF30">IF(C30="","",INDEX(구분표!$I$2:$I$313, MATCH(1,(구분표!$E$2:$E$313='17년일입'!B30)*(구분표!$F$2:$F$313='17년일입'!C30)*(구분표!$G$2:$G$313='17년일입'!A30),0)))</f>
        <v>0227</v>
      </c>
      <c r="AH30" s="292"/>
      <c r="AJ30" s="284">
        <f>IF(AD30="",0,SUMIFS('17년일출'!$V$6:$V$925,'17년일출'!$AE$6:$AE$925,'17년일입'!$AD30))</f>
        <v>-6000</v>
      </c>
      <c r="AK30" s="284">
        <f>IF(AD30="","",COUNTIFS('17년일출'!$AE$6:$AE$925,'17년일입'!AD30))</f>
        <v>1</v>
      </c>
      <c r="AL30" s="292" t="str">
        <f t="shared" si="12"/>
        <v>OK</v>
      </c>
      <c r="AN30" s="284">
        <f>IF(AD30="",0,SUMIFS('17년일출'!$AA$6:$AA$925,'17년일출'!$AE$6:$AE$925,'17년일입'!$AD30))</f>
        <v>-6000</v>
      </c>
      <c r="AO30" s="284">
        <f>IF(AD30="","",COUNTIFS('17년일출'!$AE$6:$AE$925,AD30))</f>
        <v>1</v>
      </c>
      <c r="AP30" s="292" t="str">
        <f t="shared" si="7"/>
        <v>OK</v>
      </c>
    </row>
    <row r="31" spans="1:42" ht="50.1" customHeight="1">
      <c r="A31" s="277" t="str">
        <f>IFERROR(VLOOKUP($C31,구분표!$A$2:$C$313,2,FALSE),"")</f>
        <v>농정해양위원회</v>
      </c>
      <c r="B31" s="278" t="str">
        <f>IFERROR(VLOOKUP($C31,구분표!$A$2:$C$313,3,FALSE),"")</f>
        <v>축산산림국</v>
      </c>
      <c r="C31" s="279" t="s">
        <v>307</v>
      </c>
      <c r="D31" s="280" t="s">
        <v>822</v>
      </c>
      <c r="E31" s="281">
        <v>681</v>
      </c>
      <c r="F31" s="280"/>
      <c r="G31" s="296" t="s">
        <v>1170</v>
      </c>
      <c r="H31" s="283">
        <v>248500</v>
      </c>
      <c r="I31" s="284">
        <v>-98500</v>
      </c>
      <c r="J31" s="285"/>
      <c r="K31" s="286">
        <f t="shared" si="9"/>
        <v>150000</v>
      </c>
      <c r="L31" s="287">
        <v>-98500</v>
      </c>
      <c r="M31" s="288"/>
      <c r="N31" s="289">
        <f t="shared" si="10"/>
        <v>150000</v>
      </c>
      <c r="O31" s="290" t="str">
        <f t="shared" si="11"/>
        <v>X</v>
      </c>
      <c r="P31" s="291" t="s">
        <v>2111</v>
      </c>
      <c r="R31" s="292" t="s">
        <v>898</v>
      </c>
      <c r="T31" s="292" t="s">
        <v>831</v>
      </c>
      <c r="U31" s="284">
        <v>-98500</v>
      </c>
      <c r="V31" s="284">
        <v>0</v>
      </c>
      <c r="W31" s="292" t="str">
        <f t="shared" si="1"/>
        <v>OK</v>
      </c>
      <c r="Y31" s="292" t="s">
        <v>831</v>
      </c>
      <c r="Z31" s="284">
        <v>-98500</v>
      </c>
      <c r="AA31" s="284">
        <v>0</v>
      </c>
      <c r="AB31" s="292" t="str">
        <f t="shared" si="2"/>
        <v>OK</v>
      </c>
      <c r="AD31" s="292" t="str">
        <f>IF(AF31="","",IF(T31="도비","세입없음",CONCATENATE(AF31,"-",COUNTIF($AF$7:AF31,AF31))))</f>
        <v>0227-9</v>
      </c>
      <c r="AF31" s="292" t="str">
        <f t="array" ref="AF31">IF(C31="","",INDEX(구분표!$I$2:$I$313, MATCH(1,(구분표!$E$2:$E$313='17년일입'!B31)*(구분표!$F$2:$F$313='17년일입'!C31)*(구분표!$G$2:$G$313='17년일입'!A31),0)))</f>
        <v>0227</v>
      </c>
      <c r="AH31" s="292"/>
      <c r="AJ31" s="284">
        <f>IF(AD31="",0,SUMIFS('17년일출'!$V$6:$V$925,'17년일출'!$AE$6:$AE$925,'17년일입'!$AD31))</f>
        <v>-98500</v>
      </c>
      <c r="AK31" s="284">
        <f>IF(AD31="","",COUNTIFS('17년일출'!$AE$6:$AE$925,'17년일입'!AD31))</f>
        <v>1</v>
      </c>
      <c r="AL31" s="292" t="str">
        <f t="shared" si="12"/>
        <v>OK</v>
      </c>
      <c r="AN31" s="284">
        <f>IF(AD31="",0,SUMIFS('17년일출'!$AA$6:$AA$925,'17년일출'!$AE$6:$AE$925,'17년일입'!$AD31))</f>
        <v>-98500</v>
      </c>
      <c r="AO31" s="284">
        <f>IF(AD31="","",COUNTIFS('17년일출'!$AE$6:$AE$925,AD31))</f>
        <v>1</v>
      </c>
      <c r="AP31" s="292" t="str">
        <f t="shared" si="7"/>
        <v>OK</v>
      </c>
    </row>
    <row r="32" spans="1:42" ht="50.1" customHeight="1">
      <c r="A32" s="277" t="str">
        <f>IFERROR(VLOOKUP($C32,구분표!$A$2:$C$313,2,FALSE),"")</f>
        <v>농정해양위원회</v>
      </c>
      <c r="B32" s="278" t="str">
        <f>IFERROR(VLOOKUP($C32,구분표!$A$2:$C$313,3,FALSE),"")</f>
        <v>축산산림국</v>
      </c>
      <c r="C32" s="279" t="s">
        <v>307</v>
      </c>
      <c r="D32" s="280" t="s">
        <v>822</v>
      </c>
      <c r="E32" s="281">
        <v>681</v>
      </c>
      <c r="F32" s="280"/>
      <c r="G32" s="296" t="s">
        <v>1171</v>
      </c>
      <c r="H32" s="283">
        <v>22000</v>
      </c>
      <c r="I32" s="284"/>
      <c r="J32" s="285">
        <v>2000</v>
      </c>
      <c r="K32" s="286">
        <f t="shared" si="9"/>
        <v>24000</v>
      </c>
      <c r="L32" s="287"/>
      <c r="M32" s="288">
        <v>2000</v>
      </c>
      <c r="N32" s="289">
        <f t="shared" si="10"/>
        <v>24000</v>
      </c>
      <c r="O32" s="290" t="str">
        <f t="shared" si="11"/>
        <v>X</v>
      </c>
      <c r="P32" s="291" t="s">
        <v>2111</v>
      </c>
      <c r="R32" s="292" t="s">
        <v>898</v>
      </c>
      <c r="T32" s="292" t="s">
        <v>831</v>
      </c>
      <c r="U32" s="284">
        <v>2000</v>
      </c>
      <c r="V32" s="284">
        <v>0</v>
      </c>
      <c r="W32" s="292" t="str">
        <f t="shared" si="1"/>
        <v>OK</v>
      </c>
      <c r="Y32" s="292" t="s">
        <v>831</v>
      </c>
      <c r="Z32" s="284">
        <v>2000</v>
      </c>
      <c r="AA32" s="284">
        <v>0</v>
      </c>
      <c r="AB32" s="292" t="str">
        <f t="shared" si="2"/>
        <v>OK</v>
      </c>
      <c r="AD32" s="292" t="str">
        <f>IF(AF32="","",IF(T32="도비","세입없음",CONCATENATE(AF32,"-",COUNTIF($AF$7:AF32,AF32))))</f>
        <v>0227-10</v>
      </c>
      <c r="AF32" s="292" t="str">
        <f t="array" ref="AF32">IF(C32="","",INDEX(구분표!$I$2:$I$313, MATCH(1,(구분표!$E$2:$E$313='17년일입'!B32)*(구분표!$F$2:$F$313='17년일입'!C32)*(구분표!$G$2:$G$313='17년일입'!A32),0)))</f>
        <v>0227</v>
      </c>
      <c r="AH32" s="292"/>
      <c r="AJ32" s="284">
        <f>IF(AD32="",0,SUMIFS('17년일출'!$V$6:$V$925,'17년일출'!$AE$6:$AE$925,'17년일입'!$AD32))</f>
        <v>2000</v>
      </c>
      <c r="AK32" s="284">
        <f>IF(AD32="","",COUNTIFS('17년일출'!$AE$6:$AE$925,'17년일입'!AD32))</f>
        <v>1</v>
      </c>
      <c r="AL32" s="292" t="str">
        <f t="shared" si="12"/>
        <v>OK</v>
      </c>
      <c r="AN32" s="284">
        <f>IF(AD32="",0,SUMIFS('17년일출'!$AA$6:$AA$925,'17년일출'!$AE$6:$AE$925,'17년일입'!$AD32))</f>
        <v>2000</v>
      </c>
      <c r="AO32" s="284">
        <f>IF(AD32="","",COUNTIFS('17년일출'!$AE$6:$AE$925,AD32))</f>
        <v>1</v>
      </c>
      <c r="AP32" s="292" t="str">
        <f t="shared" si="7"/>
        <v>OK</v>
      </c>
    </row>
    <row r="33" spans="1:42" ht="50.1" customHeight="1">
      <c r="A33" s="277" t="str">
        <f>IFERROR(VLOOKUP($C33,구분표!$A$2:$C$313,2,FALSE),"")</f>
        <v>농정해양위원회</v>
      </c>
      <c r="B33" s="278" t="str">
        <f>IFERROR(VLOOKUP($C33,구분표!$A$2:$C$313,3,FALSE),"")</f>
        <v>축산산림국</v>
      </c>
      <c r="C33" s="279" t="s">
        <v>307</v>
      </c>
      <c r="D33" s="280" t="s">
        <v>822</v>
      </c>
      <c r="E33" s="281">
        <v>681</v>
      </c>
      <c r="F33" s="280"/>
      <c r="G33" s="296" t="s">
        <v>1172</v>
      </c>
      <c r="H33" s="283">
        <v>120000</v>
      </c>
      <c r="I33" s="284"/>
      <c r="J33" s="285">
        <v>45000</v>
      </c>
      <c r="K33" s="286">
        <f t="shared" ref="K33:K42" si="13">SUM(H33:J33)</f>
        <v>165000</v>
      </c>
      <c r="L33" s="287"/>
      <c r="M33" s="288">
        <v>45000</v>
      </c>
      <c r="N33" s="289">
        <f t="shared" ref="N33:N42" si="14">SUM(H33,L33,M33)</f>
        <v>165000</v>
      </c>
      <c r="O33" s="290" t="str">
        <f t="shared" ref="O33:O42" si="15">IF(AND((K33=0),(N33&gt;0)),"O",IF(AND((I33&lt;0),(K33-N33&lt;0)),"O","X"))</f>
        <v>X</v>
      </c>
      <c r="P33" s="291" t="s">
        <v>2111</v>
      </c>
      <c r="R33" s="292" t="s">
        <v>898</v>
      </c>
      <c r="T33" s="292" t="s">
        <v>831</v>
      </c>
      <c r="U33" s="284">
        <v>45000</v>
      </c>
      <c r="V33" s="284">
        <v>0</v>
      </c>
      <c r="W33" s="292" t="str">
        <f t="shared" si="1"/>
        <v>OK</v>
      </c>
      <c r="Y33" s="292" t="s">
        <v>831</v>
      </c>
      <c r="Z33" s="284">
        <v>45000</v>
      </c>
      <c r="AA33" s="284">
        <v>0</v>
      </c>
      <c r="AB33" s="292" t="str">
        <f t="shared" si="2"/>
        <v>OK</v>
      </c>
      <c r="AD33" s="292" t="str">
        <f>IF(AF33="","",IF(T33="도비","세입없음",CONCATENATE(AF33,"-",COUNTIF($AF$7:AF33,AF33))))</f>
        <v>0227-11</v>
      </c>
      <c r="AF33" s="292" t="str">
        <f t="array" ref="AF33">IF(C33="","",INDEX(구분표!$I$2:$I$313, MATCH(1,(구분표!$E$2:$E$313='17년일입'!B33)*(구분표!$F$2:$F$313='17년일입'!C33)*(구분표!$G$2:$G$313='17년일입'!A33),0)))</f>
        <v>0227</v>
      </c>
      <c r="AH33" s="292"/>
      <c r="AJ33" s="284">
        <f>IF(AD33="",0,SUMIFS('17년일출'!$V$6:$V$925,'17년일출'!$AE$6:$AE$925,'17년일입'!$AD33))</f>
        <v>45000</v>
      </c>
      <c r="AK33" s="284">
        <f>IF(AD33="","",COUNTIFS('17년일출'!$AE$6:$AE$925,'17년일입'!AD33))</f>
        <v>1</v>
      </c>
      <c r="AL33" s="292" t="str">
        <f t="shared" ref="AL33:AL42" si="16">IF(U33=AJ33,"OK","@@")</f>
        <v>OK</v>
      </c>
      <c r="AN33" s="284">
        <f>IF(AD33="",0,SUMIFS('17년일출'!$AA$6:$AA$925,'17년일출'!$AE$6:$AE$925,'17년일입'!$AD33))</f>
        <v>45000</v>
      </c>
      <c r="AO33" s="284">
        <f>IF(AD33="","",COUNTIFS('17년일출'!$AE$6:$AE$925,AD33))</f>
        <v>1</v>
      </c>
      <c r="AP33" s="292" t="str">
        <f t="shared" si="7"/>
        <v>OK</v>
      </c>
    </row>
    <row r="34" spans="1:42" ht="50.1" customHeight="1">
      <c r="A34" s="277" t="str">
        <f>IFERROR(VLOOKUP($C34,구분표!$A$2:$C$313,2,FALSE),"")</f>
        <v>농정해양위원회</v>
      </c>
      <c r="B34" s="278" t="str">
        <f>IFERROR(VLOOKUP($C34,구분표!$A$2:$C$313,3,FALSE),"")</f>
        <v>축산산림국</v>
      </c>
      <c r="C34" s="279" t="s">
        <v>307</v>
      </c>
      <c r="D34" s="280" t="s">
        <v>822</v>
      </c>
      <c r="E34" s="281">
        <v>681</v>
      </c>
      <c r="F34" s="280"/>
      <c r="G34" s="296" t="s">
        <v>1173</v>
      </c>
      <c r="H34" s="283">
        <v>2216208</v>
      </c>
      <c r="I34" s="284"/>
      <c r="J34" s="285">
        <v>283792</v>
      </c>
      <c r="K34" s="286">
        <f t="shared" si="13"/>
        <v>2500000</v>
      </c>
      <c r="L34" s="287"/>
      <c r="M34" s="288">
        <v>283792</v>
      </c>
      <c r="N34" s="289">
        <f t="shared" si="14"/>
        <v>2500000</v>
      </c>
      <c r="O34" s="290" t="str">
        <f t="shared" si="15"/>
        <v>X</v>
      </c>
      <c r="P34" s="291" t="s">
        <v>2111</v>
      </c>
      <c r="R34" s="292" t="s">
        <v>898</v>
      </c>
      <c r="T34" s="292" t="s">
        <v>831</v>
      </c>
      <c r="U34" s="284">
        <v>283792</v>
      </c>
      <c r="V34" s="284">
        <v>0</v>
      </c>
      <c r="W34" s="292" t="str">
        <f t="shared" si="1"/>
        <v>OK</v>
      </c>
      <c r="Y34" s="292" t="s">
        <v>831</v>
      </c>
      <c r="Z34" s="284">
        <v>283792</v>
      </c>
      <c r="AA34" s="284">
        <v>0</v>
      </c>
      <c r="AB34" s="292" t="str">
        <f t="shared" si="2"/>
        <v>OK</v>
      </c>
      <c r="AD34" s="292" t="str">
        <f>IF(AF34="","",IF(T34="도비","세입없음",CONCATENATE(AF34,"-",COUNTIF($AF$7:AF34,AF34))))</f>
        <v>0227-12</v>
      </c>
      <c r="AF34" s="292" t="str">
        <f t="array" ref="AF34">IF(C34="","",INDEX(구분표!$I$2:$I$313, MATCH(1,(구분표!$E$2:$E$313='17년일입'!B34)*(구분표!$F$2:$F$313='17년일입'!C34)*(구분표!$G$2:$G$313='17년일입'!A34),0)))</f>
        <v>0227</v>
      </c>
      <c r="AH34" s="292"/>
      <c r="AJ34" s="284">
        <f>IF(AD34="",0,SUMIFS('17년일출'!$V$6:$V$925,'17년일출'!$AE$6:$AE$925,'17년일입'!$AD34))</f>
        <v>283792</v>
      </c>
      <c r="AK34" s="284">
        <f>IF(AD34="","",COUNTIFS('17년일출'!$AE$6:$AE$925,'17년일입'!AD34))</f>
        <v>1</v>
      </c>
      <c r="AL34" s="292" t="str">
        <f t="shared" si="16"/>
        <v>OK</v>
      </c>
      <c r="AN34" s="284">
        <f>IF(AD34="",0,SUMIFS('17년일출'!$AA$6:$AA$925,'17년일출'!$AE$6:$AE$925,'17년일입'!$AD34))</f>
        <v>283792</v>
      </c>
      <c r="AO34" s="284">
        <f>IF(AD34="","",COUNTIFS('17년일출'!$AE$6:$AE$925,AD34))</f>
        <v>1</v>
      </c>
      <c r="AP34" s="292" t="str">
        <f t="shared" si="7"/>
        <v>OK</v>
      </c>
    </row>
    <row r="35" spans="1:42" ht="50.1" customHeight="1">
      <c r="A35" s="277" t="str">
        <f>IFERROR(VLOOKUP($C35,구분표!$A$2:$C$313,2,FALSE),"")</f>
        <v>농정해양위원회</v>
      </c>
      <c r="B35" s="278" t="str">
        <f>IFERROR(VLOOKUP($C35,구분표!$A$2:$C$313,3,FALSE),"")</f>
        <v>축산산림국</v>
      </c>
      <c r="C35" s="279" t="s">
        <v>307</v>
      </c>
      <c r="D35" s="280" t="s">
        <v>822</v>
      </c>
      <c r="E35" s="281">
        <v>681</v>
      </c>
      <c r="F35" s="280"/>
      <c r="G35" s="296" t="s">
        <v>1174</v>
      </c>
      <c r="H35" s="283">
        <v>620900</v>
      </c>
      <c r="I35" s="284"/>
      <c r="J35" s="285">
        <v>39100</v>
      </c>
      <c r="K35" s="286">
        <f t="shared" si="13"/>
        <v>660000</v>
      </c>
      <c r="L35" s="287"/>
      <c r="M35" s="288">
        <v>39100</v>
      </c>
      <c r="N35" s="289">
        <f t="shared" si="14"/>
        <v>660000</v>
      </c>
      <c r="O35" s="290" t="str">
        <f t="shared" si="15"/>
        <v>X</v>
      </c>
      <c r="P35" s="291" t="s">
        <v>2111</v>
      </c>
      <c r="R35" s="292" t="s">
        <v>898</v>
      </c>
      <c r="T35" s="292" t="s">
        <v>831</v>
      </c>
      <c r="U35" s="284">
        <v>39100</v>
      </c>
      <c r="V35" s="284">
        <v>0</v>
      </c>
      <c r="W35" s="292" t="str">
        <f t="shared" si="1"/>
        <v>OK</v>
      </c>
      <c r="Y35" s="292" t="s">
        <v>831</v>
      </c>
      <c r="Z35" s="284">
        <v>39100</v>
      </c>
      <c r="AA35" s="284">
        <v>0</v>
      </c>
      <c r="AB35" s="292" t="str">
        <f t="shared" si="2"/>
        <v>OK</v>
      </c>
      <c r="AD35" s="292" t="str">
        <f>IF(AF35="","",IF(T35="도비","세입없음",CONCATENATE(AF35,"-",COUNTIF($AF$7:AF35,AF35))))</f>
        <v>0227-13</v>
      </c>
      <c r="AF35" s="292" t="str">
        <f t="array" ref="AF35">IF(C35="","",INDEX(구분표!$I$2:$I$313, MATCH(1,(구분표!$E$2:$E$313='17년일입'!B35)*(구분표!$F$2:$F$313='17년일입'!C35)*(구분표!$G$2:$G$313='17년일입'!A35),0)))</f>
        <v>0227</v>
      </c>
      <c r="AH35" s="292"/>
      <c r="AJ35" s="284">
        <f>IF(AD35="",0,SUMIFS('17년일출'!$V$6:$V$925,'17년일출'!$AE$6:$AE$925,'17년일입'!$AD35))</f>
        <v>39100</v>
      </c>
      <c r="AK35" s="284">
        <f>IF(AD35="","",COUNTIFS('17년일출'!$AE$6:$AE$925,'17년일입'!AD35))</f>
        <v>1</v>
      </c>
      <c r="AL35" s="292" t="str">
        <f t="shared" si="16"/>
        <v>OK</v>
      </c>
      <c r="AN35" s="284">
        <f>IF(AD35="",0,SUMIFS('17년일출'!$AA$6:$AA$925,'17년일출'!$AE$6:$AE$925,'17년일입'!$AD35))</f>
        <v>39100</v>
      </c>
      <c r="AO35" s="284">
        <f>IF(AD35="","",COUNTIFS('17년일출'!$AE$6:$AE$925,AD35))</f>
        <v>1</v>
      </c>
      <c r="AP35" s="292" t="str">
        <f t="shared" si="7"/>
        <v>OK</v>
      </c>
    </row>
    <row r="36" spans="1:42" ht="50.1" customHeight="1">
      <c r="A36" s="277" t="str">
        <f>IFERROR(VLOOKUP($C36,구분표!$A$2:$C$313,2,FALSE),"")</f>
        <v>농정해양위원회</v>
      </c>
      <c r="B36" s="278" t="str">
        <f>IFERROR(VLOOKUP($C36,구분표!$A$2:$C$313,3,FALSE),"")</f>
        <v>축산산림국</v>
      </c>
      <c r="C36" s="279" t="s">
        <v>307</v>
      </c>
      <c r="D36" s="280" t="s">
        <v>822</v>
      </c>
      <c r="E36" s="281">
        <v>681</v>
      </c>
      <c r="F36" s="280"/>
      <c r="G36" s="296" t="s">
        <v>1175</v>
      </c>
      <c r="H36" s="283">
        <v>647100</v>
      </c>
      <c r="I36" s="284">
        <v>-647100</v>
      </c>
      <c r="J36" s="285"/>
      <c r="K36" s="286">
        <f t="shared" si="13"/>
        <v>0</v>
      </c>
      <c r="L36" s="287">
        <v>-647100</v>
      </c>
      <c r="M36" s="288"/>
      <c r="N36" s="289">
        <f t="shared" si="14"/>
        <v>0</v>
      </c>
      <c r="O36" s="290" t="str">
        <f t="shared" si="15"/>
        <v>X</v>
      </c>
      <c r="P36" s="291" t="s">
        <v>2111</v>
      </c>
      <c r="R36" s="292" t="s">
        <v>898</v>
      </c>
      <c r="T36" s="292" t="s">
        <v>831</v>
      </c>
      <c r="U36" s="284">
        <v>-647100</v>
      </c>
      <c r="V36" s="284">
        <v>0</v>
      </c>
      <c r="W36" s="292" t="str">
        <f t="shared" si="1"/>
        <v>OK</v>
      </c>
      <c r="Y36" s="292" t="s">
        <v>831</v>
      </c>
      <c r="Z36" s="284">
        <v>-647100</v>
      </c>
      <c r="AA36" s="284">
        <v>0</v>
      </c>
      <c r="AB36" s="292" t="str">
        <f t="shared" si="2"/>
        <v>OK</v>
      </c>
      <c r="AD36" s="292" t="str">
        <f>IF(AF36="","",IF(T36="도비","세입없음",CONCATENATE(AF36,"-",COUNTIF($AF$7:AF36,AF36))))</f>
        <v>0227-14</v>
      </c>
      <c r="AF36" s="292" t="str">
        <f t="array" ref="AF36">IF(C36="","",INDEX(구분표!$I$2:$I$313, MATCH(1,(구분표!$E$2:$E$313='17년일입'!B36)*(구분표!$F$2:$F$313='17년일입'!C36)*(구분표!$G$2:$G$313='17년일입'!A36),0)))</f>
        <v>0227</v>
      </c>
      <c r="AH36" s="292"/>
      <c r="AJ36" s="284">
        <f>IF(AD36="",0,SUMIFS('17년일출'!$V$6:$V$925,'17년일출'!$AE$6:$AE$925,'17년일입'!$AD36))</f>
        <v>-647100</v>
      </c>
      <c r="AK36" s="284">
        <f>IF(AD36="","",COUNTIFS('17년일출'!$AE$6:$AE$925,'17년일입'!AD36))</f>
        <v>1</v>
      </c>
      <c r="AL36" s="292" t="str">
        <f t="shared" si="16"/>
        <v>OK</v>
      </c>
      <c r="AN36" s="284">
        <f>IF(AD36="",0,SUMIFS('17년일출'!$AA$6:$AA$925,'17년일출'!$AE$6:$AE$925,'17년일입'!$AD36))</f>
        <v>-647100</v>
      </c>
      <c r="AO36" s="284">
        <f>IF(AD36="","",COUNTIFS('17년일출'!$AE$6:$AE$925,AD36))</f>
        <v>1</v>
      </c>
      <c r="AP36" s="292" t="str">
        <f t="shared" si="7"/>
        <v>OK</v>
      </c>
    </row>
    <row r="37" spans="1:42" ht="50.1" customHeight="1">
      <c r="A37" s="277" t="str">
        <f>IFERROR(VLOOKUP($C37,구분표!$A$2:$C$313,2,FALSE),"")</f>
        <v>농정해양위원회</v>
      </c>
      <c r="B37" s="278" t="str">
        <f>IFERROR(VLOOKUP($C37,구분표!$A$2:$C$313,3,FALSE),"")</f>
        <v>축산산림국</v>
      </c>
      <c r="C37" s="279" t="s">
        <v>307</v>
      </c>
      <c r="D37" s="280" t="s">
        <v>822</v>
      </c>
      <c r="E37" s="281">
        <v>681</v>
      </c>
      <c r="F37" s="280"/>
      <c r="G37" s="296" t="s">
        <v>1176</v>
      </c>
      <c r="H37" s="283">
        <v>74000</v>
      </c>
      <c r="I37" s="284">
        <v>-11000</v>
      </c>
      <c r="J37" s="285"/>
      <c r="K37" s="286">
        <f t="shared" si="13"/>
        <v>63000</v>
      </c>
      <c r="L37" s="287">
        <v>-11000</v>
      </c>
      <c r="M37" s="288"/>
      <c r="N37" s="289">
        <f t="shared" si="14"/>
        <v>63000</v>
      </c>
      <c r="O37" s="290" t="str">
        <f t="shared" si="15"/>
        <v>X</v>
      </c>
      <c r="P37" s="291" t="s">
        <v>2111</v>
      </c>
      <c r="R37" s="292" t="s">
        <v>898</v>
      </c>
      <c r="T37" s="292" t="s">
        <v>831</v>
      </c>
      <c r="U37" s="284">
        <v>-11000</v>
      </c>
      <c r="V37" s="284">
        <v>0</v>
      </c>
      <c r="W37" s="292" t="str">
        <f t="shared" si="1"/>
        <v>OK</v>
      </c>
      <c r="Y37" s="292" t="s">
        <v>831</v>
      </c>
      <c r="Z37" s="284">
        <v>-11000</v>
      </c>
      <c r="AA37" s="284">
        <v>0</v>
      </c>
      <c r="AB37" s="292" t="str">
        <f t="shared" si="2"/>
        <v>OK</v>
      </c>
      <c r="AD37" s="292" t="str">
        <f>IF(AF37="","",IF(T37="도비","세입없음",CONCATENATE(AF37,"-",COUNTIF($AF$7:AF37,AF37))))</f>
        <v>0227-15</v>
      </c>
      <c r="AF37" s="292" t="str">
        <f t="array" ref="AF37">IF(C37="","",INDEX(구분표!$I$2:$I$313, MATCH(1,(구분표!$E$2:$E$313='17년일입'!B37)*(구분표!$F$2:$F$313='17년일입'!C37)*(구분표!$G$2:$G$313='17년일입'!A37),0)))</f>
        <v>0227</v>
      </c>
      <c r="AH37" s="292"/>
      <c r="AJ37" s="284">
        <f>IF(AD37="",0,SUMIFS('17년일출'!$V$6:$V$925,'17년일출'!$AE$6:$AE$925,'17년일입'!$AD37))</f>
        <v>-11000</v>
      </c>
      <c r="AK37" s="284">
        <f>IF(AD37="","",COUNTIFS('17년일출'!$AE$6:$AE$925,'17년일입'!AD37))</f>
        <v>1</v>
      </c>
      <c r="AL37" s="292" t="str">
        <f t="shared" si="16"/>
        <v>OK</v>
      </c>
      <c r="AN37" s="284">
        <f>IF(AD37="",0,SUMIFS('17년일출'!$AA$6:$AA$925,'17년일출'!$AE$6:$AE$925,'17년일입'!$AD37))</f>
        <v>-11000</v>
      </c>
      <c r="AO37" s="284">
        <f>IF(AD37="","",COUNTIFS('17년일출'!$AE$6:$AE$925,AD37))</f>
        <v>1</v>
      </c>
      <c r="AP37" s="292" t="str">
        <f t="shared" si="7"/>
        <v>OK</v>
      </c>
    </row>
    <row r="38" spans="1:42" ht="50.1" customHeight="1">
      <c r="A38" s="277" t="str">
        <f>IFERROR(VLOOKUP($C38,구분표!$A$2:$C$313,2,FALSE),"")</f>
        <v>농정해양위원회</v>
      </c>
      <c r="B38" s="278" t="str">
        <f>IFERROR(VLOOKUP($C38,구분표!$A$2:$C$313,3,FALSE),"")</f>
        <v>축산산림국</v>
      </c>
      <c r="C38" s="279" t="s">
        <v>307</v>
      </c>
      <c r="D38" s="280" t="s">
        <v>822</v>
      </c>
      <c r="E38" s="281">
        <v>681</v>
      </c>
      <c r="F38" s="280"/>
      <c r="G38" s="296" t="s">
        <v>1177</v>
      </c>
      <c r="H38" s="283">
        <v>91900</v>
      </c>
      <c r="I38" s="284">
        <v>-62640</v>
      </c>
      <c r="J38" s="285"/>
      <c r="K38" s="286">
        <f t="shared" si="13"/>
        <v>29260</v>
      </c>
      <c r="L38" s="287">
        <v>-62640</v>
      </c>
      <c r="M38" s="288"/>
      <c r="N38" s="289">
        <f t="shared" si="14"/>
        <v>29260</v>
      </c>
      <c r="O38" s="290" t="str">
        <f t="shared" si="15"/>
        <v>X</v>
      </c>
      <c r="P38" s="291" t="s">
        <v>2111</v>
      </c>
      <c r="R38" s="292" t="s">
        <v>898</v>
      </c>
      <c r="T38" s="292" t="s">
        <v>831</v>
      </c>
      <c r="U38" s="284">
        <v>-62640</v>
      </c>
      <c r="V38" s="284">
        <v>0</v>
      </c>
      <c r="W38" s="292" t="str">
        <f t="shared" ref="W38:W69" si="17">IF(SUM($I38:$J38)=SUM($U38:$V38),"OK","검토")</f>
        <v>OK</v>
      </c>
      <c r="Y38" s="292" t="s">
        <v>831</v>
      </c>
      <c r="Z38" s="284">
        <v>-62640</v>
      </c>
      <c r="AA38" s="284">
        <v>0</v>
      </c>
      <c r="AB38" s="292" t="str">
        <f t="shared" si="2"/>
        <v>OK</v>
      </c>
      <c r="AD38" s="292" t="str">
        <f>IF(AF38="","",IF(T38="도비","세입없음",CONCATENATE(AF38,"-",COUNTIF($AF$7:AF38,AF38))))</f>
        <v>0227-16</v>
      </c>
      <c r="AF38" s="292" t="str">
        <f t="array" ref="AF38">IF(C38="","",INDEX(구분표!$I$2:$I$313, MATCH(1,(구분표!$E$2:$E$313='17년일입'!B38)*(구분표!$F$2:$F$313='17년일입'!C38)*(구분표!$G$2:$G$313='17년일입'!A38),0)))</f>
        <v>0227</v>
      </c>
      <c r="AH38" s="292"/>
      <c r="AJ38" s="284">
        <f>IF(AD38="",0,SUMIFS('17년일출'!$V$6:$V$925,'17년일출'!$AE$6:$AE$925,'17년일입'!$AD38))</f>
        <v>-62640</v>
      </c>
      <c r="AK38" s="284">
        <f>IF(AD38="","",COUNTIFS('17년일출'!$AE$6:$AE$925,'17년일입'!AD38))</f>
        <v>1</v>
      </c>
      <c r="AL38" s="292" t="str">
        <f t="shared" si="16"/>
        <v>OK</v>
      </c>
      <c r="AN38" s="284">
        <f>IF(AD38="",0,SUMIFS('17년일출'!$AA$6:$AA$925,'17년일출'!$AE$6:$AE$925,'17년일입'!$AD38))</f>
        <v>-62640</v>
      </c>
      <c r="AO38" s="284">
        <f>IF(AD38="","",COUNTIFS('17년일출'!$AE$6:$AE$925,AD38))</f>
        <v>1</v>
      </c>
      <c r="AP38" s="292" t="str">
        <f t="shared" si="7"/>
        <v>OK</v>
      </c>
    </row>
    <row r="39" spans="1:42" ht="50.1" customHeight="1">
      <c r="A39" s="277" t="str">
        <f>IFERROR(VLOOKUP($C39,구분표!$A$2:$C$313,2,FALSE),"")</f>
        <v>농정해양위원회</v>
      </c>
      <c r="B39" s="278" t="str">
        <f>IFERROR(VLOOKUP($C39,구분표!$A$2:$C$313,3,FALSE),"")</f>
        <v>축산산림국</v>
      </c>
      <c r="C39" s="279" t="s">
        <v>310</v>
      </c>
      <c r="D39" s="280" t="s">
        <v>822</v>
      </c>
      <c r="E39" s="281">
        <v>682</v>
      </c>
      <c r="F39" s="280"/>
      <c r="G39" s="296" t="s">
        <v>1178</v>
      </c>
      <c r="H39" s="283">
        <v>328000</v>
      </c>
      <c r="I39" s="284"/>
      <c r="J39" s="285">
        <v>40000</v>
      </c>
      <c r="K39" s="286">
        <f t="shared" si="13"/>
        <v>368000</v>
      </c>
      <c r="L39" s="287"/>
      <c r="M39" s="288">
        <v>40000</v>
      </c>
      <c r="N39" s="289">
        <f t="shared" si="14"/>
        <v>368000</v>
      </c>
      <c r="O39" s="290" t="str">
        <f t="shared" si="15"/>
        <v>X</v>
      </c>
      <c r="P39" s="291" t="s">
        <v>2111</v>
      </c>
      <c r="R39" s="292" t="s">
        <v>898</v>
      </c>
      <c r="T39" s="292" t="s">
        <v>831</v>
      </c>
      <c r="U39" s="284">
        <v>40000</v>
      </c>
      <c r="V39" s="284"/>
      <c r="W39" s="292" t="str">
        <f t="shared" si="17"/>
        <v>OK</v>
      </c>
      <c r="Y39" s="292" t="s">
        <v>831</v>
      </c>
      <c r="Z39" s="284">
        <v>40000</v>
      </c>
      <c r="AA39" s="284"/>
      <c r="AB39" s="292" t="str">
        <f t="shared" ref="AB39:AB70" si="18">IF(SUM(L39:M39)=SUM(Z39:AA39),"OK","검토")</f>
        <v>OK</v>
      </c>
      <c r="AD39" s="292" t="str">
        <f>IF(AF39="","",IF(T39="도비","세입없음",CONCATENATE(AF39,"-",COUNTIF($AF$7:AF39,AF39))))</f>
        <v>0228-1</v>
      </c>
      <c r="AF39" s="292" t="str">
        <f t="array" ref="AF39">IF(C39="","",INDEX(구분표!$I$2:$I$313, MATCH(1,(구분표!$E$2:$E$313='17년일입'!B39)*(구분표!$F$2:$F$313='17년일입'!C39)*(구분표!$G$2:$G$313='17년일입'!A39),0)))</f>
        <v>0228</v>
      </c>
      <c r="AH39" s="292"/>
      <c r="AJ39" s="284">
        <f>IF(AD39="",0,SUMIFS('17년일출'!$V$6:$V$925,'17년일출'!$AE$6:$AE$925,'17년일입'!$AD39))</f>
        <v>40000</v>
      </c>
      <c r="AK39" s="284">
        <f>IF(AD39="","",COUNTIFS('17년일출'!$AE$6:$AE$925,'17년일입'!AD39))</f>
        <v>1</v>
      </c>
      <c r="AL39" s="292" t="str">
        <f t="shared" si="16"/>
        <v>OK</v>
      </c>
      <c r="AN39" s="284">
        <f>IF(AD39="",0,SUMIFS('17년일출'!$AA$6:$AA$925,'17년일출'!$AE$6:$AE$925,'17년일입'!$AD39))</f>
        <v>40000</v>
      </c>
      <c r="AO39" s="284">
        <f>IF(AD39="","",COUNTIFS('17년일출'!$AE$6:$AE$925,AD39))</f>
        <v>1</v>
      </c>
      <c r="AP39" s="292" t="str">
        <f t="shared" si="7"/>
        <v>OK</v>
      </c>
    </row>
    <row r="40" spans="1:42" ht="50.1" customHeight="1">
      <c r="A40" s="277" t="str">
        <f>IFERROR(VLOOKUP($C40,구분표!$A$2:$C$313,2,FALSE),"")</f>
        <v>농정해양위원회</v>
      </c>
      <c r="B40" s="278" t="str">
        <f>IFERROR(VLOOKUP($C40,구분표!$A$2:$C$313,3,FALSE),"")</f>
        <v>축산산림국</v>
      </c>
      <c r="C40" s="279" t="s">
        <v>312</v>
      </c>
      <c r="D40" s="280" t="s">
        <v>823</v>
      </c>
      <c r="E40" s="281"/>
      <c r="F40" s="280"/>
      <c r="G40" s="296" t="s">
        <v>1179</v>
      </c>
      <c r="H40" s="283"/>
      <c r="I40" s="284"/>
      <c r="J40" s="285">
        <v>466624</v>
      </c>
      <c r="K40" s="286">
        <f t="shared" si="13"/>
        <v>466624</v>
      </c>
      <c r="L40" s="287"/>
      <c r="M40" s="288">
        <v>466624</v>
      </c>
      <c r="N40" s="289">
        <f t="shared" si="14"/>
        <v>466624</v>
      </c>
      <c r="O40" s="290" t="str">
        <f t="shared" si="15"/>
        <v>X</v>
      </c>
      <c r="P40" s="291" t="s">
        <v>2111</v>
      </c>
      <c r="R40" s="292" t="s">
        <v>898</v>
      </c>
      <c r="T40" s="292" t="s">
        <v>899</v>
      </c>
      <c r="U40" s="284">
        <v>466624</v>
      </c>
      <c r="V40" s="284">
        <v>0</v>
      </c>
      <c r="W40" s="292" t="str">
        <f t="shared" si="17"/>
        <v>OK</v>
      </c>
      <c r="Y40" s="292" t="s">
        <v>899</v>
      </c>
      <c r="Z40" s="284">
        <v>466624</v>
      </c>
      <c r="AA40" s="284">
        <v>0</v>
      </c>
      <c r="AB40" s="292" t="str">
        <f t="shared" si="18"/>
        <v>OK</v>
      </c>
      <c r="AD40" s="292" t="str">
        <f>IF(AF40="","",IF(T40="도비","세입없음",CONCATENATE(AF40,"-",COUNTIF($AF$7:AF40,AF40))))</f>
        <v>0229-1</v>
      </c>
      <c r="AF40" s="292" t="str">
        <f t="array" ref="AF40">IF(C40="","",INDEX(구분표!$I$2:$I$313, MATCH(1,(구분표!$E$2:$E$313='17년일입'!B40)*(구분표!$F$2:$F$313='17년일입'!C40)*(구분표!$G$2:$G$313='17년일입'!A40),0)))</f>
        <v>0229</v>
      </c>
      <c r="AH40" s="292"/>
      <c r="AJ40" s="284">
        <f>IF(AD40="",0,SUMIFS('17년일출'!$V$6:$V$925,'17년일출'!$AE$6:$AE$925,'17년일입'!$AD40))</f>
        <v>466624</v>
      </c>
      <c r="AK40" s="284">
        <f>IF(AD40="","",COUNTIFS('17년일출'!$AE$6:$AE$925,'17년일입'!AD40))</f>
        <v>1</v>
      </c>
      <c r="AL40" s="292" t="str">
        <f t="shared" si="16"/>
        <v>OK</v>
      </c>
      <c r="AN40" s="284">
        <f>IF(AD40="",0,SUMIFS('17년일출'!$AA$6:$AA$925,'17년일출'!$AE$6:$AE$925,'17년일입'!$AD40))</f>
        <v>466624</v>
      </c>
      <c r="AO40" s="284">
        <f>IF(AD40="","",COUNTIFS('17년일출'!$AE$6:$AE$925,AD40))</f>
        <v>1</v>
      </c>
      <c r="AP40" s="292" t="str">
        <f t="shared" si="7"/>
        <v>OK</v>
      </c>
    </row>
    <row r="41" spans="1:42" ht="50.1" customHeight="1">
      <c r="A41" s="277" t="str">
        <f>IFERROR(VLOOKUP($C41,구분표!$A$2:$C$313,2,FALSE),"")</f>
        <v>농정해양위원회</v>
      </c>
      <c r="B41" s="278" t="str">
        <f>IFERROR(VLOOKUP($C41,구분표!$A$2:$C$313,3,FALSE),"")</f>
        <v>축산산림국</v>
      </c>
      <c r="C41" s="279" t="s">
        <v>312</v>
      </c>
      <c r="D41" s="280" t="s">
        <v>823</v>
      </c>
      <c r="E41" s="281"/>
      <c r="F41" s="280"/>
      <c r="G41" s="296" t="s">
        <v>1180</v>
      </c>
      <c r="H41" s="283"/>
      <c r="I41" s="284"/>
      <c r="J41" s="285">
        <v>572580</v>
      </c>
      <c r="K41" s="286">
        <f t="shared" si="13"/>
        <v>572580</v>
      </c>
      <c r="L41" s="287"/>
      <c r="M41" s="288">
        <v>572580</v>
      </c>
      <c r="N41" s="289">
        <f t="shared" si="14"/>
        <v>572580</v>
      </c>
      <c r="O41" s="290" t="str">
        <f t="shared" si="15"/>
        <v>X</v>
      </c>
      <c r="P41" s="291" t="s">
        <v>2111</v>
      </c>
      <c r="R41" s="292" t="s">
        <v>898</v>
      </c>
      <c r="T41" s="292" t="s">
        <v>899</v>
      </c>
      <c r="U41" s="284">
        <v>572580</v>
      </c>
      <c r="V41" s="284">
        <v>0</v>
      </c>
      <c r="W41" s="292" t="str">
        <f t="shared" si="17"/>
        <v>OK</v>
      </c>
      <c r="Y41" s="292" t="s">
        <v>899</v>
      </c>
      <c r="Z41" s="284">
        <v>572580</v>
      </c>
      <c r="AA41" s="284">
        <v>0</v>
      </c>
      <c r="AB41" s="292" t="str">
        <f t="shared" si="18"/>
        <v>OK</v>
      </c>
      <c r="AD41" s="292" t="str">
        <f>IF(AF41="","",IF(T41="도비","세입없음",CONCATENATE(AF41,"-",COUNTIF($AF$7:AF41,AF41))))</f>
        <v>0229-2</v>
      </c>
      <c r="AF41" s="292" t="str">
        <f t="array" ref="AF41">IF(C41="","",INDEX(구분표!$I$2:$I$313, MATCH(1,(구분표!$E$2:$E$313='17년일입'!B41)*(구분표!$F$2:$F$313='17년일입'!C41)*(구분표!$G$2:$G$313='17년일입'!A41),0)))</f>
        <v>0229</v>
      </c>
      <c r="AH41" s="292"/>
      <c r="AJ41" s="284">
        <f>IF(AD41="",0,SUMIFS('17년일출'!$V$6:$V$925,'17년일출'!$AE$6:$AE$925,'17년일입'!$AD41))</f>
        <v>572580</v>
      </c>
      <c r="AK41" s="284">
        <f>IF(AD41="","",COUNTIFS('17년일출'!$AE$6:$AE$925,'17년일입'!AD41))</f>
        <v>1</v>
      </c>
      <c r="AL41" s="292" t="str">
        <f t="shared" si="16"/>
        <v>OK</v>
      </c>
      <c r="AN41" s="284">
        <f>IF(AD41="",0,SUMIFS('17년일출'!$AA$6:$AA$925,'17년일출'!$AE$6:$AE$925,'17년일입'!$AD41))</f>
        <v>572580</v>
      </c>
      <c r="AO41" s="284">
        <f>IF(AD41="","",COUNTIFS('17년일출'!$AE$6:$AE$925,AD41))</f>
        <v>1</v>
      </c>
      <c r="AP41" s="292" t="str">
        <f t="shared" si="7"/>
        <v>OK</v>
      </c>
    </row>
    <row r="42" spans="1:42" ht="50.1" customHeight="1">
      <c r="A42" s="277" t="str">
        <f>IFERROR(VLOOKUP($C42,구분표!$A$2:$C$313,2,FALSE),"")</f>
        <v>농정해양위원회</v>
      </c>
      <c r="B42" s="278" t="str">
        <f>IFERROR(VLOOKUP($C42,구분표!$A$2:$C$313,3,FALSE),"")</f>
        <v>축산산림국</v>
      </c>
      <c r="C42" s="279" t="s">
        <v>594</v>
      </c>
      <c r="D42" s="280" t="s">
        <v>822</v>
      </c>
      <c r="E42" s="281">
        <v>688</v>
      </c>
      <c r="F42" s="280"/>
      <c r="G42" s="296" t="s">
        <v>1181</v>
      </c>
      <c r="H42" s="283">
        <v>158889</v>
      </c>
      <c r="I42" s="284"/>
      <c r="J42" s="285">
        <v>111</v>
      </c>
      <c r="K42" s="286">
        <f t="shared" si="13"/>
        <v>159000</v>
      </c>
      <c r="L42" s="287"/>
      <c r="M42" s="288">
        <v>111</v>
      </c>
      <c r="N42" s="289">
        <f t="shared" si="14"/>
        <v>159000</v>
      </c>
      <c r="O42" s="290" t="str">
        <f t="shared" si="15"/>
        <v>X</v>
      </c>
      <c r="P42" s="291" t="s">
        <v>2111</v>
      </c>
      <c r="R42" s="292" t="s">
        <v>898</v>
      </c>
      <c r="T42" s="292" t="s">
        <v>831</v>
      </c>
      <c r="U42" s="284">
        <v>111</v>
      </c>
      <c r="V42" s="284">
        <v>0</v>
      </c>
      <c r="W42" s="292" t="str">
        <f t="shared" si="17"/>
        <v>OK</v>
      </c>
      <c r="Y42" s="292" t="s">
        <v>831</v>
      </c>
      <c r="Z42" s="284">
        <v>111</v>
      </c>
      <c r="AA42" s="284">
        <v>0</v>
      </c>
      <c r="AB42" s="292" t="str">
        <f t="shared" si="18"/>
        <v>OK</v>
      </c>
      <c r="AD42" s="292" t="str">
        <f>IF(AF42="","",IF(T42="도비","세입없음",CONCATENATE(AF42,"-",COUNTIF($AF$7:AF42,AF42))))</f>
        <v>0233-1</v>
      </c>
      <c r="AF42" s="292" t="str">
        <f t="array" ref="AF42">IF(C42="","",INDEX(구분표!$I$2:$I$313, MATCH(1,(구분표!$E$2:$E$313='17년일입'!B42)*(구분표!$F$2:$F$313='17년일입'!C42)*(구분표!$G$2:$G$313='17년일입'!A42),0)))</f>
        <v>0233</v>
      </c>
      <c r="AH42" s="292"/>
      <c r="AJ42" s="284">
        <f>IF(AD42="",0,SUMIFS('17년일출'!$V$6:$V$925,'17년일출'!$AE$6:$AE$925,'17년일입'!$AD42))</f>
        <v>111</v>
      </c>
      <c r="AK42" s="284">
        <f>IF(AD42="","",COUNTIFS('17년일출'!$AE$6:$AE$925,'17년일입'!AD42))</f>
        <v>3</v>
      </c>
      <c r="AL42" s="292" t="str">
        <f t="shared" si="16"/>
        <v>OK</v>
      </c>
      <c r="AN42" s="284">
        <f>IF(AD42="",0,SUMIFS('17년일출'!$AA$6:$AA$925,'17년일출'!$AE$6:$AE$925,'17년일입'!$AD42))</f>
        <v>111</v>
      </c>
      <c r="AO42" s="284">
        <f>IF(AD42="","",COUNTIFS('17년일출'!$AE$6:$AE$925,AD42))</f>
        <v>3</v>
      </c>
      <c r="AP42" s="292" t="str">
        <f t="shared" si="7"/>
        <v>OK</v>
      </c>
    </row>
    <row r="43" spans="1:42" ht="50.1" customHeight="1">
      <c r="A43" s="277" t="str">
        <f>IFERROR(VLOOKUP($C43,구분표!$A$2:$C$313,2,FALSE),"")</f>
        <v>농정해양위원회</v>
      </c>
      <c r="B43" s="278" t="str">
        <f>IFERROR(VLOOKUP($C43,구분표!$A$2:$C$313,3,FALSE),"")</f>
        <v>농업기술원</v>
      </c>
      <c r="C43" s="279" t="s">
        <v>595</v>
      </c>
      <c r="D43" s="280" t="s">
        <v>823</v>
      </c>
      <c r="E43" s="281"/>
      <c r="F43" s="280"/>
      <c r="G43" s="296" t="s">
        <v>1182</v>
      </c>
      <c r="H43" s="283"/>
      <c r="I43" s="284"/>
      <c r="J43" s="285">
        <v>75000</v>
      </c>
      <c r="K43" s="286">
        <f t="shared" ref="K43:K52" si="19">SUM(H43:J43)</f>
        <v>75000</v>
      </c>
      <c r="L43" s="287"/>
      <c r="M43" s="288">
        <v>75000</v>
      </c>
      <c r="N43" s="289">
        <f t="shared" ref="N43:N52" si="20">SUM(H43,L43,M43)</f>
        <v>75000</v>
      </c>
      <c r="O43" s="290" t="str">
        <f t="shared" ref="O43:O52" si="21">IF(AND((K43=0),(N43&gt;0)),"O",IF(AND((I43&lt;0),(K43-N43&lt;0)),"O","X"))</f>
        <v>X</v>
      </c>
      <c r="P43" s="291" t="s">
        <v>2111</v>
      </c>
      <c r="R43" s="292" t="s">
        <v>898</v>
      </c>
      <c r="T43" s="292" t="s">
        <v>899</v>
      </c>
      <c r="U43" s="284">
        <v>75000</v>
      </c>
      <c r="V43" s="284">
        <v>0</v>
      </c>
      <c r="W43" s="292" t="str">
        <f t="shared" si="17"/>
        <v>OK</v>
      </c>
      <c r="Y43" s="292" t="s">
        <v>899</v>
      </c>
      <c r="Z43" s="284">
        <v>75000</v>
      </c>
      <c r="AA43" s="284">
        <v>0</v>
      </c>
      <c r="AB43" s="292" t="str">
        <f t="shared" si="18"/>
        <v>OK</v>
      </c>
      <c r="AD43" s="292" t="str">
        <f>IF(AF43="","",IF(T43="도비","세입없음",CONCATENATE(AF43,"-",COUNTIF($AF$7:AF43,AF43))))</f>
        <v>0234-1</v>
      </c>
      <c r="AF43" s="292" t="str">
        <f t="array" ref="AF43">IF(C43="","",INDEX(구분표!$I$2:$I$313, MATCH(1,(구분표!$E$2:$E$313='17년일입'!B43)*(구분표!$F$2:$F$313='17년일입'!C43)*(구분표!$G$2:$G$313='17년일입'!A43),0)))</f>
        <v>0234</v>
      </c>
      <c r="AH43" s="292"/>
      <c r="AJ43" s="284">
        <f>IF(AD43="",0,SUMIFS('17년일출'!$V$6:$V$925,'17년일출'!$AE$6:$AE$925,'17년일입'!$AD43))</f>
        <v>75000</v>
      </c>
      <c r="AK43" s="284">
        <f>IF(AD43="","",COUNTIFS('17년일출'!$AE$6:$AE$925,'17년일입'!AD43))</f>
        <v>8</v>
      </c>
      <c r="AL43" s="292" t="str">
        <f t="shared" ref="AL43:AL52" si="22">IF(U43=AJ43,"OK","@@")</f>
        <v>OK</v>
      </c>
      <c r="AN43" s="284">
        <f>IF(AD43="",0,SUMIFS('17년일출'!$AA$6:$AA$925,'17년일출'!$AE$6:$AE$925,'17년일입'!$AD43))</f>
        <v>75000</v>
      </c>
      <c r="AO43" s="284">
        <f>IF(AD43="","",COUNTIFS('17년일출'!$AE$6:$AE$925,AD43))</f>
        <v>8</v>
      </c>
      <c r="AP43" s="292" t="str">
        <f t="shared" si="7"/>
        <v>OK</v>
      </c>
    </row>
    <row r="44" spans="1:42" ht="50.1" customHeight="1">
      <c r="A44" s="277" t="str">
        <f>IFERROR(VLOOKUP($C44,구분표!$A$2:$C$313,2,FALSE),"")</f>
        <v>농정해양위원회</v>
      </c>
      <c r="B44" s="278" t="str">
        <f>IFERROR(VLOOKUP($C44,구분표!$A$2:$C$313,3,FALSE),"")</f>
        <v>농업기술원</v>
      </c>
      <c r="C44" s="279" t="s">
        <v>595</v>
      </c>
      <c r="D44" s="280" t="s">
        <v>822</v>
      </c>
      <c r="E44" s="281">
        <v>787</v>
      </c>
      <c r="F44" s="280">
        <v>14</v>
      </c>
      <c r="G44" s="296" t="s">
        <v>1183</v>
      </c>
      <c r="H44" s="283">
        <v>683700</v>
      </c>
      <c r="I44" s="284">
        <v>-33700</v>
      </c>
      <c r="J44" s="285">
        <v>0</v>
      </c>
      <c r="K44" s="286">
        <f t="shared" si="19"/>
        <v>650000</v>
      </c>
      <c r="L44" s="287">
        <v>-33700</v>
      </c>
      <c r="M44" s="288">
        <v>0</v>
      </c>
      <c r="N44" s="289">
        <f t="shared" si="20"/>
        <v>650000</v>
      </c>
      <c r="O44" s="290" t="str">
        <f t="shared" si="21"/>
        <v>X</v>
      </c>
      <c r="P44" s="291" t="s">
        <v>979</v>
      </c>
      <c r="R44" s="292" t="s">
        <v>898</v>
      </c>
      <c r="T44" s="292" t="s">
        <v>899</v>
      </c>
      <c r="U44" s="284">
        <v>-33700</v>
      </c>
      <c r="V44" s="284">
        <v>0</v>
      </c>
      <c r="W44" s="292" t="str">
        <f t="shared" si="17"/>
        <v>OK</v>
      </c>
      <c r="Y44" s="292" t="s">
        <v>899</v>
      </c>
      <c r="Z44" s="284">
        <v>-33700</v>
      </c>
      <c r="AA44" s="284">
        <v>0</v>
      </c>
      <c r="AB44" s="292" t="str">
        <f t="shared" si="18"/>
        <v>OK</v>
      </c>
      <c r="AD44" s="292" t="str">
        <f>IF(AF44="","",IF(T44="도비","세입없음",CONCATENATE(AF44,"-",COUNTIF($AF$7:AF44,AF44))))</f>
        <v>0234-2</v>
      </c>
      <c r="AF44" s="292" t="str">
        <f t="array" ref="AF44">IF(C44="","",INDEX(구분표!$I$2:$I$313, MATCH(1,(구분표!$E$2:$E$313='17년일입'!B44)*(구분표!$F$2:$F$313='17년일입'!C44)*(구분표!$G$2:$G$313='17년일입'!A44),0)))</f>
        <v>0234</v>
      </c>
      <c r="AH44" s="292"/>
      <c r="AJ44" s="284">
        <f>IF(AD44="",0,SUMIFS('17년일출'!$V$6:$V$925,'17년일출'!$AE$6:$AE$925,'17년일입'!$AD44))</f>
        <v>-5500</v>
      </c>
      <c r="AK44" s="284">
        <f>IF(AD44="","",COUNTIFS('17년일출'!$AE$6:$AE$925,'17년일입'!AD44))</f>
        <v>3</v>
      </c>
      <c r="AL44" s="297" t="str">
        <f t="shared" si="22"/>
        <v>@@</v>
      </c>
      <c r="AN44" s="284">
        <f>IF(AD44="",0,SUMIFS('17년일출'!$AA$6:$AA$925,'17년일출'!$AE$6:$AE$925,'17년일입'!$AD44))</f>
        <v>-5500</v>
      </c>
      <c r="AO44" s="284">
        <f>IF(AD44="","",COUNTIFS('17년일출'!$AE$6:$AE$925,AD44))</f>
        <v>3</v>
      </c>
      <c r="AP44" s="298" t="str">
        <f t="shared" si="7"/>
        <v>@@</v>
      </c>
    </row>
    <row r="45" spans="1:42" ht="50.1" customHeight="1">
      <c r="A45" s="277" t="str">
        <f>IFERROR(VLOOKUP($C45,구분표!$A$2:$C$313,2,FALSE),"")</f>
        <v>농정해양위원회</v>
      </c>
      <c r="B45" s="278" t="str">
        <f>IFERROR(VLOOKUP($C45,구분표!$A$2:$C$313,3,FALSE),"")</f>
        <v>농업기술원</v>
      </c>
      <c r="C45" s="279" t="s">
        <v>595</v>
      </c>
      <c r="D45" s="280" t="s">
        <v>822</v>
      </c>
      <c r="E45" s="281">
        <v>787</v>
      </c>
      <c r="F45" s="280">
        <v>14</v>
      </c>
      <c r="G45" s="296" t="s">
        <v>1184</v>
      </c>
      <c r="H45" s="283">
        <v>656800</v>
      </c>
      <c r="I45" s="284"/>
      <c r="J45" s="285">
        <v>28200</v>
      </c>
      <c r="K45" s="286">
        <f t="shared" si="19"/>
        <v>685000</v>
      </c>
      <c r="L45" s="287"/>
      <c r="M45" s="288">
        <v>28200</v>
      </c>
      <c r="N45" s="289">
        <f t="shared" si="20"/>
        <v>685000</v>
      </c>
      <c r="O45" s="290" t="str">
        <f t="shared" si="21"/>
        <v>X</v>
      </c>
      <c r="P45" s="291" t="s">
        <v>979</v>
      </c>
      <c r="R45" s="292" t="s">
        <v>898</v>
      </c>
      <c r="T45" s="292" t="s">
        <v>899</v>
      </c>
      <c r="U45" s="284">
        <v>28200</v>
      </c>
      <c r="V45" s="284">
        <v>0</v>
      </c>
      <c r="W45" s="292" t="str">
        <f t="shared" si="17"/>
        <v>OK</v>
      </c>
      <c r="Y45" s="292" t="s">
        <v>899</v>
      </c>
      <c r="Z45" s="284">
        <v>28200</v>
      </c>
      <c r="AA45" s="284">
        <v>0</v>
      </c>
      <c r="AB45" s="292" t="str">
        <f t="shared" si="18"/>
        <v>OK</v>
      </c>
      <c r="AD45" s="292" t="str">
        <f>IF(AF45="","",IF(T45="도비","세입없음",CONCATENATE(AF45,"-",COUNTIF($AF$7:AF45,AF45))))</f>
        <v>0234-3</v>
      </c>
      <c r="AF45" s="292" t="str">
        <f t="array" ref="AF45">IF(C45="","",INDEX(구분표!$I$2:$I$313, MATCH(1,(구분표!$E$2:$E$313='17년일입'!B45)*(구분표!$F$2:$F$313='17년일입'!C45)*(구분표!$G$2:$G$313='17년일입'!A45),0)))</f>
        <v>0234</v>
      </c>
      <c r="AH45" s="292"/>
      <c r="AJ45" s="284">
        <f>IF(AD45="",0,SUMIFS('17년일출'!$V$6:$V$925,'17년일출'!$AE$6:$AE$925,'17년일입'!$AD45))</f>
        <v>0</v>
      </c>
      <c r="AK45" s="284">
        <f>IF(AD45="","",COUNTIFS('17년일출'!$AE$6:$AE$925,'17년일입'!AD45))</f>
        <v>0</v>
      </c>
      <c r="AL45" s="297" t="str">
        <f t="shared" si="22"/>
        <v>@@</v>
      </c>
      <c r="AN45" s="284">
        <f>IF(AD45="",0,SUMIFS('17년일출'!$AA$6:$AA$925,'17년일출'!$AE$6:$AE$925,'17년일입'!$AD45))</f>
        <v>0</v>
      </c>
      <c r="AO45" s="284">
        <f>IF(AD45="","",COUNTIFS('17년일출'!$AE$6:$AE$925,AD45))</f>
        <v>0</v>
      </c>
      <c r="AP45" s="298" t="str">
        <f t="shared" si="7"/>
        <v>@@</v>
      </c>
    </row>
    <row r="46" spans="1:42" ht="50.1" customHeight="1">
      <c r="A46" s="277" t="str">
        <f>IFERROR(VLOOKUP($C46,구분표!$A$2:$C$313,2,FALSE),"")</f>
        <v>보건복지위원회</v>
      </c>
      <c r="B46" s="278" t="str">
        <f>IFERROR(VLOOKUP($C46,구분표!$A$2:$C$313,3,FALSE),"")</f>
        <v>보건복지국</v>
      </c>
      <c r="C46" s="279" t="s">
        <v>340</v>
      </c>
      <c r="D46" s="280" t="s">
        <v>822</v>
      </c>
      <c r="E46" s="281">
        <v>875</v>
      </c>
      <c r="F46" s="280">
        <v>32</v>
      </c>
      <c r="G46" s="282" t="s">
        <v>1488</v>
      </c>
      <c r="H46" s="283">
        <v>44600175</v>
      </c>
      <c r="I46" s="284"/>
      <c r="J46" s="285">
        <v>7120225</v>
      </c>
      <c r="K46" s="286">
        <f t="shared" si="19"/>
        <v>51720400</v>
      </c>
      <c r="L46" s="287"/>
      <c r="M46" s="288">
        <v>7120225</v>
      </c>
      <c r="N46" s="289">
        <f t="shared" si="20"/>
        <v>51720400</v>
      </c>
      <c r="O46" s="290" t="str">
        <f t="shared" si="21"/>
        <v>X</v>
      </c>
      <c r="P46" s="291" t="s">
        <v>2111</v>
      </c>
      <c r="R46" s="292" t="s">
        <v>898</v>
      </c>
      <c r="T46" s="292" t="s">
        <v>899</v>
      </c>
      <c r="U46" s="284">
        <v>7120225</v>
      </c>
      <c r="V46" s="284">
        <v>0</v>
      </c>
      <c r="W46" s="292" t="str">
        <f t="shared" si="17"/>
        <v>OK</v>
      </c>
      <c r="Y46" s="292" t="s">
        <v>899</v>
      </c>
      <c r="Z46" s="284">
        <v>7120225</v>
      </c>
      <c r="AA46" s="284">
        <v>0</v>
      </c>
      <c r="AB46" s="292" t="str">
        <f t="shared" si="18"/>
        <v>OK</v>
      </c>
      <c r="AD46" s="292" t="str">
        <f>IF(AF46="","",IF(T46="도비","세입없음",CONCATENATE(AF46,"-",COUNTIF($AF$7:AF46,AF46))))</f>
        <v>0245-1</v>
      </c>
      <c r="AF46" s="292" t="str">
        <f t="array" ref="AF46">IF(C46="","",INDEX(구분표!$I$2:$I$313, MATCH(1,(구분표!$E$2:$E$313='17년일입'!B46)*(구분표!$F$2:$F$313='17년일입'!C46)*(구분표!$G$2:$G$313='17년일입'!A46),0)))</f>
        <v>0245</v>
      </c>
      <c r="AH46" s="292"/>
      <c r="AJ46" s="284">
        <f>IF(AD46="",0,SUMIFS('17년일출'!$V$6:$V$925,'17년일출'!$AE$6:$AE$925,'17년일입'!$AD46))</f>
        <v>7120225</v>
      </c>
      <c r="AK46" s="284">
        <f>IF(AD46="","",COUNTIFS('17년일출'!$AE$6:$AE$925,'17년일입'!AD46))</f>
        <v>6</v>
      </c>
      <c r="AL46" s="292" t="str">
        <f t="shared" si="22"/>
        <v>OK</v>
      </c>
      <c r="AN46" s="284">
        <f>IF(AD46="",0,SUMIFS('17년일출'!$AA$6:$AA$925,'17년일출'!$AE$6:$AE$925,'17년일입'!$AD46))</f>
        <v>7120225</v>
      </c>
      <c r="AO46" s="284">
        <f>IF(AD46="","",COUNTIFS('17년일출'!$AE$6:$AE$925,AD46))</f>
        <v>6</v>
      </c>
      <c r="AP46" s="292" t="str">
        <f t="shared" si="7"/>
        <v>OK</v>
      </c>
    </row>
    <row r="47" spans="1:42" ht="50.1" customHeight="1">
      <c r="A47" s="277" t="str">
        <f>IFERROR(VLOOKUP($C47,구분표!$A$2:$C$313,2,FALSE),"")</f>
        <v>보건복지위원회</v>
      </c>
      <c r="B47" s="278" t="str">
        <f>IFERROR(VLOOKUP($C47,구분표!$A$2:$C$313,3,FALSE),"")</f>
        <v>보건복지국</v>
      </c>
      <c r="C47" s="279" t="s">
        <v>346</v>
      </c>
      <c r="D47" s="280" t="s">
        <v>822</v>
      </c>
      <c r="E47" s="281">
        <v>878</v>
      </c>
      <c r="F47" s="280">
        <v>13</v>
      </c>
      <c r="G47" s="282" t="s">
        <v>1489</v>
      </c>
      <c r="H47" s="283">
        <v>2341463</v>
      </c>
      <c r="I47" s="284">
        <v>-1159790</v>
      </c>
      <c r="J47" s="285"/>
      <c r="K47" s="286">
        <f t="shared" si="19"/>
        <v>1181673</v>
      </c>
      <c r="L47" s="287">
        <v>-1029790</v>
      </c>
      <c r="M47" s="288"/>
      <c r="N47" s="289">
        <f t="shared" si="20"/>
        <v>1311673</v>
      </c>
      <c r="O47" s="290" t="str">
        <f t="shared" si="21"/>
        <v>O</v>
      </c>
      <c r="P47" s="291" t="s">
        <v>2111</v>
      </c>
      <c r="R47" s="292" t="s">
        <v>898</v>
      </c>
      <c r="T47" s="292" t="s">
        <v>899</v>
      </c>
      <c r="U47" s="284">
        <v>-1159790</v>
      </c>
      <c r="V47" s="284">
        <v>0</v>
      </c>
      <c r="W47" s="292" t="str">
        <f t="shared" si="17"/>
        <v>OK</v>
      </c>
      <c r="Y47" s="292" t="s">
        <v>899</v>
      </c>
      <c r="Z47" s="284">
        <v>-1029790</v>
      </c>
      <c r="AA47" s="284">
        <v>0</v>
      </c>
      <c r="AB47" s="292" t="str">
        <f t="shared" si="18"/>
        <v>OK</v>
      </c>
      <c r="AD47" s="292" t="str">
        <f>IF(AF47="","",IF(T47="도비","세입없음",CONCATENATE(AF47,"-",COUNTIF($AF$7:AF47,AF47))))</f>
        <v>0248-1</v>
      </c>
      <c r="AF47" s="292" t="str">
        <f t="array" ref="AF47">IF(C47="","",INDEX(구분표!$I$2:$I$313, MATCH(1,(구분표!$E$2:$E$313='17년일입'!B47)*(구분표!$F$2:$F$313='17년일입'!C47)*(구분표!$G$2:$G$313='17년일입'!A47),0)))</f>
        <v>0248</v>
      </c>
      <c r="AH47" s="292"/>
      <c r="AJ47" s="284">
        <f>IF(AD47="",0,SUMIFS('17년일출'!$V$6:$V$925,'17년일출'!$AE$6:$AE$925,'17년일입'!$AD47))</f>
        <v>-1159790</v>
      </c>
      <c r="AK47" s="284">
        <f>IF(AD47="","",COUNTIFS('17년일출'!$AE$6:$AE$925,'17년일입'!AD47))</f>
        <v>1</v>
      </c>
      <c r="AL47" s="292" t="str">
        <f t="shared" si="22"/>
        <v>OK</v>
      </c>
      <c r="AN47" s="284">
        <f>IF(AD47="",0,SUMIFS('17년일출'!$AA$6:$AA$925,'17년일출'!$AE$6:$AE$925,'17년일입'!$AD47))</f>
        <v>-1029790</v>
      </c>
      <c r="AO47" s="284">
        <f>IF(AD47="","",COUNTIFS('17년일출'!$AE$6:$AE$925,AD47))</f>
        <v>1</v>
      </c>
      <c r="AP47" s="292" t="str">
        <f t="shared" si="7"/>
        <v>OK</v>
      </c>
    </row>
    <row r="48" spans="1:42" ht="50.1" customHeight="1">
      <c r="A48" s="277" t="str">
        <f>IFERROR(VLOOKUP($C48,구분표!$A$2:$C$313,2,FALSE),"")</f>
        <v>보건복지위원회</v>
      </c>
      <c r="B48" s="278" t="str">
        <f>IFERROR(VLOOKUP($C48,구분표!$A$2:$C$313,3,FALSE),"")</f>
        <v>보건복지국</v>
      </c>
      <c r="C48" s="279" t="s">
        <v>346</v>
      </c>
      <c r="D48" s="280" t="s">
        <v>822</v>
      </c>
      <c r="E48" s="281">
        <v>878</v>
      </c>
      <c r="F48" s="280">
        <v>22</v>
      </c>
      <c r="G48" s="282" t="s">
        <v>1490</v>
      </c>
      <c r="H48" s="283">
        <v>69000</v>
      </c>
      <c r="I48" s="284">
        <v>-69000</v>
      </c>
      <c r="J48" s="285"/>
      <c r="K48" s="286">
        <f t="shared" si="19"/>
        <v>0</v>
      </c>
      <c r="L48" s="287">
        <v>-69000</v>
      </c>
      <c r="M48" s="288"/>
      <c r="N48" s="289">
        <f t="shared" si="20"/>
        <v>0</v>
      </c>
      <c r="O48" s="290" t="str">
        <f t="shared" si="21"/>
        <v>X</v>
      </c>
      <c r="P48" s="291" t="s">
        <v>2111</v>
      </c>
      <c r="R48" s="292" t="s">
        <v>898</v>
      </c>
      <c r="T48" s="292" t="s">
        <v>831</v>
      </c>
      <c r="U48" s="284">
        <v>-69000</v>
      </c>
      <c r="V48" s="284">
        <v>0</v>
      </c>
      <c r="W48" s="292" t="str">
        <f t="shared" si="17"/>
        <v>OK</v>
      </c>
      <c r="Y48" s="292" t="s">
        <v>831</v>
      </c>
      <c r="Z48" s="284">
        <v>-69000</v>
      </c>
      <c r="AA48" s="284">
        <v>0</v>
      </c>
      <c r="AB48" s="292" t="str">
        <f t="shared" si="18"/>
        <v>OK</v>
      </c>
      <c r="AD48" s="292" t="str">
        <f>IF(AF48="","",IF(T48="도비","세입없음",CONCATENATE(AF48,"-",COUNTIF($AF$7:AF48,AF48))))</f>
        <v>0248-2</v>
      </c>
      <c r="AF48" s="292" t="str">
        <f t="array" ref="AF48">IF(C48="","",INDEX(구분표!$I$2:$I$313, MATCH(1,(구분표!$E$2:$E$313='17년일입'!B48)*(구분표!$F$2:$F$313='17년일입'!C48)*(구분표!$G$2:$G$313='17년일입'!A48),0)))</f>
        <v>0248</v>
      </c>
      <c r="AH48" s="292"/>
      <c r="AJ48" s="284">
        <f>IF(AD48="",0,SUMIFS('17년일출'!$V$6:$V$925,'17년일출'!$AE$6:$AE$925,'17년일입'!$AD48))</f>
        <v>-69000</v>
      </c>
      <c r="AK48" s="284">
        <f>IF(AD48="","",COUNTIFS('17년일출'!$AE$6:$AE$925,'17년일입'!AD48))</f>
        <v>1</v>
      </c>
      <c r="AL48" s="292" t="str">
        <f t="shared" si="22"/>
        <v>OK</v>
      </c>
      <c r="AN48" s="284">
        <f>IF(AD48="",0,SUMIFS('17년일출'!$AA$6:$AA$925,'17년일출'!$AE$6:$AE$925,'17년일입'!$AD48))</f>
        <v>-69000</v>
      </c>
      <c r="AO48" s="284">
        <f>IF(AD48="","",COUNTIFS('17년일출'!$AE$6:$AE$925,AD48))</f>
        <v>1</v>
      </c>
      <c r="AP48" s="292" t="str">
        <f t="shared" si="7"/>
        <v>OK</v>
      </c>
    </row>
    <row r="49" spans="1:42" ht="50.1" customHeight="1">
      <c r="A49" s="277" t="str">
        <f>IFERROR(VLOOKUP($C49,구분표!$A$2:$C$313,2,FALSE),"")</f>
        <v>보건복지위원회</v>
      </c>
      <c r="B49" s="278" t="str">
        <f>IFERROR(VLOOKUP($C49,구분표!$A$2:$C$313,3,FALSE),"")</f>
        <v>보건복지국</v>
      </c>
      <c r="C49" s="279" t="s">
        <v>348</v>
      </c>
      <c r="D49" s="280" t="s">
        <v>822</v>
      </c>
      <c r="E49" s="281">
        <v>879</v>
      </c>
      <c r="F49" s="280">
        <v>50</v>
      </c>
      <c r="G49" s="282" t="s">
        <v>1491</v>
      </c>
      <c r="H49" s="283">
        <v>9152000</v>
      </c>
      <c r="I49" s="284">
        <v>-1375000</v>
      </c>
      <c r="J49" s="285"/>
      <c r="K49" s="286">
        <f t="shared" si="19"/>
        <v>7777000</v>
      </c>
      <c r="L49" s="287">
        <v>-1375000</v>
      </c>
      <c r="M49" s="288"/>
      <c r="N49" s="289">
        <f t="shared" si="20"/>
        <v>7777000</v>
      </c>
      <c r="O49" s="290" t="str">
        <f t="shared" si="21"/>
        <v>X</v>
      </c>
      <c r="P49" s="291" t="s">
        <v>2111</v>
      </c>
      <c r="R49" s="292" t="s">
        <v>898</v>
      </c>
      <c r="T49" s="292" t="s">
        <v>899</v>
      </c>
      <c r="U49" s="284">
        <v>-1375000</v>
      </c>
      <c r="V49" s="284">
        <v>0</v>
      </c>
      <c r="W49" s="292" t="str">
        <f t="shared" si="17"/>
        <v>OK</v>
      </c>
      <c r="Y49" s="292" t="s">
        <v>899</v>
      </c>
      <c r="Z49" s="284">
        <v>-1375000</v>
      </c>
      <c r="AA49" s="284">
        <v>0</v>
      </c>
      <c r="AB49" s="292" t="str">
        <f t="shared" si="18"/>
        <v>OK</v>
      </c>
      <c r="AD49" s="292" t="str">
        <f>IF(AF49="","",IF(T49="도비","세입없음",CONCATENATE(AF49,"-",COUNTIF($AF$7:AF49,AF49))))</f>
        <v>0250-1</v>
      </c>
      <c r="AF49" s="292" t="str">
        <f t="array" ref="AF49">IF(C49="","",INDEX(구분표!$I$2:$I$313, MATCH(1,(구분표!$E$2:$E$313='17년일입'!B49)*(구분표!$F$2:$F$313='17년일입'!C49)*(구분표!$G$2:$G$313='17년일입'!A49),0)))</f>
        <v>0250</v>
      </c>
      <c r="AH49" s="292"/>
      <c r="AJ49" s="284">
        <f>IF(AD49="",0,SUMIFS('17년일출'!$V$6:$V$925,'17년일출'!$AE$6:$AE$925,'17년일입'!$AD49))</f>
        <v>-1375000</v>
      </c>
      <c r="AK49" s="284">
        <f>IF(AD49="","",COUNTIFS('17년일출'!$AE$6:$AE$925,'17년일입'!AD49))</f>
        <v>1</v>
      </c>
      <c r="AL49" s="292" t="str">
        <f t="shared" si="22"/>
        <v>OK</v>
      </c>
      <c r="AN49" s="284">
        <f>IF(AD49="",0,SUMIFS('17년일출'!$AA$6:$AA$925,'17년일출'!$AE$6:$AE$925,'17년일입'!$AD49))</f>
        <v>-1375000</v>
      </c>
      <c r="AO49" s="284">
        <f>IF(AD49="","",COUNTIFS('17년일출'!$AE$6:$AE$925,AD49))</f>
        <v>1</v>
      </c>
      <c r="AP49" s="292" t="str">
        <f t="shared" si="7"/>
        <v>OK</v>
      </c>
    </row>
    <row r="50" spans="1:42" ht="50.1" customHeight="1">
      <c r="A50" s="277" t="str">
        <f>IFERROR(VLOOKUP($C50,구분표!$A$2:$C$313,2,FALSE),"")</f>
        <v>건설교통위원회</v>
      </c>
      <c r="B50" s="278" t="str">
        <f>IFERROR(VLOOKUP($C50,구분표!$A$2:$C$313,3,FALSE),"")</f>
        <v>철도국</v>
      </c>
      <c r="C50" s="279" t="s">
        <v>1148</v>
      </c>
      <c r="D50" s="280" t="s">
        <v>823</v>
      </c>
      <c r="E50" s="281"/>
      <c r="F50" s="280"/>
      <c r="G50" s="282" t="s">
        <v>1484</v>
      </c>
      <c r="H50" s="283"/>
      <c r="I50" s="284"/>
      <c r="J50" s="285">
        <v>180000</v>
      </c>
      <c r="K50" s="286">
        <f t="shared" si="19"/>
        <v>180000</v>
      </c>
      <c r="L50" s="287"/>
      <c r="M50" s="288">
        <v>180000</v>
      </c>
      <c r="N50" s="289">
        <f t="shared" si="20"/>
        <v>180000</v>
      </c>
      <c r="O50" s="290" t="str">
        <f t="shared" si="21"/>
        <v>X</v>
      </c>
      <c r="P50" s="291"/>
      <c r="R50" s="292" t="s">
        <v>883</v>
      </c>
      <c r="T50" s="292" t="s">
        <v>1481</v>
      </c>
      <c r="U50" s="284">
        <v>0</v>
      </c>
      <c r="V50" s="284">
        <v>180000</v>
      </c>
      <c r="W50" s="292" t="str">
        <f t="shared" si="17"/>
        <v>OK</v>
      </c>
      <c r="Y50" s="292" t="s">
        <v>883</v>
      </c>
      <c r="Z50" s="284">
        <v>0</v>
      </c>
      <c r="AA50" s="284">
        <v>180000</v>
      </c>
      <c r="AB50" s="292" t="str">
        <f t="shared" si="18"/>
        <v>OK</v>
      </c>
      <c r="AD50" s="292" t="s">
        <v>1480</v>
      </c>
      <c r="AF50" s="292" t="str">
        <f t="array" ref="AF50">IF(C50="","",INDEX(구분표!$I$2:$I$313, MATCH(1,(구분표!$E$2:$E$313='17년일입'!B50)*(구분표!$F$2:$F$313='17년일입'!C50)*(구분표!$G$2:$G$313='17년일입'!A50),0)))</f>
        <v>0259</v>
      </c>
      <c r="AH50" s="292"/>
      <c r="AJ50" s="284">
        <f>IF(AD50="",0,SUMIFS('17년일출'!$V$6:$V$925,'17년일출'!$AE$6:$AE$925,'17년일입'!$AD50))</f>
        <v>0</v>
      </c>
      <c r="AK50" s="284">
        <f>IF(AD50="","",COUNTIFS('17년일출'!$AE$6:$AE$925,'17년일입'!AD50))</f>
        <v>0</v>
      </c>
      <c r="AL50" s="292" t="str">
        <f t="shared" si="22"/>
        <v>OK</v>
      </c>
      <c r="AN50" s="284">
        <f>IF(AD50="",0,SUMIFS('17년일출'!$AA$6:$AA$925,'17년일출'!$AE$6:$AE$925,'17년일입'!$AD50))</f>
        <v>0</v>
      </c>
      <c r="AO50" s="284">
        <f>IF(AD50="","",COUNTIFS('17년일출'!$AE$6:$AE$925,AD50))</f>
        <v>0</v>
      </c>
      <c r="AP50" s="292" t="str">
        <f t="shared" si="7"/>
        <v>OK</v>
      </c>
    </row>
    <row r="51" spans="1:42" ht="50.1" customHeight="1">
      <c r="A51" s="277" t="str">
        <f>IFERROR(VLOOKUP($C51,구분표!$A$2:$C$313,2,FALSE),"")</f>
        <v>도시환경위원회</v>
      </c>
      <c r="B51" s="278" t="str">
        <f>IFERROR(VLOOKUP($C51,구분표!$A$2:$C$313,3,FALSE),"")</f>
        <v>도시주택실</v>
      </c>
      <c r="C51" s="279" t="s">
        <v>404</v>
      </c>
      <c r="D51" s="280" t="s">
        <v>822</v>
      </c>
      <c r="E51" s="281">
        <v>1163</v>
      </c>
      <c r="F51" s="280">
        <v>4</v>
      </c>
      <c r="G51" s="282" t="s">
        <v>1149</v>
      </c>
      <c r="H51" s="283">
        <v>22165327</v>
      </c>
      <c r="I51" s="284">
        <v>-1200000</v>
      </c>
      <c r="J51" s="285"/>
      <c r="K51" s="286">
        <f t="shared" si="19"/>
        <v>20965327</v>
      </c>
      <c r="L51" s="287">
        <v>-1200000</v>
      </c>
      <c r="M51" s="288"/>
      <c r="N51" s="289">
        <f t="shared" si="20"/>
        <v>20965327</v>
      </c>
      <c r="O51" s="290" t="str">
        <f t="shared" si="21"/>
        <v>X</v>
      </c>
      <c r="P51" s="291" t="s">
        <v>2111</v>
      </c>
      <c r="R51" s="292" t="s">
        <v>898</v>
      </c>
      <c r="T51" s="292" t="s">
        <v>899</v>
      </c>
      <c r="U51" s="284">
        <v>-1200000</v>
      </c>
      <c r="V51" s="284">
        <v>0</v>
      </c>
      <c r="W51" s="292" t="str">
        <f t="shared" si="17"/>
        <v>OK</v>
      </c>
      <c r="Y51" s="292" t="s">
        <v>899</v>
      </c>
      <c r="Z51" s="284">
        <v>-1200000</v>
      </c>
      <c r="AA51" s="284">
        <v>0</v>
      </c>
      <c r="AB51" s="292" t="str">
        <f t="shared" si="18"/>
        <v>OK</v>
      </c>
      <c r="AD51" s="292" t="str">
        <f>IF(AF51="","",IF(T51="도비","세입없음",CONCATENATE(AF51,"-",COUNTIF($AF$7:AF51,AF51))))</f>
        <v>0275-1</v>
      </c>
      <c r="AF51" s="292" t="str">
        <f t="array" ref="AF51">IF(C51="","",INDEX(구분표!$I$2:$I$313, MATCH(1,(구분표!$E$2:$E$313='17년일입'!B51)*(구분표!$F$2:$F$313='17년일입'!C51)*(구분표!$G$2:$G$313='17년일입'!A51),0)))</f>
        <v>0275</v>
      </c>
      <c r="AH51" s="292"/>
      <c r="AJ51" s="284">
        <f>IF(AD51="",0,SUMIFS('17년일출'!$V$6:$V$925,'17년일출'!$AE$6:$AE$925,'17년일입'!$AD51))</f>
        <v>-1200000</v>
      </c>
      <c r="AK51" s="284">
        <f>IF(AD51="","",COUNTIFS('17년일출'!$AE$6:$AE$925,'17년일입'!AD51))</f>
        <v>1</v>
      </c>
      <c r="AL51" s="292" t="str">
        <f t="shared" si="22"/>
        <v>OK</v>
      </c>
      <c r="AN51" s="284">
        <f>IF(AD51="",0,SUMIFS('17년일출'!$AA$6:$AA$925,'17년일출'!$AE$6:$AE$925,'17년일입'!$AD51))</f>
        <v>-1200000</v>
      </c>
      <c r="AO51" s="284">
        <f>IF(AD51="","",COUNTIFS('17년일출'!$AE$6:$AE$925,AD51))</f>
        <v>1</v>
      </c>
      <c r="AP51" s="292" t="str">
        <f t="shared" si="7"/>
        <v>OK</v>
      </c>
    </row>
    <row r="52" spans="1:42" ht="50.1" customHeight="1">
      <c r="A52" s="277" t="str">
        <f>IFERROR(VLOOKUP($C52,구분표!$A$2:$C$313,2,FALSE),"")</f>
        <v>도시환경위원회</v>
      </c>
      <c r="B52" s="278" t="str">
        <f>IFERROR(VLOOKUP($C52,구분표!$A$2:$C$313,3,FALSE),"")</f>
        <v>도시주택실</v>
      </c>
      <c r="C52" s="279" t="s">
        <v>418</v>
      </c>
      <c r="D52" s="280" t="s">
        <v>822</v>
      </c>
      <c r="E52" s="281">
        <v>1165</v>
      </c>
      <c r="F52" s="280">
        <v>21</v>
      </c>
      <c r="G52" s="282" t="s">
        <v>1150</v>
      </c>
      <c r="H52" s="283">
        <v>63757</v>
      </c>
      <c r="I52" s="284">
        <v>-2311</v>
      </c>
      <c r="J52" s="285"/>
      <c r="K52" s="286">
        <f t="shared" si="19"/>
        <v>61446</v>
      </c>
      <c r="L52" s="287">
        <v>-2311</v>
      </c>
      <c r="M52" s="288"/>
      <c r="N52" s="289">
        <f t="shared" si="20"/>
        <v>61446</v>
      </c>
      <c r="O52" s="290" t="str">
        <f t="shared" si="21"/>
        <v>X</v>
      </c>
      <c r="P52" s="291" t="s">
        <v>2111</v>
      </c>
      <c r="R52" s="292" t="s">
        <v>898</v>
      </c>
      <c r="T52" s="292" t="s">
        <v>899</v>
      </c>
      <c r="U52" s="284">
        <v>-2311</v>
      </c>
      <c r="V52" s="284">
        <v>0</v>
      </c>
      <c r="W52" s="292" t="str">
        <f t="shared" si="17"/>
        <v>OK</v>
      </c>
      <c r="Y52" s="292" t="s">
        <v>899</v>
      </c>
      <c r="Z52" s="284">
        <v>-2311</v>
      </c>
      <c r="AA52" s="284">
        <v>0</v>
      </c>
      <c r="AB52" s="292" t="str">
        <f t="shared" si="18"/>
        <v>OK</v>
      </c>
      <c r="AD52" s="292" t="str">
        <f>IF(AF52="","",IF(T52="도비","세입없음",CONCATENATE(AF52,"-",COUNTIF($AF$7:AF52,AF52))))</f>
        <v>0281-1</v>
      </c>
      <c r="AF52" s="292" t="str">
        <f t="array" ref="AF52">IF(C52="","",INDEX(구분표!$I$2:$I$313, MATCH(1,(구분표!$E$2:$E$313='17년일입'!B52)*(구분표!$F$2:$F$313='17년일입'!C52)*(구분표!$G$2:$G$313='17년일입'!A52),0)))</f>
        <v>0281</v>
      </c>
      <c r="AH52" s="292"/>
      <c r="AJ52" s="284">
        <f>IF(AD52="",0,SUMIFS('17년일출'!$V$6:$V$925,'17년일출'!$AE$6:$AE$925,'17년일입'!$AD52))</f>
        <v>-2311</v>
      </c>
      <c r="AK52" s="284">
        <f>IF(AD52="","",COUNTIFS('17년일출'!$AE$6:$AE$925,'17년일입'!AD52))</f>
        <v>2</v>
      </c>
      <c r="AL52" s="292" t="str">
        <f t="shared" si="22"/>
        <v>OK</v>
      </c>
      <c r="AN52" s="284">
        <f>IF(AD52="",0,SUMIFS('17년일출'!$AA$6:$AA$925,'17년일출'!$AE$6:$AE$925,'17년일입'!$AD52))</f>
        <v>-2311</v>
      </c>
      <c r="AO52" s="284">
        <f>IF(AD52="","",COUNTIFS('17년일출'!$AE$6:$AE$925,AD52))</f>
        <v>2</v>
      </c>
      <c r="AP52" s="292" t="str">
        <f t="shared" si="7"/>
        <v>OK</v>
      </c>
    </row>
    <row r="53" spans="1:42" ht="50.1" customHeight="1">
      <c r="A53" s="277" t="str">
        <f>IFERROR(VLOOKUP($C53,구분표!$A$2:$C$313,2,FALSE),"")</f>
        <v>도시환경위원회</v>
      </c>
      <c r="B53" s="278" t="str">
        <f>IFERROR(VLOOKUP($C53,구분표!$A$2:$C$313,3,FALSE),"")</f>
        <v>축산산림국</v>
      </c>
      <c r="C53" s="279" t="s">
        <v>438</v>
      </c>
      <c r="D53" s="280" t="s">
        <v>822</v>
      </c>
      <c r="E53" s="281">
        <v>1239</v>
      </c>
      <c r="F53" s="280">
        <v>3</v>
      </c>
      <c r="G53" s="296" t="s">
        <v>1151</v>
      </c>
      <c r="H53" s="283">
        <v>768000</v>
      </c>
      <c r="I53" s="284"/>
      <c r="J53" s="285"/>
      <c r="K53" s="286">
        <f t="shared" ref="K53:K60" si="23">SUM(H53:J53)</f>
        <v>768000</v>
      </c>
      <c r="L53" s="287"/>
      <c r="M53" s="288"/>
      <c r="N53" s="289">
        <f t="shared" ref="N53:N60" si="24">SUM(H53,L53,M53)</f>
        <v>768000</v>
      </c>
      <c r="O53" s="290" t="str">
        <f t="shared" ref="O53:O60" si="25">IF(AND((K53=0),(N53&gt;0)),"O",IF(AND((I53&lt;0),(K53-N53&lt;0)),"O","X"))</f>
        <v>X</v>
      </c>
      <c r="P53" s="291" t="s">
        <v>978</v>
      </c>
      <c r="R53" s="292" t="s">
        <v>898</v>
      </c>
      <c r="T53" s="292" t="s">
        <v>831</v>
      </c>
      <c r="U53" s="284">
        <v>0</v>
      </c>
      <c r="V53" s="284">
        <v>0</v>
      </c>
      <c r="W53" s="292" t="str">
        <f t="shared" si="17"/>
        <v>OK</v>
      </c>
      <c r="Y53" s="292" t="s">
        <v>831</v>
      </c>
      <c r="Z53" s="284">
        <v>0</v>
      </c>
      <c r="AA53" s="284">
        <v>0</v>
      </c>
      <c r="AB53" s="292" t="str">
        <f t="shared" si="18"/>
        <v>OK</v>
      </c>
      <c r="AD53" s="292" t="str">
        <f>IF(AF53="","",IF(T53="도비","세입없음",CONCATENATE(AF53,"-",COUNTIF($AF$7:AF53,AF53))))</f>
        <v>0292-1</v>
      </c>
      <c r="AF53" s="292" t="str">
        <f t="array" ref="AF53">IF(C53="","",INDEX(구분표!$I$2:$I$313, MATCH(1,(구분표!$E$2:$E$313='17년일입'!B53)*(구분표!$F$2:$F$313='17년일입'!C53)*(구분표!$G$2:$G$313='17년일입'!A53),0)))</f>
        <v>0292</v>
      </c>
      <c r="AH53" s="292"/>
      <c r="AJ53" s="284">
        <f>IF(AD53="",0,SUMIFS('17년일출'!$V$6:$V$925,'17년일출'!$AE$6:$AE$925,'17년일입'!$AD53))</f>
        <v>0</v>
      </c>
      <c r="AK53" s="284">
        <f>IF(AD53="","",COUNTIFS('17년일출'!$AE$6:$AE$925,'17년일입'!AD53))</f>
        <v>0</v>
      </c>
      <c r="AL53" s="292" t="str">
        <f t="shared" ref="AL53:AL60" si="26">IF(U53=AJ53,"OK","@@")</f>
        <v>OK</v>
      </c>
      <c r="AN53" s="284">
        <f>IF(AD53="",0,SUMIFS('17년일출'!$AA$6:$AA$925,'17년일출'!$AE$6:$AE$925,'17년일입'!$AD53))</f>
        <v>0</v>
      </c>
      <c r="AO53" s="284">
        <f>IF(AD53="","",COUNTIFS('17년일출'!$AE$6:$AE$925,AD53))</f>
        <v>0</v>
      </c>
      <c r="AP53" s="292" t="str">
        <f t="shared" si="7"/>
        <v>OK</v>
      </c>
    </row>
    <row r="54" spans="1:42" ht="50.1" customHeight="1">
      <c r="A54" s="277" t="str">
        <f>IFERROR(VLOOKUP($C54,구분표!$A$2:$C$313,2,FALSE),"")</f>
        <v>여성가족교육협력위원회</v>
      </c>
      <c r="B54" s="278" t="str">
        <f>IFERROR(VLOOKUP($C54,구분표!$A$2:$C$313,3,FALSE),"")</f>
        <v>여성가족국</v>
      </c>
      <c r="C54" s="279" t="s">
        <v>452</v>
      </c>
      <c r="D54" s="280" t="s">
        <v>822</v>
      </c>
      <c r="E54" s="281">
        <v>1314</v>
      </c>
      <c r="F54" s="280">
        <v>19</v>
      </c>
      <c r="G54" s="296" t="s">
        <v>1185</v>
      </c>
      <c r="H54" s="283">
        <v>183600</v>
      </c>
      <c r="I54" s="284"/>
      <c r="J54" s="285">
        <v>1950</v>
      </c>
      <c r="K54" s="286">
        <f t="shared" si="23"/>
        <v>185550</v>
      </c>
      <c r="L54" s="287"/>
      <c r="M54" s="288">
        <v>1950</v>
      </c>
      <c r="N54" s="289">
        <f t="shared" si="24"/>
        <v>185550</v>
      </c>
      <c r="O54" s="290" t="str">
        <f t="shared" si="25"/>
        <v>X</v>
      </c>
      <c r="P54" s="291" t="s">
        <v>2111</v>
      </c>
      <c r="R54" s="292" t="s">
        <v>898</v>
      </c>
      <c r="T54" s="292" t="s">
        <v>899</v>
      </c>
      <c r="U54" s="284">
        <v>1950</v>
      </c>
      <c r="V54" s="284">
        <v>0</v>
      </c>
      <c r="W54" s="292" t="str">
        <f t="shared" si="17"/>
        <v>OK</v>
      </c>
      <c r="Y54" s="292" t="s">
        <v>899</v>
      </c>
      <c r="Z54" s="284">
        <v>1950</v>
      </c>
      <c r="AA54" s="284">
        <v>0</v>
      </c>
      <c r="AB54" s="292" t="str">
        <f t="shared" si="18"/>
        <v>OK</v>
      </c>
      <c r="AD54" s="292" t="str">
        <f>IF(AF54="","",IF(T54="도비","세입없음",CONCATENATE(AF54,"-",COUNTIF($AF$7:AF54,AF54))))</f>
        <v>0303-1</v>
      </c>
      <c r="AF54" s="292" t="str">
        <f t="array" ref="AF54">IF(C54="","",INDEX(구분표!$I$2:$I$313, MATCH(1,(구분표!$E$2:$E$313='17년일입'!B54)*(구분표!$F$2:$F$313='17년일입'!C54)*(구분표!$G$2:$G$313='17년일입'!A54),0)))</f>
        <v>0303</v>
      </c>
      <c r="AH54" s="292"/>
      <c r="AJ54" s="284">
        <f>IF(AD54="",0,SUMIFS('17년일출'!$V$6:$V$925,'17년일출'!$AE$6:$AE$925,'17년일입'!$AD54))</f>
        <v>1950</v>
      </c>
      <c r="AK54" s="284">
        <f>IF(AD54="","",COUNTIFS('17년일출'!$AE$6:$AE$925,'17년일입'!AD54))</f>
        <v>1</v>
      </c>
      <c r="AL54" s="292" t="str">
        <f t="shared" si="26"/>
        <v>OK</v>
      </c>
      <c r="AN54" s="284">
        <f>IF(AD54="",0,SUMIFS('17년일출'!$AA$6:$AA$925,'17년일출'!$AE$6:$AE$925,'17년일입'!$AD54))</f>
        <v>1950</v>
      </c>
      <c r="AO54" s="284">
        <f>IF(AD54="","",COUNTIFS('17년일출'!$AE$6:$AE$925,AD54))</f>
        <v>1</v>
      </c>
      <c r="AP54" s="292" t="str">
        <f t="shared" si="7"/>
        <v>OK</v>
      </c>
    </row>
    <row r="55" spans="1:42" ht="50.1" customHeight="1">
      <c r="A55" s="277" t="str">
        <f>IFERROR(VLOOKUP($C55,구분표!$A$2:$C$313,2,FALSE),"")</f>
        <v>여성가족교육협력위원회</v>
      </c>
      <c r="B55" s="278" t="str">
        <f>IFERROR(VLOOKUP($C55,구분표!$A$2:$C$313,3,FALSE),"")</f>
        <v>여성가족국</v>
      </c>
      <c r="C55" s="279" t="s">
        <v>452</v>
      </c>
      <c r="D55" s="280" t="s">
        <v>822</v>
      </c>
      <c r="E55" s="281">
        <v>1314</v>
      </c>
      <c r="F55" s="280">
        <v>19</v>
      </c>
      <c r="G55" s="296" t="s">
        <v>1186</v>
      </c>
      <c r="H55" s="283">
        <v>23078407</v>
      </c>
      <c r="I55" s="284"/>
      <c r="J55" s="285">
        <v>527855</v>
      </c>
      <c r="K55" s="286">
        <f t="shared" si="23"/>
        <v>23606262</v>
      </c>
      <c r="L55" s="287"/>
      <c r="M55" s="288">
        <v>527855</v>
      </c>
      <c r="N55" s="289">
        <f t="shared" si="24"/>
        <v>23606262</v>
      </c>
      <c r="O55" s="290" t="str">
        <f t="shared" si="25"/>
        <v>X</v>
      </c>
      <c r="P55" s="291" t="s">
        <v>2111</v>
      </c>
      <c r="R55" s="292" t="s">
        <v>898</v>
      </c>
      <c r="T55" s="292" t="s">
        <v>899</v>
      </c>
      <c r="U55" s="284">
        <v>527855</v>
      </c>
      <c r="V55" s="284">
        <v>0</v>
      </c>
      <c r="W55" s="292" t="str">
        <f t="shared" si="17"/>
        <v>OK</v>
      </c>
      <c r="Y55" s="292" t="s">
        <v>899</v>
      </c>
      <c r="Z55" s="284">
        <v>527855</v>
      </c>
      <c r="AA55" s="284">
        <v>0</v>
      </c>
      <c r="AB55" s="292" t="str">
        <f t="shared" si="18"/>
        <v>OK</v>
      </c>
      <c r="AD55" s="292" t="str">
        <f>IF(AF55="","",IF(T55="도비","세입없음",CONCATENATE(AF55,"-",COUNTIF($AF$7:AF55,AF55))))</f>
        <v>0303-2</v>
      </c>
      <c r="AF55" s="292" t="str">
        <f t="array" ref="AF55">IF(C55="","",INDEX(구분표!$I$2:$I$313, MATCH(1,(구분표!$E$2:$E$313='17년일입'!B55)*(구분표!$F$2:$F$313='17년일입'!C55)*(구분표!$G$2:$G$313='17년일입'!A55),0)))</f>
        <v>0303</v>
      </c>
      <c r="AH55" s="292"/>
      <c r="AJ55" s="284">
        <f>IF(AD55="",0,SUMIFS('17년일출'!$V$6:$V$925,'17년일출'!$AE$6:$AE$925,'17년일입'!$AD55))</f>
        <v>527855</v>
      </c>
      <c r="AK55" s="284">
        <f>IF(AD55="","",COUNTIFS('17년일출'!$AE$6:$AE$925,'17년일입'!AD55))</f>
        <v>2</v>
      </c>
      <c r="AL55" s="292" t="str">
        <f t="shared" si="26"/>
        <v>OK</v>
      </c>
      <c r="AN55" s="284">
        <f>IF(AD55="",0,SUMIFS('17년일출'!$AA$6:$AA$925,'17년일출'!$AE$6:$AE$925,'17년일입'!$AD55))</f>
        <v>527855</v>
      </c>
      <c r="AO55" s="284">
        <f>IF(AD55="","",COUNTIFS('17년일출'!$AE$6:$AE$925,AD55))</f>
        <v>2</v>
      </c>
      <c r="AP55" s="292" t="str">
        <f t="shared" si="7"/>
        <v>OK</v>
      </c>
    </row>
    <row r="56" spans="1:42" ht="50.1" customHeight="1">
      <c r="A56" s="277" t="str">
        <f>IFERROR(VLOOKUP($C56,구분표!$A$2:$C$313,2,FALSE),"")</f>
        <v>여성가족교육협력위원회</v>
      </c>
      <c r="B56" s="278" t="str">
        <f>IFERROR(VLOOKUP($C56,구분표!$A$2:$C$313,3,FALSE),"")</f>
        <v>여성가족국</v>
      </c>
      <c r="C56" s="279" t="s">
        <v>452</v>
      </c>
      <c r="D56" s="280" t="s">
        <v>822</v>
      </c>
      <c r="E56" s="281">
        <v>1314</v>
      </c>
      <c r="F56" s="280">
        <v>19</v>
      </c>
      <c r="G56" s="296" t="s">
        <v>1187</v>
      </c>
      <c r="H56" s="283">
        <v>69000</v>
      </c>
      <c r="I56" s="284"/>
      <c r="J56" s="285">
        <v>10277</v>
      </c>
      <c r="K56" s="286">
        <f t="shared" si="23"/>
        <v>79277</v>
      </c>
      <c r="L56" s="287"/>
      <c r="M56" s="288">
        <v>10277</v>
      </c>
      <c r="N56" s="289">
        <f t="shared" si="24"/>
        <v>79277</v>
      </c>
      <c r="O56" s="290" t="str">
        <f t="shared" si="25"/>
        <v>X</v>
      </c>
      <c r="P56" s="291" t="s">
        <v>2111</v>
      </c>
      <c r="R56" s="292" t="s">
        <v>898</v>
      </c>
      <c r="T56" s="292" t="s">
        <v>899</v>
      </c>
      <c r="U56" s="284">
        <v>10277</v>
      </c>
      <c r="V56" s="284">
        <v>0</v>
      </c>
      <c r="W56" s="292" t="str">
        <f t="shared" si="17"/>
        <v>OK</v>
      </c>
      <c r="Y56" s="292" t="s">
        <v>899</v>
      </c>
      <c r="Z56" s="284">
        <v>10277</v>
      </c>
      <c r="AA56" s="284">
        <v>0</v>
      </c>
      <c r="AB56" s="292" t="str">
        <f t="shared" si="18"/>
        <v>OK</v>
      </c>
      <c r="AD56" s="292" t="str">
        <f>IF(AF56="","",IF(T56="도비","세입없음",CONCATENATE(AF56,"-",COUNTIF($AF$7:AF56,AF56))))</f>
        <v>0303-3</v>
      </c>
      <c r="AF56" s="292" t="str">
        <f t="array" ref="AF56">IF(C56="","",INDEX(구분표!$I$2:$I$313, MATCH(1,(구분표!$E$2:$E$313='17년일입'!B56)*(구분표!$F$2:$F$313='17년일입'!C56)*(구분표!$G$2:$G$313='17년일입'!A56),0)))</f>
        <v>0303</v>
      </c>
      <c r="AH56" s="292"/>
      <c r="AJ56" s="284">
        <f>IF(AD56="",0,SUMIFS('17년일출'!$V$6:$V$925,'17년일출'!$AE$6:$AE$925,'17년일입'!$AD56))</f>
        <v>10277</v>
      </c>
      <c r="AK56" s="284">
        <f>IF(AD56="","",COUNTIFS('17년일출'!$AE$6:$AE$925,'17년일입'!AD56))</f>
        <v>1</v>
      </c>
      <c r="AL56" s="292" t="str">
        <f t="shared" si="26"/>
        <v>OK</v>
      </c>
      <c r="AN56" s="284">
        <f>IF(AD56="",0,SUMIFS('17년일출'!$AA$6:$AA$925,'17년일출'!$AE$6:$AE$925,'17년일입'!$AD56))</f>
        <v>10277</v>
      </c>
      <c r="AO56" s="284">
        <f>IF(AD56="","",COUNTIFS('17년일출'!$AE$6:$AE$925,AD56))</f>
        <v>1</v>
      </c>
      <c r="AP56" s="292" t="str">
        <f t="shared" si="7"/>
        <v>OK</v>
      </c>
    </row>
    <row r="57" spans="1:42" ht="50.1" customHeight="1">
      <c r="A57" s="277" t="str">
        <f>IFERROR(VLOOKUP($C57,구분표!$A$2:$C$313,2,FALSE),"")</f>
        <v>여성가족교육협력위원회</v>
      </c>
      <c r="B57" s="278" t="str">
        <f>IFERROR(VLOOKUP($C57,구분표!$A$2:$C$313,3,FALSE),"")</f>
        <v>여성가족국</v>
      </c>
      <c r="C57" s="279" t="s">
        <v>452</v>
      </c>
      <c r="D57" s="280" t="s">
        <v>822</v>
      </c>
      <c r="E57" s="281">
        <v>1314</v>
      </c>
      <c r="F57" s="280">
        <v>19</v>
      </c>
      <c r="G57" s="296" t="s">
        <v>1188</v>
      </c>
      <c r="H57" s="283">
        <v>4340408</v>
      </c>
      <c r="I57" s="284">
        <v>-19448</v>
      </c>
      <c r="J57" s="285"/>
      <c r="K57" s="286">
        <f t="shared" si="23"/>
        <v>4320960</v>
      </c>
      <c r="L57" s="287">
        <v>-19448</v>
      </c>
      <c r="M57" s="288"/>
      <c r="N57" s="289">
        <f t="shared" si="24"/>
        <v>4320960</v>
      </c>
      <c r="O57" s="290" t="str">
        <f t="shared" si="25"/>
        <v>X</v>
      </c>
      <c r="P57" s="291" t="s">
        <v>2111</v>
      </c>
      <c r="R57" s="292" t="s">
        <v>898</v>
      </c>
      <c r="T57" s="292" t="s">
        <v>899</v>
      </c>
      <c r="U57" s="284">
        <v>-19448</v>
      </c>
      <c r="V57" s="284">
        <v>0</v>
      </c>
      <c r="W57" s="292" t="str">
        <f t="shared" si="17"/>
        <v>OK</v>
      </c>
      <c r="Y57" s="292" t="s">
        <v>899</v>
      </c>
      <c r="Z57" s="284">
        <v>-19448</v>
      </c>
      <c r="AA57" s="284">
        <v>0</v>
      </c>
      <c r="AB57" s="292" t="str">
        <f t="shared" si="18"/>
        <v>OK</v>
      </c>
      <c r="AD57" s="292" t="str">
        <f>IF(AF57="","",IF(T57="도비","세입없음",CONCATENATE(AF57,"-",COUNTIF($AF$7:AF57,AF57))))</f>
        <v>0303-4</v>
      </c>
      <c r="AF57" s="292" t="str">
        <f t="array" ref="AF57">IF(C57="","",INDEX(구분표!$I$2:$I$313, MATCH(1,(구분표!$E$2:$E$313='17년일입'!B57)*(구분표!$F$2:$F$313='17년일입'!C57)*(구분표!$G$2:$G$313='17년일입'!A57),0)))</f>
        <v>0303</v>
      </c>
      <c r="AH57" s="292"/>
      <c r="AJ57" s="284">
        <f>IF(AD57="",0,SUMIFS('17년일출'!$V$6:$V$925,'17년일출'!$AE$6:$AE$925,'17년일입'!$AD57))</f>
        <v>-19448</v>
      </c>
      <c r="AK57" s="284">
        <f>IF(AD57="","",COUNTIFS('17년일출'!$AE$6:$AE$925,'17년일입'!AD57))</f>
        <v>1</v>
      </c>
      <c r="AL57" s="292" t="str">
        <f t="shared" si="26"/>
        <v>OK</v>
      </c>
      <c r="AN57" s="284">
        <f>IF(AD57="",0,SUMIFS('17년일출'!$AA$6:$AA$925,'17년일출'!$AE$6:$AE$925,'17년일입'!$AD57))</f>
        <v>-19448</v>
      </c>
      <c r="AO57" s="284">
        <f>IF(AD57="","",COUNTIFS('17년일출'!$AE$6:$AE$925,AD57))</f>
        <v>1</v>
      </c>
      <c r="AP57" s="292" t="str">
        <f t="shared" si="7"/>
        <v>OK</v>
      </c>
    </row>
    <row r="58" spans="1:42" ht="50.1" customHeight="1">
      <c r="A58" s="277" t="str">
        <f>IFERROR(VLOOKUP($C58,구분표!$A$2:$C$313,2,FALSE),"")</f>
        <v>여성가족교육협력위원회</v>
      </c>
      <c r="B58" s="278" t="str">
        <f>IFERROR(VLOOKUP($C58,구분표!$A$2:$C$313,3,FALSE),"")</f>
        <v>교육협력국</v>
      </c>
      <c r="C58" s="279" t="s">
        <v>465</v>
      </c>
      <c r="D58" s="280" t="s">
        <v>822</v>
      </c>
      <c r="E58" s="281">
        <v>8</v>
      </c>
      <c r="F58" s="280">
        <v>1433</v>
      </c>
      <c r="G58" s="296" t="s">
        <v>1189</v>
      </c>
      <c r="H58" s="283">
        <v>771080</v>
      </c>
      <c r="I58" s="284">
        <v>-5179</v>
      </c>
      <c r="J58" s="285"/>
      <c r="K58" s="286">
        <f t="shared" si="23"/>
        <v>765901</v>
      </c>
      <c r="L58" s="287">
        <v>-5179</v>
      </c>
      <c r="M58" s="288"/>
      <c r="N58" s="289">
        <f t="shared" si="24"/>
        <v>765901</v>
      </c>
      <c r="O58" s="290" t="str">
        <f t="shared" si="25"/>
        <v>X</v>
      </c>
      <c r="P58" s="291"/>
      <c r="R58" s="292" t="s">
        <v>1190</v>
      </c>
      <c r="T58" s="292" t="s">
        <v>1190</v>
      </c>
      <c r="U58" s="284">
        <f>IF($T58&lt;&gt;"도비",IF($R58="국도비","직접입력",SUM($I58:$J58)),)</f>
        <v>0</v>
      </c>
      <c r="V58" s="284">
        <f>IF($T58="도비",SUM($I58:$J58),IF($R58="국도비","직접입력",SUM($I58:$J58)-$U58))</f>
        <v>-5179</v>
      </c>
      <c r="W58" s="292" t="str">
        <f t="shared" si="17"/>
        <v>OK</v>
      </c>
      <c r="Y58" s="292" t="s">
        <v>883</v>
      </c>
      <c r="Z58" s="284">
        <v>0</v>
      </c>
      <c r="AA58" s="284">
        <v>-5179</v>
      </c>
      <c r="AB58" s="292" t="str">
        <f t="shared" si="18"/>
        <v>OK</v>
      </c>
      <c r="AD58" s="292"/>
      <c r="AF58" s="292" t="str">
        <f t="array" ref="AF58">IF(C58="","",INDEX(구분표!$I$2:$I$313, MATCH(1,(구분표!$E$2:$E$313='17년일입'!B58)*(구분표!$F$2:$F$313='17년일입'!C58)*(구분표!$G$2:$G$313='17년일입'!A58),0)))</f>
        <v>0311</v>
      </c>
      <c r="AH58" s="292"/>
      <c r="AJ58" s="284">
        <f>IF(AD58="",0,SUMIFS('17년일출'!$V$6:$V$925,'17년일출'!$AE$6:$AE$925,'17년일입'!$AD58))</f>
        <v>0</v>
      </c>
      <c r="AK58" s="284" t="str">
        <f>IF(AD58="","",COUNTIFS('17년일출'!$AE$6:$AE$925,'17년일입'!AD58))</f>
        <v/>
      </c>
      <c r="AL58" s="292" t="str">
        <f t="shared" si="26"/>
        <v>OK</v>
      </c>
      <c r="AN58" s="284">
        <f>IF(AD58="",0,SUMIFS('17년일출'!$AA$6:$AA$925,'17년일출'!$AE$6:$AE$925,'17년일입'!$AD58))</f>
        <v>0</v>
      </c>
      <c r="AO58" s="284" t="str">
        <f>IF(AD58="","",COUNTIFS('17년일출'!$AE$6:$AE$925,AD58))</f>
        <v/>
      </c>
      <c r="AP58" s="292" t="str">
        <f t="shared" si="7"/>
        <v>OK</v>
      </c>
    </row>
    <row r="59" spans="1:42" ht="50.1" customHeight="1">
      <c r="A59" s="277" t="str">
        <f>IFERROR(VLOOKUP($C59,구분표!$A$2:$C$313,2,FALSE),"")</f>
        <v>농정해양위원회</v>
      </c>
      <c r="B59" s="278" t="str">
        <f>IFERROR(VLOOKUP($C59,구분표!$A$2:$C$313,3,FALSE),"")</f>
        <v>농정해양국</v>
      </c>
      <c r="C59" s="279" t="s">
        <v>297</v>
      </c>
      <c r="D59" s="280" t="s">
        <v>823</v>
      </c>
      <c r="E59" s="281"/>
      <c r="F59" s="280"/>
      <c r="G59" s="296" t="s">
        <v>1874</v>
      </c>
      <c r="H59" s="283">
        <v>0</v>
      </c>
      <c r="I59" s="284"/>
      <c r="J59" s="285"/>
      <c r="K59" s="286">
        <f t="shared" si="23"/>
        <v>0</v>
      </c>
      <c r="L59" s="287"/>
      <c r="M59" s="288">
        <v>210000</v>
      </c>
      <c r="N59" s="289">
        <f t="shared" si="24"/>
        <v>210000</v>
      </c>
      <c r="O59" s="290" t="str">
        <f t="shared" si="25"/>
        <v>O</v>
      </c>
      <c r="P59" s="291" t="s">
        <v>2112</v>
      </c>
      <c r="R59" s="292" t="s">
        <v>898</v>
      </c>
      <c r="T59" s="292" t="s">
        <v>1876</v>
      </c>
      <c r="U59" s="284"/>
      <c r="V59" s="284"/>
      <c r="W59" s="292" t="str">
        <f t="shared" si="17"/>
        <v>OK</v>
      </c>
      <c r="Y59" s="292" t="s">
        <v>831</v>
      </c>
      <c r="Z59" s="284">
        <v>210000</v>
      </c>
      <c r="AA59" s="284">
        <v>0</v>
      </c>
      <c r="AB59" s="292" t="str">
        <f t="shared" si="18"/>
        <v>OK</v>
      </c>
      <c r="AD59" s="292" t="str">
        <f>IF(AF59="","",IF(T59="도비","세입없음",CONCATENATE(AF59,"-",COUNTIF($AF$7:AF59,AF59))))</f>
        <v>0222-1</v>
      </c>
      <c r="AF59" s="292" t="str">
        <f t="array" ref="AF59">IF(C59="","",INDEX(구분표!$I$2:$I$313, MATCH(1,(구분표!$E$2:$E$313='17년일입'!B59)*(구분표!$F$2:$F$313='17년일입'!C59)*(구분표!$G$2:$G$313='17년일입'!A59),0)))</f>
        <v>0222</v>
      </c>
      <c r="AH59" s="292"/>
      <c r="AJ59" s="284">
        <f>IF(AD59="",0,SUMIFS('17년일출'!$V$6:$V$925,'17년일출'!$AE$6:$AE$925,'17년일입'!$AD59))</f>
        <v>0</v>
      </c>
      <c r="AK59" s="284">
        <f>IF(AD59="","",COUNTIFS('17년일출'!$AE$6:$AE$925,'17년일입'!AD59))</f>
        <v>1</v>
      </c>
      <c r="AL59" s="292" t="str">
        <f t="shared" si="26"/>
        <v>OK</v>
      </c>
      <c r="AN59" s="284">
        <f>IF(AD59="",0,SUMIFS('17년일출'!$AA$6:$AA$925,'17년일출'!$AE$6:$AE$925,'17년일입'!$AD59))</f>
        <v>210000</v>
      </c>
      <c r="AO59" s="284">
        <f>IF(AD59="","",COUNTIFS('17년일출'!$AE$6:$AE$925,AD59))</f>
        <v>1</v>
      </c>
      <c r="AP59" s="292" t="str">
        <f t="shared" si="7"/>
        <v>OK</v>
      </c>
    </row>
    <row r="60" spans="1:42" ht="50.1" customHeight="1">
      <c r="A60" s="277" t="str">
        <f>IFERROR(VLOOKUP($C60,구분표!$A$2:$C$313,2,FALSE),"")</f>
        <v>농정해양위원회</v>
      </c>
      <c r="B60" s="278" t="str">
        <f>IFERROR(VLOOKUP($C60,구분표!$A$2:$C$313,3,FALSE),"")</f>
        <v>농정해양국</v>
      </c>
      <c r="C60" s="279" t="s">
        <v>297</v>
      </c>
      <c r="D60" s="280" t="s">
        <v>823</v>
      </c>
      <c r="E60" s="281"/>
      <c r="F60" s="280"/>
      <c r="G60" s="296" t="s">
        <v>1875</v>
      </c>
      <c r="H60" s="283">
        <v>0</v>
      </c>
      <c r="I60" s="284"/>
      <c r="J60" s="285"/>
      <c r="K60" s="286">
        <f t="shared" si="23"/>
        <v>0</v>
      </c>
      <c r="L60" s="287"/>
      <c r="M60" s="288">
        <v>160000</v>
      </c>
      <c r="N60" s="289">
        <f t="shared" si="24"/>
        <v>160000</v>
      </c>
      <c r="O60" s="290" t="str">
        <f t="shared" si="25"/>
        <v>O</v>
      </c>
      <c r="P60" s="291" t="s">
        <v>2112</v>
      </c>
      <c r="R60" s="292" t="s">
        <v>898</v>
      </c>
      <c r="T60" s="292" t="s">
        <v>1877</v>
      </c>
      <c r="U60" s="284"/>
      <c r="V60" s="284"/>
      <c r="W60" s="292" t="str">
        <f t="shared" si="17"/>
        <v>OK</v>
      </c>
      <c r="Y60" s="292" t="s">
        <v>899</v>
      </c>
      <c r="Z60" s="284">
        <v>160000</v>
      </c>
      <c r="AA60" s="284">
        <v>0</v>
      </c>
      <c r="AB60" s="292" t="str">
        <f t="shared" si="18"/>
        <v>OK</v>
      </c>
      <c r="AD60" s="292" t="str">
        <f>IF(AF60="","",IF(T60="도비","세입없음",CONCATENATE(AF60,"-",COUNTIF($AF$7:AF60,AF60))))</f>
        <v>0222-2</v>
      </c>
      <c r="AF60" s="292" t="str">
        <f t="array" ref="AF60">IF(C60="","",INDEX(구분표!$I$2:$I$313, MATCH(1,(구분표!$E$2:$E$313='17년일입'!B60)*(구분표!$F$2:$F$313='17년일입'!C60)*(구분표!$G$2:$G$313='17년일입'!A60),0)))</f>
        <v>0222</v>
      </c>
      <c r="AH60" s="292"/>
      <c r="AJ60" s="284">
        <f>IF(AD60="",0,SUMIFS('17년일출'!$V$6:$V$925,'17년일출'!$AE$6:$AE$925,'17년일입'!$AD60))</f>
        <v>0</v>
      </c>
      <c r="AK60" s="284">
        <f>IF(AD60="","",COUNTIFS('17년일출'!$AE$6:$AE$925,'17년일입'!AD60))</f>
        <v>1</v>
      </c>
      <c r="AL60" s="292" t="str">
        <f t="shared" si="26"/>
        <v>OK</v>
      </c>
      <c r="AN60" s="284">
        <f>IF(AD60="",0,SUMIFS('17년일출'!$AA$6:$AA$925,'17년일출'!$AE$6:$AE$925,'17년일입'!$AD60))</f>
        <v>160000</v>
      </c>
      <c r="AO60" s="284">
        <f>IF(AD60="","",COUNTIFS('17년일출'!$AE$6:$AE$925,AD60))</f>
        <v>1</v>
      </c>
      <c r="AP60" s="292" t="str">
        <f t="shared" si="7"/>
        <v>OK</v>
      </c>
    </row>
    <row r="61" spans="1:42" ht="50.1" customHeight="1">
      <c r="A61" s="277" t="str">
        <f>IFERROR(VLOOKUP($C61,구분표!$A$2:$C$313,2,FALSE),"")</f>
        <v>농정해양위원회</v>
      </c>
      <c r="B61" s="278" t="str">
        <f>IFERROR(VLOOKUP($C61,구분표!$A$2:$C$313,3,FALSE),"")</f>
        <v>농정해양국</v>
      </c>
      <c r="C61" s="279" t="s">
        <v>299</v>
      </c>
      <c r="D61" s="280" t="s">
        <v>822</v>
      </c>
      <c r="E61" s="281">
        <v>613</v>
      </c>
      <c r="F61" s="280">
        <v>11</v>
      </c>
      <c r="G61" s="296" t="s">
        <v>1889</v>
      </c>
      <c r="H61" s="283">
        <v>45000</v>
      </c>
      <c r="I61" s="284"/>
      <c r="J61" s="285"/>
      <c r="K61" s="286">
        <f t="shared" si="9"/>
        <v>45000</v>
      </c>
      <c r="L61" s="287">
        <v>-5000</v>
      </c>
      <c r="M61" s="288"/>
      <c r="N61" s="289">
        <f t="shared" si="10"/>
        <v>40000</v>
      </c>
      <c r="O61" s="290" t="str">
        <f t="shared" si="11"/>
        <v>X</v>
      </c>
      <c r="P61" s="291" t="s">
        <v>2112</v>
      </c>
      <c r="R61" s="292" t="s">
        <v>898</v>
      </c>
      <c r="T61" s="292" t="s">
        <v>899</v>
      </c>
      <c r="U61" s="284"/>
      <c r="V61" s="284"/>
      <c r="W61" s="292" t="str">
        <f t="shared" si="17"/>
        <v>OK</v>
      </c>
      <c r="Y61" s="292" t="s">
        <v>899</v>
      </c>
      <c r="Z61" s="284">
        <v>-5000</v>
      </c>
      <c r="AA61" s="284">
        <v>0</v>
      </c>
      <c r="AB61" s="292" t="str">
        <f t="shared" si="18"/>
        <v>OK</v>
      </c>
      <c r="AD61" s="292" t="str">
        <f>IF(AF61="","",IF(T61="도비","세입없음",CONCATENATE(AF61,"-",COUNTIF($AF$7:AF61,AF61))))</f>
        <v>0223-4</v>
      </c>
      <c r="AF61" s="292" t="str">
        <f t="array" ref="AF61">IF(C61="","",INDEX(구분표!$I$2:$I$313, MATCH(1,(구분표!$E$2:$E$313='17년일입'!B61)*(구분표!$F$2:$F$313='17년일입'!C61)*(구분표!$G$2:$G$313='17년일입'!A61),0)))</f>
        <v>0223</v>
      </c>
      <c r="AH61" s="292"/>
      <c r="AJ61" s="284">
        <f>IF(AD61="",0,SUMIFS('17년일출'!$V$6:$V$925,'17년일출'!$AE$6:$AE$925,'17년일입'!$AD61))</f>
        <v>0</v>
      </c>
      <c r="AK61" s="284">
        <f>IF(AD61="","",COUNTIFS('17년일출'!$AE$6:$AE$925,'17년일입'!AD61))</f>
        <v>1</v>
      </c>
      <c r="AL61" s="292" t="str">
        <f t="shared" si="12"/>
        <v>OK</v>
      </c>
      <c r="AN61" s="284">
        <f>IF(AD61="",0,SUMIFS('17년일출'!$AA$6:$AA$925,'17년일출'!$AE$6:$AE$925,'17년일입'!$AD61))</f>
        <v>-5000</v>
      </c>
      <c r="AO61" s="284">
        <f>IF(AD61="","",COUNTIFS('17년일출'!$AE$6:$AE$925,AD61))</f>
        <v>1</v>
      </c>
      <c r="AP61" s="292" t="str">
        <f t="shared" si="7"/>
        <v>OK</v>
      </c>
    </row>
    <row r="62" spans="1:42" ht="50.1" customHeight="1">
      <c r="A62" s="277" t="str">
        <f>IFERROR(VLOOKUP($C62,구분표!$A$2:$C$313,2,FALSE),"")</f>
        <v>농정해양위원회</v>
      </c>
      <c r="B62" s="278" t="str">
        <f>IFERROR(VLOOKUP($C62,구분표!$A$2:$C$313,3,FALSE),"")</f>
        <v>농정해양국</v>
      </c>
      <c r="C62" s="279" t="s">
        <v>299</v>
      </c>
      <c r="D62" s="280" t="s">
        <v>822</v>
      </c>
      <c r="E62" s="281">
        <v>613</v>
      </c>
      <c r="F62" s="280">
        <v>11</v>
      </c>
      <c r="G62" s="296" t="s">
        <v>1890</v>
      </c>
      <c r="H62" s="283">
        <v>217800</v>
      </c>
      <c r="I62" s="284"/>
      <c r="J62" s="285"/>
      <c r="K62" s="286">
        <f t="shared" si="9"/>
        <v>217800</v>
      </c>
      <c r="L62" s="287"/>
      <c r="M62" s="288">
        <v>83600</v>
      </c>
      <c r="N62" s="289">
        <f t="shared" si="10"/>
        <v>301400</v>
      </c>
      <c r="O62" s="290" t="str">
        <f t="shared" si="11"/>
        <v>X</v>
      </c>
      <c r="P62" s="291" t="s">
        <v>2112</v>
      </c>
      <c r="R62" s="292" t="s">
        <v>898</v>
      </c>
      <c r="T62" s="292" t="s">
        <v>831</v>
      </c>
      <c r="U62" s="284"/>
      <c r="V62" s="284"/>
      <c r="W62" s="292" t="str">
        <f t="shared" si="17"/>
        <v>OK</v>
      </c>
      <c r="Y62" s="292" t="s">
        <v>831</v>
      </c>
      <c r="Z62" s="284">
        <v>83600</v>
      </c>
      <c r="AA62" s="284">
        <v>0</v>
      </c>
      <c r="AB62" s="292" t="str">
        <f t="shared" si="18"/>
        <v>OK</v>
      </c>
      <c r="AD62" s="292" t="str">
        <f>IF(AF62="","",IF(T62="도비","세입없음",CONCATENATE(AF62,"-",COUNTIF($AF$7:AF62,AF62))))</f>
        <v>0223-5</v>
      </c>
      <c r="AF62" s="292" t="str">
        <f t="array" ref="AF62">IF(C62="","",INDEX(구분표!$I$2:$I$313, MATCH(1,(구분표!$E$2:$E$313='17년일입'!B62)*(구분표!$F$2:$F$313='17년일입'!C62)*(구분표!$G$2:$G$313='17년일입'!A62),0)))</f>
        <v>0223</v>
      </c>
      <c r="AH62" s="292"/>
      <c r="AJ62" s="284">
        <f>IF(AD62="",0,SUMIFS('17년일출'!$V$6:$V$925,'17년일출'!$AE$6:$AE$925,'17년일입'!$AD62))</f>
        <v>0</v>
      </c>
      <c r="AK62" s="284">
        <f>IF(AD62="","",COUNTIFS('17년일출'!$AE$6:$AE$925,'17년일입'!AD62))</f>
        <v>1</v>
      </c>
      <c r="AL62" s="292" t="str">
        <f t="shared" si="12"/>
        <v>OK</v>
      </c>
      <c r="AN62" s="284">
        <f>IF(AD62="",0,SUMIFS('17년일출'!$AA$6:$AA$925,'17년일출'!$AE$6:$AE$925,'17년일입'!$AD62))</f>
        <v>83600</v>
      </c>
      <c r="AO62" s="284">
        <f>IF(AD62="","",COUNTIFS('17년일출'!$AE$6:$AE$925,AD62))</f>
        <v>1</v>
      </c>
      <c r="AP62" s="292" t="str">
        <f t="shared" si="7"/>
        <v>OK</v>
      </c>
    </row>
    <row r="63" spans="1:42" ht="50.1" customHeight="1">
      <c r="A63" s="277" t="str">
        <f>IFERROR(VLOOKUP($C63,구분표!$A$2:$C$313,2,FALSE),"")</f>
        <v>여성가족교육협력위원회</v>
      </c>
      <c r="B63" s="278" t="str">
        <f>IFERROR(VLOOKUP($C63,구분표!$A$2:$C$313,3,FALSE),"")</f>
        <v>여성가족국</v>
      </c>
      <c r="C63" s="279" t="s">
        <v>450</v>
      </c>
      <c r="D63" s="280" t="s">
        <v>822</v>
      </c>
      <c r="E63" s="281">
        <v>1313</v>
      </c>
      <c r="F63" s="280">
        <v>16</v>
      </c>
      <c r="G63" s="296" t="s">
        <v>1888</v>
      </c>
      <c r="H63" s="283">
        <v>821262</v>
      </c>
      <c r="I63" s="284"/>
      <c r="J63" s="285"/>
      <c r="K63" s="286">
        <f t="shared" si="9"/>
        <v>821262</v>
      </c>
      <c r="L63" s="287">
        <v>-43000</v>
      </c>
      <c r="M63" s="288">
        <v>0</v>
      </c>
      <c r="N63" s="289">
        <f t="shared" si="10"/>
        <v>778262</v>
      </c>
      <c r="O63" s="290" t="str">
        <f t="shared" si="11"/>
        <v>X</v>
      </c>
      <c r="P63" s="291" t="s">
        <v>1892</v>
      </c>
      <c r="R63" s="292" t="s">
        <v>1893</v>
      </c>
      <c r="T63" s="292" t="s">
        <v>1877</v>
      </c>
      <c r="U63" s="284"/>
      <c r="V63" s="284"/>
      <c r="W63" s="292" t="str">
        <f t="shared" si="17"/>
        <v>OK</v>
      </c>
      <c r="Y63" s="292" t="s">
        <v>899</v>
      </c>
      <c r="Z63" s="284">
        <v>-43000</v>
      </c>
      <c r="AA63" s="284">
        <v>0</v>
      </c>
      <c r="AB63" s="292" t="str">
        <f t="shared" si="18"/>
        <v>OK</v>
      </c>
      <c r="AD63" s="292" t="str">
        <f>IF(AF63="","",IF(T63="도비","세입없음",CONCATENATE(AF63,"-",COUNTIF($AF$7:AF63,AF63))))</f>
        <v>0302-1</v>
      </c>
      <c r="AF63" s="292" t="str">
        <f t="array" ref="AF63">IF(C63="","",INDEX(구분표!$I$2:$I$313, MATCH(1,(구분표!$E$2:$E$313='17년일입'!B63)*(구분표!$F$2:$F$313='17년일입'!C63)*(구분표!$G$2:$G$313='17년일입'!A63),0)))</f>
        <v>0302</v>
      </c>
      <c r="AH63" s="292"/>
      <c r="AJ63" s="284">
        <f>IF(AD63="",0,SUMIFS('17년일출'!$V$6:$V$925,'17년일출'!$AE$6:$AE$925,'17년일입'!$AD63))</f>
        <v>0</v>
      </c>
      <c r="AK63" s="284">
        <f>IF(AD63="","",COUNTIFS('17년일출'!$AE$6:$AE$925,'17년일입'!AD63))</f>
        <v>2</v>
      </c>
      <c r="AL63" s="292" t="str">
        <f t="shared" si="12"/>
        <v>OK</v>
      </c>
      <c r="AN63" s="284">
        <f>IF(AD63="",0,SUMIFS('17년일출'!$AA$6:$AA$925,'17년일출'!$AE$6:$AE$925,'17년일입'!$AD63))</f>
        <v>-43000</v>
      </c>
      <c r="AO63" s="284">
        <f>IF(AD63="","",COUNTIFS('17년일출'!$AE$6:$AE$925,AD63))</f>
        <v>2</v>
      </c>
      <c r="AP63" s="292" t="str">
        <f t="shared" si="7"/>
        <v>OK</v>
      </c>
    </row>
    <row r="64" spans="1:42" ht="50.1" customHeight="1">
      <c r="A64" s="277" t="str">
        <f>IFERROR(VLOOKUP($C64,구분표!$A$2:$C$313,2,FALSE),"")</f>
        <v>여성가족교육협력위원회</v>
      </c>
      <c r="B64" s="278" t="str">
        <f>IFERROR(VLOOKUP($C64,구분표!$A$2:$C$313,3,FALSE),"")</f>
        <v>여성가족국</v>
      </c>
      <c r="C64" s="279" t="s">
        <v>450</v>
      </c>
      <c r="D64" s="280" t="s">
        <v>1887</v>
      </c>
      <c r="E64" s="281"/>
      <c r="F64" s="280"/>
      <c r="G64" s="296" t="s">
        <v>1891</v>
      </c>
      <c r="H64" s="283">
        <v>0</v>
      </c>
      <c r="I64" s="284"/>
      <c r="J64" s="285"/>
      <c r="K64" s="286">
        <f t="shared" si="9"/>
        <v>0</v>
      </c>
      <c r="L64" s="287"/>
      <c r="M64" s="288">
        <v>43000</v>
      </c>
      <c r="N64" s="289">
        <f t="shared" si="10"/>
        <v>43000</v>
      </c>
      <c r="O64" s="290" t="str">
        <f t="shared" si="11"/>
        <v>O</v>
      </c>
      <c r="P64" s="291" t="s">
        <v>1892</v>
      </c>
      <c r="R64" s="292" t="s">
        <v>1893</v>
      </c>
      <c r="T64" s="292" t="s">
        <v>1877</v>
      </c>
      <c r="U64" s="284"/>
      <c r="V64" s="284"/>
      <c r="W64" s="292" t="str">
        <f t="shared" si="17"/>
        <v>OK</v>
      </c>
      <c r="Y64" s="292" t="s">
        <v>899</v>
      </c>
      <c r="Z64" s="284">
        <v>43000</v>
      </c>
      <c r="AA64" s="284">
        <v>0</v>
      </c>
      <c r="AB64" s="292" t="str">
        <f t="shared" si="18"/>
        <v>OK</v>
      </c>
      <c r="AD64" s="292" t="str">
        <f>IF(AF64="","",IF(T64="도비","세입없음",CONCATENATE(AF64,"-",COUNTIF($AF$7:AF64,AF64))))</f>
        <v>0302-2</v>
      </c>
      <c r="AF64" s="292" t="str">
        <f t="array" ref="AF64">IF(C64="","",INDEX(구분표!$I$2:$I$313, MATCH(1,(구분표!$E$2:$E$313='17년일입'!B64)*(구분표!$F$2:$F$313='17년일입'!C64)*(구분표!$G$2:$G$313='17년일입'!A64),0)))</f>
        <v>0302</v>
      </c>
      <c r="AH64" s="292"/>
      <c r="AJ64" s="284">
        <f>IF(AD64="",0,SUMIFS('17년일출'!$V$6:$V$925,'17년일출'!$AE$6:$AE$925,'17년일입'!$AD64))</f>
        <v>0</v>
      </c>
      <c r="AK64" s="284">
        <f>IF(AD64="","",COUNTIFS('17년일출'!$AE$6:$AE$925,'17년일입'!AD64))</f>
        <v>2</v>
      </c>
      <c r="AL64" s="292" t="str">
        <f t="shared" si="12"/>
        <v>OK</v>
      </c>
      <c r="AN64" s="284">
        <f>IF(AD64="",0,SUMIFS('17년일출'!$AA$6:$AA$925,'17년일출'!$AE$6:$AE$925,'17년일입'!$AD64))</f>
        <v>43000</v>
      </c>
      <c r="AO64" s="284">
        <f>IF(AD64="","",COUNTIFS('17년일출'!$AE$6:$AE$925,AD64))</f>
        <v>2</v>
      </c>
      <c r="AP64" s="292" t="str">
        <f>IF(Z64=AN64,"OK","@@")</f>
        <v>OK</v>
      </c>
    </row>
    <row r="65" spans="1:42" ht="50.1" customHeight="1">
      <c r="A65" s="277" t="str">
        <f>IFERROR(VLOOKUP($C65,구분표!$A$2:$C$313,2,FALSE),"")</f>
        <v>여성가족교육협력위원회</v>
      </c>
      <c r="B65" s="278" t="str">
        <f>IFERROR(VLOOKUP($C65,구분표!$A$2:$C$313,3,FALSE),"")</f>
        <v>여성가족국</v>
      </c>
      <c r="C65" s="279" t="s">
        <v>452</v>
      </c>
      <c r="D65" s="280" t="s">
        <v>822</v>
      </c>
      <c r="E65" s="281"/>
      <c r="F65" s="280"/>
      <c r="G65" s="296" t="s">
        <v>1931</v>
      </c>
      <c r="H65" s="283">
        <v>732480</v>
      </c>
      <c r="I65" s="284"/>
      <c r="J65" s="285"/>
      <c r="K65" s="286">
        <f t="shared" si="3"/>
        <v>732480</v>
      </c>
      <c r="L65" s="287"/>
      <c r="M65" s="288">
        <v>24600</v>
      </c>
      <c r="N65" s="289">
        <f t="shared" si="8"/>
        <v>757080</v>
      </c>
      <c r="O65" s="290" t="str">
        <f t="shared" si="5"/>
        <v>X</v>
      </c>
      <c r="P65" s="291" t="s">
        <v>2112</v>
      </c>
      <c r="R65" s="292" t="s">
        <v>898</v>
      </c>
      <c r="T65" s="292" t="s">
        <v>831</v>
      </c>
      <c r="U65" s="284"/>
      <c r="V65" s="284"/>
      <c r="W65" s="292" t="str">
        <f t="shared" si="17"/>
        <v>OK</v>
      </c>
      <c r="Y65" s="292" t="s">
        <v>831</v>
      </c>
      <c r="Z65" s="284">
        <v>24600</v>
      </c>
      <c r="AA65" s="284">
        <v>0</v>
      </c>
      <c r="AB65" s="292" t="str">
        <f t="shared" si="18"/>
        <v>OK</v>
      </c>
      <c r="AD65" s="292" t="str">
        <f>IF(AF65="","",IF(T65="도비","세입없음",CONCATENATE(AF65,"-",COUNTIF($AF$7:AF65,AF65))))</f>
        <v>0303-5</v>
      </c>
      <c r="AF65" s="292" t="str">
        <f t="array" ref="AF65">IF(C65="","",INDEX(구분표!$I$2:$I$313, MATCH(1,(구분표!$E$2:$E$313='17년일입'!B65)*(구분표!$F$2:$F$313='17년일입'!C65)*(구분표!$G$2:$G$313='17년일입'!A65),0)))</f>
        <v>0303</v>
      </c>
      <c r="AH65" s="292"/>
      <c r="AJ65" s="284">
        <f>IF(AD65="",0,SUMIFS('17년일출'!$V$6:$V$925,'17년일출'!$AE$6:$AE$925,'17년일입'!$AD65))</f>
        <v>0</v>
      </c>
      <c r="AK65" s="284">
        <f>IF(AD65="","",COUNTIFS('17년일출'!$AE$6:$AE$925,'17년일입'!AD65))</f>
        <v>2</v>
      </c>
      <c r="AL65" s="292" t="str">
        <f t="shared" si="6"/>
        <v>OK</v>
      </c>
      <c r="AN65" s="284">
        <f>IF(AD65="",0,SUMIFS('17년일출'!$AA$6:$AA$925,'17년일출'!$AE$6:$AE$925,'17년일입'!$AD65))</f>
        <v>24600</v>
      </c>
      <c r="AO65" s="284">
        <f>IF(AD65="","",COUNTIFS('17년일출'!$AE$6:$AE$925,AD65))</f>
        <v>2</v>
      </c>
      <c r="AP65" s="292" t="str">
        <f t="shared" si="7"/>
        <v>OK</v>
      </c>
    </row>
    <row r="66" spans="1:42" ht="50.1" customHeight="1">
      <c r="A66" s="277" t="str">
        <f>IFERROR(VLOOKUP($C66,구분표!$A$2:$C$313,2,FALSE),"")</f>
        <v>여성가족교육협력위원회</v>
      </c>
      <c r="B66" s="278" t="str">
        <f>IFERROR(VLOOKUP($C66,구분표!$A$2:$C$313,3,FALSE),"")</f>
        <v>여성가족국</v>
      </c>
      <c r="C66" s="279" t="s">
        <v>452</v>
      </c>
      <c r="D66" s="280" t="s">
        <v>822</v>
      </c>
      <c r="E66" s="281"/>
      <c r="F66" s="280"/>
      <c r="G66" s="296" t="s">
        <v>1932</v>
      </c>
      <c r="H66" s="283">
        <v>2599758</v>
      </c>
      <c r="I66" s="284"/>
      <c r="J66" s="285"/>
      <c r="K66" s="286">
        <f t="shared" si="3"/>
        <v>2599758</v>
      </c>
      <c r="L66" s="287"/>
      <c r="M66" s="288">
        <v>118342</v>
      </c>
      <c r="N66" s="289">
        <f t="shared" si="8"/>
        <v>2718100</v>
      </c>
      <c r="O66" s="290" t="str">
        <f t="shared" si="5"/>
        <v>X</v>
      </c>
      <c r="P66" s="291" t="s">
        <v>2112</v>
      </c>
      <c r="R66" s="292" t="s">
        <v>898</v>
      </c>
      <c r="T66" s="292" t="s">
        <v>831</v>
      </c>
      <c r="U66" s="284"/>
      <c r="V66" s="284"/>
      <c r="W66" s="292" t="str">
        <f t="shared" si="17"/>
        <v>OK</v>
      </c>
      <c r="Y66" s="292" t="s">
        <v>831</v>
      </c>
      <c r="Z66" s="284">
        <v>118342</v>
      </c>
      <c r="AA66" s="284">
        <v>0</v>
      </c>
      <c r="AB66" s="292" t="str">
        <f t="shared" si="18"/>
        <v>OK</v>
      </c>
      <c r="AD66" s="292" t="str">
        <f>IF(AF66="","",IF(T66="도비","세입없음",CONCATENATE(AF66,"-",COUNTIF($AF$7:AF66,AF66))))</f>
        <v>0303-6</v>
      </c>
      <c r="AF66" s="292" t="str">
        <f t="array" ref="AF66">IF(C66="","",INDEX(구분표!$I$2:$I$313, MATCH(1,(구분표!$E$2:$E$313='17년일입'!B66)*(구분표!$F$2:$F$313='17년일입'!C66)*(구분표!$G$2:$G$313='17년일입'!A66),0)))</f>
        <v>0303</v>
      </c>
      <c r="AH66" s="292"/>
      <c r="AJ66" s="284">
        <f>IF(AD66="",0,SUMIFS('17년일출'!$V$6:$V$925,'17년일출'!$AE$6:$AE$925,'17년일입'!$AD66))</f>
        <v>0</v>
      </c>
      <c r="AK66" s="284">
        <f>IF(AD66="","",COUNTIFS('17년일출'!$AE$6:$AE$925,'17년일입'!AD66))</f>
        <v>1</v>
      </c>
      <c r="AL66" s="292" t="str">
        <f t="shared" si="6"/>
        <v>OK</v>
      </c>
      <c r="AN66" s="284">
        <f>IF(AD66="",0,SUMIFS('17년일출'!$AA$6:$AA$925,'17년일출'!$AE$6:$AE$925,'17년일입'!$AD66))</f>
        <v>118342</v>
      </c>
      <c r="AO66" s="284">
        <f>IF(AD66="","",COUNTIFS('17년일출'!$AE$6:$AE$925,AD66))</f>
        <v>1</v>
      </c>
      <c r="AP66" s="292" t="str">
        <f t="shared" si="7"/>
        <v>OK</v>
      </c>
    </row>
    <row r="67" spans="1:42" ht="50.1" customHeight="1">
      <c r="A67" s="277" t="str">
        <f>IFERROR(VLOOKUP($C67,구분표!$A$2:$C$313,2,FALSE),"")</f>
        <v>여성가족교육협력위원회</v>
      </c>
      <c r="B67" s="278" t="str">
        <f>IFERROR(VLOOKUP($C67,구분표!$A$2:$C$313,3,FALSE),"")</f>
        <v>여성가족국</v>
      </c>
      <c r="C67" s="279" t="s">
        <v>454</v>
      </c>
      <c r="D67" s="280" t="s">
        <v>822</v>
      </c>
      <c r="E67" s="281">
        <v>1315</v>
      </c>
      <c r="F67" s="280">
        <v>21</v>
      </c>
      <c r="G67" s="296" t="s">
        <v>1933</v>
      </c>
      <c r="H67" s="283">
        <v>7700</v>
      </c>
      <c r="I67" s="284"/>
      <c r="J67" s="285"/>
      <c r="K67" s="286">
        <f t="shared" si="3"/>
        <v>7700</v>
      </c>
      <c r="L67" s="287"/>
      <c r="M67" s="288">
        <v>3101</v>
      </c>
      <c r="N67" s="289">
        <f t="shared" si="8"/>
        <v>10801</v>
      </c>
      <c r="O67" s="290" t="str">
        <f t="shared" si="5"/>
        <v>X</v>
      </c>
      <c r="P67" s="291" t="s">
        <v>2112</v>
      </c>
      <c r="R67" s="292" t="s">
        <v>898</v>
      </c>
      <c r="T67" s="292" t="s">
        <v>831</v>
      </c>
      <c r="U67" s="284"/>
      <c r="V67" s="284"/>
      <c r="W67" s="292" t="str">
        <f t="shared" si="17"/>
        <v>OK</v>
      </c>
      <c r="Y67" s="292" t="s">
        <v>831</v>
      </c>
      <c r="Z67" s="284">
        <v>3101</v>
      </c>
      <c r="AA67" s="284">
        <v>0</v>
      </c>
      <c r="AB67" s="292" t="str">
        <f t="shared" si="18"/>
        <v>OK</v>
      </c>
      <c r="AD67" s="292" t="str">
        <f>IF(AF67="","",IF(T67="도비","세입없음",CONCATENATE(AF67,"-",COUNTIF($AF$7:AF67,AF67))))</f>
        <v>0304-1</v>
      </c>
      <c r="AF67" s="292" t="str">
        <f t="array" ref="AF67">IF(C67="","",INDEX(구분표!$I$2:$I$313, MATCH(1,(구분표!$E$2:$E$313='17년일입'!B67)*(구분표!$F$2:$F$313='17년일입'!C67)*(구분표!$G$2:$G$313='17년일입'!A67),0)))</f>
        <v>0304</v>
      </c>
      <c r="AH67" s="292"/>
      <c r="AJ67" s="284">
        <f>IF(AD67="",0,SUMIFS('17년일출'!$V$6:$V$925,'17년일출'!$AE$6:$AE$925,'17년일입'!$AD67))</f>
        <v>0</v>
      </c>
      <c r="AK67" s="284">
        <f>IF(AD67="","",COUNTIFS('17년일출'!$AE$6:$AE$925,'17년일입'!AD67))</f>
        <v>1</v>
      </c>
      <c r="AL67" s="292" t="str">
        <f t="shared" si="6"/>
        <v>OK</v>
      </c>
      <c r="AN67" s="284">
        <f>IF(AD67="",0,SUMIFS('17년일출'!$AA$6:$AA$925,'17년일출'!$AE$6:$AE$925,'17년일입'!$AD67))</f>
        <v>3101</v>
      </c>
      <c r="AO67" s="284">
        <f>IF(AD67="","",COUNTIFS('17년일출'!$AE$6:$AE$925,AD67))</f>
        <v>1</v>
      </c>
      <c r="AP67" s="292" t="str">
        <f t="shared" si="7"/>
        <v>OK</v>
      </c>
    </row>
    <row r="68" spans="1:42" ht="50.1" customHeight="1">
      <c r="A68" s="277" t="str">
        <f>IFERROR(VLOOKUP($C68,구분표!$A$2:$C$313,2,FALSE),"")</f>
        <v>여성가족교육협력위원회</v>
      </c>
      <c r="B68" s="278" t="str">
        <f>IFERROR(VLOOKUP($C68,구분표!$A$2:$C$313,3,FALSE),"")</f>
        <v>여성가족국</v>
      </c>
      <c r="C68" s="279" t="s">
        <v>607</v>
      </c>
      <c r="D68" s="280" t="s">
        <v>822</v>
      </c>
      <c r="E68" s="281">
        <v>1312</v>
      </c>
      <c r="F68" s="280">
        <v>15</v>
      </c>
      <c r="G68" s="296" t="s">
        <v>1934</v>
      </c>
      <c r="H68" s="283">
        <v>22830336</v>
      </c>
      <c r="I68" s="284"/>
      <c r="J68" s="285"/>
      <c r="K68" s="286">
        <f t="shared" si="3"/>
        <v>22830336</v>
      </c>
      <c r="L68" s="287">
        <v>-22830336</v>
      </c>
      <c r="M68" s="288"/>
      <c r="N68" s="289">
        <f t="shared" si="8"/>
        <v>0</v>
      </c>
      <c r="O68" s="290" t="str">
        <f t="shared" si="5"/>
        <v>X</v>
      </c>
      <c r="P68" s="291" t="s">
        <v>1892</v>
      </c>
      <c r="R68" s="292" t="s">
        <v>1893</v>
      </c>
      <c r="T68" s="292" t="s">
        <v>1876</v>
      </c>
      <c r="U68" s="284"/>
      <c r="V68" s="284"/>
      <c r="W68" s="292" t="str">
        <f t="shared" si="17"/>
        <v>OK</v>
      </c>
      <c r="Y68" s="292" t="s">
        <v>1876</v>
      </c>
      <c r="Z68" s="284">
        <v>-22830336</v>
      </c>
      <c r="AA68" s="284">
        <v>0</v>
      </c>
      <c r="AB68" s="292" t="str">
        <f t="shared" si="18"/>
        <v>OK</v>
      </c>
      <c r="AD68" s="292" t="str">
        <f>IF(AF68="","",IF(T68="도비","세입없음",CONCATENATE(AF68,"-",COUNTIF($AF$7:AF68,AF68))))</f>
        <v>0301-1</v>
      </c>
      <c r="AF68" s="292" t="str">
        <f t="array" ref="AF68">IF(C68="","",INDEX(구분표!$I$2:$I$313, MATCH(1,(구분표!$E$2:$E$313='17년일입'!B68)*(구분표!$F$2:$F$313='17년일입'!C68)*(구분표!$G$2:$G$313='17년일입'!A68),0)))</f>
        <v>0301</v>
      </c>
      <c r="AH68" s="292"/>
      <c r="AJ68" s="284">
        <f>IF(AD68="",0,SUMIFS('17년일출'!$V$6:$V$925,'17년일출'!$AE$6:$AE$925,'17년일입'!$AD68))</f>
        <v>0</v>
      </c>
      <c r="AK68" s="284">
        <f>IF(AD68="","",COUNTIFS('17년일출'!$AE$6:$AE$925,'17년일입'!AD68))</f>
        <v>2</v>
      </c>
      <c r="AL68" s="292" t="str">
        <f t="shared" si="6"/>
        <v>OK</v>
      </c>
      <c r="AN68" s="284">
        <f>IF(AD68="",0,SUMIFS('17년일출'!$AA$6:$AA$925,'17년일출'!$AE$6:$AE$925,'17년일입'!$AD68))</f>
        <v>-22830336</v>
      </c>
      <c r="AO68" s="284">
        <f>IF(AD68="","",COUNTIFS('17년일출'!$AE$6:$AE$925,AD68))</f>
        <v>2</v>
      </c>
      <c r="AP68" s="292" t="str">
        <f t="shared" si="7"/>
        <v>OK</v>
      </c>
    </row>
    <row r="69" spans="1:42" ht="50.1" customHeight="1">
      <c r="A69" s="277" t="str">
        <f>IFERROR(VLOOKUP($C69,구분표!$A$2:$C$313,2,FALSE),"")</f>
        <v>여성가족교육협력위원회</v>
      </c>
      <c r="B69" s="278" t="str">
        <f>IFERROR(VLOOKUP($C69,구분표!$A$2:$C$313,3,FALSE),"")</f>
        <v>여성가족국</v>
      </c>
      <c r="C69" s="279" t="s">
        <v>607</v>
      </c>
      <c r="D69" s="280" t="s">
        <v>822</v>
      </c>
      <c r="E69" s="281">
        <v>1312</v>
      </c>
      <c r="F69" s="280">
        <v>15</v>
      </c>
      <c r="G69" s="296" t="s">
        <v>1935</v>
      </c>
      <c r="H69" s="283">
        <v>435360</v>
      </c>
      <c r="I69" s="284"/>
      <c r="J69" s="285"/>
      <c r="K69" s="286">
        <f t="shared" si="3"/>
        <v>435360</v>
      </c>
      <c r="L69" s="287">
        <v>-435360</v>
      </c>
      <c r="M69" s="288"/>
      <c r="N69" s="289">
        <f t="shared" si="8"/>
        <v>0</v>
      </c>
      <c r="O69" s="290" t="str">
        <f t="shared" si="5"/>
        <v>X</v>
      </c>
      <c r="P69" s="291" t="s">
        <v>1892</v>
      </c>
      <c r="R69" s="292" t="s">
        <v>1893</v>
      </c>
      <c r="T69" s="292" t="s">
        <v>1876</v>
      </c>
      <c r="U69" s="284"/>
      <c r="V69" s="284"/>
      <c r="W69" s="292" t="str">
        <f t="shared" si="17"/>
        <v>OK</v>
      </c>
      <c r="Y69" s="292" t="s">
        <v>1876</v>
      </c>
      <c r="Z69" s="284">
        <v>-435360</v>
      </c>
      <c r="AA69" s="284">
        <v>0</v>
      </c>
      <c r="AB69" s="292" t="str">
        <f t="shared" si="18"/>
        <v>OK</v>
      </c>
      <c r="AD69" s="292" t="str">
        <f>IF(AF69="","",IF(T69="도비","세입없음",CONCATENATE(AF69,"-",COUNTIF($AF$7:AF69,AF69))))</f>
        <v>0301-2</v>
      </c>
      <c r="AF69" s="292" t="str">
        <f t="array" ref="AF69">IF(C69="","",INDEX(구분표!$I$2:$I$313, MATCH(1,(구분표!$E$2:$E$313='17년일입'!B69)*(구분표!$F$2:$F$313='17년일입'!C69)*(구분표!$G$2:$G$313='17년일입'!A69),0)))</f>
        <v>0301</v>
      </c>
      <c r="AH69" s="292"/>
      <c r="AJ69" s="284">
        <f>IF(AD69="",0,SUMIFS('17년일출'!$V$6:$V$925,'17년일출'!$AE$6:$AE$925,'17년일입'!$AD69))</f>
        <v>0</v>
      </c>
      <c r="AK69" s="284">
        <f>IF(AD69="","",COUNTIFS('17년일출'!$AE$6:$AE$925,'17년일입'!AD69))</f>
        <v>2</v>
      </c>
      <c r="AL69" s="292" t="str">
        <f t="shared" si="6"/>
        <v>OK</v>
      </c>
      <c r="AN69" s="284">
        <f>IF(AD69="",0,SUMIFS('17년일출'!$AA$6:$AA$925,'17년일출'!$AE$6:$AE$925,'17년일입'!$AD69))</f>
        <v>-435360</v>
      </c>
      <c r="AO69" s="284">
        <f>IF(AD69="","",COUNTIFS('17년일출'!$AE$6:$AE$925,AD69))</f>
        <v>2</v>
      </c>
      <c r="AP69" s="292" t="str">
        <f t="shared" si="7"/>
        <v>OK</v>
      </c>
    </row>
    <row r="70" spans="1:42" ht="50.1" customHeight="1">
      <c r="A70" s="277" t="str">
        <f>IFERROR(VLOOKUP($C70,구분표!$A$2:$C$313,2,FALSE),"")</f>
        <v>여성가족교육협력위원회</v>
      </c>
      <c r="B70" s="278" t="str">
        <f>IFERROR(VLOOKUP($C70,구분표!$A$2:$C$313,3,FALSE),"")</f>
        <v>여성가족국</v>
      </c>
      <c r="C70" s="279" t="s">
        <v>607</v>
      </c>
      <c r="D70" s="280" t="s">
        <v>822</v>
      </c>
      <c r="E70" s="281">
        <v>1312</v>
      </c>
      <c r="F70" s="280">
        <v>15</v>
      </c>
      <c r="G70" s="296" t="s">
        <v>1936</v>
      </c>
      <c r="H70" s="283">
        <v>482760</v>
      </c>
      <c r="I70" s="284"/>
      <c r="J70" s="285"/>
      <c r="K70" s="286">
        <f t="shared" si="3"/>
        <v>482760</v>
      </c>
      <c r="L70" s="287">
        <v>-482760</v>
      </c>
      <c r="M70" s="288"/>
      <c r="N70" s="289">
        <f t="shared" si="8"/>
        <v>0</v>
      </c>
      <c r="O70" s="290" t="str">
        <f t="shared" si="5"/>
        <v>X</v>
      </c>
      <c r="P70" s="291" t="s">
        <v>1892</v>
      </c>
      <c r="R70" s="292" t="s">
        <v>1893</v>
      </c>
      <c r="T70" s="292" t="s">
        <v>1876</v>
      </c>
      <c r="U70" s="284"/>
      <c r="V70" s="284"/>
      <c r="W70" s="292" t="str">
        <f t="shared" ref="W70:W101" si="27">IF(SUM($I70:$J70)=SUM($U70:$V70),"OK","검토")</f>
        <v>OK</v>
      </c>
      <c r="Y70" s="292" t="s">
        <v>1876</v>
      </c>
      <c r="Z70" s="284">
        <v>-482760</v>
      </c>
      <c r="AA70" s="284">
        <v>0</v>
      </c>
      <c r="AB70" s="292" t="str">
        <f t="shared" si="18"/>
        <v>OK</v>
      </c>
      <c r="AD70" s="292" t="str">
        <f>IF(AF70="","",IF(T70="도비","세입없음",CONCATENATE(AF70,"-",COUNTIF($AF$7:AF70,AF70))))</f>
        <v>0301-3</v>
      </c>
      <c r="AF70" s="292" t="str">
        <f t="array" ref="AF70">IF(C70="","",INDEX(구분표!$I$2:$I$313, MATCH(1,(구분표!$E$2:$E$313='17년일입'!B70)*(구분표!$F$2:$F$313='17년일입'!C70)*(구분표!$G$2:$G$313='17년일입'!A70),0)))</f>
        <v>0301</v>
      </c>
      <c r="AH70" s="292"/>
      <c r="AJ70" s="284">
        <f>IF(AD70="",0,SUMIFS('17년일출'!$V$6:$V$925,'17년일출'!$AE$6:$AE$925,'17년일입'!$AD70))</f>
        <v>0</v>
      </c>
      <c r="AK70" s="284">
        <f>IF(AD70="","",COUNTIFS('17년일출'!$AE$6:$AE$925,'17년일입'!AD70))</f>
        <v>2</v>
      </c>
      <c r="AL70" s="292" t="str">
        <f t="shared" si="6"/>
        <v>OK</v>
      </c>
      <c r="AN70" s="284">
        <f>IF(AD70="",0,SUMIFS('17년일출'!$AA$6:$AA$925,'17년일출'!$AE$6:$AE$925,'17년일입'!$AD70))</f>
        <v>-482760</v>
      </c>
      <c r="AO70" s="284">
        <f>IF(AD70="","",COUNTIFS('17년일출'!$AE$6:$AE$925,AD70))</f>
        <v>2</v>
      </c>
      <c r="AP70" s="292" t="str">
        <f t="shared" si="7"/>
        <v>OK</v>
      </c>
    </row>
    <row r="71" spans="1:42" ht="50.1" customHeight="1">
      <c r="A71" s="277" t="str">
        <f>IFERROR(VLOOKUP($C71,구분표!$A$2:$C$313,2,FALSE),"")</f>
        <v>여성가족교육협력위원회</v>
      </c>
      <c r="B71" s="278" t="str">
        <f>IFERROR(VLOOKUP($C71,구분표!$A$2:$C$313,3,FALSE),"")</f>
        <v>여성가족국</v>
      </c>
      <c r="C71" s="279" t="s">
        <v>607</v>
      </c>
      <c r="D71" s="280" t="s">
        <v>822</v>
      </c>
      <c r="E71" s="281">
        <v>1312</v>
      </c>
      <c r="F71" s="280">
        <v>15</v>
      </c>
      <c r="G71" s="296" t="s">
        <v>1937</v>
      </c>
      <c r="H71" s="283">
        <v>68544</v>
      </c>
      <c r="I71" s="284"/>
      <c r="J71" s="285"/>
      <c r="K71" s="286">
        <f t="shared" si="3"/>
        <v>68544</v>
      </c>
      <c r="L71" s="287">
        <v>-68544</v>
      </c>
      <c r="M71" s="288"/>
      <c r="N71" s="289">
        <f t="shared" si="8"/>
        <v>0</v>
      </c>
      <c r="O71" s="290" t="str">
        <f t="shared" si="5"/>
        <v>X</v>
      </c>
      <c r="P71" s="291" t="s">
        <v>1892</v>
      </c>
      <c r="R71" s="292" t="s">
        <v>1893</v>
      </c>
      <c r="T71" s="292" t="s">
        <v>1876</v>
      </c>
      <c r="U71" s="284"/>
      <c r="V71" s="284"/>
      <c r="W71" s="292" t="str">
        <f t="shared" si="27"/>
        <v>OK</v>
      </c>
      <c r="Y71" s="292" t="s">
        <v>1876</v>
      </c>
      <c r="Z71" s="284">
        <v>-68544</v>
      </c>
      <c r="AA71" s="284">
        <v>0</v>
      </c>
      <c r="AB71" s="292" t="str">
        <f t="shared" ref="AB71:AB102" si="28">IF(SUM(L71:M71)=SUM(Z71:AA71),"OK","검토")</f>
        <v>OK</v>
      </c>
      <c r="AD71" s="292" t="str">
        <f>IF(AF71="","",IF(T71="도비","세입없음",CONCATENATE(AF71,"-",COUNTIF($AF$7:AF71,AF71))))</f>
        <v>0301-4</v>
      </c>
      <c r="AF71" s="292" t="str">
        <f t="array" ref="AF71">IF(C71="","",INDEX(구분표!$I$2:$I$313, MATCH(1,(구분표!$E$2:$E$313='17년일입'!B71)*(구분표!$F$2:$F$313='17년일입'!C71)*(구분표!$G$2:$G$313='17년일입'!A71),0)))</f>
        <v>0301</v>
      </c>
      <c r="AH71" s="292"/>
      <c r="AJ71" s="284">
        <f>IF(AD71="",0,SUMIFS('17년일출'!$V$6:$V$925,'17년일출'!$AE$6:$AE$925,'17년일입'!$AD71))</f>
        <v>0</v>
      </c>
      <c r="AK71" s="284">
        <f>IF(AD71="","",COUNTIFS('17년일출'!$AE$6:$AE$925,'17년일입'!AD71))</f>
        <v>2</v>
      </c>
      <c r="AL71" s="292" t="str">
        <f t="shared" si="6"/>
        <v>OK</v>
      </c>
      <c r="AN71" s="284">
        <f>IF(AD71="",0,SUMIFS('17년일출'!$AA$6:$AA$925,'17년일출'!$AE$6:$AE$925,'17년일입'!$AD71))</f>
        <v>-68544</v>
      </c>
      <c r="AO71" s="284">
        <f>IF(AD71="","",COUNTIFS('17년일출'!$AE$6:$AE$925,AD71))</f>
        <v>2</v>
      </c>
      <c r="AP71" s="292" t="str">
        <f t="shared" si="7"/>
        <v>OK</v>
      </c>
    </row>
    <row r="72" spans="1:42" ht="50.1" customHeight="1">
      <c r="A72" s="277" t="str">
        <f>IFERROR(VLOOKUP($C72,구분표!$A$2:$C$313,2,FALSE),"")</f>
        <v>여성가족교육협력위원회</v>
      </c>
      <c r="B72" s="278" t="str">
        <f>IFERROR(VLOOKUP($C72,구분표!$A$2:$C$313,3,FALSE),"")</f>
        <v>여성가족국</v>
      </c>
      <c r="C72" s="279" t="s">
        <v>607</v>
      </c>
      <c r="D72" s="280" t="s">
        <v>823</v>
      </c>
      <c r="E72" s="281"/>
      <c r="F72" s="280"/>
      <c r="G72" s="296" t="s">
        <v>1938</v>
      </c>
      <c r="H72" s="283">
        <v>0</v>
      </c>
      <c r="I72" s="284"/>
      <c r="J72" s="285"/>
      <c r="K72" s="286">
        <f t="shared" si="3"/>
        <v>0</v>
      </c>
      <c r="L72" s="287"/>
      <c r="M72" s="288">
        <v>23817000</v>
      </c>
      <c r="N72" s="289">
        <f t="shared" si="8"/>
        <v>23817000</v>
      </c>
      <c r="O72" s="290" t="str">
        <f t="shared" si="5"/>
        <v>O</v>
      </c>
      <c r="P72" s="291" t="s">
        <v>1892</v>
      </c>
      <c r="R72" s="292" t="s">
        <v>1893</v>
      </c>
      <c r="T72" s="292" t="s">
        <v>1876</v>
      </c>
      <c r="U72" s="284"/>
      <c r="V72" s="284"/>
      <c r="W72" s="292" t="str">
        <f t="shared" si="27"/>
        <v>OK</v>
      </c>
      <c r="Y72" s="292" t="s">
        <v>1876</v>
      </c>
      <c r="Z72" s="284">
        <v>23817000</v>
      </c>
      <c r="AA72" s="284">
        <v>0</v>
      </c>
      <c r="AB72" s="292" t="str">
        <f t="shared" si="28"/>
        <v>OK</v>
      </c>
      <c r="AD72" s="292" t="str">
        <f>IF(AF72="","",IF(T72="도비","세입없음",CONCATENATE(AF72,"-",COUNTIF($AF$7:AF72,AF72))))</f>
        <v>0301-5</v>
      </c>
      <c r="AF72" s="292" t="str">
        <f t="array" ref="AF72">IF(C72="","",INDEX(구분표!$I$2:$I$313, MATCH(1,(구분표!$E$2:$E$313='17년일입'!B72)*(구분표!$F$2:$F$313='17년일입'!C72)*(구분표!$G$2:$G$313='17년일입'!A72),0)))</f>
        <v>0301</v>
      </c>
      <c r="AH72" s="292"/>
      <c r="AJ72" s="284">
        <f>IF(AD72="",0,SUMIFS('17년일출'!$V$6:$V$925,'17년일출'!$AE$6:$AE$925,'17년일입'!$AD72))</f>
        <v>0</v>
      </c>
      <c r="AK72" s="284">
        <f>IF(AD72="","",COUNTIFS('17년일출'!$AE$6:$AE$925,'17년일입'!AD72))</f>
        <v>2</v>
      </c>
      <c r="AL72" s="292" t="str">
        <f t="shared" si="6"/>
        <v>OK</v>
      </c>
      <c r="AN72" s="284">
        <f>IF(AD72="",0,SUMIFS('17년일출'!$AA$6:$AA$925,'17년일출'!$AE$6:$AE$925,'17년일입'!$AD72))</f>
        <v>23817000</v>
      </c>
      <c r="AO72" s="284">
        <f>IF(AD72="","",COUNTIFS('17년일출'!$AE$6:$AE$925,AD72))</f>
        <v>2</v>
      </c>
      <c r="AP72" s="292" t="str">
        <f t="shared" ref="AP72:AP107" si="29">IF(Z72=AN72,"OK","@@")</f>
        <v>OK</v>
      </c>
    </row>
    <row r="73" spans="1:42" ht="50.1" customHeight="1">
      <c r="A73" s="277" t="str">
        <f>IFERROR(VLOOKUP($C73,구분표!$A$2:$C$313,2,FALSE),"")</f>
        <v>여성가족교육협력위원회</v>
      </c>
      <c r="B73" s="278" t="str">
        <f>IFERROR(VLOOKUP($C73,구분표!$A$2:$C$313,3,FALSE),"")</f>
        <v>여성가족국</v>
      </c>
      <c r="C73" s="279" t="s">
        <v>607</v>
      </c>
      <c r="D73" s="280" t="s">
        <v>822</v>
      </c>
      <c r="E73" s="281">
        <v>1312</v>
      </c>
      <c r="F73" s="280">
        <v>15</v>
      </c>
      <c r="G73" s="296" t="s">
        <v>1939</v>
      </c>
      <c r="H73" s="283">
        <v>366296</v>
      </c>
      <c r="I73" s="284"/>
      <c r="J73" s="285"/>
      <c r="K73" s="286">
        <f t="shared" si="3"/>
        <v>366296</v>
      </c>
      <c r="L73" s="287">
        <v>-366296</v>
      </c>
      <c r="M73" s="288"/>
      <c r="N73" s="289">
        <f t="shared" si="8"/>
        <v>0</v>
      </c>
      <c r="O73" s="290" t="str">
        <f t="shared" si="5"/>
        <v>X</v>
      </c>
      <c r="P73" s="291" t="s">
        <v>1892</v>
      </c>
      <c r="R73" s="292" t="s">
        <v>1893</v>
      </c>
      <c r="T73" s="292" t="s">
        <v>1876</v>
      </c>
      <c r="U73" s="284"/>
      <c r="V73" s="284"/>
      <c r="W73" s="292" t="str">
        <f t="shared" si="27"/>
        <v>OK</v>
      </c>
      <c r="Y73" s="292" t="s">
        <v>1876</v>
      </c>
      <c r="Z73" s="284">
        <v>-366296</v>
      </c>
      <c r="AA73" s="284">
        <v>0</v>
      </c>
      <c r="AB73" s="292" t="str">
        <f t="shared" si="28"/>
        <v>OK</v>
      </c>
      <c r="AD73" s="292" t="str">
        <f>IF(AF73="","",IF(T73="도비","세입없음",CONCATENATE(AF73,"-",COUNTIF($AF$7:AF73,AF73))))</f>
        <v>0301-6</v>
      </c>
      <c r="AF73" s="292" t="str">
        <f t="array" ref="AF73">IF(C73="","",INDEX(구분표!$I$2:$I$313, MATCH(1,(구분표!$E$2:$E$313='17년일입'!B73)*(구분표!$F$2:$F$313='17년일입'!C73)*(구분표!$G$2:$G$313='17년일입'!A73),0)))</f>
        <v>0301</v>
      </c>
      <c r="AH73" s="292"/>
      <c r="AJ73" s="284">
        <f>IF(AD73="",0,SUMIFS('17년일출'!$V$6:$V$925,'17년일출'!$AE$6:$AE$925,'17년일입'!$AD73))</f>
        <v>0</v>
      </c>
      <c r="AK73" s="284">
        <f>IF(AD73="","",COUNTIFS('17년일출'!$AE$6:$AE$925,'17년일입'!AD73))</f>
        <v>2</v>
      </c>
      <c r="AL73" s="292" t="str">
        <f t="shared" si="6"/>
        <v>OK</v>
      </c>
      <c r="AN73" s="284">
        <f>IF(AD73="",0,SUMIFS('17년일출'!$AA$6:$AA$925,'17년일출'!$AE$6:$AE$925,'17년일입'!$AD73))</f>
        <v>-366296</v>
      </c>
      <c r="AO73" s="284">
        <f>IF(AD73="","",COUNTIFS('17년일출'!$AE$6:$AE$925,AD73))</f>
        <v>2</v>
      </c>
      <c r="AP73" s="292" t="str">
        <f t="shared" si="29"/>
        <v>OK</v>
      </c>
    </row>
    <row r="74" spans="1:42" ht="50.1" customHeight="1">
      <c r="A74" s="277" t="str">
        <f>IFERROR(VLOOKUP($C74,구분표!$A$2:$C$313,2,FALSE),"")</f>
        <v>여성가족교육협력위원회</v>
      </c>
      <c r="B74" s="278" t="str">
        <f>IFERROR(VLOOKUP($C74,구분표!$A$2:$C$313,3,FALSE),"")</f>
        <v>여성가족국</v>
      </c>
      <c r="C74" s="279" t="s">
        <v>607</v>
      </c>
      <c r="D74" s="280" t="s">
        <v>822</v>
      </c>
      <c r="E74" s="281">
        <v>1312</v>
      </c>
      <c r="F74" s="280">
        <v>15</v>
      </c>
      <c r="G74" s="296" t="s">
        <v>1940</v>
      </c>
      <c r="H74" s="283">
        <v>51744</v>
      </c>
      <c r="I74" s="284"/>
      <c r="J74" s="285"/>
      <c r="K74" s="286">
        <f t="shared" si="3"/>
        <v>51744</v>
      </c>
      <c r="L74" s="287">
        <v>-51744</v>
      </c>
      <c r="M74" s="288"/>
      <c r="N74" s="289">
        <f t="shared" si="8"/>
        <v>0</v>
      </c>
      <c r="O74" s="290" t="str">
        <f t="shared" si="5"/>
        <v>X</v>
      </c>
      <c r="P74" s="291" t="s">
        <v>1892</v>
      </c>
      <c r="R74" s="292" t="s">
        <v>1893</v>
      </c>
      <c r="T74" s="292" t="s">
        <v>1876</v>
      </c>
      <c r="U74" s="284"/>
      <c r="V74" s="284"/>
      <c r="W74" s="292" t="str">
        <f t="shared" si="27"/>
        <v>OK</v>
      </c>
      <c r="Y74" s="292" t="s">
        <v>1876</v>
      </c>
      <c r="Z74" s="284">
        <v>-51744</v>
      </c>
      <c r="AA74" s="284">
        <v>0</v>
      </c>
      <c r="AB74" s="292" t="str">
        <f t="shared" si="28"/>
        <v>OK</v>
      </c>
      <c r="AD74" s="292" t="str">
        <f>IF(AF74="","",IF(T74="도비","세입없음",CONCATENATE(AF74,"-",COUNTIF($AF$7:AF74,AF74))))</f>
        <v>0301-7</v>
      </c>
      <c r="AF74" s="292" t="str">
        <f t="array" ref="AF74">IF(C74="","",INDEX(구분표!$I$2:$I$313, MATCH(1,(구분표!$E$2:$E$313='17년일입'!B74)*(구분표!$F$2:$F$313='17년일입'!C74)*(구분표!$G$2:$G$313='17년일입'!A74),0)))</f>
        <v>0301</v>
      </c>
      <c r="AH74" s="292"/>
      <c r="AJ74" s="284">
        <f>IF(AD74="",0,SUMIFS('17년일출'!$V$6:$V$925,'17년일출'!$AE$6:$AE$925,'17년일입'!$AD74))</f>
        <v>0</v>
      </c>
      <c r="AK74" s="284">
        <f>IF(AD74="","",COUNTIFS('17년일출'!$AE$6:$AE$925,'17년일입'!AD74))</f>
        <v>2</v>
      </c>
      <c r="AL74" s="292" t="str">
        <f t="shared" si="6"/>
        <v>OK</v>
      </c>
      <c r="AN74" s="284">
        <f>IF(AD74="",0,SUMIFS('17년일출'!$AA$6:$AA$925,'17년일출'!$AE$6:$AE$925,'17년일입'!$AD74))</f>
        <v>-51744</v>
      </c>
      <c r="AO74" s="284">
        <f>IF(AD74="","",COUNTIFS('17년일출'!$AE$6:$AE$925,AD74))</f>
        <v>2</v>
      </c>
      <c r="AP74" s="292" t="str">
        <f t="shared" si="29"/>
        <v>OK</v>
      </c>
    </row>
    <row r="75" spans="1:42" ht="50.1" customHeight="1">
      <c r="A75" s="277" t="str">
        <f>IFERROR(VLOOKUP($C75,구분표!$A$2:$C$313,2,FALSE),"")</f>
        <v>여성가족교육협력위원회</v>
      </c>
      <c r="B75" s="278" t="str">
        <f>IFERROR(VLOOKUP($C75,구분표!$A$2:$C$313,3,FALSE),"")</f>
        <v>여성가족국</v>
      </c>
      <c r="C75" s="279" t="s">
        <v>607</v>
      </c>
      <c r="D75" s="280" t="s">
        <v>822</v>
      </c>
      <c r="E75" s="281">
        <v>1312</v>
      </c>
      <c r="F75" s="280">
        <v>15</v>
      </c>
      <c r="G75" s="296" t="s">
        <v>1941</v>
      </c>
      <c r="H75" s="283">
        <v>24960</v>
      </c>
      <c r="I75" s="284"/>
      <c r="J75" s="285"/>
      <c r="K75" s="286">
        <f t="shared" si="3"/>
        <v>24960</v>
      </c>
      <c r="L75" s="287">
        <v>-24960</v>
      </c>
      <c r="M75" s="288"/>
      <c r="N75" s="289">
        <f t="shared" si="8"/>
        <v>0</v>
      </c>
      <c r="O75" s="290" t="str">
        <f t="shared" si="5"/>
        <v>X</v>
      </c>
      <c r="P75" s="291" t="s">
        <v>1892</v>
      </c>
      <c r="R75" s="292" t="s">
        <v>1893</v>
      </c>
      <c r="T75" s="292" t="s">
        <v>1876</v>
      </c>
      <c r="U75" s="284"/>
      <c r="V75" s="284"/>
      <c r="W75" s="292" t="str">
        <f t="shared" si="27"/>
        <v>OK</v>
      </c>
      <c r="Y75" s="292" t="s">
        <v>1876</v>
      </c>
      <c r="Z75" s="284">
        <v>-24960</v>
      </c>
      <c r="AA75" s="284">
        <v>0</v>
      </c>
      <c r="AB75" s="292" t="str">
        <f t="shared" si="28"/>
        <v>OK</v>
      </c>
      <c r="AD75" s="292" t="str">
        <f>IF(AF75="","",IF(T75="도비","세입없음",CONCATENATE(AF75,"-",COUNTIF($AF$7:AF75,AF75))))</f>
        <v>0301-8</v>
      </c>
      <c r="AF75" s="292" t="str">
        <f t="array" ref="AF75">IF(C75="","",INDEX(구분표!$I$2:$I$313, MATCH(1,(구분표!$E$2:$E$313='17년일입'!B75)*(구분표!$F$2:$F$313='17년일입'!C75)*(구분표!$G$2:$G$313='17년일입'!A75),0)))</f>
        <v>0301</v>
      </c>
      <c r="AH75" s="292"/>
      <c r="AJ75" s="284">
        <f>IF(AD75="",0,SUMIFS('17년일출'!$V$6:$V$925,'17년일출'!$AE$6:$AE$925,'17년일입'!$AD75))</f>
        <v>0</v>
      </c>
      <c r="AK75" s="284">
        <f>IF(AD75="","",COUNTIFS('17년일출'!$AE$6:$AE$925,'17년일입'!AD75))</f>
        <v>2</v>
      </c>
      <c r="AL75" s="292" t="str">
        <f t="shared" si="6"/>
        <v>OK</v>
      </c>
      <c r="AN75" s="284">
        <f>IF(AD75="",0,SUMIFS('17년일출'!$AA$6:$AA$925,'17년일출'!$AE$6:$AE$925,'17년일입'!$AD75))</f>
        <v>-24960</v>
      </c>
      <c r="AO75" s="284">
        <f>IF(AD75="","",COUNTIFS('17년일출'!$AE$6:$AE$925,AD75))</f>
        <v>2</v>
      </c>
      <c r="AP75" s="292" t="str">
        <f t="shared" si="29"/>
        <v>OK</v>
      </c>
    </row>
    <row r="76" spans="1:42" ht="50.1" customHeight="1">
      <c r="A76" s="277" t="str">
        <f>IFERROR(VLOOKUP($C76,구분표!$A$2:$C$313,2,FALSE),"")</f>
        <v>여성가족교육협력위원회</v>
      </c>
      <c r="B76" s="278" t="str">
        <f>IFERROR(VLOOKUP($C76,구분표!$A$2:$C$313,3,FALSE),"")</f>
        <v>여성가족국</v>
      </c>
      <c r="C76" s="279" t="s">
        <v>607</v>
      </c>
      <c r="D76" s="280" t="s">
        <v>823</v>
      </c>
      <c r="E76" s="281"/>
      <c r="F76" s="280"/>
      <c r="G76" s="296" t="s">
        <v>1942</v>
      </c>
      <c r="H76" s="283">
        <v>0</v>
      </c>
      <c r="I76" s="284"/>
      <c r="J76" s="285"/>
      <c r="K76" s="286">
        <f t="shared" si="3"/>
        <v>0</v>
      </c>
      <c r="L76" s="287"/>
      <c r="M76" s="288">
        <v>443000</v>
      </c>
      <c r="N76" s="289">
        <f t="shared" si="8"/>
        <v>443000</v>
      </c>
      <c r="O76" s="290" t="str">
        <f t="shared" si="5"/>
        <v>O</v>
      </c>
      <c r="P76" s="291" t="s">
        <v>1892</v>
      </c>
      <c r="R76" s="292" t="s">
        <v>1893</v>
      </c>
      <c r="T76" s="292" t="s">
        <v>1876</v>
      </c>
      <c r="U76" s="284"/>
      <c r="V76" s="284"/>
      <c r="W76" s="292" t="str">
        <f t="shared" si="27"/>
        <v>OK</v>
      </c>
      <c r="Y76" s="292" t="s">
        <v>1876</v>
      </c>
      <c r="Z76" s="284">
        <v>443000</v>
      </c>
      <c r="AA76" s="284">
        <v>0</v>
      </c>
      <c r="AB76" s="292" t="str">
        <f t="shared" si="28"/>
        <v>OK</v>
      </c>
      <c r="AD76" s="292" t="str">
        <f>IF(AF76="","",IF(T76="도비","세입없음",CONCATENATE(AF76,"-",COUNTIF($AF$7:AF76,AF76))))</f>
        <v>0301-9</v>
      </c>
      <c r="AF76" s="292" t="str">
        <f t="array" ref="AF76">IF(C76="","",INDEX(구분표!$I$2:$I$313, MATCH(1,(구분표!$E$2:$E$313='17년일입'!B76)*(구분표!$F$2:$F$313='17년일입'!C76)*(구분표!$G$2:$G$313='17년일입'!A76),0)))</f>
        <v>0301</v>
      </c>
      <c r="AH76" s="292"/>
      <c r="AJ76" s="284">
        <f>IF(AD76="",0,SUMIFS('17년일출'!$V$6:$V$925,'17년일출'!$AE$6:$AE$925,'17년일입'!$AD76))</f>
        <v>0</v>
      </c>
      <c r="AK76" s="284">
        <f>IF(AD76="","",COUNTIFS('17년일출'!$AE$6:$AE$925,'17년일입'!AD76))</f>
        <v>2</v>
      </c>
      <c r="AL76" s="292" t="str">
        <f t="shared" si="6"/>
        <v>OK</v>
      </c>
      <c r="AN76" s="284">
        <f>IF(AD76="",0,SUMIFS('17년일출'!$AA$6:$AA$925,'17년일출'!$AE$6:$AE$925,'17년일입'!$AD76))</f>
        <v>443000</v>
      </c>
      <c r="AO76" s="284">
        <f>IF(AD76="","",COUNTIFS('17년일출'!$AE$6:$AE$925,AD76))</f>
        <v>2</v>
      </c>
      <c r="AP76" s="292" t="str">
        <f t="shared" si="29"/>
        <v>OK</v>
      </c>
    </row>
    <row r="77" spans="1:42" ht="50.1" customHeight="1">
      <c r="A77" s="277" t="str">
        <f>IFERROR(VLOOKUP($C77,구분표!$A$2:$C$313,2,FALSE),"")</f>
        <v>경제과학기술위원회</v>
      </c>
      <c r="B77" s="278" t="str">
        <f>IFERROR(VLOOKUP($C77,구분표!$A$2:$C$313,3,FALSE),"")</f>
        <v>황해경제자유구역청</v>
      </c>
      <c r="C77" s="279" t="s">
        <v>1928</v>
      </c>
      <c r="D77" s="280" t="s">
        <v>1929</v>
      </c>
      <c r="E77" s="281">
        <v>217</v>
      </c>
      <c r="F77" s="280">
        <v>4</v>
      </c>
      <c r="G77" s="296" t="s">
        <v>1943</v>
      </c>
      <c r="H77" s="283">
        <v>1003000</v>
      </c>
      <c r="I77" s="284"/>
      <c r="J77" s="285"/>
      <c r="K77" s="286">
        <f t="shared" si="3"/>
        <v>1003000</v>
      </c>
      <c r="L77" s="287"/>
      <c r="M77" s="288">
        <v>501000</v>
      </c>
      <c r="N77" s="289">
        <f t="shared" si="8"/>
        <v>1504000</v>
      </c>
      <c r="O77" s="290" t="str">
        <f t="shared" si="5"/>
        <v>X</v>
      </c>
      <c r="P77" s="291" t="s">
        <v>2112</v>
      </c>
      <c r="R77" s="292" t="s">
        <v>1945</v>
      </c>
      <c r="T77" s="292" t="s">
        <v>1946</v>
      </c>
      <c r="U77" s="284"/>
      <c r="V77" s="284"/>
      <c r="W77" s="292" t="str">
        <f t="shared" si="27"/>
        <v>OK</v>
      </c>
      <c r="Y77" s="292" t="s">
        <v>1946</v>
      </c>
      <c r="Z77" s="284">
        <v>501000</v>
      </c>
      <c r="AA77" s="284">
        <v>0</v>
      </c>
      <c r="AB77" s="292" t="str">
        <f t="shared" si="28"/>
        <v>OK</v>
      </c>
      <c r="AD77" s="292" t="str">
        <f>IF(AF77="","",IF(T77="도비","세입없음",CONCATENATE(AF77,"-",COUNTIF($AF$7:AF77,AF77))))</f>
        <v>0147-1</v>
      </c>
      <c r="AF77" s="292" t="str">
        <f t="array" ref="AF77">IF(C77="","",INDEX(구분표!$I$2:$I$313, MATCH(1,(구분표!$E$2:$E$313='17년일입'!B77)*(구분표!$F$2:$F$313='17년일입'!C77)*(구분표!$G$2:$G$313='17년일입'!A77),0)))</f>
        <v>0147</v>
      </c>
      <c r="AH77" s="292"/>
      <c r="AJ77" s="284">
        <f>IF(AD77="",0,SUMIFS('17년일출'!$V$6:$V$925,'17년일출'!$AE$6:$AE$925,'17년일입'!$AD77))</f>
        <v>0</v>
      </c>
      <c r="AK77" s="284">
        <f>IF(AD77="","",COUNTIFS('17년일출'!$AE$6:$AE$925,'17년일입'!AD77))</f>
        <v>1</v>
      </c>
      <c r="AL77" s="292" t="str">
        <f t="shared" si="6"/>
        <v>OK</v>
      </c>
      <c r="AN77" s="284">
        <f>IF(AD77="",0,SUMIFS('17년일출'!$AA$6:$AA$925,'17년일출'!$AE$6:$AE$925,'17년일입'!$AD77))</f>
        <v>501000</v>
      </c>
      <c r="AO77" s="284">
        <f>IF(AD77="","",COUNTIFS('17년일출'!$AE$6:$AE$925,AD77))</f>
        <v>1</v>
      </c>
      <c r="AP77" s="292" t="str">
        <f t="shared" si="29"/>
        <v>OK</v>
      </c>
    </row>
    <row r="78" spans="1:42" ht="50.1" customHeight="1">
      <c r="A78" s="277" t="str">
        <f>IFERROR(VLOOKUP($C78,구분표!$A$2:$C$313,2,FALSE),"")</f>
        <v>경제과학기술위원회</v>
      </c>
      <c r="B78" s="278" t="str">
        <f>IFERROR(VLOOKUP($C78,구분표!$A$2:$C$313,3,FALSE),"")</f>
        <v>황해경제자유구역청</v>
      </c>
      <c r="C78" s="279" t="s">
        <v>1928</v>
      </c>
      <c r="D78" s="280" t="s">
        <v>1930</v>
      </c>
      <c r="E78" s="281"/>
      <c r="F78" s="280"/>
      <c r="G78" s="296" t="s">
        <v>1944</v>
      </c>
      <c r="H78" s="283">
        <v>0</v>
      </c>
      <c r="I78" s="284"/>
      <c r="J78" s="285"/>
      <c r="K78" s="286">
        <f t="shared" si="3"/>
        <v>0</v>
      </c>
      <c r="L78" s="287"/>
      <c r="M78" s="288">
        <v>500000</v>
      </c>
      <c r="N78" s="289">
        <f t="shared" si="8"/>
        <v>500000</v>
      </c>
      <c r="O78" s="290" t="str">
        <f t="shared" si="5"/>
        <v>O</v>
      </c>
      <c r="P78" s="291" t="s">
        <v>2112</v>
      </c>
      <c r="R78" s="292" t="s">
        <v>1945</v>
      </c>
      <c r="T78" s="292" t="s">
        <v>1946</v>
      </c>
      <c r="U78" s="284"/>
      <c r="V78" s="284"/>
      <c r="W78" s="292" t="str">
        <f t="shared" si="27"/>
        <v>OK</v>
      </c>
      <c r="Y78" s="292" t="s">
        <v>1946</v>
      </c>
      <c r="Z78" s="284">
        <v>500000</v>
      </c>
      <c r="AA78" s="284">
        <v>0</v>
      </c>
      <c r="AB78" s="292" t="str">
        <f t="shared" si="28"/>
        <v>OK</v>
      </c>
      <c r="AD78" s="292" t="str">
        <f>IF(AF78="","",IF(T78="도비","세입없음",CONCATENATE(AF78,"-",COUNTIF($AF$7:AF78,AF78))))</f>
        <v>0147-2</v>
      </c>
      <c r="AF78" s="292" t="str">
        <f t="array" ref="AF78">IF(C78="","",INDEX(구분표!$I$2:$I$313, MATCH(1,(구분표!$E$2:$E$313='17년일입'!B78)*(구분표!$F$2:$F$313='17년일입'!C78)*(구분표!$G$2:$G$313='17년일입'!A78),0)))</f>
        <v>0147</v>
      </c>
      <c r="AH78" s="292"/>
      <c r="AJ78" s="284">
        <f>IF(AD78="",0,SUMIFS('17년일출'!$V$6:$V$925,'17년일출'!$AE$6:$AE$925,'17년일입'!$AD78))</f>
        <v>0</v>
      </c>
      <c r="AK78" s="284">
        <f>IF(AD78="","",COUNTIFS('17년일출'!$AE$6:$AE$925,'17년일입'!AD78))</f>
        <v>1</v>
      </c>
      <c r="AL78" s="292" t="str">
        <f t="shared" si="6"/>
        <v>OK</v>
      </c>
      <c r="AN78" s="284">
        <f>IF(AD78="",0,SUMIFS('17년일출'!$AA$6:$AA$925,'17년일출'!$AE$6:$AE$925,'17년일입'!$AD78))</f>
        <v>500000</v>
      </c>
      <c r="AO78" s="284">
        <f>IF(AD78="","",COUNTIFS('17년일출'!$AE$6:$AE$925,AD78))</f>
        <v>1</v>
      </c>
      <c r="AP78" s="292" t="str">
        <f t="shared" si="29"/>
        <v>OK</v>
      </c>
    </row>
    <row r="79" spans="1:42" ht="50.1" customHeight="1">
      <c r="A79" s="277" t="str">
        <f>IFERROR(VLOOKUP($C79,구분표!$A$2:$C$313,2,FALSE),"")</f>
        <v>농정해양위원회</v>
      </c>
      <c r="B79" s="278" t="str">
        <f>IFERROR(VLOOKUP($C79,구분표!$A$2:$C$313,3,FALSE),"")</f>
        <v>축산산림국</v>
      </c>
      <c r="C79" s="279" t="s">
        <v>1951</v>
      </c>
      <c r="D79" s="280" t="s">
        <v>1929</v>
      </c>
      <c r="E79" s="281">
        <v>681</v>
      </c>
      <c r="F79" s="280">
        <v>13</v>
      </c>
      <c r="G79" s="296" t="s">
        <v>1956</v>
      </c>
      <c r="H79" s="283">
        <v>1200000</v>
      </c>
      <c r="I79" s="284"/>
      <c r="J79" s="285"/>
      <c r="K79" s="286">
        <f t="shared" si="3"/>
        <v>1200000</v>
      </c>
      <c r="L79" s="287"/>
      <c r="M79" s="288">
        <v>1300000</v>
      </c>
      <c r="N79" s="289">
        <f t="shared" si="8"/>
        <v>2500000</v>
      </c>
      <c r="O79" s="290" t="str">
        <f t="shared" si="5"/>
        <v>X</v>
      </c>
      <c r="P79" s="291" t="s">
        <v>2112</v>
      </c>
      <c r="R79" s="292" t="s">
        <v>1945</v>
      </c>
      <c r="T79" s="292" t="s">
        <v>1955</v>
      </c>
      <c r="U79" s="284"/>
      <c r="V79" s="284"/>
      <c r="W79" s="292" t="str">
        <f t="shared" si="27"/>
        <v>OK</v>
      </c>
      <c r="Y79" s="292" t="s">
        <v>1955</v>
      </c>
      <c r="Z79" s="284">
        <v>1300000</v>
      </c>
      <c r="AA79" s="284">
        <v>0</v>
      </c>
      <c r="AB79" s="292" t="str">
        <f t="shared" si="28"/>
        <v>OK</v>
      </c>
      <c r="AD79" s="292" t="str">
        <f>IF(AF79="","",IF(T79="도비","세입없음",CONCATENATE(AF79,"-",COUNTIF($AF$7:AF79,AF79))))</f>
        <v>0227-17</v>
      </c>
      <c r="AF79" s="292" t="str">
        <f t="array" ref="AF79">IF(C79="","",INDEX(구분표!$I$2:$I$313, MATCH(1,(구분표!$E$2:$E$313='17년일입'!B79)*(구분표!$F$2:$F$313='17년일입'!C79)*(구분표!$G$2:$G$313='17년일입'!A79),0)))</f>
        <v>0227</v>
      </c>
      <c r="AH79" s="292"/>
      <c r="AJ79" s="284">
        <f>IF(AD79="",0,SUMIFS('17년일출'!$V$6:$V$925,'17년일출'!$AE$6:$AE$925,'17년일입'!$AD79))</f>
        <v>0</v>
      </c>
      <c r="AK79" s="284">
        <f>IF(AD79="","",COUNTIFS('17년일출'!$AE$6:$AE$925,'17년일입'!AD79))</f>
        <v>1</v>
      </c>
      <c r="AL79" s="292" t="str">
        <f t="shared" si="6"/>
        <v>OK</v>
      </c>
      <c r="AN79" s="284">
        <f>IF(AD79="",0,SUMIFS('17년일출'!$AA$6:$AA$925,'17년일출'!$AE$6:$AE$925,'17년일입'!$AD79))</f>
        <v>1300000</v>
      </c>
      <c r="AO79" s="284">
        <f>IF(AD79="","",COUNTIFS('17년일출'!$AE$6:$AE$925,AD79))</f>
        <v>1</v>
      </c>
      <c r="AP79" s="292" t="str">
        <f t="shared" si="29"/>
        <v>OK</v>
      </c>
    </row>
    <row r="80" spans="1:42" ht="50.1" customHeight="1">
      <c r="A80" s="277" t="str">
        <f>IFERROR(VLOOKUP($C80,구분표!$A$2:$C$313,2,FALSE),"")</f>
        <v>보건복지위원회</v>
      </c>
      <c r="B80" s="278" t="str">
        <f>IFERROR(VLOOKUP($C80,구분표!$A$2:$C$313,3,FALSE),"")</f>
        <v>보건복지국</v>
      </c>
      <c r="C80" s="279" t="s">
        <v>1958</v>
      </c>
      <c r="D80" s="280" t="s">
        <v>1929</v>
      </c>
      <c r="E80" s="281">
        <v>875</v>
      </c>
      <c r="F80" s="280">
        <v>18</v>
      </c>
      <c r="G80" s="296" t="s">
        <v>1961</v>
      </c>
      <c r="H80" s="283">
        <v>8628000</v>
      </c>
      <c r="I80" s="284"/>
      <c r="J80" s="285"/>
      <c r="K80" s="286">
        <f t="shared" si="3"/>
        <v>8628000</v>
      </c>
      <c r="L80" s="287"/>
      <c r="M80" s="288">
        <v>3766000</v>
      </c>
      <c r="N80" s="289">
        <f t="shared" si="8"/>
        <v>12394000</v>
      </c>
      <c r="O80" s="290" t="str">
        <f t="shared" si="5"/>
        <v>X</v>
      </c>
      <c r="P80" s="291" t="s">
        <v>2112</v>
      </c>
      <c r="R80" s="292" t="s">
        <v>1945</v>
      </c>
      <c r="T80" s="292" t="s">
        <v>1952</v>
      </c>
      <c r="U80" s="284"/>
      <c r="V80" s="284"/>
      <c r="W80" s="292" t="str">
        <f t="shared" si="27"/>
        <v>OK</v>
      </c>
      <c r="Y80" s="292" t="s">
        <v>1952</v>
      </c>
      <c r="Z80" s="284">
        <v>3766000</v>
      </c>
      <c r="AA80" s="284">
        <v>0</v>
      </c>
      <c r="AB80" s="292" t="str">
        <f t="shared" si="28"/>
        <v>OK</v>
      </c>
      <c r="AD80" s="292" t="str">
        <f>IF(AF80="","",IF(T80="도비","세입없음",CONCATENATE(AF80,"-",COUNTIF($AF$7:AF80,AF80))))</f>
        <v>0244-1</v>
      </c>
      <c r="AF80" s="292" t="str">
        <f t="array" ref="AF80">IF(C80="","",INDEX(구분표!$I$2:$I$313, MATCH(1,(구분표!$E$2:$E$313='17년일입'!B80)*(구분표!$F$2:$F$313='17년일입'!C80)*(구분표!$G$2:$G$313='17년일입'!A80),0)))</f>
        <v>0244</v>
      </c>
      <c r="AH80" s="292"/>
      <c r="AJ80" s="284">
        <f>IF(AD80="",0,SUMIFS('17년일출'!$V$6:$V$925,'17년일출'!$AE$6:$AE$925,'17년일입'!$AD80))</f>
        <v>0</v>
      </c>
      <c r="AK80" s="284">
        <f>IF(AD80="","",COUNTIFS('17년일출'!$AE$6:$AE$925,'17년일입'!AD80))</f>
        <v>4</v>
      </c>
      <c r="AL80" s="292" t="str">
        <f t="shared" si="6"/>
        <v>OK</v>
      </c>
      <c r="AN80" s="284">
        <f>IF(AD80="",0,SUMIFS('17년일출'!$AA$6:$AA$925,'17년일출'!$AE$6:$AE$925,'17년일입'!$AD80))</f>
        <v>3766000</v>
      </c>
      <c r="AO80" s="284">
        <f>IF(AD80="","",COUNTIFS('17년일출'!$AE$6:$AE$925,AD80))</f>
        <v>4</v>
      </c>
      <c r="AP80" s="292" t="str">
        <f t="shared" si="29"/>
        <v>OK</v>
      </c>
    </row>
    <row r="81" spans="1:42" ht="50.1" customHeight="1">
      <c r="A81" s="277" t="str">
        <f>IFERROR(VLOOKUP($C81,구분표!$A$2:$C$313,2,FALSE),"")</f>
        <v>보건복지위원회</v>
      </c>
      <c r="B81" s="278" t="str">
        <f>IFERROR(VLOOKUP($C81,구분표!$A$2:$C$313,3,FALSE),"")</f>
        <v>보건복지국</v>
      </c>
      <c r="C81" s="279" t="s">
        <v>1959</v>
      </c>
      <c r="D81" s="280" t="s">
        <v>1929</v>
      </c>
      <c r="E81" s="281">
        <v>875</v>
      </c>
      <c r="F81" s="280">
        <v>34</v>
      </c>
      <c r="G81" s="296" t="s">
        <v>1962</v>
      </c>
      <c r="H81" s="283">
        <v>5733887</v>
      </c>
      <c r="I81" s="284"/>
      <c r="J81" s="285"/>
      <c r="K81" s="286">
        <f t="shared" si="3"/>
        <v>5733887</v>
      </c>
      <c r="L81" s="287"/>
      <c r="M81" s="288">
        <v>2679655</v>
      </c>
      <c r="N81" s="289">
        <f t="shared" si="8"/>
        <v>8413542</v>
      </c>
      <c r="O81" s="290" t="str">
        <f t="shared" si="5"/>
        <v>X</v>
      </c>
      <c r="P81" s="291" t="s">
        <v>2112</v>
      </c>
      <c r="R81" s="292" t="s">
        <v>1945</v>
      </c>
      <c r="T81" s="292" t="s">
        <v>1952</v>
      </c>
      <c r="U81" s="284"/>
      <c r="V81" s="284"/>
      <c r="W81" s="292" t="str">
        <f t="shared" si="27"/>
        <v>OK</v>
      </c>
      <c r="Y81" s="292" t="s">
        <v>1952</v>
      </c>
      <c r="Z81" s="284">
        <v>2679655</v>
      </c>
      <c r="AA81" s="284">
        <v>0</v>
      </c>
      <c r="AB81" s="292" t="str">
        <f t="shared" si="28"/>
        <v>OK</v>
      </c>
      <c r="AD81" s="292" t="str">
        <f>IF(AF81="","",IF(T81="도비","세입없음",CONCATENATE(AF81,"-",COUNTIF($AF$7:AF81,AF81))))</f>
        <v>0245-2</v>
      </c>
      <c r="AF81" s="292" t="str">
        <f t="array" ref="AF81">IF(C81="","",INDEX(구분표!$I$2:$I$313, MATCH(1,(구분표!$E$2:$E$313='17년일입'!B81)*(구분표!$F$2:$F$313='17년일입'!C81)*(구분표!$G$2:$G$313='17년일입'!A81),0)))</f>
        <v>0245</v>
      </c>
      <c r="AH81" s="292"/>
      <c r="AJ81" s="284">
        <f>IF(AD81="",0,SUMIFS('17년일출'!$V$6:$V$925,'17년일출'!$AE$6:$AE$925,'17년일입'!$AD81))</f>
        <v>0</v>
      </c>
      <c r="AK81" s="284">
        <f>IF(AD81="","",COUNTIFS('17년일출'!$AE$6:$AE$925,'17년일입'!AD81))</f>
        <v>2</v>
      </c>
      <c r="AL81" s="292" t="str">
        <f t="shared" si="6"/>
        <v>OK</v>
      </c>
      <c r="AN81" s="284">
        <f>IF(AD81="",0,SUMIFS('17년일출'!$AA$6:$AA$925,'17년일출'!$AE$6:$AE$925,'17년일입'!$AD81))</f>
        <v>2679655</v>
      </c>
      <c r="AO81" s="284">
        <f>IF(AD81="","",COUNTIFS('17년일출'!$AE$6:$AE$925,AD81))</f>
        <v>2</v>
      </c>
      <c r="AP81" s="292" t="str">
        <f t="shared" si="29"/>
        <v>OK</v>
      </c>
    </row>
    <row r="82" spans="1:42" ht="50.1" customHeight="1">
      <c r="A82" s="277" t="str">
        <f>IFERROR(VLOOKUP($C82,구분표!$A$2:$C$313,2,FALSE),"")</f>
        <v>보건복지위원회</v>
      </c>
      <c r="B82" s="278" t="str">
        <f>IFERROR(VLOOKUP($C82,구분표!$A$2:$C$313,3,FALSE),"")</f>
        <v>보건복지국</v>
      </c>
      <c r="C82" s="279" t="s">
        <v>1960</v>
      </c>
      <c r="D82" s="280" t="s">
        <v>1929</v>
      </c>
      <c r="E82" s="281">
        <v>879</v>
      </c>
      <c r="F82" s="280">
        <v>52</v>
      </c>
      <c r="G82" s="296" t="s">
        <v>1963</v>
      </c>
      <c r="H82" s="283">
        <v>324735</v>
      </c>
      <c r="I82" s="284"/>
      <c r="J82" s="285"/>
      <c r="K82" s="286">
        <f t="shared" si="3"/>
        <v>324735</v>
      </c>
      <c r="L82" s="287"/>
      <c r="M82" s="288">
        <v>8431</v>
      </c>
      <c r="N82" s="289">
        <f t="shared" si="8"/>
        <v>333166</v>
      </c>
      <c r="O82" s="290" t="str">
        <f t="shared" si="5"/>
        <v>X</v>
      </c>
      <c r="P82" s="291" t="s">
        <v>2112</v>
      </c>
      <c r="R82" s="292" t="s">
        <v>1945</v>
      </c>
      <c r="T82" s="292" t="s">
        <v>1952</v>
      </c>
      <c r="U82" s="284"/>
      <c r="V82" s="284"/>
      <c r="W82" s="292" t="str">
        <f t="shared" si="27"/>
        <v>OK</v>
      </c>
      <c r="Y82" s="292" t="s">
        <v>1952</v>
      </c>
      <c r="Z82" s="284">
        <v>8431</v>
      </c>
      <c r="AA82" s="284">
        <v>0</v>
      </c>
      <c r="AB82" s="292" t="str">
        <f t="shared" si="28"/>
        <v>OK</v>
      </c>
      <c r="AD82" s="292" t="str">
        <f>IF(AF82="","",IF(T82="도비","세입없음",CONCATENATE(AF82,"-",COUNTIF($AF$7:AF82,AF82))))</f>
        <v>0250-2</v>
      </c>
      <c r="AF82" s="292" t="str">
        <f t="array" ref="AF82">IF(C82="","",INDEX(구분표!$I$2:$I$313, MATCH(1,(구분표!$E$2:$E$313='17년일입'!B82)*(구분표!$F$2:$F$313='17년일입'!C82)*(구분표!$G$2:$G$313='17년일입'!A82),0)))</f>
        <v>0250</v>
      </c>
      <c r="AH82" s="292"/>
      <c r="AJ82" s="284">
        <f>IF(AD82="",0,SUMIFS('17년일출'!$V$6:$V$925,'17년일출'!$AE$6:$AE$925,'17년일입'!$AD82))</f>
        <v>0</v>
      </c>
      <c r="AK82" s="284">
        <f>IF(AD82="","",COUNTIFS('17년일출'!$AE$6:$AE$925,'17년일입'!AD82))</f>
        <v>1</v>
      </c>
      <c r="AL82" s="292" t="str">
        <f t="shared" si="6"/>
        <v>OK</v>
      </c>
      <c r="AN82" s="284">
        <f>IF(AD82="",0,SUMIFS('17년일출'!$AA$6:$AA$925,'17년일출'!$AE$6:$AE$925,'17년일입'!$AD82))</f>
        <v>8431</v>
      </c>
      <c r="AO82" s="284">
        <f>IF(AD82="","",COUNTIFS('17년일출'!$AE$6:$AE$925,AD82))</f>
        <v>1</v>
      </c>
      <c r="AP82" s="292" t="str">
        <f t="shared" si="29"/>
        <v>OK</v>
      </c>
    </row>
    <row r="83" spans="1:42" ht="50.1" customHeight="1">
      <c r="A83" s="277" t="str">
        <f>IFERROR(VLOOKUP($C83,구분표!$A$2:$C$313,2,FALSE),"")</f>
        <v>보건복지위원회</v>
      </c>
      <c r="B83" s="278" t="str">
        <f>IFERROR(VLOOKUP($C83,구분표!$A$2:$C$313,3,FALSE),"")</f>
        <v>보건복지국</v>
      </c>
      <c r="C83" s="279" t="s">
        <v>1998</v>
      </c>
      <c r="D83" s="280" t="s">
        <v>1978</v>
      </c>
      <c r="E83" s="281">
        <v>877</v>
      </c>
      <c r="F83" s="280">
        <v>60</v>
      </c>
      <c r="G83" s="296" t="s">
        <v>1999</v>
      </c>
      <c r="H83" s="283">
        <v>11834993</v>
      </c>
      <c r="I83" s="284"/>
      <c r="J83" s="285"/>
      <c r="K83" s="286">
        <f t="shared" si="3"/>
        <v>11834993</v>
      </c>
      <c r="L83" s="287"/>
      <c r="M83" s="288">
        <v>723587</v>
      </c>
      <c r="N83" s="289">
        <f t="shared" si="8"/>
        <v>12558580</v>
      </c>
      <c r="O83" s="290" t="str">
        <f t="shared" si="5"/>
        <v>X</v>
      </c>
      <c r="P83" s="291" t="s">
        <v>2112</v>
      </c>
      <c r="R83" s="292" t="s">
        <v>1984</v>
      </c>
      <c r="T83" s="292" t="s">
        <v>1981</v>
      </c>
      <c r="U83" s="284"/>
      <c r="V83" s="284"/>
      <c r="W83" s="292" t="str">
        <f t="shared" si="27"/>
        <v>OK</v>
      </c>
      <c r="Y83" s="292" t="s">
        <v>1981</v>
      </c>
      <c r="Z83" s="284">
        <v>723587</v>
      </c>
      <c r="AA83" s="284"/>
      <c r="AB83" s="292" t="str">
        <f t="shared" si="28"/>
        <v>OK</v>
      </c>
      <c r="AD83" s="292" t="str">
        <f>IF(AF83="","",IF(T83="도비","세입없음",CONCATENATE(AF83,"-",COUNTIF($AF$7:AF83,AF83))))</f>
        <v>0247-1</v>
      </c>
      <c r="AF83" s="292" t="str">
        <f t="array" ref="AF83">IF(C83="","",INDEX(구분표!$I$2:$I$313, MATCH(1,(구분표!$E$2:$E$313='17년일입'!B83)*(구분표!$F$2:$F$313='17년일입'!C83)*(구분표!$G$2:$G$313='17년일입'!A83),0)))</f>
        <v>0247</v>
      </c>
      <c r="AH83" s="292"/>
      <c r="AJ83" s="284">
        <f>IF(AD83="",0,SUMIFS('17년일출'!$V$6:$V$925,'17년일출'!$AE$6:$AE$925,'17년일입'!$AD83))</f>
        <v>0</v>
      </c>
      <c r="AK83" s="284">
        <f>IF(AD83="","",COUNTIFS('17년일출'!$AE$6:$AE$925,'17년일입'!AD83))</f>
        <v>2</v>
      </c>
      <c r="AL83" s="292" t="str">
        <f t="shared" si="6"/>
        <v>OK</v>
      </c>
      <c r="AN83" s="284">
        <f>IF(AD83="",0,SUMIFS('17년일출'!$AA$6:$AA$925,'17년일출'!$AE$6:$AE$925,'17년일입'!$AD83))</f>
        <v>723587</v>
      </c>
      <c r="AO83" s="284">
        <f>IF(AD83="","",COUNTIFS('17년일출'!$AE$6:$AE$925,AD83))</f>
        <v>2</v>
      </c>
      <c r="AP83" s="292" t="str">
        <f t="shared" si="29"/>
        <v>OK</v>
      </c>
    </row>
    <row r="84" spans="1:42" ht="50.1" customHeight="1">
      <c r="A84" s="277" t="str">
        <f>IFERROR(VLOOKUP($C84,구분표!$A$2:$C$313,2,FALSE),"")</f>
        <v>보건복지위원회</v>
      </c>
      <c r="B84" s="278" t="str">
        <f>IFERROR(VLOOKUP($C84,구분표!$A$2:$C$313,3,FALSE),"")</f>
        <v>보건복지국</v>
      </c>
      <c r="C84" s="279" t="s">
        <v>1998</v>
      </c>
      <c r="D84" s="280" t="s">
        <v>1978</v>
      </c>
      <c r="E84" s="281">
        <v>877</v>
      </c>
      <c r="F84" s="280">
        <v>62</v>
      </c>
      <c r="G84" s="296" t="s">
        <v>2000</v>
      </c>
      <c r="H84" s="283">
        <v>104004000</v>
      </c>
      <c r="I84" s="284"/>
      <c r="J84" s="285"/>
      <c r="K84" s="286">
        <f t="shared" si="3"/>
        <v>104004000</v>
      </c>
      <c r="L84" s="287"/>
      <c r="M84" s="288">
        <v>260000</v>
      </c>
      <c r="N84" s="289">
        <f t="shared" si="8"/>
        <v>104264000</v>
      </c>
      <c r="O84" s="290" t="str">
        <f t="shared" si="5"/>
        <v>X</v>
      </c>
      <c r="P84" s="291" t="s">
        <v>2112</v>
      </c>
      <c r="R84" s="292" t="s">
        <v>1984</v>
      </c>
      <c r="T84" s="292" t="s">
        <v>1981</v>
      </c>
      <c r="U84" s="284"/>
      <c r="V84" s="284"/>
      <c r="W84" s="292" t="str">
        <f t="shared" si="27"/>
        <v>OK</v>
      </c>
      <c r="Y84" s="292" t="s">
        <v>1981</v>
      </c>
      <c r="Z84" s="284">
        <v>260000</v>
      </c>
      <c r="AA84" s="284"/>
      <c r="AB84" s="292" t="str">
        <f t="shared" si="28"/>
        <v>OK</v>
      </c>
      <c r="AD84" s="292" t="str">
        <f>IF(AF84="","",IF(T84="도비","세입없음",CONCATENATE(AF84,"-",COUNTIF($AF$7:AF84,AF84))))</f>
        <v>0247-2</v>
      </c>
      <c r="AF84" s="292" t="str">
        <f t="array" ref="AF84">IF(C84="","",INDEX(구분표!$I$2:$I$313, MATCH(1,(구분표!$E$2:$E$313='17년일입'!B84)*(구분표!$F$2:$F$313='17년일입'!C84)*(구분표!$G$2:$G$313='17년일입'!A84),0)))</f>
        <v>0247</v>
      </c>
      <c r="AH84" s="292"/>
      <c r="AJ84" s="284">
        <f>IF(AD84="",0,SUMIFS('17년일출'!$V$6:$V$925,'17년일출'!$AE$6:$AE$925,'17년일입'!$AD84))</f>
        <v>0</v>
      </c>
      <c r="AK84" s="284">
        <f>IF(AD84="","",COUNTIFS('17년일출'!$AE$6:$AE$925,'17년일입'!AD84))</f>
        <v>2</v>
      </c>
      <c r="AL84" s="292" t="str">
        <f t="shared" si="6"/>
        <v>OK</v>
      </c>
      <c r="AN84" s="284">
        <f>IF(AD84="",0,SUMIFS('17년일출'!$AA$6:$AA$925,'17년일출'!$AE$6:$AE$925,'17년일입'!$AD84))</f>
        <v>260000</v>
      </c>
      <c r="AO84" s="284">
        <f>IF(AD84="","",COUNTIFS('17년일출'!$AE$6:$AE$925,AD84))</f>
        <v>2</v>
      </c>
      <c r="AP84" s="292" t="str">
        <f t="shared" si="29"/>
        <v>OK</v>
      </c>
    </row>
    <row r="85" spans="1:42" ht="50.1" customHeight="1">
      <c r="A85" s="277" t="str">
        <f>IFERROR(VLOOKUP($C85,구분표!$A$2:$C$313,2,FALSE),"")</f>
        <v>보건복지위원회</v>
      </c>
      <c r="B85" s="278" t="str">
        <f>IFERROR(VLOOKUP($C85,구분표!$A$2:$C$313,3,FALSE),"")</f>
        <v>보건복지국</v>
      </c>
      <c r="C85" s="279" t="s">
        <v>1998</v>
      </c>
      <c r="D85" s="280" t="s">
        <v>1978</v>
      </c>
      <c r="E85" s="281">
        <v>877</v>
      </c>
      <c r="F85" s="280">
        <v>63</v>
      </c>
      <c r="G85" s="296" t="s">
        <v>2382</v>
      </c>
      <c r="H85" s="283">
        <v>3257000</v>
      </c>
      <c r="I85" s="284"/>
      <c r="J85" s="285"/>
      <c r="K85" s="286">
        <f t="shared" si="3"/>
        <v>3257000</v>
      </c>
      <c r="L85" s="287"/>
      <c r="M85" s="288">
        <v>916973</v>
      </c>
      <c r="N85" s="289">
        <f t="shared" si="8"/>
        <v>4173973</v>
      </c>
      <c r="O85" s="290" t="str">
        <f t="shared" si="5"/>
        <v>X</v>
      </c>
      <c r="P85" s="291" t="s">
        <v>2112</v>
      </c>
      <c r="R85" s="292" t="s">
        <v>1984</v>
      </c>
      <c r="T85" s="292" t="s">
        <v>1981</v>
      </c>
      <c r="U85" s="284"/>
      <c r="V85" s="284"/>
      <c r="W85" s="292" t="str">
        <f t="shared" si="27"/>
        <v>OK</v>
      </c>
      <c r="Y85" s="292" t="s">
        <v>1981</v>
      </c>
      <c r="Z85" s="284">
        <v>916973</v>
      </c>
      <c r="AA85" s="284"/>
      <c r="AB85" s="292" t="str">
        <f t="shared" si="28"/>
        <v>OK</v>
      </c>
      <c r="AD85" s="292" t="str">
        <f>IF(AF85="","",IF(T85="도비","세입없음",CONCATENATE(AF85,"-",COUNTIF($AF$7:AF85,AF85))))</f>
        <v>0247-3</v>
      </c>
      <c r="AF85" s="292" t="str">
        <f t="array" ref="AF85">IF(C85="","",INDEX(구분표!$I$2:$I$313, MATCH(1,(구분표!$E$2:$E$313='17년일입'!B85)*(구분표!$F$2:$F$313='17년일입'!C85)*(구분표!$G$2:$G$313='17년일입'!A85),0)))</f>
        <v>0247</v>
      </c>
      <c r="AH85" s="292"/>
      <c r="AJ85" s="284">
        <f>IF(AD85="",0,SUMIFS('17년일출'!$V$6:$V$925,'17년일출'!$AE$6:$AE$925,'17년일입'!$AD85))</f>
        <v>0</v>
      </c>
      <c r="AK85" s="284">
        <f>IF(AD85="","",COUNTIFS('17년일출'!$AE$6:$AE$925,'17년일입'!AD85))</f>
        <v>2</v>
      </c>
      <c r="AL85" s="292" t="str">
        <f t="shared" si="6"/>
        <v>OK</v>
      </c>
      <c r="AN85" s="284">
        <f>IF(AD85="",0,SUMIFS('17년일출'!$AA$6:$AA$925,'17년일출'!$AE$6:$AE$925,'17년일입'!$AD85))</f>
        <v>916973</v>
      </c>
      <c r="AO85" s="284">
        <f>IF(AD85="","",COUNTIFS('17년일출'!$AE$6:$AE$925,AD85))</f>
        <v>2</v>
      </c>
      <c r="AP85" s="292" t="str">
        <f t="shared" si="29"/>
        <v>OK</v>
      </c>
    </row>
    <row r="86" spans="1:42" ht="50.1" customHeight="1">
      <c r="A86" s="277" t="str">
        <f>IFERROR(VLOOKUP($C86,구분표!$A$2:$C$313,2,FALSE),"")</f>
        <v>여성가족교육협력위원회</v>
      </c>
      <c r="B86" s="278" t="str">
        <f>IFERROR(VLOOKUP($C86,구분표!$A$2:$C$313,3,FALSE),"")</f>
        <v>여성가족국</v>
      </c>
      <c r="C86" s="279" t="s">
        <v>2010</v>
      </c>
      <c r="D86" s="280" t="s">
        <v>1978</v>
      </c>
      <c r="E86" s="281">
        <v>1314</v>
      </c>
      <c r="F86" s="280">
        <v>19</v>
      </c>
      <c r="G86" s="296" t="s">
        <v>2009</v>
      </c>
      <c r="H86" s="283">
        <v>641430</v>
      </c>
      <c r="I86" s="284"/>
      <c r="J86" s="285"/>
      <c r="K86" s="286">
        <f t="shared" si="3"/>
        <v>641430</v>
      </c>
      <c r="L86" s="287"/>
      <c r="M86" s="288">
        <v>23310</v>
      </c>
      <c r="N86" s="289">
        <f t="shared" si="8"/>
        <v>664740</v>
      </c>
      <c r="O86" s="290" t="str">
        <f t="shared" si="5"/>
        <v>X</v>
      </c>
      <c r="P86" s="291" t="s">
        <v>2112</v>
      </c>
      <c r="R86" s="292" t="s">
        <v>1984</v>
      </c>
      <c r="T86" s="292" t="s">
        <v>2011</v>
      </c>
      <c r="U86" s="284"/>
      <c r="V86" s="284"/>
      <c r="W86" s="292" t="str">
        <f t="shared" si="27"/>
        <v>OK</v>
      </c>
      <c r="Y86" s="292" t="s">
        <v>831</v>
      </c>
      <c r="Z86" s="284">
        <v>23310</v>
      </c>
      <c r="AA86" s="284">
        <v>0</v>
      </c>
      <c r="AB86" s="292" t="str">
        <f t="shared" si="28"/>
        <v>OK</v>
      </c>
      <c r="AD86" s="292" t="str">
        <f>IF(AF86="","",IF(T86="도비","세입없음",CONCATENATE(AF86,"-",COUNTIF($AF$7:AF86,AF86))))</f>
        <v>0303-7</v>
      </c>
      <c r="AF86" s="292" t="str">
        <f t="array" ref="AF86">IF(C86="","",INDEX(구분표!$I$2:$I$313, MATCH(1,(구분표!$E$2:$E$313='17년일입'!B86)*(구분표!$F$2:$F$313='17년일입'!C86)*(구분표!$G$2:$G$313='17년일입'!A86),0)))</f>
        <v>0303</v>
      </c>
      <c r="AH86" s="292"/>
      <c r="AJ86" s="284">
        <f>IF(AD86="",0,SUMIFS('17년일출'!$V$6:$V$925,'17년일출'!$AE$6:$AE$925,'17년일입'!$AD86))</f>
        <v>0</v>
      </c>
      <c r="AK86" s="284">
        <f>IF(AD86="","",COUNTIFS('17년일출'!$AE$6:$AE$925,'17년일입'!AD86))</f>
        <v>9</v>
      </c>
      <c r="AL86" s="292" t="str">
        <f t="shared" si="6"/>
        <v>OK</v>
      </c>
      <c r="AN86" s="284">
        <f>IF(AD86="",0,SUMIFS('17년일출'!$AA$6:$AA$925,'17년일출'!$AE$6:$AE$925,'17년일입'!$AD86))</f>
        <v>23310</v>
      </c>
      <c r="AO86" s="284">
        <f>IF(AD86="","",COUNTIFS('17년일출'!$AE$6:$AE$925,AD86))</f>
        <v>9</v>
      </c>
      <c r="AP86" s="292" t="str">
        <f t="shared" si="29"/>
        <v>OK</v>
      </c>
    </row>
    <row r="87" spans="1:42" ht="50.1" customHeight="1">
      <c r="A87" s="277" t="str">
        <f>IFERROR(VLOOKUP($C87,구분표!$A$2:$C$313,2,FALSE),"")</f>
        <v>농정해양위원회</v>
      </c>
      <c r="B87" s="278" t="str">
        <f>IFERROR(VLOOKUP($C87,구분표!$A$2:$C$313,3,FALSE),"")</f>
        <v>농업기술원</v>
      </c>
      <c r="C87" s="279" t="s">
        <v>2014</v>
      </c>
      <c r="D87" s="280" t="s">
        <v>1978</v>
      </c>
      <c r="E87" s="281">
        <v>785</v>
      </c>
      <c r="F87" s="280">
        <v>14</v>
      </c>
      <c r="G87" s="296" t="s">
        <v>2015</v>
      </c>
      <c r="H87" s="283">
        <v>4572500</v>
      </c>
      <c r="I87" s="284"/>
      <c r="J87" s="285"/>
      <c r="K87" s="286">
        <f t="shared" si="3"/>
        <v>4572500</v>
      </c>
      <c r="L87" s="287"/>
      <c r="M87" s="288">
        <v>250000</v>
      </c>
      <c r="N87" s="289">
        <f t="shared" si="8"/>
        <v>4822500</v>
      </c>
      <c r="O87" s="290" t="str">
        <f t="shared" si="5"/>
        <v>X</v>
      </c>
      <c r="P87" s="291" t="s">
        <v>2112</v>
      </c>
      <c r="R87" s="292" t="s">
        <v>1984</v>
      </c>
      <c r="T87" s="292" t="s">
        <v>1981</v>
      </c>
      <c r="U87" s="284"/>
      <c r="V87" s="284"/>
      <c r="W87" s="292" t="str">
        <f t="shared" si="27"/>
        <v>OK</v>
      </c>
      <c r="Y87" s="292" t="s">
        <v>1981</v>
      </c>
      <c r="Z87" s="284">
        <v>250000</v>
      </c>
      <c r="AA87" s="284"/>
      <c r="AB87" s="292" t="str">
        <f t="shared" si="28"/>
        <v>OK</v>
      </c>
      <c r="AD87" s="292" t="str">
        <f>IF(AF87="","",IF(T87="도비","세입없음",CONCATENATE(AF87,"-",COUNTIF($AF$7:AF87,AF87))))</f>
        <v>0234-4</v>
      </c>
      <c r="AF87" s="292" t="str">
        <f t="array" ref="AF87">IF(C87="","",INDEX(구분표!$I$2:$I$313, MATCH(1,(구분표!$E$2:$E$313='17년일입'!B87)*(구분표!$F$2:$F$313='17년일입'!C87)*(구분표!$G$2:$G$313='17년일입'!A87),0)))</f>
        <v>0234</v>
      </c>
      <c r="AH87" s="292"/>
      <c r="AJ87" s="284">
        <f>IF(AD87="",0,SUMIFS('17년일출'!$V$6:$V$925,'17년일출'!$AE$6:$AE$925,'17년일입'!$AD87))</f>
        <v>0</v>
      </c>
      <c r="AK87" s="284">
        <f>IF(AD87="","",COUNTIFS('17년일출'!$AE$6:$AE$925,'17년일입'!AD87))</f>
        <v>1</v>
      </c>
      <c r="AL87" s="292" t="str">
        <f t="shared" si="6"/>
        <v>OK</v>
      </c>
      <c r="AN87" s="284">
        <f>IF(AD87="",0,SUMIFS('17년일출'!$AA$6:$AA$925,'17년일출'!$AE$6:$AE$925,'17년일입'!$AD87))</f>
        <v>250000</v>
      </c>
      <c r="AO87" s="284">
        <f>IF(AD87="","",COUNTIFS('17년일출'!$AE$6:$AE$925,AD87))</f>
        <v>1</v>
      </c>
      <c r="AP87" s="292" t="str">
        <f t="shared" si="29"/>
        <v>OK</v>
      </c>
    </row>
    <row r="88" spans="1:42" ht="50.1" customHeight="1">
      <c r="A88" s="277" t="str">
        <f>IFERROR(VLOOKUP($C88,구분표!$A$2:$C$313,2,FALSE),"")</f>
        <v>농정해양위원회</v>
      </c>
      <c r="B88" s="278" t="str">
        <f>IFERROR(VLOOKUP($C88,구분표!$A$2:$C$313,3,FALSE),"")</f>
        <v>농업기술원</v>
      </c>
      <c r="C88" s="279" t="s">
        <v>2014</v>
      </c>
      <c r="D88" s="280" t="s">
        <v>1978</v>
      </c>
      <c r="E88" s="281">
        <v>786</v>
      </c>
      <c r="F88" s="280">
        <v>14</v>
      </c>
      <c r="G88" s="296" t="s">
        <v>2016</v>
      </c>
      <c r="H88" s="283">
        <v>400000</v>
      </c>
      <c r="I88" s="284"/>
      <c r="J88" s="285"/>
      <c r="K88" s="286">
        <f t="shared" si="3"/>
        <v>400000</v>
      </c>
      <c r="L88" s="287"/>
      <c r="M88" s="288">
        <v>200000</v>
      </c>
      <c r="N88" s="289">
        <f t="shared" si="8"/>
        <v>600000</v>
      </c>
      <c r="O88" s="290" t="str">
        <f t="shared" si="5"/>
        <v>X</v>
      </c>
      <c r="P88" s="291" t="s">
        <v>2112</v>
      </c>
      <c r="R88" s="292" t="s">
        <v>1984</v>
      </c>
      <c r="T88" s="292" t="s">
        <v>1981</v>
      </c>
      <c r="U88" s="284"/>
      <c r="V88" s="284"/>
      <c r="W88" s="292" t="str">
        <f t="shared" si="27"/>
        <v>OK</v>
      </c>
      <c r="Y88" s="292" t="s">
        <v>1981</v>
      </c>
      <c r="Z88" s="284">
        <v>200000</v>
      </c>
      <c r="AA88" s="284"/>
      <c r="AB88" s="292" t="str">
        <f t="shared" si="28"/>
        <v>OK</v>
      </c>
      <c r="AD88" s="292" t="str">
        <f>IF(AF88="","",IF(T88="도비","세입없음",CONCATENATE(AF88,"-",COUNTIF($AF$7:AF88,AF88))))</f>
        <v>0234-5</v>
      </c>
      <c r="AF88" s="292" t="str">
        <f t="array" ref="AF88">IF(C88="","",INDEX(구분표!$I$2:$I$313, MATCH(1,(구분표!$E$2:$E$313='17년일입'!B88)*(구분표!$F$2:$F$313='17년일입'!C88)*(구분표!$G$2:$G$313='17년일입'!A88),0)))</f>
        <v>0234</v>
      </c>
      <c r="AH88" s="292"/>
      <c r="AJ88" s="284">
        <f>IF(AD88="",0,SUMIFS('17년일출'!$V$6:$V$925,'17년일출'!$AE$6:$AE$925,'17년일입'!$AD88))</f>
        <v>0</v>
      </c>
      <c r="AK88" s="284">
        <f>IF(AD88="","",COUNTIFS('17년일출'!$AE$6:$AE$925,'17년일입'!AD88))</f>
        <v>1</v>
      </c>
      <c r="AL88" s="292" t="str">
        <f t="shared" si="6"/>
        <v>OK</v>
      </c>
      <c r="AN88" s="284">
        <f>IF(AD88="",0,SUMIFS('17년일출'!$AA$6:$AA$925,'17년일출'!$AE$6:$AE$925,'17년일입'!$AD88))</f>
        <v>200000</v>
      </c>
      <c r="AO88" s="284">
        <f>IF(AD88="","",COUNTIFS('17년일출'!$AE$6:$AE$925,AD88))</f>
        <v>1</v>
      </c>
      <c r="AP88" s="292" t="str">
        <f t="shared" si="29"/>
        <v>OK</v>
      </c>
    </row>
    <row r="89" spans="1:42" ht="50.1" customHeight="1">
      <c r="A89" s="277" t="str">
        <f>IFERROR(VLOOKUP($C89,구분표!$A$2:$C$313,2,FALSE),"")</f>
        <v>농정해양위원회</v>
      </c>
      <c r="B89" s="278" t="str">
        <f>IFERROR(VLOOKUP($C89,구분표!$A$2:$C$313,3,FALSE),"")</f>
        <v>농업기술원</v>
      </c>
      <c r="C89" s="279" t="s">
        <v>2014</v>
      </c>
      <c r="D89" s="280" t="s">
        <v>1978</v>
      </c>
      <c r="E89" s="281">
        <v>786</v>
      </c>
      <c r="F89" s="280">
        <v>14</v>
      </c>
      <c r="G89" s="296" t="s">
        <v>2017</v>
      </c>
      <c r="H89" s="283">
        <v>105000</v>
      </c>
      <c r="I89" s="284"/>
      <c r="J89" s="285"/>
      <c r="K89" s="286">
        <f t="shared" si="3"/>
        <v>105000</v>
      </c>
      <c r="L89" s="287"/>
      <c r="M89" s="288">
        <v>1000</v>
      </c>
      <c r="N89" s="289">
        <f t="shared" si="8"/>
        <v>106000</v>
      </c>
      <c r="O89" s="290" t="str">
        <f t="shared" si="5"/>
        <v>X</v>
      </c>
      <c r="P89" s="291" t="s">
        <v>2112</v>
      </c>
      <c r="R89" s="292" t="s">
        <v>1984</v>
      </c>
      <c r="T89" s="292" t="s">
        <v>1981</v>
      </c>
      <c r="U89" s="284"/>
      <c r="V89" s="284"/>
      <c r="W89" s="292" t="str">
        <f t="shared" si="27"/>
        <v>OK</v>
      </c>
      <c r="Y89" s="292" t="s">
        <v>1981</v>
      </c>
      <c r="Z89" s="284">
        <v>1000</v>
      </c>
      <c r="AA89" s="284"/>
      <c r="AB89" s="292" t="str">
        <f t="shared" si="28"/>
        <v>OK</v>
      </c>
      <c r="AD89" s="292" t="str">
        <f>IF(AF89="","",IF(T89="도비","세입없음",CONCATENATE(AF89,"-",COUNTIF($AF$7:AF89,AF89))))</f>
        <v>0234-6</v>
      </c>
      <c r="AF89" s="292" t="str">
        <f t="array" ref="AF89">IF(C89="","",INDEX(구분표!$I$2:$I$313, MATCH(1,(구분표!$E$2:$E$313='17년일입'!B89)*(구분표!$F$2:$F$313='17년일입'!C89)*(구분표!$G$2:$G$313='17년일입'!A89),0)))</f>
        <v>0234</v>
      </c>
      <c r="AH89" s="292"/>
      <c r="AJ89" s="284">
        <f>IF(AD89="",0,SUMIFS('17년일출'!$V$6:$V$925,'17년일출'!$AE$6:$AE$925,'17년일입'!$AD89))</f>
        <v>0</v>
      </c>
      <c r="AK89" s="284">
        <f>IF(AD89="","",COUNTIFS('17년일출'!$AE$6:$AE$925,'17년일입'!AD89))</f>
        <v>1</v>
      </c>
      <c r="AL89" s="292" t="str">
        <f t="shared" si="6"/>
        <v>OK</v>
      </c>
      <c r="AN89" s="284">
        <f>IF(AD89="",0,SUMIFS('17년일출'!$AA$6:$AA$925,'17년일출'!$AE$6:$AE$925,'17년일입'!$AD89))</f>
        <v>1000</v>
      </c>
      <c r="AO89" s="284">
        <f>IF(AD89="","",COUNTIFS('17년일출'!$AE$6:$AE$925,AD89))</f>
        <v>1</v>
      </c>
      <c r="AP89" s="292" t="str">
        <f t="shared" si="29"/>
        <v>OK</v>
      </c>
    </row>
    <row r="90" spans="1:42" ht="50.1" customHeight="1">
      <c r="A90" s="277" t="str">
        <f>IFERROR(VLOOKUP($C90,구분표!$A$2:$C$313,2,FALSE),"")</f>
        <v>농정해양위원회</v>
      </c>
      <c r="B90" s="278" t="str">
        <f>IFERROR(VLOOKUP($C90,구분표!$A$2:$C$313,3,FALSE),"")</f>
        <v>농업기술원</v>
      </c>
      <c r="C90" s="279" t="s">
        <v>2014</v>
      </c>
      <c r="D90" s="280" t="s">
        <v>1978</v>
      </c>
      <c r="E90" s="281">
        <v>786</v>
      </c>
      <c r="F90" s="280">
        <v>14</v>
      </c>
      <c r="G90" s="296" t="s">
        <v>2018</v>
      </c>
      <c r="H90" s="283">
        <v>251000</v>
      </c>
      <c r="I90" s="284"/>
      <c r="J90" s="285"/>
      <c r="K90" s="286">
        <f t="shared" si="3"/>
        <v>251000</v>
      </c>
      <c r="L90" s="287"/>
      <c r="M90" s="288">
        <v>11000</v>
      </c>
      <c r="N90" s="289">
        <f t="shared" si="8"/>
        <v>262000</v>
      </c>
      <c r="O90" s="290" t="str">
        <f t="shared" si="5"/>
        <v>X</v>
      </c>
      <c r="P90" s="291" t="s">
        <v>2112</v>
      </c>
      <c r="R90" s="292" t="s">
        <v>1984</v>
      </c>
      <c r="T90" s="292" t="s">
        <v>1981</v>
      </c>
      <c r="U90" s="284"/>
      <c r="V90" s="284"/>
      <c r="W90" s="292" t="str">
        <f t="shared" si="27"/>
        <v>OK</v>
      </c>
      <c r="Y90" s="292" t="s">
        <v>1981</v>
      </c>
      <c r="Z90" s="284">
        <v>11000</v>
      </c>
      <c r="AA90" s="284"/>
      <c r="AB90" s="292" t="str">
        <f t="shared" si="28"/>
        <v>OK</v>
      </c>
      <c r="AD90" s="292" t="str">
        <f>IF(AF90="","",IF(T90="도비","세입없음",CONCATENATE(AF90,"-",COUNTIF($AF$7:AF90,AF90))))</f>
        <v>0234-7</v>
      </c>
      <c r="AF90" s="292" t="str">
        <f t="array" ref="AF90">IF(C90="","",INDEX(구분표!$I$2:$I$313, MATCH(1,(구분표!$E$2:$E$313='17년일입'!B90)*(구분표!$F$2:$F$313='17년일입'!C90)*(구분표!$G$2:$G$313='17년일입'!A90),0)))</f>
        <v>0234</v>
      </c>
      <c r="AH90" s="292"/>
      <c r="AJ90" s="284">
        <f>IF(AD90="",0,SUMIFS('17년일출'!$V$6:$V$925,'17년일출'!$AE$6:$AE$925,'17년일입'!$AD90))</f>
        <v>0</v>
      </c>
      <c r="AK90" s="284">
        <f>IF(AD90="","",COUNTIFS('17년일출'!$AE$6:$AE$925,'17년일입'!AD90))</f>
        <v>1</v>
      </c>
      <c r="AL90" s="292" t="str">
        <f t="shared" si="6"/>
        <v>OK</v>
      </c>
      <c r="AN90" s="284">
        <f>IF(AD90="",0,SUMIFS('17년일출'!$AA$6:$AA$925,'17년일출'!$AE$6:$AE$925,'17년일입'!$AD90))</f>
        <v>11000</v>
      </c>
      <c r="AO90" s="284">
        <f>IF(AD90="","",COUNTIFS('17년일출'!$AE$6:$AE$925,AD90))</f>
        <v>1</v>
      </c>
      <c r="AP90" s="292" t="str">
        <f t="shared" si="29"/>
        <v>OK</v>
      </c>
    </row>
    <row r="91" spans="1:42" ht="50.1" customHeight="1">
      <c r="A91" s="277" t="str">
        <f>IFERROR(VLOOKUP($C91,구분표!$A$2:$C$313,2,FALSE),"")</f>
        <v>문화체육관광위원회</v>
      </c>
      <c r="B91" s="278" t="str">
        <f>IFERROR(VLOOKUP($C91,구분표!$A$2:$C$313,3,FALSE),"")</f>
        <v>문화체육관광국</v>
      </c>
      <c r="C91" s="279" t="s">
        <v>2029</v>
      </c>
      <c r="D91" s="280" t="s">
        <v>1978</v>
      </c>
      <c r="E91" s="281">
        <v>555</v>
      </c>
      <c r="F91" s="280"/>
      <c r="G91" s="296" t="s">
        <v>2030</v>
      </c>
      <c r="H91" s="283">
        <v>129000</v>
      </c>
      <c r="I91" s="284"/>
      <c r="J91" s="285"/>
      <c r="K91" s="286">
        <f t="shared" ref="K91:K100" si="30">SUM(H91:J91)</f>
        <v>129000</v>
      </c>
      <c r="L91" s="287"/>
      <c r="M91" s="288">
        <v>62690</v>
      </c>
      <c r="N91" s="289">
        <f t="shared" ref="N91:N100" si="31">SUM(H91,L91,M91)</f>
        <v>191690</v>
      </c>
      <c r="O91" s="290" t="str">
        <f t="shared" ref="O91:O100" si="32">IF(AND((K91=0),(N91&gt;0)),"O",IF(AND((I91&lt;0),(K91-N91&lt;0)),"O","X"))</f>
        <v>X</v>
      </c>
      <c r="P91" s="291" t="s">
        <v>2112</v>
      </c>
      <c r="R91" s="292" t="s">
        <v>1984</v>
      </c>
      <c r="T91" s="292" t="s">
        <v>1981</v>
      </c>
      <c r="U91" s="284"/>
      <c r="V91" s="284"/>
      <c r="W91" s="292" t="str">
        <f t="shared" si="27"/>
        <v>OK</v>
      </c>
      <c r="Y91" s="292" t="s">
        <v>1981</v>
      </c>
      <c r="Z91" s="284">
        <v>62690</v>
      </c>
      <c r="AA91" s="284"/>
      <c r="AB91" s="292" t="str">
        <f t="shared" si="28"/>
        <v>OK</v>
      </c>
      <c r="AD91" s="292" t="str">
        <f>IF(AF91="","",IF(T91="도비","세입없음",CONCATENATE(AF91,"-",COUNTIF($AF$7:AF91,AF91))))</f>
        <v>0213-1</v>
      </c>
      <c r="AF91" s="292" t="str">
        <f t="array" ref="AF91">IF(C91="","",INDEX(구분표!$I$2:$I$313, MATCH(1,(구분표!$E$2:$E$313='17년일입'!B91)*(구분표!$F$2:$F$313='17년일입'!C91)*(구분표!$G$2:$G$313='17년일입'!A91),0)))</f>
        <v>0213</v>
      </c>
      <c r="AH91" s="292"/>
      <c r="AJ91" s="284">
        <f>IF(AD91="",0,SUMIFS('17년일출'!$V$6:$V$925,'17년일출'!$AE$6:$AE$925,'17년일입'!$AD91))</f>
        <v>0</v>
      </c>
      <c r="AK91" s="284">
        <f>IF(AD91="","",COUNTIFS('17년일출'!$AE$6:$AE$925,'17년일입'!AD91))</f>
        <v>1</v>
      </c>
      <c r="AL91" s="292" t="str">
        <f t="shared" ref="AL91:AL100" si="33">IF(U91=AJ91,"OK","@@")</f>
        <v>OK</v>
      </c>
      <c r="AN91" s="284">
        <f>IF(AD91="",0,SUMIFS('17년일출'!$AA$6:$AA$925,'17년일출'!$AE$6:$AE$925,'17년일입'!$AD91))</f>
        <v>62690</v>
      </c>
      <c r="AO91" s="284">
        <f>IF(AD91="","",COUNTIFS('17년일출'!$AE$6:$AE$925,AD91))</f>
        <v>1</v>
      </c>
      <c r="AP91" s="292" t="str">
        <f t="shared" si="29"/>
        <v>OK</v>
      </c>
    </row>
    <row r="92" spans="1:42" ht="50.1" customHeight="1">
      <c r="A92" s="277" t="str">
        <f>IFERROR(VLOOKUP($C92,구분표!$A$2:$C$313,2,FALSE),"")</f>
        <v>여성가족교육협력위원회</v>
      </c>
      <c r="B92" s="278" t="str">
        <f>IFERROR(VLOOKUP($C92,구분표!$A$2:$C$313,3,FALSE),"")</f>
        <v>여성가족국</v>
      </c>
      <c r="C92" s="279" t="s">
        <v>2071</v>
      </c>
      <c r="D92" s="280" t="s">
        <v>822</v>
      </c>
      <c r="E92" s="281">
        <v>1311</v>
      </c>
      <c r="F92" s="280">
        <v>15</v>
      </c>
      <c r="G92" s="296" t="s">
        <v>2072</v>
      </c>
      <c r="H92" s="283">
        <v>25000</v>
      </c>
      <c r="I92" s="284"/>
      <c r="J92" s="285"/>
      <c r="K92" s="286">
        <f t="shared" si="30"/>
        <v>25000</v>
      </c>
      <c r="L92" s="287"/>
      <c r="M92" s="288">
        <v>25000</v>
      </c>
      <c r="N92" s="289">
        <f t="shared" si="31"/>
        <v>50000</v>
      </c>
      <c r="O92" s="290" t="str">
        <f t="shared" si="32"/>
        <v>X</v>
      </c>
      <c r="P92" s="291" t="s">
        <v>2112</v>
      </c>
      <c r="R92" s="292" t="s">
        <v>1984</v>
      </c>
      <c r="T92" s="292" t="s">
        <v>1981</v>
      </c>
      <c r="U92" s="284"/>
      <c r="V92" s="284"/>
      <c r="W92" s="292" t="str">
        <f t="shared" si="27"/>
        <v>OK</v>
      </c>
      <c r="Y92" s="292" t="s">
        <v>1981</v>
      </c>
      <c r="Z92" s="284">
        <v>25000</v>
      </c>
      <c r="AA92" s="284"/>
      <c r="AB92" s="292" t="str">
        <f t="shared" si="28"/>
        <v>OK</v>
      </c>
      <c r="AD92" s="292" t="str">
        <f>IF(AF92="","",IF(T92="도비","세입없음",CONCATENATE(AF92,"-",COUNTIF($AF$7:AF92,AF92))))</f>
        <v>0301-10</v>
      </c>
      <c r="AF92" s="292" t="str">
        <f t="array" ref="AF92">IF(C92="","",INDEX(구분표!$I$2:$I$313, MATCH(1,(구분표!$E$2:$E$313='17년일입'!B92)*(구분표!$F$2:$F$313='17년일입'!C92)*(구분표!$G$2:$G$313='17년일입'!A92),0)))</f>
        <v>0301</v>
      </c>
      <c r="AH92" s="292"/>
      <c r="AJ92" s="284">
        <f>IF(AD92="",0,SUMIFS('17년일출'!$V$6:$V$925,'17년일출'!$AE$6:$AE$925,'17년일입'!$AD92))</f>
        <v>0</v>
      </c>
      <c r="AK92" s="284">
        <f>IF(AD92="","",COUNTIFS('17년일출'!$AE$6:$AE$925,'17년일입'!AD92))</f>
        <v>2</v>
      </c>
      <c r="AL92" s="292" t="str">
        <f t="shared" si="33"/>
        <v>OK</v>
      </c>
      <c r="AN92" s="284">
        <f>IF(AD92="",0,SUMIFS('17년일출'!$AA$6:$AA$925,'17년일출'!$AE$6:$AE$925,'17년일입'!$AD92))</f>
        <v>25000</v>
      </c>
      <c r="AO92" s="284">
        <f>IF(AD92="","",COUNTIFS('17년일출'!$AE$6:$AE$925,AD92))</f>
        <v>2</v>
      </c>
      <c r="AP92" s="292" t="str">
        <f t="shared" si="29"/>
        <v>OK</v>
      </c>
    </row>
    <row r="93" spans="1:42" ht="50.1" customHeight="1">
      <c r="A93" s="277" t="str">
        <f>IFERROR(VLOOKUP($C93,구분표!$A$2:$C$313,2,FALSE),"")</f>
        <v>여성가족교육협력위원회</v>
      </c>
      <c r="B93" s="278" t="str">
        <f>IFERROR(VLOOKUP($C93,구분표!$A$2:$C$313,3,FALSE),"")</f>
        <v>여성가족국</v>
      </c>
      <c r="C93" s="279" t="s">
        <v>450</v>
      </c>
      <c r="D93" s="280" t="s">
        <v>823</v>
      </c>
      <c r="E93" s="281"/>
      <c r="F93" s="280"/>
      <c r="G93" s="296" t="s">
        <v>2076</v>
      </c>
      <c r="H93" s="283"/>
      <c r="I93" s="284"/>
      <c r="J93" s="285"/>
      <c r="K93" s="286">
        <f t="shared" si="30"/>
        <v>0</v>
      </c>
      <c r="L93" s="287"/>
      <c r="M93" s="288">
        <v>20000</v>
      </c>
      <c r="N93" s="289">
        <f t="shared" si="31"/>
        <v>20000</v>
      </c>
      <c r="O93" s="290" t="str">
        <f t="shared" si="32"/>
        <v>O</v>
      </c>
      <c r="P93" s="291" t="s">
        <v>2112</v>
      </c>
      <c r="R93" s="292" t="s">
        <v>1984</v>
      </c>
      <c r="T93" s="292" t="s">
        <v>1981</v>
      </c>
      <c r="U93" s="284"/>
      <c r="V93" s="284"/>
      <c r="W93" s="292" t="str">
        <f t="shared" si="27"/>
        <v>OK</v>
      </c>
      <c r="Y93" s="292" t="s">
        <v>899</v>
      </c>
      <c r="Z93" s="284">
        <v>20000</v>
      </c>
      <c r="AA93" s="284">
        <v>0</v>
      </c>
      <c r="AB93" s="292" t="str">
        <f t="shared" si="28"/>
        <v>OK</v>
      </c>
      <c r="AD93" s="292" t="str">
        <f>IF(AF93="","",IF(T93="도비","세입없음",CONCATENATE(AF93,"-",COUNTIF($AF$7:AF93,AF93))))</f>
        <v>0302-3</v>
      </c>
      <c r="AF93" s="292" t="str">
        <f t="array" ref="AF93">IF(C93="","",INDEX(구분표!$I$2:$I$313, MATCH(1,(구분표!$E$2:$E$313='17년일입'!B93)*(구분표!$F$2:$F$313='17년일입'!C93)*(구분표!$G$2:$G$313='17년일입'!A93),0)))</f>
        <v>0302</v>
      </c>
      <c r="AH93" s="292"/>
      <c r="AJ93" s="284">
        <f>IF(AD93="",0,SUMIFS('17년일출'!$V$6:$V$925,'17년일출'!$AE$6:$AE$925,'17년일입'!$AD93))</f>
        <v>0</v>
      </c>
      <c r="AK93" s="284">
        <f>IF(AD93="","",COUNTIFS('17년일출'!$AE$6:$AE$925,'17년일입'!AD93))</f>
        <v>1</v>
      </c>
      <c r="AL93" s="292" t="str">
        <f t="shared" si="33"/>
        <v>OK</v>
      </c>
      <c r="AN93" s="284">
        <f>IF(AD93="",0,SUMIFS('17년일출'!$AA$6:$AA$925,'17년일출'!$AE$6:$AE$925,'17년일입'!$AD93))</f>
        <v>20000</v>
      </c>
      <c r="AO93" s="284">
        <f>IF(AD93="","",COUNTIFS('17년일출'!$AE$6:$AE$925,AD93))</f>
        <v>1</v>
      </c>
      <c r="AP93" s="292" t="str">
        <f t="shared" si="29"/>
        <v>OK</v>
      </c>
    </row>
    <row r="94" spans="1:42" ht="50.1" customHeight="1">
      <c r="A94" s="277" t="str">
        <f>IFERROR(VLOOKUP($C94,구분표!$A$2:$C$313,2,FALSE),"")</f>
        <v>농정해양위원회</v>
      </c>
      <c r="B94" s="278" t="str">
        <f>IFERROR(VLOOKUP($C94,구분표!$A$2:$C$313,3,FALSE),"")</f>
        <v>농정해양국</v>
      </c>
      <c r="C94" s="279" t="s">
        <v>299</v>
      </c>
      <c r="D94" s="280" t="s">
        <v>822</v>
      </c>
      <c r="E94" s="281">
        <v>613</v>
      </c>
      <c r="F94" s="280">
        <v>11</v>
      </c>
      <c r="G94" s="296" t="s">
        <v>2234</v>
      </c>
      <c r="H94" s="283">
        <v>2500000</v>
      </c>
      <c r="I94" s="284"/>
      <c r="J94" s="285"/>
      <c r="K94" s="286">
        <f t="shared" si="30"/>
        <v>2500000</v>
      </c>
      <c r="L94" s="287">
        <v>-500000</v>
      </c>
      <c r="M94" s="288"/>
      <c r="N94" s="289">
        <f t="shared" si="31"/>
        <v>2000000</v>
      </c>
      <c r="O94" s="290" t="str">
        <f t="shared" si="32"/>
        <v>X</v>
      </c>
      <c r="P94" s="291" t="s">
        <v>2112</v>
      </c>
      <c r="R94" s="292" t="s">
        <v>1984</v>
      </c>
      <c r="T94" s="292" t="s">
        <v>1981</v>
      </c>
      <c r="U94" s="284"/>
      <c r="V94" s="284"/>
      <c r="W94" s="292" t="str">
        <f t="shared" si="27"/>
        <v>OK</v>
      </c>
      <c r="Y94" s="292" t="s">
        <v>1981</v>
      </c>
      <c r="Z94" s="284">
        <v>-500000</v>
      </c>
      <c r="AA94" s="284"/>
      <c r="AB94" s="292" t="str">
        <f t="shared" si="28"/>
        <v>OK</v>
      </c>
      <c r="AD94" s="292" t="str">
        <f>IF(AF94="","",IF(T94="도비","세입없음",CONCATENATE(AF94,"-",COUNTIF($AF$7:AF94,AF94))))</f>
        <v>0223-6</v>
      </c>
      <c r="AF94" s="292" t="str">
        <f t="array" ref="AF94">IF(C94="","",INDEX(구분표!$I$2:$I$313, MATCH(1,(구분표!$E$2:$E$313='17년일입'!B94)*(구분표!$F$2:$F$313='17년일입'!C94)*(구분표!$G$2:$G$313='17년일입'!A94),0)))</f>
        <v>0223</v>
      </c>
      <c r="AH94" s="292"/>
      <c r="AJ94" s="284">
        <f>IF(AD94="",0,SUMIFS('17년일출'!$V$6:$V$925,'17년일출'!$AE$6:$AE$925,'17년일입'!$AD94))</f>
        <v>0</v>
      </c>
      <c r="AK94" s="284">
        <f>IF(AD94="","",COUNTIFS('17년일출'!$AE$6:$AE$925,'17년일입'!AD94))</f>
        <v>1</v>
      </c>
      <c r="AL94" s="292" t="str">
        <f t="shared" si="33"/>
        <v>OK</v>
      </c>
      <c r="AN94" s="284">
        <f>IF(AD94="",0,SUMIFS('17년일출'!$AA$6:$AA$925,'17년일출'!$AE$6:$AE$925,'17년일입'!$AD94))</f>
        <v>-500000</v>
      </c>
      <c r="AO94" s="284">
        <f>IF(AD94="","",COUNTIFS('17년일출'!$AE$6:$AE$925,AD94))</f>
        <v>1</v>
      </c>
      <c r="AP94" s="292" t="str">
        <f t="shared" si="29"/>
        <v>OK</v>
      </c>
    </row>
    <row r="95" spans="1:42" ht="50.1" customHeight="1">
      <c r="A95" s="277" t="str">
        <f>IFERROR(VLOOKUP($C95,구분표!$A$2:$C$313,2,FALSE),"")</f>
        <v>보건복지위원회</v>
      </c>
      <c r="B95" s="278" t="str">
        <f>IFERROR(VLOOKUP($C95,구분표!$A$2:$C$313,3,FALSE),"")</f>
        <v>보건복지국</v>
      </c>
      <c r="C95" s="279" t="s">
        <v>597</v>
      </c>
      <c r="D95" s="280" t="s">
        <v>822</v>
      </c>
      <c r="E95" s="281">
        <v>875</v>
      </c>
      <c r="F95" s="280">
        <v>15</v>
      </c>
      <c r="G95" s="296" t="s">
        <v>2235</v>
      </c>
      <c r="H95" s="283">
        <v>587123000</v>
      </c>
      <c r="I95" s="284"/>
      <c r="J95" s="285"/>
      <c r="K95" s="286">
        <f t="shared" si="30"/>
        <v>587123000</v>
      </c>
      <c r="L95" s="287"/>
      <c r="M95" s="288">
        <v>9811574</v>
      </c>
      <c r="N95" s="289">
        <f t="shared" si="31"/>
        <v>596934574</v>
      </c>
      <c r="O95" s="290" t="str">
        <f t="shared" si="32"/>
        <v>X</v>
      </c>
      <c r="P95" s="291" t="s">
        <v>2112</v>
      </c>
      <c r="R95" s="292" t="s">
        <v>1984</v>
      </c>
      <c r="T95" s="292" t="s">
        <v>1981</v>
      </c>
      <c r="U95" s="284"/>
      <c r="V95" s="284"/>
      <c r="W95" s="292" t="str">
        <f t="shared" si="27"/>
        <v>OK</v>
      </c>
      <c r="Y95" s="292" t="s">
        <v>899</v>
      </c>
      <c r="Z95" s="284">
        <v>9811574</v>
      </c>
      <c r="AA95" s="284">
        <v>0</v>
      </c>
      <c r="AB95" s="292" t="str">
        <f t="shared" si="28"/>
        <v>OK</v>
      </c>
      <c r="AD95" s="292" t="str">
        <f>IF(AF95="","",IF(T95="도비","세입없음",CONCATENATE(AF95,"-",COUNTIF($AF$7:AF95,AF95))))</f>
        <v>0244-2</v>
      </c>
      <c r="AF95" s="292" t="str">
        <f t="array" ref="AF95">IF(C95="","",INDEX(구분표!$I$2:$I$313, MATCH(1,(구분표!$E$2:$E$313='17년일입'!B95)*(구분표!$F$2:$F$313='17년일입'!C95)*(구분표!$G$2:$G$313='17년일입'!A95),0)))</f>
        <v>0244</v>
      </c>
      <c r="AH95" s="292"/>
      <c r="AJ95" s="284">
        <f>IF(AD95="",0,SUMIFS('17년일출'!$V$6:$V$925,'17년일출'!$AE$6:$AE$925,'17년일입'!$AD95))</f>
        <v>0</v>
      </c>
      <c r="AK95" s="284">
        <f>IF(AD95="","",COUNTIFS('17년일출'!$AE$6:$AE$925,'17년일입'!AD95))</f>
        <v>4</v>
      </c>
      <c r="AL95" s="292" t="str">
        <f t="shared" si="33"/>
        <v>OK</v>
      </c>
      <c r="AN95" s="284">
        <f>IF(AD95="",0,SUMIFS('17년일출'!$AA$6:$AA$925,'17년일출'!$AE$6:$AE$925,'17년일입'!$AD95))</f>
        <v>9811574</v>
      </c>
      <c r="AO95" s="284">
        <f>IF(AD95="","",COUNTIFS('17년일출'!$AE$6:$AE$925,AD95))</f>
        <v>4</v>
      </c>
      <c r="AP95" s="292" t="str">
        <f t="shared" si="29"/>
        <v>OK</v>
      </c>
    </row>
    <row r="96" spans="1:42" ht="50.1" customHeight="1">
      <c r="A96" s="277" t="str">
        <f>IFERROR(VLOOKUP($C96,구분표!$A$2:$C$313,2,FALSE),"")</f>
        <v>보건복지위원회</v>
      </c>
      <c r="B96" s="278" t="str">
        <f>IFERROR(VLOOKUP($C96,구분표!$A$2:$C$313,3,FALSE),"")</f>
        <v>보건복지국</v>
      </c>
      <c r="C96" s="279" t="s">
        <v>597</v>
      </c>
      <c r="D96" s="280" t="s">
        <v>822</v>
      </c>
      <c r="E96" s="281">
        <v>875</v>
      </c>
      <c r="F96" s="280">
        <v>17</v>
      </c>
      <c r="G96" s="296" t="s">
        <v>2236</v>
      </c>
      <c r="H96" s="283">
        <v>4054000</v>
      </c>
      <c r="I96" s="284"/>
      <c r="J96" s="285"/>
      <c r="K96" s="286">
        <f t="shared" si="30"/>
        <v>4054000</v>
      </c>
      <c r="L96" s="287">
        <v>-14234</v>
      </c>
      <c r="M96" s="288"/>
      <c r="N96" s="289">
        <f t="shared" si="31"/>
        <v>4039766</v>
      </c>
      <c r="O96" s="290" t="str">
        <f t="shared" si="32"/>
        <v>X</v>
      </c>
      <c r="P96" s="291" t="s">
        <v>2112</v>
      </c>
      <c r="R96" s="292" t="s">
        <v>1984</v>
      </c>
      <c r="T96" s="292" t="s">
        <v>1981</v>
      </c>
      <c r="U96" s="284"/>
      <c r="V96" s="284"/>
      <c r="W96" s="292" t="str">
        <f t="shared" si="27"/>
        <v>OK</v>
      </c>
      <c r="Y96" s="292" t="s">
        <v>899</v>
      </c>
      <c r="Z96" s="284">
        <v>-14234</v>
      </c>
      <c r="AA96" s="284">
        <v>0</v>
      </c>
      <c r="AB96" s="292" t="str">
        <f t="shared" si="28"/>
        <v>OK</v>
      </c>
      <c r="AD96" s="292" t="str">
        <f>IF(AF96="","",IF(T96="도비","세입없음",CONCATENATE(AF96,"-",COUNTIF($AF$7:AF96,AF96))))</f>
        <v>0244-3</v>
      </c>
      <c r="AF96" s="292" t="str">
        <f t="array" ref="AF96">IF(C96="","",INDEX(구분표!$I$2:$I$313, MATCH(1,(구분표!$E$2:$E$313='17년일입'!B96)*(구분표!$F$2:$F$313='17년일입'!C96)*(구분표!$G$2:$G$313='17년일입'!A96),0)))</f>
        <v>0244</v>
      </c>
      <c r="AH96" s="292"/>
      <c r="AJ96" s="284">
        <f>IF(AD96="",0,SUMIFS('17년일출'!$V$6:$V$925,'17년일출'!$AE$6:$AE$925,'17년일입'!$AD96))</f>
        <v>0</v>
      </c>
      <c r="AK96" s="284">
        <f>IF(AD96="","",COUNTIFS('17년일출'!$AE$6:$AE$925,'17년일입'!AD96))</f>
        <v>2</v>
      </c>
      <c r="AL96" s="292" t="str">
        <f t="shared" si="33"/>
        <v>OK</v>
      </c>
      <c r="AN96" s="284">
        <f>IF(AD96="",0,SUMIFS('17년일출'!$AA$6:$AA$925,'17년일출'!$AE$6:$AE$925,'17년일입'!$AD96))</f>
        <v>-14234</v>
      </c>
      <c r="AO96" s="284">
        <f>IF(AD96="","",COUNTIFS('17년일출'!$AE$6:$AE$925,AD96))</f>
        <v>2</v>
      </c>
      <c r="AP96" s="292" t="str">
        <f t="shared" si="29"/>
        <v>OK</v>
      </c>
    </row>
    <row r="97" spans="1:42" ht="50.1" customHeight="1">
      <c r="A97" s="277" t="str">
        <f>IFERROR(VLOOKUP($C97,구분표!$A$2:$C$313,2,FALSE),"")</f>
        <v>여성가족교육협력위원회</v>
      </c>
      <c r="B97" s="278" t="str">
        <f>IFERROR(VLOOKUP($C97,구분표!$A$2:$C$313,3,FALSE),"")</f>
        <v>여성가족국</v>
      </c>
      <c r="C97" s="279" t="s">
        <v>607</v>
      </c>
      <c r="D97" s="280" t="s">
        <v>822</v>
      </c>
      <c r="E97" s="281">
        <v>1311</v>
      </c>
      <c r="F97" s="280">
        <v>15</v>
      </c>
      <c r="G97" s="296" t="s">
        <v>2237</v>
      </c>
      <c r="H97" s="283">
        <v>70990</v>
      </c>
      <c r="I97" s="284"/>
      <c r="J97" s="285"/>
      <c r="K97" s="286">
        <f t="shared" si="30"/>
        <v>70990</v>
      </c>
      <c r="L97" s="287">
        <v>-37541</v>
      </c>
      <c r="M97" s="288"/>
      <c r="N97" s="289">
        <f t="shared" si="31"/>
        <v>33449</v>
      </c>
      <c r="O97" s="290" t="str">
        <f t="shared" si="32"/>
        <v>X</v>
      </c>
      <c r="P97" s="291" t="s">
        <v>2112</v>
      </c>
      <c r="R97" s="292" t="s">
        <v>2238</v>
      </c>
      <c r="T97" s="292" t="s">
        <v>2239</v>
      </c>
      <c r="U97" s="284"/>
      <c r="V97" s="284"/>
      <c r="W97" s="292" t="str">
        <f t="shared" si="27"/>
        <v>OK</v>
      </c>
      <c r="Y97" s="292" t="s">
        <v>2239</v>
      </c>
      <c r="Z97" s="284">
        <v>-37541</v>
      </c>
      <c r="AA97" s="284">
        <v>0</v>
      </c>
      <c r="AB97" s="292" t="str">
        <f t="shared" si="28"/>
        <v>OK</v>
      </c>
      <c r="AD97" s="292" t="str">
        <f>IF(AF97="","",IF(T97="도비","세입없음",CONCATENATE(AF97,"-",COUNTIF($AF$7:AF97,AF97))))</f>
        <v>0301-11</v>
      </c>
      <c r="AF97" s="292" t="str">
        <f t="array" ref="AF97">IF(C97="","",INDEX(구분표!$I$2:$I$313, MATCH(1,(구분표!$E$2:$E$313='17년일입'!B97)*(구분표!$F$2:$F$313='17년일입'!C97)*(구분표!$G$2:$G$313='17년일입'!A97),0)))</f>
        <v>0301</v>
      </c>
      <c r="AH97" s="292"/>
      <c r="AJ97" s="284">
        <f>IF(AD97="",0,SUMIFS('17년일출'!$V$6:$V$925,'17년일출'!$AE$6:$AE$925,'17년일입'!$AD97))</f>
        <v>0</v>
      </c>
      <c r="AK97" s="284">
        <f>IF(AD97="","",COUNTIFS('17년일출'!$AE$6:$AE$925,'17년일입'!AD97))</f>
        <v>2</v>
      </c>
      <c r="AL97" s="292" t="str">
        <f t="shared" si="33"/>
        <v>OK</v>
      </c>
      <c r="AN97" s="284">
        <f>IF(AD97="",0,SUMIFS('17년일출'!$AA$6:$AA$925,'17년일출'!$AE$6:$AE$925,'17년일입'!$AD97))</f>
        <v>-37541</v>
      </c>
      <c r="AO97" s="284">
        <f>IF(AD97="","",COUNTIFS('17년일출'!$AE$6:$AE$925,AD97))</f>
        <v>2</v>
      </c>
      <c r="AP97" s="292" t="str">
        <f t="shared" si="29"/>
        <v>OK</v>
      </c>
    </row>
    <row r="98" spans="1:42" ht="50.1" customHeight="1">
      <c r="A98" s="277" t="str">
        <f>IFERROR(VLOOKUP($C98,구분표!$A$2:$C$313,2,FALSE),"")</f>
        <v>기획재정위원회</v>
      </c>
      <c r="B98" s="278" t="str">
        <f>IFERROR(VLOOKUP($C98,구분표!$A$2:$C$313,3,FALSE),"")</f>
        <v>균형발전기획실</v>
      </c>
      <c r="C98" s="299" t="s">
        <v>96</v>
      </c>
      <c r="D98" s="280" t="s">
        <v>822</v>
      </c>
      <c r="E98" s="281"/>
      <c r="F98" s="280"/>
      <c r="G98" s="296" t="s">
        <v>2241</v>
      </c>
      <c r="H98" s="300">
        <v>1072800</v>
      </c>
      <c r="I98" s="284"/>
      <c r="J98" s="285"/>
      <c r="K98" s="286">
        <f t="shared" si="30"/>
        <v>1072800</v>
      </c>
      <c r="L98" s="301">
        <v>-5000</v>
      </c>
      <c r="M98" s="288"/>
      <c r="N98" s="289">
        <f t="shared" si="31"/>
        <v>1067800</v>
      </c>
      <c r="O98" s="290" t="str">
        <f t="shared" si="32"/>
        <v>X</v>
      </c>
      <c r="P98" s="291" t="s">
        <v>2112</v>
      </c>
      <c r="R98" s="292" t="s">
        <v>898</v>
      </c>
      <c r="T98" s="292" t="s">
        <v>899</v>
      </c>
      <c r="U98" s="284"/>
      <c r="V98" s="284"/>
      <c r="W98" s="292" t="str">
        <f t="shared" si="27"/>
        <v>OK</v>
      </c>
      <c r="Y98" s="292" t="s">
        <v>899</v>
      </c>
      <c r="Z98" s="284">
        <v>-5000</v>
      </c>
      <c r="AA98" s="284">
        <v>0</v>
      </c>
      <c r="AB98" s="292" t="str">
        <f t="shared" si="28"/>
        <v>OK</v>
      </c>
      <c r="AD98" s="292" t="str">
        <f>IF(AF98="","",IF(T98="도비","세입없음",CONCATENATE(AF98,"-",COUNTIF($AF$7:AF98,AF98))))</f>
        <v>0129-1</v>
      </c>
      <c r="AF98" s="292" t="str">
        <f t="array" ref="AF98">IF(C98="","",INDEX(구분표!$I$2:$I$313, MATCH(1,(구분표!$E$2:$E$313='17년일입'!B98)*(구분표!$F$2:$F$313='17년일입'!C98)*(구분표!$G$2:$G$313='17년일입'!A98),0)))</f>
        <v>0129</v>
      </c>
      <c r="AH98" s="292"/>
      <c r="AJ98" s="284">
        <f>IF(AD98="",0,SUMIFS('17년일출'!$V$6:$V$925,'17년일출'!$AE$6:$AE$925,'17년일입'!$AD98))</f>
        <v>0</v>
      </c>
      <c r="AK98" s="284">
        <f>IF(AD98="","",COUNTIFS('17년일출'!$AE$6:$AE$925,'17년일입'!AD98))</f>
        <v>1</v>
      </c>
      <c r="AL98" s="292" t="str">
        <f t="shared" si="33"/>
        <v>OK</v>
      </c>
      <c r="AN98" s="284">
        <f>IF(AD98="",0,SUMIFS('17년일출'!$AA$6:$AA$925,'17년일출'!$AE$6:$AE$925,'17년일입'!$AD98))</f>
        <v>-5000</v>
      </c>
      <c r="AO98" s="284">
        <f>IF(AD98="","",COUNTIFS('17년일출'!$AE$6:$AE$925,AD98))</f>
        <v>1</v>
      </c>
      <c r="AP98" s="292" t="str">
        <f t="shared" si="29"/>
        <v>OK</v>
      </c>
    </row>
    <row r="99" spans="1:42" ht="50.1" customHeight="1">
      <c r="A99" s="277" t="str">
        <f>IFERROR(VLOOKUP($C99,구분표!$A$2:$C$313,2,FALSE),"")</f>
        <v>건설교통위원회</v>
      </c>
      <c r="B99" s="278" t="str">
        <f>IFERROR(VLOOKUP($C99,구분표!$A$2:$C$313,3,FALSE),"")</f>
        <v>교통국</v>
      </c>
      <c r="C99" s="279" t="s">
        <v>2270</v>
      </c>
      <c r="D99" s="280" t="s">
        <v>2147</v>
      </c>
      <c r="E99" s="281">
        <v>1071</v>
      </c>
      <c r="F99" s="280"/>
      <c r="G99" s="296" t="s">
        <v>2271</v>
      </c>
      <c r="H99" s="283">
        <v>46210847</v>
      </c>
      <c r="I99" s="284"/>
      <c r="J99" s="285"/>
      <c r="K99" s="286">
        <f t="shared" si="30"/>
        <v>46210847</v>
      </c>
      <c r="L99" s="287"/>
      <c r="M99" s="288">
        <v>3500000</v>
      </c>
      <c r="N99" s="289">
        <f t="shared" si="31"/>
        <v>49710847</v>
      </c>
      <c r="O99" s="290" t="str">
        <f t="shared" si="32"/>
        <v>X</v>
      </c>
      <c r="P99" s="302"/>
      <c r="R99" s="292" t="s">
        <v>2155</v>
      </c>
      <c r="T99" s="292" t="s">
        <v>2155</v>
      </c>
      <c r="U99" s="284">
        <f t="shared" ref="U99:U107" si="34">IF($T99&lt;&gt;"도비",IF($R99="국도비","직접입력",SUM($I99:$J99)),)</f>
        <v>0</v>
      </c>
      <c r="V99" s="284">
        <f t="shared" ref="V99:V107" si="35">IF($T99="도비",SUM($I99:$J99),IF($R99="국도비","직접입력",SUM($I99:$J99)-$U99))</f>
        <v>0</v>
      </c>
      <c r="W99" s="292" t="str">
        <f t="shared" si="27"/>
        <v>OK</v>
      </c>
      <c r="Y99" s="292" t="s">
        <v>2155</v>
      </c>
      <c r="Z99" s="284">
        <f t="shared" ref="Z99:Z107" si="36">IF($T99&lt;&gt;"도비",IF($R99="국도비","직접입력",SUM($L99:$M99)),)</f>
        <v>0</v>
      </c>
      <c r="AA99" s="284">
        <f t="shared" ref="AA99:AA107" si="37">IF($T99="도비",SUM(L99:M99),IF($R99="국도비","직접입력",SUM(L99:M99)-Z99))</f>
        <v>3500000</v>
      </c>
      <c r="AB99" s="292" t="str">
        <f t="shared" si="28"/>
        <v>OK</v>
      </c>
      <c r="AD99" s="292" t="str">
        <f>IF(AF99="","",IF(T99="도비","세입없음",CONCATENATE(AF99,"-",COUNTIF($AF$7:AF99,AF99))))</f>
        <v>세입없음</v>
      </c>
      <c r="AF99" s="292" t="str">
        <f t="array" ref="AF99">IF(C99="","",INDEX(구분표!$I$2:$I$313, MATCH(1,(구분표!$E$2:$E$313='17년일입'!B99)*(구분표!$F$2:$F$313='17년일입'!C99)*(구분표!$G$2:$G$313='17년일입'!A99),0)))</f>
        <v>0262</v>
      </c>
      <c r="AH99" s="292"/>
      <c r="AJ99" s="284">
        <f>IF(AD99="",0,SUMIFS('17년일출'!$V$6:$V$925,'17년일출'!$AE$6:$AE$925,'17년일입'!$AD99))</f>
        <v>0</v>
      </c>
      <c r="AK99" s="284">
        <f>IF(AD99="","",COUNTIFS('17년일출'!$AE$6:$AE$925,'17년일입'!AD99))</f>
        <v>732</v>
      </c>
      <c r="AL99" s="292" t="str">
        <f t="shared" si="33"/>
        <v>OK</v>
      </c>
      <c r="AN99" s="284">
        <f>IF(AD99="",0,SUMIFS('17년일출'!$AA$6:$AA$925,'17년일출'!$AE$6:$AE$925,'17년일입'!$AD99))</f>
        <v>0</v>
      </c>
      <c r="AO99" s="284">
        <f>IF(AD99="","",COUNTIFS('17년일출'!$AE$6:$AE$925,AD99))</f>
        <v>732</v>
      </c>
      <c r="AP99" s="292" t="str">
        <f t="shared" si="29"/>
        <v>OK</v>
      </c>
    </row>
    <row r="100" spans="1:42" ht="50.1" customHeight="1">
      <c r="A100" s="277" t="str">
        <f>IFERROR(VLOOKUP($C100,구분표!$A$2:$C$313,2,FALSE),"")</f>
        <v>안전행정위원회</v>
      </c>
      <c r="B100" s="278" t="str">
        <f>IFERROR(VLOOKUP($C100,구분표!$A$2:$C$313,3,FALSE),"")</f>
        <v>자치행정국</v>
      </c>
      <c r="C100" s="279" t="s">
        <v>2360</v>
      </c>
      <c r="D100" s="280" t="s">
        <v>2361</v>
      </c>
      <c r="E100" s="281"/>
      <c r="F100" s="280">
        <v>243</v>
      </c>
      <c r="G100" s="296" t="s">
        <v>2362</v>
      </c>
      <c r="H100" s="283">
        <v>340000000</v>
      </c>
      <c r="I100" s="284"/>
      <c r="J100" s="285"/>
      <c r="K100" s="286">
        <f t="shared" si="30"/>
        <v>340000000</v>
      </c>
      <c r="L100" s="287"/>
      <c r="M100" s="288">
        <v>31000000</v>
      </c>
      <c r="N100" s="289">
        <f t="shared" si="31"/>
        <v>371000000</v>
      </c>
      <c r="O100" s="290" t="str">
        <f t="shared" si="32"/>
        <v>X</v>
      </c>
      <c r="P100" s="302"/>
      <c r="R100" s="292" t="s">
        <v>2363</v>
      </c>
      <c r="T100" s="292" t="s">
        <v>2363</v>
      </c>
      <c r="U100" s="284">
        <f t="shared" si="34"/>
        <v>0</v>
      </c>
      <c r="V100" s="284">
        <f t="shared" si="35"/>
        <v>0</v>
      </c>
      <c r="W100" s="292" t="str">
        <f t="shared" si="27"/>
        <v>OK</v>
      </c>
      <c r="Y100" s="292" t="s">
        <v>2363</v>
      </c>
      <c r="Z100" s="284">
        <f t="shared" si="36"/>
        <v>0</v>
      </c>
      <c r="AA100" s="284">
        <f t="shared" si="37"/>
        <v>31000000</v>
      </c>
      <c r="AB100" s="292" t="str">
        <f t="shared" si="28"/>
        <v>OK</v>
      </c>
      <c r="AD100" s="292" t="str">
        <f>IF(AF100="","",IF(T100="도비","세입없음",CONCATENATE(AF100,"-",COUNTIF($AF$7:AF100,AF100))))</f>
        <v>세입없음</v>
      </c>
      <c r="AF100" s="292" t="str">
        <f t="array" ref="AF100">IF(C100="","",INDEX(구분표!$I$2:$I$313, MATCH(1,(구분표!$E$2:$E$313='17년일입'!B100)*(구분표!$F$2:$F$313='17년일입'!C100)*(구분표!$G$2:$G$313='17년일입'!A100),0)))</f>
        <v>0154</v>
      </c>
      <c r="AH100" s="292"/>
      <c r="AJ100" s="284">
        <f>IF(AD100="",0,SUMIFS('17년일출'!$V$6:$V$925,'17년일출'!$AE$6:$AE$925,'17년일입'!$AD100))</f>
        <v>0</v>
      </c>
      <c r="AK100" s="284">
        <f>IF(AD100="","",COUNTIFS('17년일출'!$AE$6:$AE$925,'17년일입'!AD100))</f>
        <v>732</v>
      </c>
      <c r="AL100" s="292" t="str">
        <f t="shared" si="33"/>
        <v>OK</v>
      </c>
      <c r="AN100" s="284">
        <f>IF(AD100="",0,SUMIFS('17년일출'!$AA$6:$AA$925,'17년일출'!$AE$6:$AE$925,'17년일입'!$AD100))</f>
        <v>0</v>
      </c>
      <c r="AO100" s="284">
        <f>IF(AD100="","",COUNTIFS('17년일출'!$AE$6:$AE$925,AD100))</f>
        <v>732</v>
      </c>
      <c r="AP100" s="292" t="str">
        <f t="shared" si="29"/>
        <v>OK</v>
      </c>
    </row>
    <row r="101" spans="1:42" ht="50.1" hidden="1" customHeight="1">
      <c r="A101" s="277" t="str">
        <f>IFERROR(VLOOKUP($C101,구분표!$A$2:$C$313,2,FALSE),"")</f>
        <v/>
      </c>
      <c r="B101" s="278" t="str">
        <f>IFERROR(VLOOKUP($C101,구분표!$A$2:$C$313,3,FALSE),"")</f>
        <v/>
      </c>
      <c r="C101" s="279"/>
      <c r="D101" s="280"/>
      <c r="E101" s="281"/>
      <c r="F101" s="280"/>
      <c r="G101" s="303"/>
      <c r="H101" s="283"/>
      <c r="I101" s="284"/>
      <c r="J101" s="285"/>
      <c r="K101" s="286">
        <f t="shared" si="3"/>
        <v>0</v>
      </c>
      <c r="L101" s="287"/>
      <c r="M101" s="288"/>
      <c r="N101" s="289">
        <f t="shared" si="8"/>
        <v>0</v>
      </c>
      <c r="O101" s="290" t="str">
        <f t="shared" si="5"/>
        <v>X</v>
      </c>
      <c r="P101" s="302"/>
      <c r="R101" s="292"/>
      <c r="T101" s="292"/>
      <c r="U101" s="284">
        <f t="shared" si="34"/>
        <v>0</v>
      </c>
      <c r="V101" s="284">
        <f t="shared" si="35"/>
        <v>0</v>
      </c>
      <c r="W101" s="292" t="str">
        <f t="shared" si="27"/>
        <v>OK</v>
      </c>
      <c r="Y101" s="292"/>
      <c r="Z101" s="284">
        <f t="shared" si="36"/>
        <v>0</v>
      </c>
      <c r="AA101" s="284">
        <f t="shared" si="37"/>
        <v>0</v>
      </c>
      <c r="AB101" s="292" t="str">
        <f t="shared" si="28"/>
        <v>OK</v>
      </c>
      <c r="AD101" s="292" t="str">
        <f>IF(AF101="","",IF(T101="도비","세입없음",CONCATENATE(AF101,"-",COUNTIF($AF$7:AF101,AF101))))</f>
        <v/>
      </c>
      <c r="AF101" s="292" t="str">
        <f t="array" ref="AF101">IF(C101="","",INDEX(구분표!$I$2:$I$313, MATCH(1,(구분표!$E$2:$E$313='17년일입'!B101)*(구분표!$F$2:$F$313='17년일입'!C101)*(구분표!$G$2:$G$313='17년일입'!A101),0)))</f>
        <v/>
      </c>
      <c r="AH101" s="292"/>
      <c r="AJ101" s="284">
        <f>IF(AD101="",0,SUMIFS('17년일출'!$V$6:$V$925,'17년일출'!$AE$6:$AE$925,'17년일입'!$AD101))</f>
        <v>0</v>
      </c>
      <c r="AK101" s="284" t="str">
        <f>IF(AD101="","",COUNTIFS('17년일출'!$AE$6:$AE$925,'17년일입'!AD101))</f>
        <v/>
      </c>
      <c r="AL101" s="292" t="str">
        <f t="shared" si="6"/>
        <v>OK</v>
      </c>
      <c r="AN101" s="284">
        <f>IF(AD101="",0,SUMIFS('17년일출'!$AA$6:$AA$925,'17년일출'!$AE$6:$AE$925,'17년일입'!$AD101))</f>
        <v>0</v>
      </c>
      <c r="AO101" s="284" t="str">
        <f>IF(AD101="","",COUNTIFS('17년일출'!$AE$6:$AE$925,AD101))</f>
        <v/>
      </c>
      <c r="AP101" s="292" t="str">
        <f t="shared" si="29"/>
        <v>OK</v>
      </c>
    </row>
    <row r="102" spans="1:42" ht="50.1" hidden="1" customHeight="1">
      <c r="A102" s="277" t="str">
        <f>IFERROR(VLOOKUP($C102,구분표!$A$2:$C$313,2,FALSE),"")</f>
        <v/>
      </c>
      <c r="B102" s="278" t="str">
        <f>IFERROR(VLOOKUP($C102,구분표!$A$2:$C$313,3,FALSE),"")</f>
        <v/>
      </c>
      <c r="C102" s="279"/>
      <c r="D102" s="280"/>
      <c r="E102" s="281"/>
      <c r="F102" s="280"/>
      <c r="G102" s="303"/>
      <c r="H102" s="283"/>
      <c r="I102" s="284"/>
      <c r="J102" s="285"/>
      <c r="K102" s="286">
        <f t="shared" si="3"/>
        <v>0</v>
      </c>
      <c r="L102" s="287"/>
      <c r="M102" s="288"/>
      <c r="N102" s="289">
        <f t="shared" si="8"/>
        <v>0</v>
      </c>
      <c r="O102" s="290" t="str">
        <f t="shared" si="5"/>
        <v>X</v>
      </c>
      <c r="P102" s="302"/>
      <c r="R102" s="292"/>
      <c r="T102" s="292"/>
      <c r="U102" s="284">
        <f t="shared" si="34"/>
        <v>0</v>
      </c>
      <c r="V102" s="284">
        <f t="shared" si="35"/>
        <v>0</v>
      </c>
      <c r="W102" s="292" t="str">
        <f t="shared" ref="W102:W107" si="38">IF(SUM($I102:$J102)=SUM($U102:$V102),"OK","검토")</f>
        <v>OK</v>
      </c>
      <c r="Y102" s="292"/>
      <c r="Z102" s="284">
        <f t="shared" si="36"/>
        <v>0</v>
      </c>
      <c r="AA102" s="284">
        <f t="shared" si="37"/>
        <v>0</v>
      </c>
      <c r="AB102" s="292" t="str">
        <f t="shared" si="28"/>
        <v>OK</v>
      </c>
      <c r="AD102" s="292" t="str">
        <f>IF(AF102="","",IF(T102="도비","세입없음",CONCATENATE(AF102,"-",COUNTIF($AF$7:AF102,AF102))))</f>
        <v/>
      </c>
      <c r="AF102" s="292" t="str">
        <f t="array" ref="AF102">IF(C102="","",INDEX(구분표!$I$2:$I$313, MATCH(1,(구분표!$E$2:$E$313='17년일입'!B102)*(구분표!$F$2:$F$313='17년일입'!C102)*(구분표!$G$2:$G$313='17년일입'!A102),0)))</f>
        <v/>
      </c>
      <c r="AH102" s="292"/>
      <c r="AJ102" s="284">
        <f>IF(AD102="",0,SUMIFS('17년일출'!$V$6:$V$925,'17년일출'!$AE$6:$AE$925,'17년일입'!$AD102))</f>
        <v>0</v>
      </c>
      <c r="AK102" s="284" t="str">
        <f>IF(AD102="","",COUNTIFS('17년일출'!$AE$6:$AE$925,'17년일입'!AD102))</f>
        <v/>
      </c>
      <c r="AL102" s="292" t="str">
        <f t="shared" si="6"/>
        <v>OK</v>
      </c>
      <c r="AN102" s="284">
        <f>IF(AD102="",0,SUMIFS('17년일출'!$AA$6:$AA$925,'17년일출'!$AE$6:$AE$925,'17년일입'!$AD102))</f>
        <v>0</v>
      </c>
      <c r="AO102" s="284" t="str">
        <f>IF(AD102="","",COUNTIFS('17년일출'!$AE$6:$AE$925,AD102))</f>
        <v/>
      </c>
      <c r="AP102" s="292" t="str">
        <f t="shared" si="29"/>
        <v>OK</v>
      </c>
    </row>
    <row r="103" spans="1:42" ht="50.1" hidden="1" customHeight="1">
      <c r="A103" s="277" t="str">
        <f>IFERROR(VLOOKUP($C103,구분표!$A$2:$C$313,2,FALSE),"")</f>
        <v/>
      </c>
      <c r="B103" s="278" t="str">
        <f>IFERROR(VLOOKUP($C103,구분표!$A$2:$C$313,3,FALSE),"")</f>
        <v/>
      </c>
      <c r="C103" s="279"/>
      <c r="D103" s="280"/>
      <c r="E103" s="281"/>
      <c r="F103" s="280"/>
      <c r="G103" s="303"/>
      <c r="H103" s="283"/>
      <c r="I103" s="284"/>
      <c r="J103" s="285"/>
      <c r="K103" s="286">
        <f t="shared" si="3"/>
        <v>0</v>
      </c>
      <c r="L103" s="287"/>
      <c r="M103" s="288"/>
      <c r="N103" s="289">
        <f t="shared" si="8"/>
        <v>0</v>
      </c>
      <c r="O103" s="290" t="str">
        <f t="shared" si="5"/>
        <v>X</v>
      </c>
      <c r="P103" s="302"/>
      <c r="R103" s="292"/>
      <c r="T103" s="292"/>
      <c r="U103" s="284">
        <f t="shared" si="34"/>
        <v>0</v>
      </c>
      <c r="V103" s="284">
        <f t="shared" si="35"/>
        <v>0</v>
      </c>
      <c r="W103" s="292" t="str">
        <f t="shared" si="38"/>
        <v>OK</v>
      </c>
      <c r="Y103" s="292"/>
      <c r="Z103" s="284">
        <f t="shared" si="36"/>
        <v>0</v>
      </c>
      <c r="AA103" s="284">
        <f t="shared" si="37"/>
        <v>0</v>
      </c>
      <c r="AB103" s="292" t="str">
        <f t="shared" ref="AB103:AB107" si="39">IF(SUM(L103:M103)=SUM(Z103:AA103),"OK","검토")</f>
        <v>OK</v>
      </c>
      <c r="AD103" s="292" t="str">
        <f>IF(AF103="","",IF(T103="도비","세입없음",CONCATENATE(AF103,"-",COUNTIF($AF$7:AF103,AF103))))</f>
        <v/>
      </c>
      <c r="AF103" s="292" t="str">
        <f t="array" ref="AF103">IF(C103="","",INDEX(구분표!$I$2:$I$313, MATCH(1,(구분표!$E$2:$E$313='17년일입'!B103)*(구분표!$F$2:$F$313='17년일입'!C103)*(구분표!$G$2:$G$313='17년일입'!A103),0)))</f>
        <v/>
      </c>
      <c r="AH103" s="292"/>
      <c r="AJ103" s="284">
        <f>IF(AD103="",0,SUMIFS('17년일출'!$V$6:$V$925,'17년일출'!$AE$6:$AE$925,'17년일입'!$AD103))</f>
        <v>0</v>
      </c>
      <c r="AK103" s="284" t="str">
        <f>IF(AD103="","",COUNTIFS('17년일출'!$AE$6:$AE$925,'17년일입'!AD103))</f>
        <v/>
      </c>
      <c r="AL103" s="292" t="str">
        <f t="shared" si="6"/>
        <v>OK</v>
      </c>
      <c r="AN103" s="284">
        <f>IF(AD103="",0,SUMIFS('17년일출'!$AA$6:$AA$925,'17년일출'!$AE$6:$AE$925,'17년일입'!$AD103))</f>
        <v>0</v>
      </c>
      <c r="AO103" s="284" t="str">
        <f>IF(AD103="","",COUNTIFS('17년일출'!$AE$6:$AE$925,AD103))</f>
        <v/>
      </c>
      <c r="AP103" s="292" t="str">
        <f t="shared" si="29"/>
        <v>OK</v>
      </c>
    </row>
    <row r="104" spans="1:42" ht="50.1" hidden="1" customHeight="1">
      <c r="A104" s="277" t="str">
        <f>IFERROR(VLOOKUP($C104,구분표!$A$2:$C$313,2,FALSE),"")</f>
        <v/>
      </c>
      <c r="B104" s="278" t="str">
        <f>IFERROR(VLOOKUP($C104,구분표!$A$2:$C$313,3,FALSE),"")</f>
        <v/>
      </c>
      <c r="C104" s="279"/>
      <c r="D104" s="280"/>
      <c r="E104" s="281"/>
      <c r="F104" s="280"/>
      <c r="G104" s="303"/>
      <c r="H104" s="283"/>
      <c r="I104" s="284"/>
      <c r="J104" s="285"/>
      <c r="K104" s="286">
        <f t="shared" si="3"/>
        <v>0</v>
      </c>
      <c r="L104" s="287"/>
      <c r="M104" s="288"/>
      <c r="N104" s="289">
        <f t="shared" si="8"/>
        <v>0</v>
      </c>
      <c r="O104" s="290" t="str">
        <f t="shared" si="5"/>
        <v>X</v>
      </c>
      <c r="P104" s="302"/>
      <c r="R104" s="292"/>
      <c r="T104" s="292"/>
      <c r="U104" s="284">
        <f t="shared" si="34"/>
        <v>0</v>
      </c>
      <c r="V104" s="284">
        <f t="shared" si="35"/>
        <v>0</v>
      </c>
      <c r="W104" s="292" t="str">
        <f t="shared" si="38"/>
        <v>OK</v>
      </c>
      <c r="Y104" s="292"/>
      <c r="Z104" s="284">
        <f t="shared" si="36"/>
        <v>0</v>
      </c>
      <c r="AA104" s="284">
        <f t="shared" si="37"/>
        <v>0</v>
      </c>
      <c r="AB104" s="292" t="str">
        <f t="shared" si="39"/>
        <v>OK</v>
      </c>
      <c r="AD104" s="292" t="str">
        <f>IF(AF104="","",IF(T104="도비","세입없음",CONCATENATE(AF104,"-",COUNTIF($AF$7:AF104,AF104))))</f>
        <v/>
      </c>
      <c r="AF104" s="292" t="str">
        <f t="array" ref="AF104">IF(C104="","",INDEX(구분표!$I$2:$I$313, MATCH(1,(구분표!$E$2:$E$313='17년일입'!B104)*(구분표!$F$2:$F$313='17년일입'!C104)*(구분표!$G$2:$G$313='17년일입'!A104),0)))</f>
        <v/>
      </c>
      <c r="AH104" s="292"/>
      <c r="AJ104" s="284">
        <f>IF(AD104="",0,SUMIFS('17년일출'!$V$6:$V$925,'17년일출'!$AE$6:$AE$925,'17년일입'!$AD104))</f>
        <v>0</v>
      </c>
      <c r="AK104" s="284" t="str">
        <f>IF(AD104="","",COUNTIFS('17년일출'!$AE$6:$AE$925,'17년일입'!AD104))</f>
        <v/>
      </c>
      <c r="AL104" s="292" t="str">
        <f t="shared" si="6"/>
        <v>OK</v>
      </c>
      <c r="AN104" s="284">
        <f>IF(AD104="",0,SUMIFS('17년일출'!$AA$6:$AA$925,'17년일출'!$AE$6:$AE$925,'17년일입'!$AD104))</f>
        <v>0</v>
      </c>
      <c r="AO104" s="284" t="str">
        <f>IF(AD104="","",COUNTIFS('17년일출'!$AE$6:$AE$925,AD104))</f>
        <v/>
      </c>
      <c r="AP104" s="292" t="str">
        <f t="shared" si="29"/>
        <v>OK</v>
      </c>
    </row>
    <row r="105" spans="1:42" ht="50.1" hidden="1" customHeight="1">
      <c r="A105" s="277" t="str">
        <f>IFERROR(VLOOKUP($C105,구분표!$A$2:$C$313,2,FALSE),"")</f>
        <v/>
      </c>
      <c r="B105" s="278" t="str">
        <f>IFERROR(VLOOKUP($C105,구분표!$A$2:$C$313,3,FALSE),"")</f>
        <v/>
      </c>
      <c r="C105" s="279"/>
      <c r="D105" s="280"/>
      <c r="E105" s="281"/>
      <c r="F105" s="280"/>
      <c r="G105" s="303"/>
      <c r="H105" s="283"/>
      <c r="I105" s="284"/>
      <c r="J105" s="285"/>
      <c r="K105" s="286">
        <f t="shared" si="3"/>
        <v>0</v>
      </c>
      <c r="L105" s="287"/>
      <c r="M105" s="288"/>
      <c r="N105" s="289">
        <f t="shared" si="8"/>
        <v>0</v>
      </c>
      <c r="O105" s="290" t="str">
        <f t="shared" si="5"/>
        <v>X</v>
      </c>
      <c r="P105" s="302"/>
      <c r="R105" s="292"/>
      <c r="T105" s="292"/>
      <c r="U105" s="284">
        <f t="shared" si="34"/>
        <v>0</v>
      </c>
      <c r="V105" s="284">
        <f t="shared" si="35"/>
        <v>0</v>
      </c>
      <c r="W105" s="292" t="str">
        <f t="shared" si="38"/>
        <v>OK</v>
      </c>
      <c r="Y105" s="292"/>
      <c r="Z105" s="284">
        <f t="shared" si="36"/>
        <v>0</v>
      </c>
      <c r="AA105" s="284">
        <f t="shared" si="37"/>
        <v>0</v>
      </c>
      <c r="AB105" s="292" t="str">
        <f t="shared" si="39"/>
        <v>OK</v>
      </c>
      <c r="AD105" s="292" t="str">
        <f>IF(AF105="","",IF(T105="도비","세입없음",CONCATENATE(AF105,"-",COUNTIF($AF$7:AF105,AF105))))</f>
        <v/>
      </c>
      <c r="AF105" s="292" t="str">
        <f t="array" ref="AF105">IF(C105="","",INDEX(구분표!$I$2:$I$313, MATCH(1,(구분표!$E$2:$E$313='17년일입'!B105)*(구분표!$F$2:$F$313='17년일입'!C105)*(구분표!$G$2:$G$313='17년일입'!A105),0)))</f>
        <v/>
      </c>
      <c r="AH105" s="292"/>
      <c r="AJ105" s="284">
        <f>IF(AD105="",0,SUMIFS('17년일출'!$V$6:$V$925,'17년일출'!$AE$6:$AE$925,'17년일입'!$AD105))</f>
        <v>0</v>
      </c>
      <c r="AK105" s="284" t="str">
        <f>IF(AD105="","",COUNTIFS('17년일출'!$AE$6:$AE$925,'17년일입'!AD105))</f>
        <v/>
      </c>
      <c r="AL105" s="292" t="str">
        <f t="shared" si="6"/>
        <v>OK</v>
      </c>
      <c r="AN105" s="284">
        <f>IF(AD105="",0,SUMIFS('17년일출'!$AA$6:$AA$925,'17년일출'!$AE$6:$AE$925,'17년일입'!$AD105))</f>
        <v>0</v>
      </c>
      <c r="AO105" s="284" t="str">
        <f>IF(AD105="","",COUNTIFS('17년일출'!$AE$6:$AE$925,AD105))</f>
        <v/>
      </c>
      <c r="AP105" s="292" t="str">
        <f t="shared" si="29"/>
        <v>OK</v>
      </c>
    </row>
    <row r="106" spans="1:42" ht="50.1" hidden="1" customHeight="1">
      <c r="A106" s="277" t="str">
        <f>IFERROR(VLOOKUP($C106,구분표!$A$2:$C$313,2,FALSE),"")</f>
        <v/>
      </c>
      <c r="B106" s="278" t="str">
        <f>IFERROR(VLOOKUP($C106,구분표!$A$2:$C$313,3,FALSE),"")</f>
        <v/>
      </c>
      <c r="C106" s="279"/>
      <c r="D106" s="280"/>
      <c r="E106" s="281"/>
      <c r="F106" s="280"/>
      <c r="G106" s="303"/>
      <c r="H106" s="283"/>
      <c r="I106" s="284"/>
      <c r="J106" s="285"/>
      <c r="K106" s="286">
        <f t="shared" si="3"/>
        <v>0</v>
      </c>
      <c r="L106" s="287"/>
      <c r="M106" s="288"/>
      <c r="N106" s="289">
        <f t="shared" si="8"/>
        <v>0</v>
      </c>
      <c r="O106" s="290" t="str">
        <f t="shared" si="5"/>
        <v>X</v>
      </c>
      <c r="P106" s="302"/>
      <c r="R106" s="292"/>
      <c r="T106" s="292"/>
      <c r="U106" s="284">
        <f t="shared" si="34"/>
        <v>0</v>
      </c>
      <c r="V106" s="284">
        <f t="shared" si="35"/>
        <v>0</v>
      </c>
      <c r="W106" s="292" t="str">
        <f t="shared" si="38"/>
        <v>OK</v>
      </c>
      <c r="Y106" s="292"/>
      <c r="Z106" s="284">
        <f t="shared" si="36"/>
        <v>0</v>
      </c>
      <c r="AA106" s="284">
        <f t="shared" si="37"/>
        <v>0</v>
      </c>
      <c r="AB106" s="292" t="str">
        <f t="shared" si="39"/>
        <v>OK</v>
      </c>
      <c r="AD106" s="292" t="str">
        <f>IF(AF106="","",IF(T106="도비","세입없음",CONCATENATE(AF106,"-",COUNTIF($AF$7:AF106,AF106))))</f>
        <v/>
      </c>
      <c r="AF106" s="292" t="str">
        <f t="array" ref="AF106">IF(C106="","",INDEX(구분표!$I$2:$I$313, MATCH(1,(구분표!$E$2:$E$313='17년일입'!B106)*(구분표!$F$2:$F$313='17년일입'!C106)*(구분표!$G$2:$G$313='17년일입'!A106),0)))</f>
        <v/>
      </c>
      <c r="AH106" s="292"/>
      <c r="AJ106" s="284">
        <f>IF(AD106="",0,SUMIFS('17년일출'!$V$6:$V$925,'17년일출'!$AE$6:$AE$925,'17년일입'!$AD106))</f>
        <v>0</v>
      </c>
      <c r="AK106" s="284" t="str">
        <f>IF(AD106="","",COUNTIFS('17년일출'!$AE$6:$AE$925,'17년일입'!AD106))</f>
        <v/>
      </c>
      <c r="AL106" s="292" t="str">
        <f t="shared" si="6"/>
        <v>OK</v>
      </c>
      <c r="AN106" s="284">
        <f>IF(AD106="",0,SUMIFS('17년일출'!$AA$6:$AA$925,'17년일출'!$AE$6:$AE$925,'17년일입'!$AD106))</f>
        <v>0</v>
      </c>
      <c r="AO106" s="284" t="str">
        <f>IF(AD106="","",COUNTIFS('17년일출'!$AE$6:$AE$925,AD106))</f>
        <v/>
      </c>
      <c r="AP106" s="292" t="str">
        <f t="shared" si="29"/>
        <v>OK</v>
      </c>
    </row>
    <row r="107" spans="1:42" ht="50.1" hidden="1" customHeight="1" thickBot="1">
      <c r="A107" s="277" t="str">
        <f>IFERROR(VLOOKUP($C107,구분표!$A$2:$C$313,2,FALSE),"")</f>
        <v/>
      </c>
      <c r="B107" s="278" t="str">
        <f>IFERROR(VLOOKUP($C107,구분표!$A$2:$C$313,3,FALSE),"")</f>
        <v/>
      </c>
      <c r="C107" s="279"/>
      <c r="D107" s="280"/>
      <c r="E107" s="281"/>
      <c r="F107" s="280"/>
      <c r="G107" s="303"/>
      <c r="H107" s="283"/>
      <c r="I107" s="284"/>
      <c r="J107" s="285"/>
      <c r="K107" s="286">
        <f t="shared" si="3"/>
        <v>0</v>
      </c>
      <c r="L107" s="304"/>
      <c r="M107" s="305"/>
      <c r="N107" s="306">
        <f t="shared" si="8"/>
        <v>0</v>
      </c>
      <c r="O107" s="290" t="str">
        <f t="shared" si="5"/>
        <v>X</v>
      </c>
      <c r="P107" s="302"/>
      <c r="R107" s="292"/>
      <c r="T107" s="292"/>
      <c r="U107" s="284">
        <f t="shared" si="34"/>
        <v>0</v>
      </c>
      <c r="V107" s="284">
        <f t="shared" si="35"/>
        <v>0</v>
      </c>
      <c r="W107" s="292" t="str">
        <f t="shared" si="38"/>
        <v>OK</v>
      </c>
      <c r="Y107" s="292"/>
      <c r="Z107" s="284">
        <f t="shared" si="36"/>
        <v>0</v>
      </c>
      <c r="AA107" s="284">
        <f t="shared" si="37"/>
        <v>0</v>
      </c>
      <c r="AB107" s="292" t="str">
        <f t="shared" si="39"/>
        <v>OK</v>
      </c>
      <c r="AD107" s="292" t="str">
        <f>IF(AF107="","",IF(T107="도비","세입없음",CONCATENATE(AF107,"-",COUNTIF($AF$7:AF107,AF107))))</f>
        <v/>
      </c>
      <c r="AF107" s="292" t="str">
        <f t="array" ref="AF107">IF(C107="","",INDEX(구분표!$I$2:$I$313, MATCH(1,(구분표!$E$2:$E$313='17년일입'!B107)*(구분표!$F$2:$F$313='17년일입'!C107)*(구분표!$G$2:$G$313='17년일입'!A107),0)))</f>
        <v/>
      </c>
      <c r="AH107" s="292"/>
      <c r="AJ107" s="284">
        <f>IF(AD107="",0,SUMIFS('17년일출'!$V$6:$V$925,'17년일출'!$AE$6:$AE$925,'17년일입'!$AD107))</f>
        <v>0</v>
      </c>
      <c r="AK107" s="284" t="str">
        <f>IF(AD107="","",COUNTIFS('17년일출'!$AE$6:$AE$925,'17년일입'!AD107))</f>
        <v/>
      </c>
      <c r="AL107" s="292" t="str">
        <f t="shared" si="6"/>
        <v>OK</v>
      </c>
      <c r="AN107" s="284">
        <f>IF(AD107="",0,SUMIFS('17년일출'!$AA$6:$AA$925,'17년일출'!$AE$6:$AE$925,'17년일입'!$AD107))</f>
        <v>0</v>
      </c>
      <c r="AO107" s="284" t="str">
        <f>IF(AD107="","",COUNTIFS('17년일출'!$AE$6:$AE$925,AD107))</f>
        <v/>
      </c>
      <c r="AP107" s="292" t="str">
        <f t="shared" si="29"/>
        <v>OK</v>
      </c>
    </row>
  </sheetData>
  <sheetProtection password="CC13" sheet="1" objects="1" scenarios="1" formatCells="0"/>
  <autoFilter ref="A6:AP107">
    <filterColumn colId="0">
      <customFilters>
        <customFilter operator="notEqual" val=" "/>
      </customFilters>
    </filterColumn>
  </autoFilter>
  <mergeCells count="24">
    <mergeCell ref="AN4:AP4"/>
    <mergeCell ref="P4:P5"/>
    <mergeCell ref="O4:O5"/>
    <mergeCell ref="R4:R5"/>
    <mergeCell ref="U4:W4"/>
    <mergeCell ref="T4:T5"/>
    <mergeCell ref="Y4:Y5"/>
    <mergeCell ref="Z4:AB4"/>
    <mergeCell ref="AD4:AD5"/>
    <mergeCell ref="AF4:AF5"/>
    <mergeCell ref="AH4:AH5"/>
    <mergeCell ref="AJ4:AL4"/>
    <mergeCell ref="N4:N5"/>
    <mergeCell ref="A4:A5"/>
    <mergeCell ref="H4:H5"/>
    <mergeCell ref="G4:G5"/>
    <mergeCell ref="E4:E5"/>
    <mergeCell ref="D4:D5"/>
    <mergeCell ref="C4:C5"/>
    <mergeCell ref="B4:B5"/>
    <mergeCell ref="I4:J4"/>
    <mergeCell ref="K4:K5"/>
    <mergeCell ref="L4:M4"/>
    <mergeCell ref="F4:F5"/>
  </mergeCells>
  <phoneticPr fontId="1" type="noConversion"/>
  <dataValidations count="3">
    <dataValidation type="list" allowBlank="1" showInputMessage="1" showErrorMessage="1" sqref="D7:D8 D9:E9 D10:D107">
      <formula1>"본예산,1회추경,2회추경,3회추경,신규"</formula1>
    </dataValidation>
    <dataValidation type="list" allowBlank="1" showInputMessage="1" showErrorMessage="1" sqref="R7:R107">
      <formula1>"도비,국도비"</formula1>
    </dataValidation>
    <dataValidation type="list" allowBlank="1" showInputMessage="1" showErrorMessage="1" sqref="T7:T107 Y7:Y107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80" fitToHeight="0" orientation="landscape" horizontalDpi="4294967295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00"/>
    <pageSetUpPr fitToPage="1"/>
  </sheetPr>
  <dimension ref="A1:AM925"/>
  <sheetViews>
    <sheetView view="pageBreakPreview" zoomScale="85" zoomScaleNormal="70" zoomScaleSheetLayoutView="85" workbookViewId="0">
      <pane xSplit="9" ySplit="6" topLeftCell="J775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B1" sqref="B1"/>
    </sheetView>
  </sheetViews>
  <sheetFormatPr defaultColWidth="9" defaultRowHeight="50.1" customHeight="1"/>
  <cols>
    <col min="1" max="1" width="5.25" style="252" hidden="1" customWidth="1"/>
    <col min="2" max="2" width="12.625" style="249" customWidth="1"/>
    <col min="3" max="3" width="12.125" style="249" customWidth="1"/>
    <col min="4" max="4" width="12.625" style="249" customWidth="1"/>
    <col min="5" max="5" width="7.125" style="249" customWidth="1"/>
    <col min="6" max="6" width="4.75" style="249" customWidth="1"/>
    <col min="7" max="8" width="7.125" style="249" customWidth="1"/>
    <col min="9" max="9" width="44.125" style="249" customWidth="1"/>
    <col min="10" max="10" width="15.625" style="249" customWidth="1"/>
    <col min="11" max="12" width="13.125" style="249" customWidth="1"/>
    <col min="13" max="13" width="15.625" style="249" customWidth="1"/>
    <col min="14" max="15" width="12.125" style="249" customWidth="1"/>
    <col min="16" max="16" width="15.625" style="398" customWidth="1"/>
    <col min="17" max="17" width="7.625" style="249" hidden="1" customWidth="1"/>
    <col min="18" max="18" width="35.625" style="251" customWidth="1"/>
    <col min="19" max="19" width="6.625" style="249" customWidth="1"/>
    <col min="20" max="20" width="2.625" style="249" customWidth="1"/>
    <col min="21" max="21" width="6.625" style="249" customWidth="1"/>
    <col min="22" max="23" width="11.625" style="249" customWidth="1"/>
    <col min="24" max="24" width="6.625" style="249" customWidth="1"/>
    <col min="25" max="25" width="2.625" style="249" customWidth="1"/>
    <col min="26" max="26" width="6.625" style="249" customWidth="1"/>
    <col min="27" max="28" width="11.625" style="249" customWidth="1"/>
    <col min="29" max="29" width="6.625" style="249" customWidth="1"/>
    <col min="30" max="30" width="2.625" style="249" customWidth="1"/>
    <col min="31" max="31" width="12.625" style="249" customWidth="1"/>
    <col min="32" max="32" width="2.625" style="249" customWidth="1"/>
    <col min="33" max="34" width="7.625" style="249" customWidth="1"/>
    <col min="35" max="35" width="2.625" style="249" customWidth="1"/>
    <col min="36" max="36" width="10.625" style="249" customWidth="1"/>
    <col min="37" max="37" width="2.625" style="249" customWidth="1"/>
    <col min="38" max="38" width="6.625" style="249" customWidth="1"/>
    <col min="39" max="16384" width="9" style="249"/>
  </cols>
  <sheetData>
    <row r="1" spans="1:38" ht="35.1" customHeight="1">
      <c r="B1" s="246" t="s">
        <v>794</v>
      </c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307"/>
      <c r="Q1" s="247"/>
      <c r="R1" s="248"/>
    </row>
    <row r="2" spans="1:38" ht="20.25" customHeight="1">
      <c r="B2" s="250" t="s">
        <v>500</v>
      </c>
      <c r="J2" s="308"/>
      <c r="K2" s="308"/>
      <c r="L2" s="308"/>
      <c r="M2" s="308"/>
      <c r="N2" s="308"/>
      <c r="O2" s="404">
        <f>P2-'17년일입'!N2</f>
        <v>0</v>
      </c>
      <c r="P2" s="405">
        <f>P6-J6</f>
        <v>62124564</v>
      </c>
      <c r="V2" s="252" t="s">
        <v>511</v>
      </c>
      <c r="AA2" s="252" t="s">
        <v>511</v>
      </c>
    </row>
    <row r="3" spans="1:38" ht="20.25" customHeight="1" thickBot="1">
      <c r="J3" s="309">
        <f t="shared" ref="J3:P3" si="0">SUM(J7:J1057)/2</f>
        <v>2080937180</v>
      </c>
      <c r="K3" s="309">
        <f t="shared" si="0"/>
        <v>-105288304</v>
      </c>
      <c r="L3" s="309">
        <f t="shared" si="0"/>
        <v>161534547</v>
      </c>
      <c r="M3" s="309">
        <f t="shared" si="0"/>
        <v>2137191423</v>
      </c>
      <c r="N3" s="309">
        <f t="shared" si="0"/>
        <v>-156618923</v>
      </c>
      <c r="O3" s="309">
        <f t="shared" si="0"/>
        <v>218743487</v>
      </c>
      <c r="P3" s="309">
        <f t="shared" si="0"/>
        <v>2143061744</v>
      </c>
      <c r="R3" s="254" t="s">
        <v>484</v>
      </c>
      <c r="V3" s="255" t="str">
        <f>IF(V6='17년일입'!U6,"OK","@@")</f>
        <v>OK</v>
      </c>
      <c r="W3" s="310">
        <f>K6+L6-V6-W6</f>
        <v>0</v>
      </c>
      <c r="X3" s="255" t="str">
        <f>IF(COUNTIF(X6:X925,"검토")&gt;0,"@@","OK")</f>
        <v>OK</v>
      </c>
      <c r="AA3" s="255" t="str">
        <f>IF(AA6='17년일입'!Z6,"OK","@@")</f>
        <v>OK</v>
      </c>
      <c r="AB3" s="257">
        <f>N6+O6-AA6-AB6</f>
        <v>0</v>
      </c>
      <c r="AC3" s="255" t="str">
        <f>IF(COUNTIF(AC6:AC925,"검토")&gt;0,"@@","OK")</f>
        <v>OK</v>
      </c>
    </row>
    <row r="4" spans="1:38" s="258" customFormat="1" ht="30" customHeight="1">
      <c r="A4" s="440" t="s">
        <v>2233</v>
      </c>
      <c r="B4" s="440" t="s">
        <v>475</v>
      </c>
      <c r="C4" s="447" t="s">
        <v>476</v>
      </c>
      <c r="D4" s="446" t="s">
        <v>477</v>
      </c>
      <c r="E4" s="445" t="s">
        <v>483</v>
      </c>
      <c r="F4" s="454" t="s">
        <v>825</v>
      </c>
      <c r="G4" s="444" t="s">
        <v>829</v>
      </c>
      <c r="H4" s="454" t="s">
        <v>830</v>
      </c>
      <c r="I4" s="443" t="s">
        <v>828</v>
      </c>
      <c r="J4" s="441" t="s">
        <v>795</v>
      </c>
      <c r="K4" s="448" t="s">
        <v>796</v>
      </c>
      <c r="L4" s="449"/>
      <c r="M4" s="450" t="s">
        <v>797</v>
      </c>
      <c r="N4" s="452" t="s">
        <v>798</v>
      </c>
      <c r="O4" s="453"/>
      <c r="P4" s="438" t="s">
        <v>799</v>
      </c>
      <c r="Q4" s="457" t="s">
        <v>482</v>
      </c>
      <c r="R4" s="467" t="s">
        <v>1638</v>
      </c>
      <c r="S4" s="458" t="s">
        <v>485</v>
      </c>
      <c r="U4" s="459" t="s">
        <v>486</v>
      </c>
      <c r="V4" s="459" t="s">
        <v>487</v>
      </c>
      <c r="W4" s="459"/>
      <c r="X4" s="459"/>
      <c r="Z4" s="460" t="s">
        <v>486</v>
      </c>
      <c r="AA4" s="456" t="s">
        <v>491</v>
      </c>
      <c r="AB4" s="456"/>
      <c r="AC4" s="456"/>
      <c r="AE4" s="459" t="s">
        <v>492</v>
      </c>
      <c r="AG4" s="463" t="s">
        <v>512</v>
      </c>
      <c r="AH4" s="465" t="s">
        <v>513</v>
      </c>
      <c r="AJ4" s="461" t="s">
        <v>493</v>
      </c>
      <c r="AL4" s="461" t="s">
        <v>494</v>
      </c>
    </row>
    <row r="5" spans="1:38" s="258" customFormat="1" ht="29.25" customHeight="1">
      <c r="A5" s="440"/>
      <c r="B5" s="440"/>
      <c r="C5" s="447"/>
      <c r="D5" s="446"/>
      <c r="E5" s="443"/>
      <c r="F5" s="455"/>
      <c r="G5" s="444"/>
      <c r="H5" s="455"/>
      <c r="I5" s="443"/>
      <c r="J5" s="442"/>
      <c r="K5" s="260" t="s">
        <v>479</v>
      </c>
      <c r="L5" s="260" t="s">
        <v>480</v>
      </c>
      <c r="M5" s="451"/>
      <c r="N5" s="261" t="s">
        <v>479</v>
      </c>
      <c r="O5" s="262" t="s">
        <v>480</v>
      </c>
      <c r="P5" s="439"/>
      <c r="Q5" s="457"/>
      <c r="R5" s="468"/>
      <c r="S5" s="459"/>
      <c r="U5" s="459"/>
      <c r="V5" s="263" t="s">
        <v>488</v>
      </c>
      <c r="W5" s="263" t="s">
        <v>489</v>
      </c>
      <c r="X5" s="264" t="s">
        <v>490</v>
      </c>
      <c r="Z5" s="460"/>
      <c r="AA5" s="264" t="s">
        <v>488</v>
      </c>
      <c r="AB5" s="264" t="s">
        <v>489</v>
      </c>
      <c r="AC5" s="264" t="s">
        <v>490</v>
      </c>
      <c r="AE5" s="459"/>
      <c r="AG5" s="464"/>
      <c r="AH5" s="466"/>
      <c r="AJ5" s="460"/>
      <c r="AL5" s="460"/>
    </row>
    <row r="6" spans="1:38" ht="50.1" customHeight="1">
      <c r="B6" s="265" t="s">
        <v>499</v>
      </c>
      <c r="C6" s="266"/>
      <c r="D6" s="266"/>
      <c r="E6" s="266"/>
      <c r="F6" s="311"/>
      <c r="G6" s="267"/>
      <c r="H6" s="266"/>
      <c r="I6" s="312"/>
      <c r="J6" s="313">
        <f t="shared" ref="J6:P6" si="1">SUBTOTAL(9,J7:J925)</f>
        <v>2080937180</v>
      </c>
      <c r="K6" s="313">
        <f t="shared" si="1"/>
        <v>-105288304</v>
      </c>
      <c r="L6" s="313">
        <f t="shared" si="1"/>
        <v>161534547</v>
      </c>
      <c r="M6" s="314">
        <f t="shared" si="1"/>
        <v>2137191423</v>
      </c>
      <c r="N6" s="315">
        <f t="shared" si="1"/>
        <v>-156618923</v>
      </c>
      <c r="O6" s="269">
        <f t="shared" si="1"/>
        <v>218743487</v>
      </c>
      <c r="P6" s="316">
        <f t="shared" si="1"/>
        <v>2143061744</v>
      </c>
      <c r="Q6" s="273"/>
      <c r="R6" s="399"/>
      <c r="S6" s="274"/>
      <c r="U6" s="317"/>
      <c r="V6" s="275">
        <f>SUBTOTAL(9,V7:V925)</f>
        <v>6166655</v>
      </c>
      <c r="W6" s="275">
        <f>SUBTOTAL(9,W7:W925)</f>
        <v>50079588</v>
      </c>
      <c r="X6" s="292" t="str">
        <f>IF(SUM($K6:$L6)=SUM($V6:$W6),"OK","검토")</f>
        <v>OK</v>
      </c>
      <c r="Z6" s="274"/>
      <c r="AA6" s="275">
        <f>SUBTOTAL(9,AA7:AA925)</f>
        <v>27394743</v>
      </c>
      <c r="AB6" s="275">
        <f>SUBTOTAL(9,AB7:AB925)</f>
        <v>34729821</v>
      </c>
      <c r="AC6" s="292" t="str">
        <f>IF(SUM(N6:O6)=SUM(AA6:AB6),"OK","검토")</f>
        <v>OK</v>
      </c>
      <c r="AE6" s="274"/>
      <c r="AG6" s="318"/>
      <c r="AH6" s="319"/>
      <c r="AJ6" s="274"/>
      <c r="AL6" s="274"/>
    </row>
    <row r="7" spans="1:38" ht="49.5" customHeight="1">
      <c r="B7" s="320" t="s">
        <v>501</v>
      </c>
      <c r="C7" s="321"/>
      <c r="D7" s="322"/>
      <c r="E7" s="321"/>
      <c r="F7" s="323"/>
      <c r="G7" s="322"/>
      <c r="H7" s="321"/>
      <c r="I7" s="324"/>
      <c r="J7" s="325">
        <f t="shared" ref="J7:P7" si="2">SUBTOTAL(9,J8:J96)</f>
        <v>23966017</v>
      </c>
      <c r="K7" s="325">
        <f t="shared" si="2"/>
        <v>-3169045</v>
      </c>
      <c r="L7" s="325">
        <f t="shared" si="2"/>
        <v>1768704</v>
      </c>
      <c r="M7" s="326">
        <f t="shared" si="2"/>
        <v>22565676</v>
      </c>
      <c r="N7" s="327">
        <f t="shared" si="2"/>
        <v>-1533825</v>
      </c>
      <c r="O7" s="328">
        <f t="shared" si="2"/>
        <v>1743503</v>
      </c>
      <c r="P7" s="329">
        <f t="shared" si="2"/>
        <v>24175695</v>
      </c>
      <c r="Q7" s="330"/>
      <c r="R7" s="331"/>
      <c r="S7" s="292"/>
      <c r="U7" s="332"/>
      <c r="V7" s="284"/>
      <c r="W7" s="284"/>
      <c r="X7" s="292"/>
      <c r="Z7" s="292"/>
      <c r="AA7" s="284"/>
      <c r="AB7" s="284"/>
      <c r="AC7" s="292"/>
      <c r="AE7" s="333"/>
      <c r="AG7" s="318"/>
      <c r="AH7" s="290"/>
      <c r="AJ7" s="292"/>
      <c r="AL7" s="292"/>
    </row>
    <row r="8" spans="1:38" ht="50.1" customHeight="1">
      <c r="A8" s="252">
        <v>1</v>
      </c>
      <c r="B8" s="334" t="str">
        <f>IFERROR(VLOOKUP($D8,구분표!$A$2:$C$313,2,FALSE),"")</f>
        <v>의회운영위원회</v>
      </c>
      <c r="C8" s="318" t="str">
        <f>IFERROR(VLOOKUP($D8,구분표!$A$2:$C$313,3,FALSE),"")</f>
        <v>의회사무처</v>
      </c>
      <c r="D8" s="299" t="s">
        <v>8</v>
      </c>
      <c r="E8" s="280" t="s">
        <v>822</v>
      </c>
      <c r="F8" s="335"/>
      <c r="G8" s="281">
        <v>9</v>
      </c>
      <c r="H8" s="280">
        <v>16</v>
      </c>
      <c r="I8" s="336" t="s">
        <v>835</v>
      </c>
      <c r="J8" s="283">
        <v>15820</v>
      </c>
      <c r="K8" s="284"/>
      <c r="L8" s="285">
        <v>4000</v>
      </c>
      <c r="M8" s="286">
        <f>J8+K8+L8</f>
        <v>19820</v>
      </c>
      <c r="N8" s="337"/>
      <c r="O8" s="288">
        <v>4000</v>
      </c>
      <c r="P8" s="289">
        <f>J8+N8+O8</f>
        <v>19820</v>
      </c>
      <c r="Q8" s="290" t="str">
        <f>IF(AND((M8=0),(P8&gt;0)),"O",IF(AND((K8&lt;0),(M8-P8&lt;0)),"O","X"))</f>
        <v>X</v>
      </c>
      <c r="R8" s="400"/>
      <c r="S8" s="292" t="s">
        <v>883</v>
      </c>
      <c r="U8" s="332" t="s">
        <v>883</v>
      </c>
      <c r="V8" s="284">
        <v>0</v>
      </c>
      <c r="W8" s="284">
        <v>4000</v>
      </c>
      <c r="X8" s="292" t="str">
        <f t="shared" ref="X8:X39" si="3">IF(SUM($K8:$L8)=SUM($V8:$W8),"OK","검토")</f>
        <v>OK</v>
      </c>
      <c r="Z8" s="292" t="s">
        <v>883</v>
      </c>
      <c r="AA8" s="284">
        <f t="shared" ref="AA8:AA39" si="4">IF($U8&lt;&gt;"도비",IF($S8="국도비","직접입력",SUM($N8:$O8)),)</f>
        <v>0</v>
      </c>
      <c r="AB8" s="284">
        <f t="shared" ref="AB8:AB39" si="5">IF($U8="도비",SUM(N8:O8),IF($S8="국도비","직접입력",SUM(N8:O8)-AA8))</f>
        <v>4000</v>
      </c>
      <c r="AC8" s="292" t="str">
        <f t="shared" ref="AC8:AC39" si="6">IF(SUM(N8:O8)=SUM(AA8:AB8),"OK","검토")</f>
        <v>OK</v>
      </c>
      <c r="AE8" s="333" t="str">
        <f t="shared" ref="AE8:AE163" si="7">IF(U8="","",IF(U8="도비","세입없음","직접입력"))</f>
        <v>세입없음</v>
      </c>
      <c r="AG8" s="318">
        <f t="shared" ref="AG8:AG39" si="8">IF(AE8="","",COUNTIF($AE$7:$AE$925,AE8))</f>
        <v>732</v>
      </c>
      <c r="AH8" s="290" t="str">
        <f>IF(U8="","",IF(AND(U8="도비",AE8="세입없음"),"OK",IF(AND(U8&lt;&gt;"도비",AE8&lt;&gt;""),"OK","@@")))</f>
        <v>OK</v>
      </c>
      <c r="AJ8" s="292" t="str">
        <f t="array" ref="AJ8">IF(D8="","",INDEX(구분표!$I$2:$I$313, MATCH(1,(구분표!$E$2:$E$313='17년일출'!C8)*(구분표!$F$2:$F$313='17년일출'!D8)*(구분표!$G$2:$G$313='17년일출'!B8),0)))</f>
        <v>0101</v>
      </c>
      <c r="AL8" s="292"/>
    </row>
    <row r="9" spans="1:38" ht="50.1" customHeight="1">
      <c r="A9" s="252">
        <v>2</v>
      </c>
      <c r="B9" s="334" t="str">
        <f>IFERROR(VLOOKUP($D9,구분표!$A$2:$C$313,2,FALSE),"")</f>
        <v>의회운영위원회</v>
      </c>
      <c r="C9" s="318" t="str">
        <f>IFERROR(VLOOKUP($D9,구분표!$A$2:$C$313,3,FALSE),"")</f>
        <v>의회사무처</v>
      </c>
      <c r="D9" s="299" t="s">
        <v>8</v>
      </c>
      <c r="E9" s="280" t="s">
        <v>822</v>
      </c>
      <c r="F9" s="335"/>
      <c r="G9" s="281">
        <v>9</v>
      </c>
      <c r="H9" s="280">
        <v>19</v>
      </c>
      <c r="I9" s="336" t="s">
        <v>836</v>
      </c>
      <c r="J9" s="283">
        <v>20000</v>
      </c>
      <c r="K9" s="284"/>
      <c r="L9" s="285">
        <v>10000</v>
      </c>
      <c r="M9" s="286">
        <f t="shared" ref="M9:M99" si="9">J9+K9+L9</f>
        <v>30000</v>
      </c>
      <c r="N9" s="337"/>
      <c r="O9" s="288">
        <v>10000</v>
      </c>
      <c r="P9" s="289">
        <f t="shared" ref="P9:P15" si="10">J9+N9+O9</f>
        <v>30000</v>
      </c>
      <c r="Q9" s="290" t="str">
        <f t="shared" ref="Q9:Q96" si="11">IF(AND((M9=0),(P9&gt;0)),"O",IF(AND((K9&lt;0),(M9-P9&lt;0)),"O","X"))</f>
        <v>X</v>
      </c>
      <c r="R9" s="400"/>
      <c r="S9" s="292" t="s">
        <v>883</v>
      </c>
      <c r="U9" s="332" t="s">
        <v>883</v>
      </c>
      <c r="V9" s="284">
        <v>0</v>
      </c>
      <c r="W9" s="284">
        <v>10000</v>
      </c>
      <c r="X9" s="292" t="str">
        <f t="shared" si="3"/>
        <v>OK</v>
      </c>
      <c r="Z9" s="292" t="s">
        <v>883</v>
      </c>
      <c r="AA9" s="284">
        <f t="shared" si="4"/>
        <v>0</v>
      </c>
      <c r="AB9" s="284">
        <f t="shared" si="5"/>
        <v>10000</v>
      </c>
      <c r="AC9" s="292" t="str">
        <f t="shared" si="6"/>
        <v>OK</v>
      </c>
      <c r="AE9" s="333" t="str">
        <f t="shared" si="7"/>
        <v>세입없음</v>
      </c>
      <c r="AG9" s="318">
        <f t="shared" si="8"/>
        <v>732</v>
      </c>
      <c r="AH9" s="290" t="str">
        <f t="shared" ref="AH9:AH96" si="12">IF(U9="","",IF(AND(U9="도비",AE9="세입없음"),"OK",IF(AND(U9&lt;&gt;"도비",AE9&lt;&gt;""),"OK","@@")))</f>
        <v>OK</v>
      </c>
      <c r="AJ9" s="292" t="str">
        <f t="array" ref="AJ9">IF(D9="","",INDEX(구분표!$I$2:$I$313, MATCH(1,(구분표!$E$2:$E$313='17년일출'!C9)*(구분표!$F$2:$F$313='17년일출'!D9)*(구분표!$G$2:$G$313='17년일출'!B9),0)))</f>
        <v>0101</v>
      </c>
      <c r="AL9" s="292"/>
    </row>
    <row r="10" spans="1:38" ht="50.1" customHeight="1">
      <c r="A10" s="252">
        <v>3</v>
      </c>
      <c r="B10" s="334" t="str">
        <f>IFERROR(VLOOKUP($D10,구분표!$A$2:$C$313,2,FALSE),"")</f>
        <v>의회운영위원회</v>
      </c>
      <c r="C10" s="318" t="str">
        <f>IFERROR(VLOOKUP($D10,구분표!$A$2:$C$313,3,FALSE),"")</f>
        <v>의회사무처</v>
      </c>
      <c r="D10" s="299" t="s">
        <v>8</v>
      </c>
      <c r="E10" s="280" t="s">
        <v>822</v>
      </c>
      <c r="F10" s="335"/>
      <c r="G10" s="281">
        <v>9</v>
      </c>
      <c r="H10" s="280">
        <v>19</v>
      </c>
      <c r="I10" s="336" t="s">
        <v>837</v>
      </c>
      <c r="J10" s="283">
        <v>30000</v>
      </c>
      <c r="K10" s="284"/>
      <c r="L10" s="285">
        <v>20000</v>
      </c>
      <c r="M10" s="286">
        <f t="shared" si="9"/>
        <v>50000</v>
      </c>
      <c r="N10" s="337"/>
      <c r="O10" s="288">
        <v>20000</v>
      </c>
      <c r="P10" s="289">
        <f t="shared" si="10"/>
        <v>50000</v>
      </c>
      <c r="Q10" s="290" t="str">
        <f t="shared" si="11"/>
        <v>X</v>
      </c>
      <c r="R10" s="400"/>
      <c r="S10" s="292" t="s">
        <v>883</v>
      </c>
      <c r="U10" s="332" t="s">
        <v>883</v>
      </c>
      <c r="V10" s="284">
        <v>0</v>
      </c>
      <c r="W10" s="284">
        <v>20000</v>
      </c>
      <c r="X10" s="292" t="str">
        <f t="shared" si="3"/>
        <v>OK</v>
      </c>
      <c r="Z10" s="292" t="s">
        <v>883</v>
      </c>
      <c r="AA10" s="284">
        <f t="shared" si="4"/>
        <v>0</v>
      </c>
      <c r="AB10" s="284">
        <f t="shared" si="5"/>
        <v>20000</v>
      </c>
      <c r="AC10" s="292" t="str">
        <f t="shared" si="6"/>
        <v>OK</v>
      </c>
      <c r="AE10" s="333" t="str">
        <f t="shared" ref="AE10:AE11" si="13">IF(U10="","",IF(U10="도비","세입없음","직접입력"))</f>
        <v>세입없음</v>
      </c>
      <c r="AG10" s="318">
        <f t="shared" si="8"/>
        <v>732</v>
      </c>
      <c r="AH10" s="290" t="str">
        <f t="shared" si="12"/>
        <v>OK</v>
      </c>
      <c r="AJ10" s="292" t="str">
        <f t="array" ref="AJ10">IF(D10="","",INDEX(구분표!$I$2:$I$313, MATCH(1,(구분표!$E$2:$E$313='17년일출'!C10)*(구분표!$F$2:$F$313='17년일출'!D10)*(구분표!$G$2:$G$313='17년일출'!B10),0)))</f>
        <v>0101</v>
      </c>
      <c r="AL10" s="292"/>
    </row>
    <row r="11" spans="1:38" ht="50.1" customHeight="1">
      <c r="A11" s="252">
        <v>4</v>
      </c>
      <c r="B11" s="334" t="str">
        <f>IFERROR(VLOOKUP($D11,구분표!$A$2:$C$313,2,FALSE),"")</f>
        <v>의회운영위원회</v>
      </c>
      <c r="C11" s="318" t="str">
        <f>IFERROR(VLOOKUP($D11,구분표!$A$2:$C$313,3,FALSE),"")</f>
        <v>의회사무처</v>
      </c>
      <c r="D11" s="299" t="s">
        <v>8</v>
      </c>
      <c r="E11" s="280" t="s">
        <v>822</v>
      </c>
      <c r="F11" s="335"/>
      <c r="G11" s="281">
        <v>10</v>
      </c>
      <c r="H11" s="280">
        <v>23</v>
      </c>
      <c r="I11" s="336" t="s">
        <v>2151</v>
      </c>
      <c r="J11" s="283">
        <v>3138247</v>
      </c>
      <c r="K11" s="284">
        <v>-250000</v>
      </c>
      <c r="L11" s="285"/>
      <c r="M11" s="286">
        <f t="shared" si="9"/>
        <v>2888247</v>
      </c>
      <c r="N11" s="337">
        <v>-21120</v>
      </c>
      <c r="O11" s="288"/>
      <c r="P11" s="289">
        <f t="shared" si="10"/>
        <v>3117127</v>
      </c>
      <c r="Q11" s="290" t="str">
        <f t="shared" si="11"/>
        <v>O</v>
      </c>
      <c r="R11" s="400"/>
      <c r="S11" s="292" t="s">
        <v>883</v>
      </c>
      <c r="U11" s="332" t="s">
        <v>883</v>
      </c>
      <c r="V11" s="284">
        <v>0</v>
      </c>
      <c r="W11" s="284">
        <v>-250000</v>
      </c>
      <c r="X11" s="292" t="str">
        <f t="shared" si="3"/>
        <v>OK</v>
      </c>
      <c r="Z11" s="292" t="s">
        <v>883</v>
      </c>
      <c r="AA11" s="284">
        <f t="shared" si="4"/>
        <v>0</v>
      </c>
      <c r="AB11" s="284">
        <f t="shared" si="5"/>
        <v>-21120</v>
      </c>
      <c r="AC11" s="292" t="str">
        <f t="shared" si="6"/>
        <v>OK</v>
      </c>
      <c r="AE11" s="333" t="str">
        <f t="shared" si="13"/>
        <v>세입없음</v>
      </c>
      <c r="AG11" s="318">
        <f t="shared" si="8"/>
        <v>732</v>
      </c>
      <c r="AH11" s="290" t="str">
        <f t="shared" si="12"/>
        <v>OK</v>
      </c>
      <c r="AJ11" s="292" t="str">
        <f t="array" ref="AJ11">IF(D11="","",INDEX(구분표!$I$2:$I$313, MATCH(1,(구분표!$E$2:$E$313='17년일출'!C11)*(구분표!$F$2:$F$313='17년일출'!D11)*(구분표!$G$2:$G$313='17년일출'!B11),0)))</f>
        <v>0101</v>
      </c>
      <c r="AL11" s="292"/>
    </row>
    <row r="12" spans="1:38" ht="50.1" customHeight="1">
      <c r="A12" s="252">
        <v>5</v>
      </c>
      <c r="B12" s="334" t="str">
        <f>IFERROR(VLOOKUP($D12,구분표!$A$2:$C$313,2,FALSE),"")</f>
        <v>의회운영위원회</v>
      </c>
      <c r="C12" s="318" t="str">
        <f>IFERROR(VLOOKUP($D12,구분표!$A$2:$C$313,3,FALSE),"")</f>
        <v>의회사무처</v>
      </c>
      <c r="D12" s="299" t="s">
        <v>8</v>
      </c>
      <c r="E12" s="280" t="s">
        <v>823</v>
      </c>
      <c r="F12" s="335"/>
      <c r="G12" s="281"/>
      <c r="H12" s="280">
        <v>2</v>
      </c>
      <c r="I12" s="336" t="s">
        <v>838</v>
      </c>
      <c r="J12" s="283"/>
      <c r="K12" s="284"/>
      <c r="L12" s="285">
        <v>20000</v>
      </c>
      <c r="M12" s="286">
        <f t="shared" si="9"/>
        <v>20000</v>
      </c>
      <c r="N12" s="337"/>
      <c r="O12" s="288">
        <v>20000</v>
      </c>
      <c r="P12" s="289">
        <f t="shared" si="10"/>
        <v>20000</v>
      </c>
      <c r="Q12" s="290" t="str">
        <f t="shared" si="11"/>
        <v>X</v>
      </c>
      <c r="R12" s="400"/>
      <c r="S12" s="292" t="s">
        <v>883</v>
      </c>
      <c r="U12" s="332" t="s">
        <v>883</v>
      </c>
      <c r="V12" s="284">
        <v>0</v>
      </c>
      <c r="W12" s="284">
        <v>20000</v>
      </c>
      <c r="X12" s="292" t="str">
        <f t="shared" si="3"/>
        <v>OK</v>
      </c>
      <c r="Z12" s="292" t="s">
        <v>883</v>
      </c>
      <c r="AA12" s="284">
        <f t="shared" si="4"/>
        <v>0</v>
      </c>
      <c r="AB12" s="284">
        <f t="shared" si="5"/>
        <v>20000</v>
      </c>
      <c r="AC12" s="292" t="str">
        <f t="shared" si="6"/>
        <v>OK</v>
      </c>
      <c r="AE12" s="333" t="str">
        <f t="shared" ref="AE12" si="14">IF(U12="","",IF(U12="도비","세입없음","직접입력"))</f>
        <v>세입없음</v>
      </c>
      <c r="AG12" s="318">
        <f t="shared" si="8"/>
        <v>732</v>
      </c>
      <c r="AH12" s="290" t="str">
        <f t="shared" si="12"/>
        <v>OK</v>
      </c>
      <c r="AJ12" s="292" t="str">
        <f t="array" ref="AJ12">IF(D12="","",INDEX(구분표!$I$2:$I$313, MATCH(1,(구분표!$E$2:$E$313='17년일출'!C12)*(구분표!$F$2:$F$313='17년일출'!D12)*(구분표!$G$2:$G$313='17년일출'!B12),0)))</f>
        <v>0101</v>
      </c>
      <c r="AL12" s="292"/>
    </row>
    <row r="13" spans="1:38" ht="50.1" customHeight="1">
      <c r="A13" s="252">
        <v>6</v>
      </c>
      <c r="B13" s="334" t="str">
        <f>IFERROR(VLOOKUP($D13,구분표!$A$2:$C$313,2,FALSE),"")</f>
        <v>의회운영위원회</v>
      </c>
      <c r="C13" s="318" t="str">
        <f>IFERROR(VLOOKUP($D13,구분표!$A$2:$C$313,3,FALSE),"")</f>
        <v>의회사무처</v>
      </c>
      <c r="D13" s="299" t="s">
        <v>8</v>
      </c>
      <c r="E13" s="280" t="s">
        <v>823</v>
      </c>
      <c r="F13" s="335"/>
      <c r="G13" s="281"/>
      <c r="H13" s="280">
        <v>3</v>
      </c>
      <c r="I13" s="336" t="s">
        <v>839</v>
      </c>
      <c r="J13" s="283"/>
      <c r="K13" s="284"/>
      <c r="L13" s="285">
        <v>414000</v>
      </c>
      <c r="M13" s="286">
        <f t="shared" si="9"/>
        <v>414000</v>
      </c>
      <c r="N13" s="337"/>
      <c r="O13" s="288"/>
      <c r="P13" s="289">
        <f t="shared" si="10"/>
        <v>0</v>
      </c>
      <c r="Q13" s="290" t="str">
        <f t="shared" si="11"/>
        <v>X</v>
      </c>
      <c r="R13" s="400"/>
      <c r="S13" s="292" t="s">
        <v>883</v>
      </c>
      <c r="U13" s="332" t="s">
        <v>883</v>
      </c>
      <c r="V13" s="284">
        <v>0</v>
      </c>
      <c r="W13" s="284">
        <v>414000</v>
      </c>
      <c r="X13" s="292" t="str">
        <f t="shared" si="3"/>
        <v>OK</v>
      </c>
      <c r="Z13" s="292" t="s">
        <v>883</v>
      </c>
      <c r="AA13" s="284">
        <f t="shared" si="4"/>
        <v>0</v>
      </c>
      <c r="AB13" s="284">
        <f t="shared" si="5"/>
        <v>0</v>
      </c>
      <c r="AC13" s="292" t="str">
        <f t="shared" si="6"/>
        <v>OK</v>
      </c>
      <c r="AE13" s="333" t="str">
        <f t="shared" si="7"/>
        <v>세입없음</v>
      </c>
      <c r="AG13" s="318">
        <f t="shared" si="8"/>
        <v>732</v>
      </c>
      <c r="AH13" s="290" t="str">
        <f t="shared" si="12"/>
        <v>OK</v>
      </c>
      <c r="AJ13" s="292" t="str">
        <f t="array" ref="AJ13">IF(D13="","",INDEX(구분표!$I$2:$I$313, MATCH(1,(구분표!$E$2:$E$313='17년일출'!C13)*(구분표!$F$2:$F$313='17년일출'!D13)*(구분표!$G$2:$G$313='17년일출'!B13),0)))</f>
        <v>0101</v>
      </c>
      <c r="AL13" s="292"/>
    </row>
    <row r="14" spans="1:38" ht="50.1" customHeight="1">
      <c r="A14" s="252">
        <v>7</v>
      </c>
      <c r="B14" s="334" t="str">
        <f>IFERROR(VLOOKUP($D14,구분표!$A$2:$C$313,2,FALSE),"")</f>
        <v>의회운영위원회</v>
      </c>
      <c r="C14" s="318" t="str">
        <f>IFERROR(VLOOKUP($D14,구분표!$A$2:$C$313,3,FALSE),"")</f>
        <v>의회사무처</v>
      </c>
      <c r="D14" s="299" t="s">
        <v>13</v>
      </c>
      <c r="E14" s="280" t="s">
        <v>822</v>
      </c>
      <c r="F14" s="335"/>
      <c r="G14" s="281">
        <v>12</v>
      </c>
      <c r="H14" s="280">
        <v>46</v>
      </c>
      <c r="I14" s="336" t="s">
        <v>840</v>
      </c>
      <c r="J14" s="283">
        <v>25000</v>
      </c>
      <c r="K14" s="284"/>
      <c r="L14" s="285">
        <v>35000</v>
      </c>
      <c r="M14" s="286">
        <f t="shared" si="9"/>
        <v>60000</v>
      </c>
      <c r="N14" s="337"/>
      <c r="O14" s="288">
        <v>35000</v>
      </c>
      <c r="P14" s="289">
        <f t="shared" si="10"/>
        <v>60000</v>
      </c>
      <c r="Q14" s="290" t="str">
        <f t="shared" si="11"/>
        <v>X</v>
      </c>
      <c r="R14" s="400"/>
      <c r="S14" s="292" t="s">
        <v>883</v>
      </c>
      <c r="U14" s="332" t="s">
        <v>883</v>
      </c>
      <c r="V14" s="284">
        <v>0</v>
      </c>
      <c r="W14" s="284">
        <v>35000</v>
      </c>
      <c r="X14" s="292" t="str">
        <f t="shared" si="3"/>
        <v>OK</v>
      </c>
      <c r="Z14" s="292" t="s">
        <v>883</v>
      </c>
      <c r="AA14" s="284">
        <f t="shared" si="4"/>
        <v>0</v>
      </c>
      <c r="AB14" s="284">
        <f t="shared" si="5"/>
        <v>35000</v>
      </c>
      <c r="AC14" s="292" t="str">
        <f t="shared" si="6"/>
        <v>OK</v>
      </c>
      <c r="AE14" s="333" t="str">
        <f t="shared" si="7"/>
        <v>세입없음</v>
      </c>
      <c r="AG14" s="318">
        <f t="shared" si="8"/>
        <v>732</v>
      </c>
      <c r="AH14" s="290" t="str">
        <f t="shared" si="12"/>
        <v>OK</v>
      </c>
      <c r="AJ14" s="292" t="str">
        <f t="array" ref="AJ14">IF(D14="","",INDEX(구분표!$I$2:$I$313, MATCH(1,(구분표!$E$2:$E$313='17년일출'!C14)*(구분표!$F$2:$F$313='17년일출'!D14)*(구분표!$G$2:$G$313='17년일출'!B14),0)))</f>
        <v>0102</v>
      </c>
      <c r="AL14" s="292"/>
    </row>
    <row r="15" spans="1:38" ht="50.1" customHeight="1">
      <c r="A15" s="252">
        <v>8</v>
      </c>
      <c r="B15" s="334" t="str">
        <f>IFERROR(VLOOKUP($D15,구분표!$A$2:$C$313,2,FALSE),"")</f>
        <v>의회운영위원회</v>
      </c>
      <c r="C15" s="318" t="str">
        <f>IFERROR(VLOOKUP($D15,구분표!$A$2:$C$313,3,FALSE),"")</f>
        <v>의회사무처</v>
      </c>
      <c r="D15" s="299" t="s">
        <v>13</v>
      </c>
      <c r="E15" s="280" t="s">
        <v>822</v>
      </c>
      <c r="F15" s="335"/>
      <c r="G15" s="281">
        <v>12</v>
      </c>
      <c r="H15" s="280">
        <v>46</v>
      </c>
      <c r="I15" s="336" t="s">
        <v>841</v>
      </c>
      <c r="J15" s="283">
        <v>25000</v>
      </c>
      <c r="K15" s="284"/>
      <c r="L15" s="285">
        <v>35000</v>
      </c>
      <c r="M15" s="286">
        <f t="shared" si="9"/>
        <v>60000</v>
      </c>
      <c r="N15" s="337"/>
      <c r="O15" s="288">
        <v>35000</v>
      </c>
      <c r="P15" s="289">
        <f t="shared" si="10"/>
        <v>60000</v>
      </c>
      <c r="Q15" s="290" t="str">
        <f t="shared" si="11"/>
        <v>X</v>
      </c>
      <c r="R15" s="400"/>
      <c r="S15" s="292" t="s">
        <v>883</v>
      </c>
      <c r="U15" s="332" t="s">
        <v>883</v>
      </c>
      <c r="V15" s="284">
        <v>0</v>
      </c>
      <c r="W15" s="284">
        <v>35000</v>
      </c>
      <c r="X15" s="292" t="str">
        <f t="shared" si="3"/>
        <v>OK</v>
      </c>
      <c r="Z15" s="292" t="s">
        <v>883</v>
      </c>
      <c r="AA15" s="284">
        <f t="shared" si="4"/>
        <v>0</v>
      </c>
      <c r="AB15" s="284">
        <f t="shared" si="5"/>
        <v>35000</v>
      </c>
      <c r="AC15" s="292" t="str">
        <f t="shared" si="6"/>
        <v>OK</v>
      </c>
      <c r="AE15" s="333" t="str">
        <f t="shared" si="7"/>
        <v>세입없음</v>
      </c>
      <c r="AG15" s="318">
        <f t="shared" si="8"/>
        <v>732</v>
      </c>
      <c r="AH15" s="290" t="str">
        <f t="shared" si="12"/>
        <v>OK</v>
      </c>
      <c r="AJ15" s="292" t="str">
        <f t="array" ref="AJ15">IF(D15="","",INDEX(구분표!$I$2:$I$313, MATCH(1,(구분표!$E$2:$E$313='17년일출'!C15)*(구분표!$F$2:$F$313='17년일출'!D15)*(구분표!$G$2:$G$313='17년일출'!B15),0)))</f>
        <v>0102</v>
      </c>
      <c r="AL15" s="292"/>
    </row>
    <row r="16" spans="1:38" ht="50.1" customHeight="1">
      <c r="A16" s="252">
        <v>9</v>
      </c>
      <c r="B16" s="334" t="str">
        <f>IFERROR(VLOOKUP($D16,구분표!$A$2:$C$313,2,FALSE),"")</f>
        <v>의회운영위원회</v>
      </c>
      <c r="C16" s="318" t="str">
        <f>IFERROR(VLOOKUP($D16,구분표!$A$2:$C$313,3,FALSE),"")</f>
        <v>의회사무처</v>
      </c>
      <c r="D16" s="299" t="s">
        <v>13</v>
      </c>
      <c r="E16" s="280" t="s">
        <v>822</v>
      </c>
      <c r="F16" s="335"/>
      <c r="G16" s="281">
        <v>13</v>
      </c>
      <c r="H16" s="280">
        <v>53</v>
      </c>
      <c r="I16" s="336" t="s">
        <v>842</v>
      </c>
      <c r="J16" s="283">
        <v>160000</v>
      </c>
      <c r="K16" s="284"/>
      <c r="L16" s="285">
        <v>112000</v>
      </c>
      <c r="M16" s="286">
        <f t="shared" si="9"/>
        <v>272000</v>
      </c>
      <c r="N16" s="337"/>
      <c r="O16" s="288">
        <v>112000</v>
      </c>
      <c r="P16" s="289">
        <f t="shared" ref="P16:P25" si="15">J16+N16+O16</f>
        <v>272000</v>
      </c>
      <c r="Q16" s="290" t="str">
        <f t="shared" si="11"/>
        <v>X</v>
      </c>
      <c r="R16" s="400"/>
      <c r="S16" s="292" t="s">
        <v>883</v>
      </c>
      <c r="U16" s="332" t="s">
        <v>883</v>
      </c>
      <c r="V16" s="284">
        <v>0</v>
      </c>
      <c r="W16" s="284">
        <v>112000</v>
      </c>
      <c r="X16" s="292" t="str">
        <f t="shared" si="3"/>
        <v>OK</v>
      </c>
      <c r="Z16" s="292" t="s">
        <v>883</v>
      </c>
      <c r="AA16" s="284">
        <f t="shared" si="4"/>
        <v>0</v>
      </c>
      <c r="AB16" s="284">
        <f t="shared" si="5"/>
        <v>112000</v>
      </c>
      <c r="AC16" s="292" t="str">
        <f t="shared" si="6"/>
        <v>OK</v>
      </c>
      <c r="AE16" s="333" t="str">
        <f t="shared" si="7"/>
        <v>세입없음</v>
      </c>
      <c r="AG16" s="318">
        <f t="shared" si="8"/>
        <v>732</v>
      </c>
      <c r="AH16" s="290" t="str">
        <f t="shared" si="12"/>
        <v>OK</v>
      </c>
      <c r="AJ16" s="292" t="str">
        <f t="array" ref="AJ16">IF(D16="","",INDEX(구분표!$I$2:$I$313, MATCH(1,(구분표!$E$2:$E$313='17년일출'!C16)*(구분표!$F$2:$F$313='17년일출'!D16)*(구분표!$G$2:$G$313='17년일출'!B16),0)))</f>
        <v>0102</v>
      </c>
      <c r="AL16" s="292"/>
    </row>
    <row r="17" spans="1:38" ht="50.1" customHeight="1">
      <c r="A17" s="252">
        <v>10</v>
      </c>
      <c r="B17" s="334" t="str">
        <f>IFERROR(VLOOKUP($D17,구분표!$A$2:$C$313,2,FALSE),"")</f>
        <v>의회운영위원회</v>
      </c>
      <c r="C17" s="318" t="str">
        <f>IFERROR(VLOOKUP($D17,구분표!$A$2:$C$313,3,FALSE),"")</f>
        <v>의회사무처</v>
      </c>
      <c r="D17" s="299" t="s">
        <v>13</v>
      </c>
      <c r="E17" s="280" t="s">
        <v>822</v>
      </c>
      <c r="F17" s="335"/>
      <c r="G17" s="281">
        <v>13</v>
      </c>
      <c r="H17" s="280">
        <v>60</v>
      </c>
      <c r="I17" s="336" t="s">
        <v>843</v>
      </c>
      <c r="J17" s="283">
        <v>3600</v>
      </c>
      <c r="K17" s="284"/>
      <c r="L17" s="285">
        <v>46400</v>
      </c>
      <c r="M17" s="286">
        <f t="shared" si="9"/>
        <v>50000</v>
      </c>
      <c r="N17" s="337"/>
      <c r="O17" s="288"/>
      <c r="P17" s="289">
        <f t="shared" si="15"/>
        <v>3600</v>
      </c>
      <c r="Q17" s="290" t="str">
        <f t="shared" si="11"/>
        <v>X</v>
      </c>
      <c r="R17" s="400"/>
      <c r="S17" s="292" t="s">
        <v>883</v>
      </c>
      <c r="U17" s="332" t="s">
        <v>883</v>
      </c>
      <c r="V17" s="284">
        <v>0</v>
      </c>
      <c r="W17" s="284">
        <v>46400</v>
      </c>
      <c r="X17" s="292" t="str">
        <f t="shared" si="3"/>
        <v>OK</v>
      </c>
      <c r="Z17" s="292" t="s">
        <v>883</v>
      </c>
      <c r="AA17" s="284">
        <f t="shared" si="4"/>
        <v>0</v>
      </c>
      <c r="AB17" s="284">
        <f t="shared" si="5"/>
        <v>0</v>
      </c>
      <c r="AC17" s="292" t="str">
        <f t="shared" si="6"/>
        <v>OK</v>
      </c>
      <c r="AE17" s="333" t="str">
        <f t="shared" si="7"/>
        <v>세입없음</v>
      </c>
      <c r="AG17" s="318">
        <f t="shared" si="8"/>
        <v>732</v>
      </c>
      <c r="AH17" s="290" t="str">
        <f t="shared" si="12"/>
        <v>OK</v>
      </c>
      <c r="AJ17" s="292" t="str">
        <f t="array" ref="AJ17">IF(D17="","",INDEX(구분표!$I$2:$I$313, MATCH(1,(구분표!$E$2:$E$313='17년일출'!C17)*(구분표!$F$2:$F$313='17년일출'!D17)*(구분표!$G$2:$G$313='17년일출'!B17),0)))</f>
        <v>0102</v>
      </c>
      <c r="AL17" s="292"/>
    </row>
    <row r="18" spans="1:38" ht="50.1" customHeight="1">
      <c r="A18" s="252">
        <v>11</v>
      </c>
      <c r="B18" s="334" t="str">
        <f>IFERROR(VLOOKUP($D18,구분표!$A$2:$C$313,2,FALSE),"")</f>
        <v>의회운영위원회</v>
      </c>
      <c r="C18" s="318" t="str">
        <f>IFERROR(VLOOKUP($D18,구분표!$A$2:$C$313,3,FALSE),"")</f>
        <v>의회사무처</v>
      </c>
      <c r="D18" s="299" t="s">
        <v>13</v>
      </c>
      <c r="E18" s="280" t="s">
        <v>822</v>
      </c>
      <c r="F18" s="335"/>
      <c r="G18" s="281">
        <v>14</v>
      </c>
      <c r="H18" s="280">
        <v>64</v>
      </c>
      <c r="I18" s="336" t="s">
        <v>844</v>
      </c>
      <c r="J18" s="283">
        <v>400000</v>
      </c>
      <c r="K18" s="284">
        <v>-400000</v>
      </c>
      <c r="L18" s="285"/>
      <c r="M18" s="286">
        <f t="shared" si="9"/>
        <v>0</v>
      </c>
      <c r="N18" s="337">
        <v>-100000</v>
      </c>
      <c r="O18" s="288"/>
      <c r="P18" s="289">
        <f t="shared" si="15"/>
        <v>300000</v>
      </c>
      <c r="Q18" s="290" t="str">
        <f t="shared" si="11"/>
        <v>O</v>
      </c>
      <c r="R18" s="400"/>
      <c r="S18" s="292" t="s">
        <v>883</v>
      </c>
      <c r="U18" s="332" t="s">
        <v>883</v>
      </c>
      <c r="V18" s="284">
        <v>0</v>
      </c>
      <c r="W18" s="284">
        <v>-400000</v>
      </c>
      <c r="X18" s="292" t="str">
        <f t="shared" si="3"/>
        <v>OK</v>
      </c>
      <c r="Z18" s="292" t="s">
        <v>883</v>
      </c>
      <c r="AA18" s="284">
        <f t="shared" si="4"/>
        <v>0</v>
      </c>
      <c r="AB18" s="284">
        <f t="shared" si="5"/>
        <v>-100000</v>
      </c>
      <c r="AC18" s="292" t="str">
        <f t="shared" si="6"/>
        <v>OK</v>
      </c>
      <c r="AE18" s="333" t="str">
        <f t="shared" ref="AE18:AE27" si="16">IF(U18="","",IF(U18="도비","세입없음","직접입력"))</f>
        <v>세입없음</v>
      </c>
      <c r="AG18" s="318">
        <f t="shared" si="8"/>
        <v>732</v>
      </c>
      <c r="AH18" s="290" t="str">
        <f t="shared" si="12"/>
        <v>OK</v>
      </c>
      <c r="AJ18" s="292" t="str">
        <f t="array" ref="AJ18">IF(D18="","",INDEX(구분표!$I$2:$I$313, MATCH(1,(구분표!$E$2:$E$313='17년일출'!C18)*(구분표!$F$2:$F$313='17년일출'!D18)*(구분표!$G$2:$G$313='17년일출'!B18),0)))</f>
        <v>0102</v>
      </c>
      <c r="AL18" s="292"/>
    </row>
    <row r="19" spans="1:38" ht="50.1" customHeight="1">
      <c r="A19" s="252">
        <v>12</v>
      </c>
      <c r="B19" s="334" t="str">
        <f>IFERROR(VLOOKUP($D19,구분표!$A$2:$C$313,2,FALSE),"")</f>
        <v>의회운영위원회</v>
      </c>
      <c r="C19" s="318" t="str">
        <f>IFERROR(VLOOKUP($D19,구분표!$A$2:$C$313,3,FALSE),"")</f>
        <v>의회사무처</v>
      </c>
      <c r="D19" s="299" t="s">
        <v>13</v>
      </c>
      <c r="E19" s="280" t="s">
        <v>822</v>
      </c>
      <c r="F19" s="335"/>
      <c r="G19" s="281">
        <v>14</v>
      </c>
      <c r="H19" s="280">
        <v>68</v>
      </c>
      <c r="I19" s="336" t="s">
        <v>2371</v>
      </c>
      <c r="J19" s="283">
        <v>20000</v>
      </c>
      <c r="K19" s="284"/>
      <c r="L19" s="285">
        <v>30000</v>
      </c>
      <c r="M19" s="286">
        <f t="shared" si="9"/>
        <v>50000</v>
      </c>
      <c r="N19" s="337"/>
      <c r="O19" s="288">
        <v>30000</v>
      </c>
      <c r="P19" s="289">
        <f t="shared" si="15"/>
        <v>50000</v>
      </c>
      <c r="Q19" s="290" t="str">
        <f t="shared" si="11"/>
        <v>X</v>
      </c>
      <c r="R19" s="400" t="s">
        <v>2372</v>
      </c>
      <c r="S19" s="292" t="s">
        <v>883</v>
      </c>
      <c r="U19" s="332" t="s">
        <v>883</v>
      </c>
      <c r="V19" s="284">
        <v>0</v>
      </c>
      <c r="W19" s="284">
        <v>30000</v>
      </c>
      <c r="X19" s="292" t="str">
        <f t="shared" si="3"/>
        <v>OK</v>
      </c>
      <c r="Z19" s="292" t="s">
        <v>883</v>
      </c>
      <c r="AA19" s="284">
        <f t="shared" si="4"/>
        <v>0</v>
      </c>
      <c r="AB19" s="284">
        <f t="shared" si="5"/>
        <v>30000</v>
      </c>
      <c r="AC19" s="292" t="str">
        <f t="shared" si="6"/>
        <v>OK</v>
      </c>
      <c r="AE19" s="333" t="str">
        <f t="shared" si="16"/>
        <v>세입없음</v>
      </c>
      <c r="AG19" s="318">
        <f t="shared" si="8"/>
        <v>732</v>
      </c>
      <c r="AH19" s="290" t="str">
        <f t="shared" si="12"/>
        <v>OK</v>
      </c>
      <c r="AJ19" s="292" t="str">
        <f t="array" ref="AJ19">IF(D19="","",INDEX(구분표!$I$2:$I$313, MATCH(1,(구분표!$E$2:$E$313='17년일출'!C19)*(구분표!$F$2:$F$313='17년일출'!D19)*(구분표!$G$2:$G$313='17년일출'!B19),0)))</f>
        <v>0102</v>
      </c>
      <c r="AL19" s="292"/>
    </row>
    <row r="20" spans="1:38" ht="50.1" customHeight="1">
      <c r="A20" s="252">
        <v>13</v>
      </c>
      <c r="B20" s="334" t="str">
        <f>IFERROR(VLOOKUP($D20,구분표!$A$2:$C$313,2,FALSE),"")</f>
        <v>의회운영위원회</v>
      </c>
      <c r="C20" s="318" t="str">
        <f>IFERROR(VLOOKUP($D20,구분표!$A$2:$C$313,3,FALSE),"")</f>
        <v>의회사무처</v>
      </c>
      <c r="D20" s="299" t="s">
        <v>13</v>
      </c>
      <c r="E20" s="280" t="s">
        <v>822</v>
      </c>
      <c r="F20" s="335"/>
      <c r="G20" s="281">
        <v>14</v>
      </c>
      <c r="H20" s="280">
        <v>75</v>
      </c>
      <c r="I20" s="336" t="s">
        <v>845</v>
      </c>
      <c r="J20" s="283">
        <v>62000</v>
      </c>
      <c r="K20" s="284"/>
      <c r="L20" s="285">
        <v>58000</v>
      </c>
      <c r="M20" s="286">
        <f t="shared" si="9"/>
        <v>120000</v>
      </c>
      <c r="N20" s="337"/>
      <c r="O20" s="288"/>
      <c r="P20" s="289">
        <f t="shared" si="15"/>
        <v>62000</v>
      </c>
      <c r="Q20" s="290" t="str">
        <f t="shared" si="11"/>
        <v>X</v>
      </c>
      <c r="R20" s="400" t="s">
        <v>2324</v>
      </c>
      <c r="S20" s="292" t="s">
        <v>883</v>
      </c>
      <c r="U20" s="332" t="s">
        <v>883</v>
      </c>
      <c r="V20" s="284">
        <v>0</v>
      </c>
      <c r="W20" s="284">
        <v>58000</v>
      </c>
      <c r="X20" s="292" t="str">
        <f t="shared" si="3"/>
        <v>OK</v>
      </c>
      <c r="Z20" s="292" t="s">
        <v>883</v>
      </c>
      <c r="AA20" s="284">
        <f t="shared" si="4"/>
        <v>0</v>
      </c>
      <c r="AB20" s="284">
        <f t="shared" si="5"/>
        <v>0</v>
      </c>
      <c r="AC20" s="292" t="str">
        <f t="shared" si="6"/>
        <v>OK</v>
      </c>
      <c r="AE20" s="333" t="str">
        <f t="shared" si="16"/>
        <v>세입없음</v>
      </c>
      <c r="AG20" s="318">
        <f t="shared" si="8"/>
        <v>732</v>
      </c>
      <c r="AH20" s="290" t="str">
        <f t="shared" si="12"/>
        <v>OK</v>
      </c>
      <c r="AJ20" s="292" t="str">
        <f t="array" ref="AJ20">IF(D20="","",INDEX(구분표!$I$2:$I$313, MATCH(1,(구분표!$E$2:$E$313='17년일출'!C20)*(구분표!$F$2:$F$313='17년일출'!D20)*(구분표!$G$2:$G$313='17년일출'!B20),0)))</f>
        <v>0102</v>
      </c>
      <c r="AL20" s="292"/>
    </row>
    <row r="21" spans="1:38" ht="50.1" customHeight="1">
      <c r="A21" s="252">
        <v>14</v>
      </c>
      <c r="B21" s="334" t="str">
        <f>IFERROR(VLOOKUP($D21,구분표!$A$2:$C$313,2,FALSE),"")</f>
        <v>의회운영위원회</v>
      </c>
      <c r="C21" s="318" t="str">
        <f>IFERROR(VLOOKUP($D21,구분표!$A$2:$C$313,3,FALSE),"")</f>
        <v>의회사무처</v>
      </c>
      <c r="D21" s="299" t="s">
        <v>13</v>
      </c>
      <c r="E21" s="280" t="s">
        <v>822</v>
      </c>
      <c r="F21" s="335"/>
      <c r="G21" s="281">
        <v>15</v>
      </c>
      <c r="H21" s="280">
        <v>78</v>
      </c>
      <c r="I21" s="336" t="s">
        <v>846</v>
      </c>
      <c r="J21" s="283">
        <v>158000</v>
      </c>
      <c r="K21" s="284"/>
      <c r="L21" s="285">
        <v>226048</v>
      </c>
      <c r="M21" s="286">
        <f t="shared" si="9"/>
        <v>384048</v>
      </c>
      <c r="N21" s="337"/>
      <c r="O21" s="288">
        <v>226048</v>
      </c>
      <c r="P21" s="289">
        <f t="shared" si="15"/>
        <v>384048</v>
      </c>
      <c r="Q21" s="290" t="str">
        <f t="shared" si="11"/>
        <v>X</v>
      </c>
      <c r="R21" s="400"/>
      <c r="S21" s="292" t="s">
        <v>883</v>
      </c>
      <c r="U21" s="332" t="s">
        <v>883</v>
      </c>
      <c r="V21" s="284">
        <v>0</v>
      </c>
      <c r="W21" s="284">
        <v>226048</v>
      </c>
      <c r="X21" s="292" t="str">
        <f t="shared" si="3"/>
        <v>OK</v>
      </c>
      <c r="Z21" s="292" t="s">
        <v>883</v>
      </c>
      <c r="AA21" s="284">
        <f t="shared" si="4"/>
        <v>0</v>
      </c>
      <c r="AB21" s="284">
        <f t="shared" si="5"/>
        <v>226048</v>
      </c>
      <c r="AC21" s="292" t="str">
        <f t="shared" si="6"/>
        <v>OK</v>
      </c>
      <c r="AE21" s="333" t="str">
        <f t="shared" si="16"/>
        <v>세입없음</v>
      </c>
      <c r="AG21" s="318">
        <f t="shared" si="8"/>
        <v>732</v>
      </c>
      <c r="AH21" s="290" t="str">
        <f t="shared" si="12"/>
        <v>OK</v>
      </c>
      <c r="AJ21" s="292" t="str">
        <f t="array" ref="AJ21">IF(D21="","",INDEX(구분표!$I$2:$I$313, MATCH(1,(구분표!$E$2:$E$313='17년일출'!C21)*(구분표!$F$2:$F$313='17년일출'!D21)*(구분표!$G$2:$G$313='17년일출'!B21),0)))</f>
        <v>0102</v>
      </c>
      <c r="AL21" s="292"/>
    </row>
    <row r="22" spans="1:38" ht="50.1" customHeight="1">
      <c r="A22" s="252">
        <v>15</v>
      </c>
      <c r="B22" s="334" t="str">
        <f>IFERROR(VLOOKUP($D22,구분표!$A$2:$C$313,2,FALSE),"")</f>
        <v>의회운영위원회</v>
      </c>
      <c r="C22" s="318" t="str">
        <f>IFERROR(VLOOKUP($D22,구분표!$A$2:$C$313,3,FALSE),"")</f>
        <v>의회사무처</v>
      </c>
      <c r="D22" s="299" t="s">
        <v>13</v>
      </c>
      <c r="E22" s="280" t="s">
        <v>822</v>
      </c>
      <c r="F22" s="335"/>
      <c r="G22" s="281">
        <v>15</v>
      </c>
      <c r="H22" s="280">
        <v>78</v>
      </c>
      <c r="I22" s="336" t="s">
        <v>847</v>
      </c>
      <c r="J22" s="283">
        <v>102787</v>
      </c>
      <c r="K22" s="284"/>
      <c r="L22" s="285">
        <v>10000</v>
      </c>
      <c r="M22" s="286">
        <f t="shared" si="9"/>
        <v>112787</v>
      </c>
      <c r="N22" s="337"/>
      <c r="O22" s="288">
        <v>10000</v>
      </c>
      <c r="P22" s="289">
        <f t="shared" si="15"/>
        <v>112787</v>
      </c>
      <c r="Q22" s="290" t="str">
        <f t="shared" si="11"/>
        <v>X</v>
      </c>
      <c r="R22" s="400"/>
      <c r="S22" s="292" t="s">
        <v>883</v>
      </c>
      <c r="U22" s="332" t="s">
        <v>883</v>
      </c>
      <c r="V22" s="284">
        <v>0</v>
      </c>
      <c r="W22" s="284">
        <v>10000</v>
      </c>
      <c r="X22" s="292" t="str">
        <f t="shared" si="3"/>
        <v>OK</v>
      </c>
      <c r="Z22" s="292" t="s">
        <v>883</v>
      </c>
      <c r="AA22" s="284">
        <f t="shared" si="4"/>
        <v>0</v>
      </c>
      <c r="AB22" s="284">
        <f t="shared" si="5"/>
        <v>10000</v>
      </c>
      <c r="AC22" s="292" t="str">
        <f t="shared" si="6"/>
        <v>OK</v>
      </c>
      <c r="AE22" s="333" t="str">
        <f t="shared" si="16"/>
        <v>세입없음</v>
      </c>
      <c r="AG22" s="318">
        <f t="shared" si="8"/>
        <v>732</v>
      </c>
      <c r="AH22" s="290" t="str">
        <f t="shared" si="12"/>
        <v>OK</v>
      </c>
      <c r="AJ22" s="292" t="str">
        <f t="array" ref="AJ22">IF(D22="","",INDEX(구분표!$I$2:$I$313, MATCH(1,(구분표!$E$2:$E$313='17년일출'!C22)*(구분표!$F$2:$F$313='17년일출'!D22)*(구분표!$G$2:$G$313='17년일출'!B22),0)))</f>
        <v>0102</v>
      </c>
      <c r="AL22" s="292"/>
    </row>
    <row r="23" spans="1:38" ht="50.1" customHeight="1">
      <c r="A23" s="252">
        <v>16</v>
      </c>
      <c r="B23" s="334" t="str">
        <f>IFERROR(VLOOKUP($D23,구분표!$A$2:$C$313,2,FALSE),"")</f>
        <v>의회운영위원회</v>
      </c>
      <c r="C23" s="318" t="str">
        <f>IFERROR(VLOOKUP($D23,구분표!$A$2:$C$313,3,FALSE),"")</f>
        <v>의회사무처</v>
      </c>
      <c r="D23" s="299" t="s">
        <v>13</v>
      </c>
      <c r="E23" s="280" t="s">
        <v>822</v>
      </c>
      <c r="F23" s="335"/>
      <c r="G23" s="281">
        <v>15</v>
      </c>
      <c r="H23" s="280">
        <v>82</v>
      </c>
      <c r="I23" s="339" t="s">
        <v>848</v>
      </c>
      <c r="J23" s="283">
        <v>52181</v>
      </c>
      <c r="K23" s="284"/>
      <c r="L23" s="285">
        <v>12756</v>
      </c>
      <c r="M23" s="286">
        <f t="shared" si="9"/>
        <v>64937</v>
      </c>
      <c r="N23" s="337"/>
      <c r="O23" s="288">
        <v>12756</v>
      </c>
      <c r="P23" s="289">
        <f t="shared" si="15"/>
        <v>64937</v>
      </c>
      <c r="Q23" s="290" t="str">
        <f t="shared" si="11"/>
        <v>X</v>
      </c>
      <c r="R23" s="400"/>
      <c r="S23" s="292" t="s">
        <v>883</v>
      </c>
      <c r="U23" s="332" t="s">
        <v>883</v>
      </c>
      <c r="V23" s="284">
        <v>0</v>
      </c>
      <c r="W23" s="284">
        <v>12756</v>
      </c>
      <c r="X23" s="292" t="str">
        <f t="shared" si="3"/>
        <v>OK</v>
      </c>
      <c r="Z23" s="292" t="s">
        <v>883</v>
      </c>
      <c r="AA23" s="284">
        <f t="shared" si="4"/>
        <v>0</v>
      </c>
      <c r="AB23" s="284">
        <f t="shared" si="5"/>
        <v>12756</v>
      </c>
      <c r="AC23" s="292" t="str">
        <f t="shared" si="6"/>
        <v>OK</v>
      </c>
      <c r="AE23" s="333" t="str">
        <f t="shared" si="16"/>
        <v>세입없음</v>
      </c>
      <c r="AG23" s="318">
        <f t="shared" si="8"/>
        <v>732</v>
      </c>
      <c r="AH23" s="290" t="str">
        <f t="shared" si="12"/>
        <v>OK</v>
      </c>
      <c r="AJ23" s="292" t="str">
        <f t="array" ref="AJ23">IF(D23="","",INDEX(구분표!$I$2:$I$313, MATCH(1,(구분표!$E$2:$E$313='17년일출'!C23)*(구분표!$F$2:$F$313='17년일출'!D23)*(구분표!$G$2:$G$313='17년일출'!B23),0)))</f>
        <v>0102</v>
      </c>
      <c r="AL23" s="292"/>
    </row>
    <row r="24" spans="1:38" ht="50.1" customHeight="1">
      <c r="A24" s="252">
        <v>17</v>
      </c>
      <c r="B24" s="334" t="str">
        <f>IFERROR(VLOOKUP($D24,구분표!$A$2:$C$313,2,FALSE),"")</f>
        <v>의회운영위원회</v>
      </c>
      <c r="C24" s="318" t="str">
        <f>IFERROR(VLOOKUP($D24,구분표!$A$2:$C$313,3,FALSE),"")</f>
        <v>의회사무처</v>
      </c>
      <c r="D24" s="299" t="s">
        <v>13</v>
      </c>
      <c r="E24" s="280" t="s">
        <v>822</v>
      </c>
      <c r="F24" s="335"/>
      <c r="G24" s="281">
        <v>16</v>
      </c>
      <c r="H24" s="280">
        <v>85</v>
      </c>
      <c r="I24" s="339" t="s">
        <v>1464</v>
      </c>
      <c r="J24" s="283">
        <v>18000</v>
      </c>
      <c r="K24" s="284"/>
      <c r="L24" s="285">
        <v>82000</v>
      </c>
      <c r="M24" s="286">
        <f t="shared" si="9"/>
        <v>100000</v>
      </c>
      <c r="N24" s="337"/>
      <c r="O24" s="288">
        <v>32000</v>
      </c>
      <c r="P24" s="289">
        <f t="shared" si="15"/>
        <v>50000</v>
      </c>
      <c r="Q24" s="290" t="str">
        <f t="shared" si="11"/>
        <v>X</v>
      </c>
      <c r="R24" s="338"/>
      <c r="S24" s="292" t="s">
        <v>883</v>
      </c>
      <c r="U24" s="332" t="s">
        <v>883</v>
      </c>
      <c r="V24" s="284">
        <v>0</v>
      </c>
      <c r="W24" s="284">
        <v>82000</v>
      </c>
      <c r="X24" s="292" t="str">
        <f t="shared" si="3"/>
        <v>OK</v>
      </c>
      <c r="Z24" s="292" t="s">
        <v>883</v>
      </c>
      <c r="AA24" s="284">
        <f t="shared" si="4"/>
        <v>0</v>
      </c>
      <c r="AB24" s="284">
        <f t="shared" si="5"/>
        <v>32000</v>
      </c>
      <c r="AC24" s="292" t="str">
        <f t="shared" si="6"/>
        <v>OK</v>
      </c>
      <c r="AE24" s="333" t="str">
        <f t="shared" si="16"/>
        <v>세입없음</v>
      </c>
      <c r="AG24" s="318">
        <f t="shared" si="8"/>
        <v>732</v>
      </c>
      <c r="AH24" s="290" t="str">
        <f t="shared" si="12"/>
        <v>OK</v>
      </c>
      <c r="AJ24" s="292" t="str">
        <f t="array" ref="AJ24">IF(D24="","",INDEX(구분표!$I$2:$I$313, MATCH(1,(구분표!$E$2:$E$313='17년일출'!C24)*(구분표!$F$2:$F$313='17년일출'!D24)*(구분표!$G$2:$G$313='17년일출'!B24),0)))</f>
        <v>0102</v>
      </c>
      <c r="AL24" s="292"/>
    </row>
    <row r="25" spans="1:38" ht="50.1" customHeight="1">
      <c r="A25" s="252">
        <v>18</v>
      </c>
      <c r="B25" s="334" t="str">
        <f>IFERROR(VLOOKUP($D25,구분표!$A$2:$C$313,2,FALSE),"")</f>
        <v>의회운영위원회</v>
      </c>
      <c r="C25" s="318" t="str">
        <f>IFERROR(VLOOKUP($D25,구분표!$A$2:$C$313,3,FALSE),"")</f>
        <v>의회사무처</v>
      </c>
      <c r="D25" s="299" t="s">
        <v>13</v>
      </c>
      <c r="E25" s="280" t="s">
        <v>822</v>
      </c>
      <c r="F25" s="335"/>
      <c r="G25" s="281">
        <v>16</v>
      </c>
      <c r="H25" s="280">
        <v>88</v>
      </c>
      <c r="I25" s="336" t="s">
        <v>849</v>
      </c>
      <c r="J25" s="283">
        <v>177000</v>
      </c>
      <c r="K25" s="284"/>
      <c r="L25" s="285">
        <v>123000</v>
      </c>
      <c r="M25" s="286">
        <f t="shared" si="9"/>
        <v>300000</v>
      </c>
      <c r="N25" s="337"/>
      <c r="O25" s="288">
        <v>123000</v>
      </c>
      <c r="P25" s="289">
        <f t="shared" si="15"/>
        <v>300000</v>
      </c>
      <c r="Q25" s="290" t="str">
        <f t="shared" si="11"/>
        <v>X</v>
      </c>
      <c r="R25" s="400"/>
      <c r="S25" s="292" t="s">
        <v>883</v>
      </c>
      <c r="U25" s="332" t="s">
        <v>883</v>
      </c>
      <c r="V25" s="284">
        <v>0</v>
      </c>
      <c r="W25" s="284">
        <v>123000</v>
      </c>
      <c r="X25" s="292" t="str">
        <f t="shared" si="3"/>
        <v>OK</v>
      </c>
      <c r="Z25" s="292" t="s">
        <v>883</v>
      </c>
      <c r="AA25" s="284">
        <f t="shared" si="4"/>
        <v>0</v>
      </c>
      <c r="AB25" s="284">
        <f t="shared" si="5"/>
        <v>123000</v>
      </c>
      <c r="AC25" s="292" t="str">
        <f t="shared" si="6"/>
        <v>OK</v>
      </c>
      <c r="AE25" s="333" t="str">
        <f t="shared" si="16"/>
        <v>세입없음</v>
      </c>
      <c r="AG25" s="318">
        <f t="shared" si="8"/>
        <v>732</v>
      </c>
      <c r="AH25" s="290" t="str">
        <f t="shared" si="12"/>
        <v>OK</v>
      </c>
      <c r="AJ25" s="292" t="str">
        <f t="array" ref="AJ25">IF(D25="","",INDEX(구분표!$I$2:$I$313, MATCH(1,(구분표!$E$2:$E$313='17년일출'!C25)*(구분표!$F$2:$F$313='17년일출'!D25)*(구분표!$G$2:$G$313='17년일출'!B25),0)))</f>
        <v>0102</v>
      </c>
      <c r="AL25" s="292"/>
    </row>
    <row r="26" spans="1:38" ht="50.1" customHeight="1">
      <c r="A26" s="252">
        <v>19</v>
      </c>
      <c r="B26" s="334" t="str">
        <f>IFERROR(VLOOKUP($D26,구분표!$A$2:$C$313,2,FALSE),"")</f>
        <v>의회운영위원회</v>
      </c>
      <c r="C26" s="318" t="str">
        <f>IFERROR(VLOOKUP($D26,구분표!$A$2:$C$313,3,FALSE),"")</f>
        <v>의회사무처</v>
      </c>
      <c r="D26" s="299" t="s">
        <v>13</v>
      </c>
      <c r="E26" s="280" t="s">
        <v>822</v>
      </c>
      <c r="F26" s="335"/>
      <c r="G26" s="281">
        <v>20</v>
      </c>
      <c r="H26" s="280">
        <v>94</v>
      </c>
      <c r="I26" s="336" t="s">
        <v>850</v>
      </c>
      <c r="J26" s="283">
        <v>2000</v>
      </c>
      <c r="K26" s="284"/>
      <c r="L26" s="285">
        <v>3000</v>
      </c>
      <c r="M26" s="286">
        <f t="shared" si="9"/>
        <v>5000</v>
      </c>
      <c r="N26" s="337"/>
      <c r="O26" s="288">
        <v>3000</v>
      </c>
      <c r="P26" s="289">
        <f t="shared" ref="P26:P66" si="17">J26+N26+O26</f>
        <v>5000</v>
      </c>
      <c r="Q26" s="290" t="str">
        <f t="shared" si="11"/>
        <v>X</v>
      </c>
      <c r="R26" s="400"/>
      <c r="S26" s="292" t="s">
        <v>883</v>
      </c>
      <c r="U26" s="332" t="s">
        <v>883</v>
      </c>
      <c r="V26" s="284">
        <v>0</v>
      </c>
      <c r="W26" s="284">
        <v>3000</v>
      </c>
      <c r="X26" s="292" t="str">
        <f t="shared" si="3"/>
        <v>OK</v>
      </c>
      <c r="Z26" s="292" t="s">
        <v>883</v>
      </c>
      <c r="AA26" s="284">
        <f t="shared" si="4"/>
        <v>0</v>
      </c>
      <c r="AB26" s="284">
        <f t="shared" si="5"/>
        <v>3000</v>
      </c>
      <c r="AC26" s="292" t="str">
        <f t="shared" si="6"/>
        <v>OK</v>
      </c>
      <c r="AE26" s="333" t="str">
        <f t="shared" si="16"/>
        <v>세입없음</v>
      </c>
      <c r="AG26" s="318">
        <f t="shared" si="8"/>
        <v>732</v>
      </c>
      <c r="AH26" s="290" t="str">
        <f t="shared" si="12"/>
        <v>OK</v>
      </c>
      <c r="AJ26" s="292" t="str">
        <f t="array" ref="AJ26">IF(D26="","",INDEX(구분표!$I$2:$I$313, MATCH(1,(구분표!$E$2:$E$313='17년일출'!C26)*(구분표!$F$2:$F$313='17년일출'!D26)*(구분표!$G$2:$G$313='17년일출'!B26),0)))</f>
        <v>0102</v>
      </c>
      <c r="AL26" s="292"/>
    </row>
    <row r="27" spans="1:38" ht="50.1" customHeight="1">
      <c r="A27" s="252">
        <v>20</v>
      </c>
      <c r="B27" s="334" t="str">
        <f>IFERROR(VLOOKUP($D27,구분표!$A$2:$C$313,2,FALSE),"")</f>
        <v>의회운영위원회</v>
      </c>
      <c r="C27" s="318" t="str">
        <f>IFERROR(VLOOKUP($D27,구분표!$A$2:$C$313,3,FALSE),"")</f>
        <v>의회사무처</v>
      </c>
      <c r="D27" s="299" t="s">
        <v>16</v>
      </c>
      <c r="E27" s="280" t="s">
        <v>822</v>
      </c>
      <c r="F27" s="335"/>
      <c r="G27" s="281">
        <v>21</v>
      </c>
      <c r="H27" s="280">
        <v>101</v>
      </c>
      <c r="I27" s="336" t="s">
        <v>851</v>
      </c>
      <c r="J27" s="283">
        <v>36000</v>
      </c>
      <c r="K27" s="284"/>
      <c r="L27" s="285">
        <v>36000</v>
      </c>
      <c r="M27" s="286">
        <f t="shared" si="9"/>
        <v>72000</v>
      </c>
      <c r="N27" s="337"/>
      <c r="O27" s="288">
        <v>36000</v>
      </c>
      <c r="P27" s="289">
        <f t="shared" si="17"/>
        <v>72000</v>
      </c>
      <c r="Q27" s="290" t="str">
        <f t="shared" si="11"/>
        <v>X</v>
      </c>
      <c r="R27" s="400"/>
      <c r="S27" s="292" t="s">
        <v>883</v>
      </c>
      <c r="U27" s="332" t="s">
        <v>883</v>
      </c>
      <c r="V27" s="284">
        <v>0</v>
      </c>
      <c r="W27" s="284">
        <v>36000</v>
      </c>
      <c r="X27" s="292" t="str">
        <f t="shared" si="3"/>
        <v>OK</v>
      </c>
      <c r="Z27" s="292" t="s">
        <v>883</v>
      </c>
      <c r="AA27" s="284">
        <f t="shared" si="4"/>
        <v>0</v>
      </c>
      <c r="AB27" s="284">
        <f t="shared" si="5"/>
        <v>36000</v>
      </c>
      <c r="AC27" s="292" t="str">
        <f t="shared" si="6"/>
        <v>OK</v>
      </c>
      <c r="AE27" s="333" t="str">
        <f t="shared" si="16"/>
        <v>세입없음</v>
      </c>
      <c r="AG27" s="318">
        <f t="shared" si="8"/>
        <v>732</v>
      </c>
      <c r="AH27" s="290" t="str">
        <f t="shared" si="12"/>
        <v>OK</v>
      </c>
      <c r="AJ27" s="292" t="str">
        <f t="array" ref="AJ27">IF(D27="","",INDEX(구분표!$I$2:$I$313, MATCH(1,(구분표!$E$2:$E$313='17년일출'!C27)*(구분표!$F$2:$F$313='17년일출'!D27)*(구분표!$G$2:$G$313='17년일출'!B27),0)))</f>
        <v>0103</v>
      </c>
      <c r="AL27" s="292"/>
    </row>
    <row r="28" spans="1:38" ht="50.1" customHeight="1">
      <c r="A28" s="252">
        <v>21</v>
      </c>
      <c r="B28" s="334" t="str">
        <f>IFERROR(VLOOKUP($D28,구분표!$A$2:$C$313,2,FALSE),"")</f>
        <v>의회운영위원회</v>
      </c>
      <c r="C28" s="318" t="str">
        <f>IFERROR(VLOOKUP($D28,구분표!$A$2:$C$313,3,FALSE),"")</f>
        <v>의회사무처</v>
      </c>
      <c r="D28" s="299" t="s">
        <v>16</v>
      </c>
      <c r="E28" s="280" t="s">
        <v>822</v>
      </c>
      <c r="F28" s="335"/>
      <c r="G28" s="281">
        <v>21</v>
      </c>
      <c r="H28" s="280">
        <v>101</v>
      </c>
      <c r="I28" s="336" t="s">
        <v>851</v>
      </c>
      <c r="J28" s="283">
        <v>19000</v>
      </c>
      <c r="K28" s="284"/>
      <c r="L28" s="285">
        <v>19000</v>
      </c>
      <c r="M28" s="286">
        <f t="shared" si="9"/>
        <v>38000</v>
      </c>
      <c r="N28" s="337"/>
      <c r="O28" s="288">
        <v>19000</v>
      </c>
      <c r="P28" s="289">
        <f t="shared" si="17"/>
        <v>38000</v>
      </c>
      <c r="Q28" s="290" t="str">
        <f t="shared" si="11"/>
        <v>X</v>
      </c>
      <c r="R28" s="400"/>
      <c r="S28" s="292" t="s">
        <v>883</v>
      </c>
      <c r="U28" s="332" t="s">
        <v>883</v>
      </c>
      <c r="V28" s="284">
        <v>0</v>
      </c>
      <c r="W28" s="284">
        <v>19000</v>
      </c>
      <c r="X28" s="292" t="str">
        <f t="shared" si="3"/>
        <v>OK</v>
      </c>
      <c r="Z28" s="292" t="s">
        <v>883</v>
      </c>
      <c r="AA28" s="284">
        <f t="shared" si="4"/>
        <v>0</v>
      </c>
      <c r="AB28" s="284">
        <f t="shared" si="5"/>
        <v>19000</v>
      </c>
      <c r="AC28" s="292" t="str">
        <f t="shared" si="6"/>
        <v>OK</v>
      </c>
      <c r="AE28" s="333" t="str">
        <f t="shared" ref="AE28:AE68" si="18">IF(U28="","",IF(U28="도비","세입없음","직접입력"))</f>
        <v>세입없음</v>
      </c>
      <c r="AG28" s="318">
        <f t="shared" si="8"/>
        <v>732</v>
      </c>
      <c r="AH28" s="290" t="str">
        <f t="shared" si="12"/>
        <v>OK</v>
      </c>
      <c r="AJ28" s="292" t="str">
        <f t="array" ref="AJ28">IF(D28="","",INDEX(구분표!$I$2:$I$313, MATCH(1,(구분표!$E$2:$E$313='17년일출'!C28)*(구분표!$F$2:$F$313='17년일출'!D28)*(구분표!$G$2:$G$313='17년일출'!B28),0)))</f>
        <v>0103</v>
      </c>
      <c r="AL28" s="292"/>
    </row>
    <row r="29" spans="1:38" ht="50.1" customHeight="1">
      <c r="A29" s="252">
        <v>22</v>
      </c>
      <c r="B29" s="334" t="str">
        <f>IFERROR(VLOOKUP($D29,구분표!$A$2:$C$313,2,FALSE),"")</f>
        <v>의회운영위원회</v>
      </c>
      <c r="C29" s="318" t="str">
        <f>IFERROR(VLOOKUP($D29,구분표!$A$2:$C$313,3,FALSE),"")</f>
        <v>의회사무처</v>
      </c>
      <c r="D29" s="299" t="s">
        <v>16</v>
      </c>
      <c r="E29" s="280" t="s">
        <v>822</v>
      </c>
      <c r="F29" s="335"/>
      <c r="G29" s="281">
        <v>21</v>
      </c>
      <c r="H29" s="280">
        <v>104</v>
      </c>
      <c r="I29" s="336" t="s">
        <v>852</v>
      </c>
      <c r="J29" s="283">
        <v>6000</v>
      </c>
      <c r="K29" s="284"/>
      <c r="L29" s="285">
        <v>30000</v>
      </c>
      <c r="M29" s="286">
        <f t="shared" si="9"/>
        <v>36000</v>
      </c>
      <c r="N29" s="337"/>
      <c r="O29" s="288">
        <v>30000</v>
      </c>
      <c r="P29" s="289">
        <f t="shared" si="17"/>
        <v>36000</v>
      </c>
      <c r="Q29" s="290" t="str">
        <f t="shared" si="11"/>
        <v>X</v>
      </c>
      <c r="R29" s="400"/>
      <c r="S29" s="292" t="s">
        <v>883</v>
      </c>
      <c r="U29" s="332" t="s">
        <v>883</v>
      </c>
      <c r="V29" s="284">
        <v>0</v>
      </c>
      <c r="W29" s="284">
        <v>30000</v>
      </c>
      <c r="X29" s="292" t="str">
        <f t="shared" si="3"/>
        <v>OK</v>
      </c>
      <c r="Z29" s="292" t="s">
        <v>883</v>
      </c>
      <c r="AA29" s="284">
        <f t="shared" si="4"/>
        <v>0</v>
      </c>
      <c r="AB29" s="284">
        <f t="shared" si="5"/>
        <v>30000</v>
      </c>
      <c r="AC29" s="292" t="str">
        <f t="shared" si="6"/>
        <v>OK</v>
      </c>
      <c r="AE29" s="333" t="str">
        <f t="shared" si="18"/>
        <v>세입없음</v>
      </c>
      <c r="AG29" s="318">
        <f t="shared" si="8"/>
        <v>732</v>
      </c>
      <c r="AH29" s="290" t="str">
        <f t="shared" si="12"/>
        <v>OK</v>
      </c>
      <c r="AJ29" s="292" t="str">
        <f t="array" ref="AJ29">IF(D29="","",INDEX(구분표!$I$2:$I$313, MATCH(1,(구분표!$E$2:$E$313='17년일출'!C29)*(구분표!$F$2:$F$313='17년일출'!D29)*(구분표!$G$2:$G$313='17년일출'!B29),0)))</f>
        <v>0103</v>
      </c>
      <c r="AL29" s="292"/>
    </row>
    <row r="30" spans="1:38" ht="50.1" customHeight="1">
      <c r="A30" s="252">
        <v>23</v>
      </c>
      <c r="B30" s="334" t="str">
        <f>IFERROR(VLOOKUP($D30,구분표!$A$2:$C$313,2,FALSE),"")</f>
        <v>의회운영위원회</v>
      </c>
      <c r="C30" s="318" t="str">
        <f>IFERROR(VLOOKUP($D30,구분표!$A$2:$C$313,3,FALSE),"")</f>
        <v>의회사무처</v>
      </c>
      <c r="D30" s="299" t="s">
        <v>16</v>
      </c>
      <c r="E30" s="280" t="s">
        <v>822</v>
      </c>
      <c r="F30" s="335"/>
      <c r="G30" s="281">
        <v>21</v>
      </c>
      <c r="H30" s="280">
        <v>104</v>
      </c>
      <c r="I30" s="336" t="s">
        <v>853</v>
      </c>
      <c r="J30" s="283">
        <v>500</v>
      </c>
      <c r="K30" s="284"/>
      <c r="L30" s="285">
        <v>7500</v>
      </c>
      <c r="M30" s="286">
        <f t="shared" si="9"/>
        <v>8000</v>
      </c>
      <c r="N30" s="337"/>
      <c r="O30" s="288">
        <v>7500</v>
      </c>
      <c r="P30" s="289">
        <f t="shared" si="17"/>
        <v>8000</v>
      </c>
      <c r="Q30" s="290" t="str">
        <f t="shared" si="11"/>
        <v>X</v>
      </c>
      <c r="R30" s="400"/>
      <c r="S30" s="292" t="s">
        <v>883</v>
      </c>
      <c r="U30" s="332" t="s">
        <v>883</v>
      </c>
      <c r="V30" s="284">
        <v>0</v>
      </c>
      <c r="W30" s="284">
        <v>7500</v>
      </c>
      <c r="X30" s="292" t="str">
        <f t="shared" si="3"/>
        <v>OK</v>
      </c>
      <c r="Z30" s="292" t="s">
        <v>883</v>
      </c>
      <c r="AA30" s="284">
        <f t="shared" si="4"/>
        <v>0</v>
      </c>
      <c r="AB30" s="284">
        <f t="shared" si="5"/>
        <v>7500</v>
      </c>
      <c r="AC30" s="292" t="str">
        <f t="shared" si="6"/>
        <v>OK</v>
      </c>
      <c r="AE30" s="333" t="str">
        <f t="shared" si="18"/>
        <v>세입없음</v>
      </c>
      <c r="AG30" s="318">
        <f t="shared" si="8"/>
        <v>732</v>
      </c>
      <c r="AH30" s="290" t="str">
        <f t="shared" si="12"/>
        <v>OK</v>
      </c>
      <c r="AJ30" s="292" t="str">
        <f t="array" ref="AJ30">IF(D30="","",INDEX(구분표!$I$2:$I$313, MATCH(1,(구분표!$E$2:$E$313='17년일출'!C30)*(구분표!$F$2:$F$313='17년일출'!D30)*(구분표!$G$2:$G$313='17년일출'!B30),0)))</f>
        <v>0103</v>
      </c>
      <c r="AL30" s="292"/>
    </row>
    <row r="31" spans="1:38" ht="50.1" customHeight="1">
      <c r="A31" s="252">
        <v>24</v>
      </c>
      <c r="B31" s="334" t="str">
        <f>IFERROR(VLOOKUP($D31,구분표!$A$2:$C$313,2,FALSE),"")</f>
        <v>의회운영위원회</v>
      </c>
      <c r="C31" s="318" t="str">
        <f>IFERROR(VLOOKUP($D31,구분표!$A$2:$C$313,3,FALSE),"")</f>
        <v>의회사무처</v>
      </c>
      <c r="D31" s="299" t="s">
        <v>19</v>
      </c>
      <c r="E31" s="280" t="s">
        <v>823</v>
      </c>
      <c r="F31" s="335"/>
      <c r="G31" s="281"/>
      <c r="H31" s="280">
        <v>4</v>
      </c>
      <c r="I31" s="336" t="s">
        <v>854</v>
      </c>
      <c r="J31" s="283"/>
      <c r="K31" s="284"/>
      <c r="L31" s="285">
        <v>30000</v>
      </c>
      <c r="M31" s="286">
        <f t="shared" si="9"/>
        <v>30000</v>
      </c>
      <c r="N31" s="337"/>
      <c r="O31" s="288"/>
      <c r="P31" s="289">
        <f t="shared" si="17"/>
        <v>0</v>
      </c>
      <c r="Q31" s="290" t="str">
        <f t="shared" si="11"/>
        <v>X</v>
      </c>
      <c r="R31" s="400"/>
      <c r="S31" s="292" t="s">
        <v>883</v>
      </c>
      <c r="U31" s="332" t="s">
        <v>883</v>
      </c>
      <c r="V31" s="284">
        <v>0</v>
      </c>
      <c r="W31" s="284">
        <v>30000</v>
      </c>
      <c r="X31" s="292" t="str">
        <f t="shared" si="3"/>
        <v>OK</v>
      </c>
      <c r="Z31" s="292" t="s">
        <v>883</v>
      </c>
      <c r="AA31" s="284">
        <f t="shared" si="4"/>
        <v>0</v>
      </c>
      <c r="AB31" s="284">
        <f t="shared" si="5"/>
        <v>0</v>
      </c>
      <c r="AC31" s="292" t="str">
        <f t="shared" si="6"/>
        <v>OK</v>
      </c>
      <c r="AE31" s="333" t="str">
        <f t="shared" si="18"/>
        <v>세입없음</v>
      </c>
      <c r="AG31" s="318">
        <f t="shared" si="8"/>
        <v>732</v>
      </c>
      <c r="AH31" s="290" t="str">
        <f t="shared" si="12"/>
        <v>OK</v>
      </c>
      <c r="AJ31" s="292" t="str">
        <f t="array" ref="AJ31">IF(D31="","",INDEX(구분표!$I$2:$I$313, MATCH(1,(구분표!$E$2:$E$313='17년일출'!C31)*(구분표!$F$2:$F$313='17년일출'!D31)*(구분표!$G$2:$G$313='17년일출'!B31),0)))</f>
        <v>0104</v>
      </c>
      <c r="AL31" s="292"/>
    </row>
    <row r="32" spans="1:38" ht="50.1" customHeight="1">
      <c r="A32" s="252">
        <v>25</v>
      </c>
      <c r="B32" s="334" t="str">
        <f>IFERROR(VLOOKUP($D32,구분표!$A$2:$C$313,2,FALSE),"")</f>
        <v>의회운영위원회</v>
      </c>
      <c r="C32" s="318" t="str">
        <f>IFERROR(VLOOKUP($D32,구분표!$A$2:$C$313,3,FALSE),"")</f>
        <v>의회사무처</v>
      </c>
      <c r="D32" s="299" t="s">
        <v>19</v>
      </c>
      <c r="E32" s="280" t="s">
        <v>823</v>
      </c>
      <c r="F32" s="335"/>
      <c r="G32" s="281"/>
      <c r="H32" s="280">
        <v>5</v>
      </c>
      <c r="I32" s="336" t="s">
        <v>855</v>
      </c>
      <c r="J32" s="283"/>
      <c r="K32" s="284"/>
      <c r="L32" s="285">
        <v>20000</v>
      </c>
      <c r="M32" s="286">
        <f t="shared" si="9"/>
        <v>20000</v>
      </c>
      <c r="N32" s="337"/>
      <c r="O32" s="288"/>
      <c r="P32" s="289">
        <f t="shared" si="17"/>
        <v>0</v>
      </c>
      <c r="Q32" s="290" t="str">
        <f t="shared" si="11"/>
        <v>X</v>
      </c>
      <c r="R32" s="400"/>
      <c r="S32" s="292" t="s">
        <v>883</v>
      </c>
      <c r="U32" s="332" t="s">
        <v>883</v>
      </c>
      <c r="V32" s="284">
        <v>0</v>
      </c>
      <c r="W32" s="284">
        <v>20000</v>
      </c>
      <c r="X32" s="292" t="str">
        <f t="shared" si="3"/>
        <v>OK</v>
      </c>
      <c r="Z32" s="292" t="s">
        <v>883</v>
      </c>
      <c r="AA32" s="284">
        <f t="shared" si="4"/>
        <v>0</v>
      </c>
      <c r="AB32" s="284">
        <f t="shared" si="5"/>
        <v>0</v>
      </c>
      <c r="AC32" s="292" t="str">
        <f t="shared" si="6"/>
        <v>OK</v>
      </c>
      <c r="AE32" s="333" t="str">
        <f t="shared" si="18"/>
        <v>세입없음</v>
      </c>
      <c r="AG32" s="318">
        <f t="shared" si="8"/>
        <v>732</v>
      </c>
      <c r="AH32" s="290" t="str">
        <f t="shared" si="12"/>
        <v>OK</v>
      </c>
      <c r="AJ32" s="292" t="str">
        <f t="array" ref="AJ32">IF(D32="","",INDEX(구분표!$I$2:$I$313, MATCH(1,(구분표!$E$2:$E$313='17년일출'!C32)*(구분표!$F$2:$F$313='17년일출'!D32)*(구분표!$G$2:$G$313='17년일출'!B32),0)))</f>
        <v>0104</v>
      </c>
      <c r="AL32" s="292"/>
    </row>
    <row r="33" spans="1:38" ht="50.1" customHeight="1">
      <c r="A33" s="252">
        <v>26</v>
      </c>
      <c r="B33" s="334" t="str">
        <f>IFERROR(VLOOKUP($D33,구분표!$A$2:$C$313,2,FALSE),"")</f>
        <v>의회운영위원회</v>
      </c>
      <c r="C33" s="318" t="str">
        <f>IFERROR(VLOOKUP($D33,구분표!$A$2:$C$313,3,FALSE),"")</f>
        <v>의회사무처</v>
      </c>
      <c r="D33" s="299" t="s">
        <v>19</v>
      </c>
      <c r="E33" s="280" t="s">
        <v>822</v>
      </c>
      <c r="F33" s="335" t="s">
        <v>1974</v>
      </c>
      <c r="G33" s="281">
        <v>23</v>
      </c>
      <c r="H33" s="280">
        <v>131</v>
      </c>
      <c r="I33" s="336" t="s">
        <v>856</v>
      </c>
      <c r="J33" s="283">
        <v>880000</v>
      </c>
      <c r="K33" s="284">
        <v>-120000</v>
      </c>
      <c r="L33" s="285"/>
      <c r="M33" s="286">
        <f t="shared" si="9"/>
        <v>760000</v>
      </c>
      <c r="N33" s="337"/>
      <c r="O33" s="288"/>
      <c r="P33" s="289">
        <f t="shared" si="17"/>
        <v>880000</v>
      </c>
      <c r="Q33" s="290" t="str">
        <f t="shared" si="11"/>
        <v>O</v>
      </c>
      <c r="R33" s="400"/>
      <c r="S33" s="292" t="s">
        <v>883</v>
      </c>
      <c r="U33" s="332" t="s">
        <v>883</v>
      </c>
      <c r="V33" s="284">
        <v>0</v>
      </c>
      <c r="W33" s="284">
        <v>-120000</v>
      </c>
      <c r="X33" s="292" t="str">
        <f t="shared" si="3"/>
        <v>OK</v>
      </c>
      <c r="Z33" s="292" t="s">
        <v>883</v>
      </c>
      <c r="AA33" s="284">
        <f t="shared" si="4"/>
        <v>0</v>
      </c>
      <c r="AB33" s="284">
        <f t="shared" si="5"/>
        <v>0</v>
      </c>
      <c r="AC33" s="292" t="str">
        <f t="shared" si="6"/>
        <v>OK</v>
      </c>
      <c r="AE33" s="333" t="str">
        <f t="shared" si="18"/>
        <v>세입없음</v>
      </c>
      <c r="AG33" s="318">
        <f t="shared" si="8"/>
        <v>732</v>
      </c>
      <c r="AH33" s="290" t="str">
        <f t="shared" si="12"/>
        <v>OK</v>
      </c>
      <c r="AJ33" s="292" t="str">
        <f t="array" ref="AJ33">IF(D33="","",INDEX(구분표!$I$2:$I$313, MATCH(1,(구분표!$E$2:$E$313='17년일출'!C33)*(구분표!$F$2:$F$313='17년일출'!D33)*(구분표!$G$2:$G$313='17년일출'!B33),0)))</f>
        <v>0104</v>
      </c>
      <c r="AL33" s="292"/>
    </row>
    <row r="34" spans="1:38" ht="50.1" customHeight="1">
      <c r="A34" s="252">
        <v>27</v>
      </c>
      <c r="B34" s="334" t="str">
        <f>IFERROR(VLOOKUP($D34,구분표!$A$2:$C$313,2,FALSE),"")</f>
        <v>의회운영위원회</v>
      </c>
      <c r="C34" s="318" t="str">
        <f>IFERROR(VLOOKUP($D34,구분표!$A$2:$C$313,3,FALSE),"")</f>
        <v>의회사무처</v>
      </c>
      <c r="D34" s="299" t="s">
        <v>19</v>
      </c>
      <c r="E34" s="280" t="s">
        <v>822</v>
      </c>
      <c r="F34" s="340" t="s">
        <v>1973</v>
      </c>
      <c r="G34" s="281">
        <v>23</v>
      </c>
      <c r="H34" s="280">
        <v>131</v>
      </c>
      <c r="I34" s="336" t="s">
        <v>1644</v>
      </c>
      <c r="J34" s="283">
        <v>400000</v>
      </c>
      <c r="K34" s="284"/>
      <c r="L34" s="285"/>
      <c r="M34" s="286">
        <f>J34+K34+L34</f>
        <v>400000</v>
      </c>
      <c r="N34" s="337"/>
      <c r="O34" s="288"/>
      <c r="P34" s="289">
        <f>J34+N34+O34</f>
        <v>400000</v>
      </c>
      <c r="Q34" s="290" t="str">
        <f>IF(AND((M34=0),(P34&gt;0)),"O",IF(AND((K34&lt;0),(M34-P34&lt;0)),"O","X"))</f>
        <v>X</v>
      </c>
      <c r="R34" s="400"/>
      <c r="S34" s="292" t="s">
        <v>1645</v>
      </c>
      <c r="U34" s="332" t="s">
        <v>1645</v>
      </c>
      <c r="V34" s="284">
        <f>IF($U34&lt;&gt;"도비",IF($S34="국도비","직접입력",SUM($K34:$L34)),)</f>
        <v>0</v>
      </c>
      <c r="W34" s="284">
        <f>IF($U34="도비",SUM($K34:$L34),IF($S34="국도비","직접입력",SUM($K34:$L34)-$V34))</f>
        <v>0</v>
      </c>
      <c r="X34" s="292" t="str">
        <f t="shared" si="3"/>
        <v>OK</v>
      </c>
      <c r="Z34" s="292" t="s">
        <v>883</v>
      </c>
      <c r="AA34" s="284">
        <f t="shared" si="4"/>
        <v>0</v>
      </c>
      <c r="AB34" s="284">
        <f t="shared" si="5"/>
        <v>0</v>
      </c>
      <c r="AC34" s="292" t="str">
        <f t="shared" si="6"/>
        <v>OK</v>
      </c>
      <c r="AE34" s="333" t="str">
        <f>IF(U34="","",IF(U34="도비","세입없음","직접입력"))</f>
        <v>세입없음</v>
      </c>
      <c r="AG34" s="318">
        <f t="shared" si="8"/>
        <v>732</v>
      </c>
      <c r="AH34" s="290" t="str">
        <f>IF(U34="","",IF(AND(U34="도비",AE34="세입없음"),"OK",IF(AND(U34&lt;&gt;"도비",AE34&lt;&gt;""),"OK","@@")))</f>
        <v>OK</v>
      </c>
      <c r="AJ34" s="292" t="str">
        <f t="array" ref="AJ34">IF(D34="","",INDEX(구분표!$I$2:$I$313, MATCH(1,(구분표!$E$2:$E$313='17년일출'!C34)*(구분표!$F$2:$F$313='17년일출'!D34)*(구분표!$G$2:$G$313='17년일출'!B34),0)))</f>
        <v>0104</v>
      </c>
      <c r="AL34" s="292"/>
    </row>
    <row r="35" spans="1:38" ht="50.1" customHeight="1">
      <c r="A35" s="252">
        <v>28</v>
      </c>
      <c r="B35" s="334" t="str">
        <f>IFERROR(VLOOKUP($D35,구분표!$A$2:$C$313,2,FALSE),"")</f>
        <v>의회운영위원회</v>
      </c>
      <c r="C35" s="318" t="str">
        <f>IFERROR(VLOOKUP($D35,구분표!$A$2:$C$313,3,FALSE),"")</f>
        <v>의회사무처</v>
      </c>
      <c r="D35" s="299" t="s">
        <v>22</v>
      </c>
      <c r="E35" s="280" t="s">
        <v>823</v>
      </c>
      <c r="F35" s="335"/>
      <c r="G35" s="281"/>
      <c r="H35" s="280">
        <v>6</v>
      </c>
      <c r="I35" s="336" t="s">
        <v>857</v>
      </c>
      <c r="J35" s="283"/>
      <c r="K35" s="284"/>
      <c r="L35" s="285">
        <v>20000</v>
      </c>
      <c r="M35" s="286">
        <f t="shared" si="9"/>
        <v>20000</v>
      </c>
      <c r="N35" s="337"/>
      <c r="O35" s="288">
        <v>7200</v>
      </c>
      <c r="P35" s="289">
        <f t="shared" si="17"/>
        <v>7200</v>
      </c>
      <c r="Q35" s="290" t="str">
        <f t="shared" si="11"/>
        <v>X</v>
      </c>
      <c r="R35" s="400"/>
      <c r="S35" s="292" t="s">
        <v>883</v>
      </c>
      <c r="U35" s="332" t="s">
        <v>883</v>
      </c>
      <c r="V35" s="284">
        <v>0</v>
      </c>
      <c r="W35" s="284">
        <v>20000</v>
      </c>
      <c r="X35" s="292" t="str">
        <f t="shared" si="3"/>
        <v>OK</v>
      </c>
      <c r="Z35" s="292" t="s">
        <v>883</v>
      </c>
      <c r="AA35" s="284">
        <f t="shared" si="4"/>
        <v>0</v>
      </c>
      <c r="AB35" s="284">
        <f t="shared" si="5"/>
        <v>7200</v>
      </c>
      <c r="AC35" s="292" t="str">
        <f t="shared" si="6"/>
        <v>OK</v>
      </c>
      <c r="AE35" s="333" t="str">
        <f t="shared" si="18"/>
        <v>세입없음</v>
      </c>
      <c r="AG35" s="318">
        <f t="shared" si="8"/>
        <v>732</v>
      </c>
      <c r="AH35" s="290" t="str">
        <f t="shared" si="12"/>
        <v>OK</v>
      </c>
      <c r="AJ35" s="292" t="str">
        <f t="array" ref="AJ35">IF(D35="","",INDEX(구분표!$I$2:$I$313, MATCH(1,(구분표!$E$2:$E$313='17년일출'!C35)*(구분표!$F$2:$F$313='17년일출'!D35)*(구분표!$G$2:$G$313='17년일출'!B35),0)))</f>
        <v>0105</v>
      </c>
      <c r="AL35" s="292"/>
    </row>
    <row r="36" spans="1:38" ht="50.1" customHeight="1">
      <c r="A36" s="252">
        <v>29</v>
      </c>
      <c r="B36" s="334" t="str">
        <f>IFERROR(VLOOKUP($D36,구분표!$A$2:$C$313,2,FALSE),"")</f>
        <v>의회운영위원회</v>
      </c>
      <c r="C36" s="318" t="str">
        <f>IFERROR(VLOOKUP($D36,구분표!$A$2:$C$313,3,FALSE),"")</f>
        <v>의회사무처</v>
      </c>
      <c r="D36" s="299" t="s">
        <v>22</v>
      </c>
      <c r="E36" s="280" t="s">
        <v>823</v>
      </c>
      <c r="F36" s="335"/>
      <c r="G36" s="281"/>
      <c r="H36" s="280">
        <v>7</v>
      </c>
      <c r="I36" s="336" t="s">
        <v>858</v>
      </c>
      <c r="J36" s="283"/>
      <c r="K36" s="284"/>
      <c r="L36" s="285">
        <v>30000</v>
      </c>
      <c r="M36" s="286">
        <f t="shared" si="9"/>
        <v>30000</v>
      </c>
      <c r="N36" s="337"/>
      <c r="O36" s="288"/>
      <c r="P36" s="289">
        <f t="shared" si="17"/>
        <v>0</v>
      </c>
      <c r="Q36" s="290" t="str">
        <f t="shared" si="11"/>
        <v>X</v>
      </c>
      <c r="R36" s="400"/>
      <c r="S36" s="292" t="s">
        <v>883</v>
      </c>
      <c r="U36" s="332" t="s">
        <v>883</v>
      </c>
      <c r="V36" s="284">
        <v>0</v>
      </c>
      <c r="W36" s="284">
        <v>30000</v>
      </c>
      <c r="X36" s="292" t="str">
        <f t="shared" si="3"/>
        <v>OK</v>
      </c>
      <c r="Z36" s="292" t="s">
        <v>883</v>
      </c>
      <c r="AA36" s="284">
        <f t="shared" si="4"/>
        <v>0</v>
      </c>
      <c r="AB36" s="284">
        <f t="shared" si="5"/>
        <v>0</v>
      </c>
      <c r="AC36" s="292" t="str">
        <f t="shared" si="6"/>
        <v>OK</v>
      </c>
      <c r="AE36" s="333" t="str">
        <f t="shared" si="18"/>
        <v>세입없음</v>
      </c>
      <c r="AG36" s="318">
        <f t="shared" si="8"/>
        <v>732</v>
      </c>
      <c r="AH36" s="290" t="str">
        <f t="shared" si="12"/>
        <v>OK</v>
      </c>
      <c r="AJ36" s="292" t="str">
        <f t="array" ref="AJ36">IF(D36="","",INDEX(구분표!$I$2:$I$313, MATCH(1,(구분표!$E$2:$E$313='17년일출'!C36)*(구분표!$F$2:$F$313='17년일출'!D36)*(구분표!$G$2:$G$313='17년일출'!B36),0)))</f>
        <v>0105</v>
      </c>
      <c r="AL36" s="292"/>
    </row>
    <row r="37" spans="1:38" ht="50.1" customHeight="1">
      <c r="A37" s="252">
        <v>30</v>
      </c>
      <c r="B37" s="334" t="str">
        <f>IFERROR(VLOOKUP($D37,구분표!$A$2:$C$313,2,FALSE),"")</f>
        <v>의회운영위원회</v>
      </c>
      <c r="C37" s="318" t="str">
        <f>IFERROR(VLOOKUP($D37,구분표!$A$2:$C$313,3,FALSE),"")</f>
        <v>의회사무처</v>
      </c>
      <c r="D37" s="299" t="s">
        <v>22</v>
      </c>
      <c r="E37" s="280" t="s">
        <v>823</v>
      </c>
      <c r="F37" s="335"/>
      <c r="G37" s="281"/>
      <c r="H37" s="280">
        <v>8</v>
      </c>
      <c r="I37" s="336" t="s">
        <v>859</v>
      </c>
      <c r="J37" s="283"/>
      <c r="K37" s="284"/>
      <c r="L37" s="285">
        <v>20000</v>
      </c>
      <c r="M37" s="286">
        <f t="shared" si="9"/>
        <v>20000</v>
      </c>
      <c r="N37" s="337"/>
      <c r="O37" s="288"/>
      <c r="P37" s="289">
        <f t="shared" si="17"/>
        <v>0</v>
      </c>
      <c r="Q37" s="290" t="str">
        <f t="shared" si="11"/>
        <v>X</v>
      </c>
      <c r="R37" s="400"/>
      <c r="S37" s="292" t="s">
        <v>883</v>
      </c>
      <c r="U37" s="332" t="s">
        <v>883</v>
      </c>
      <c r="V37" s="284">
        <v>0</v>
      </c>
      <c r="W37" s="284">
        <v>20000</v>
      </c>
      <c r="X37" s="292" t="str">
        <f t="shared" si="3"/>
        <v>OK</v>
      </c>
      <c r="Z37" s="292" t="s">
        <v>883</v>
      </c>
      <c r="AA37" s="284">
        <f t="shared" si="4"/>
        <v>0</v>
      </c>
      <c r="AB37" s="284">
        <f t="shared" si="5"/>
        <v>0</v>
      </c>
      <c r="AC37" s="292" t="str">
        <f t="shared" si="6"/>
        <v>OK</v>
      </c>
      <c r="AE37" s="333" t="str">
        <f t="shared" si="18"/>
        <v>세입없음</v>
      </c>
      <c r="AG37" s="318">
        <f t="shared" si="8"/>
        <v>732</v>
      </c>
      <c r="AH37" s="290" t="str">
        <f t="shared" si="12"/>
        <v>OK</v>
      </c>
      <c r="AJ37" s="292" t="str">
        <f t="array" ref="AJ37">IF(D37="","",INDEX(구분표!$I$2:$I$313, MATCH(1,(구분표!$E$2:$E$313='17년일출'!C37)*(구분표!$F$2:$F$313='17년일출'!D37)*(구분표!$G$2:$G$313='17년일출'!B37),0)))</f>
        <v>0105</v>
      </c>
      <c r="AL37" s="292"/>
    </row>
    <row r="38" spans="1:38" ht="50.1" customHeight="1">
      <c r="A38" s="252">
        <v>31</v>
      </c>
      <c r="B38" s="334" t="str">
        <f>IFERROR(VLOOKUP($D38,구분표!$A$2:$C$313,2,FALSE),"")</f>
        <v>의회운영위원회</v>
      </c>
      <c r="C38" s="318" t="str">
        <f>IFERROR(VLOOKUP($D38,구분표!$A$2:$C$313,3,FALSE),"")</f>
        <v>의회사무처</v>
      </c>
      <c r="D38" s="299" t="s">
        <v>22</v>
      </c>
      <c r="E38" s="280" t="s">
        <v>823</v>
      </c>
      <c r="F38" s="335"/>
      <c r="G38" s="281"/>
      <c r="H38" s="280">
        <v>9</v>
      </c>
      <c r="I38" s="336" t="s">
        <v>860</v>
      </c>
      <c r="J38" s="283"/>
      <c r="K38" s="284"/>
      <c r="L38" s="285">
        <v>5000</v>
      </c>
      <c r="M38" s="286">
        <f t="shared" si="9"/>
        <v>5000</v>
      </c>
      <c r="N38" s="337"/>
      <c r="O38" s="288">
        <v>5000</v>
      </c>
      <c r="P38" s="289">
        <f t="shared" si="17"/>
        <v>5000</v>
      </c>
      <c r="Q38" s="290" t="str">
        <f t="shared" si="11"/>
        <v>X</v>
      </c>
      <c r="R38" s="400"/>
      <c r="S38" s="292" t="s">
        <v>883</v>
      </c>
      <c r="U38" s="332" t="s">
        <v>883</v>
      </c>
      <c r="V38" s="284">
        <v>0</v>
      </c>
      <c r="W38" s="284">
        <v>5000</v>
      </c>
      <c r="X38" s="292" t="str">
        <f t="shared" si="3"/>
        <v>OK</v>
      </c>
      <c r="Z38" s="292" t="s">
        <v>883</v>
      </c>
      <c r="AA38" s="284">
        <f t="shared" si="4"/>
        <v>0</v>
      </c>
      <c r="AB38" s="284">
        <f t="shared" si="5"/>
        <v>5000</v>
      </c>
      <c r="AC38" s="292" t="str">
        <f t="shared" si="6"/>
        <v>OK</v>
      </c>
      <c r="AE38" s="333" t="str">
        <f t="shared" si="18"/>
        <v>세입없음</v>
      </c>
      <c r="AG38" s="318">
        <f t="shared" si="8"/>
        <v>732</v>
      </c>
      <c r="AH38" s="290" t="str">
        <f t="shared" si="12"/>
        <v>OK</v>
      </c>
      <c r="AJ38" s="292" t="str">
        <f t="array" ref="AJ38">IF(D38="","",INDEX(구분표!$I$2:$I$313, MATCH(1,(구분표!$E$2:$E$313='17년일출'!C38)*(구분표!$F$2:$F$313='17년일출'!D38)*(구분표!$G$2:$G$313='17년일출'!B38),0)))</f>
        <v>0105</v>
      </c>
      <c r="AL38" s="292"/>
    </row>
    <row r="39" spans="1:38" ht="50.1" customHeight="1">
      <c r="A39" s="252">
        <v>32</v>
      </c>
      <c r="B39" s="334" t="str">
        <f>IFERROR(VLOOKUP($D39,구분표!$A$2:$C$313,2,FALSE),"")</f>
        <v>의회운영위원회</v>
      </c>
      <c r="C39" s="318" t="str">
        <f>IFERROR(VLOOKUP($D39,구분표!$A$2:$C$313,3,FALSE),"")</f>
        <v>의회사무처</v>
      </c>
      <c r="D39" s="299" t="s">
        <v>2094</v>
      </c>
      <c r="E39" s="280" t="s">
        <v>1986</v>
      </c>
      <c r="F39" s="335"/>
      <c r="G39" s="281"/>
      <c r="H39" s="280"/>
      <c r="I39" s="336" t="s">
        <v>2095</v>
      </c>
      <c r="J39" s="283">
        <v>0</v>
      </c>
      <c r="K39" s="284"/>
      <c r="L39" s="285"/>
      <c r="M39" s="286">
        <f t="shared" ref="M39:M46" si="19">J39+K39+L39</f>
        <v>0</v>
      </c>
      <c r="N39" s="337"/>
      <c r="O39" s="288">
        <v>9000</v>
      </c>
      <c r="P39" s="289">
        <f>J39+N39+O39</f>
        <v>9000</v>
      </c>
      <c r="Q39" s="290" t="str">
        <f t="shared" ref="Q39:Q46" si="20">IF(AND((M39=0),(P39&gt;0)),"O",IF(AND((K39&lt;0),(M39-P39&lt;0)),"O","X"))</f>
        <v>O</v>
      </c>
      <c r="R39" s="400"/>
      <c r="S39" s="292" t="s">
        <v>1991</v>
      </c>
      <c r="U39" s="332" t="s">
        <v>1991</v>
      </c>
      <c r="V39" s="284">
        <f t="shared" ref="V39:V58" si="21">IF($U39&lt;&gt;"도비",IF($S39="국도비","직접입력",SUM($K39:$L39)),)</f>
        <v>0</v>
      </c>
      <c r="W39" s="284">
        <f t="shared" ref="W39:W58" si="22">IF($U39="도비",SUM($K39:$L39),IF($S39="국도비","직접입력",SUM($K39:$L39)-$V39))</f>
        <v>0</v>
      </c>
      <c r="X39" s="292" t="str">
        <f t="shared" si="3"/>
        <v>OK</v>
      </c>
      <c r="Z39" s="292" t="s">
        <v>1991</v>
      </c>
      <c r="AA39" s="284">
        <f t="shared" si="4"/>
        <v>0</v>
      </c>
      <c r="AB39" s="284">
        <f t="shared" si="5"/>
        <v>9000</v>
      </c>
      <c r="AC39" s="292" t="str">
        <f t="shared" si="6"/>
        <v>OK</v>
      </c>
      <c r="AE39" s="333" t="str">
        <f t="shared" ref="AE39:AE46" si="23">IF(U39="","",IF(U39="도비","세입없음","직접입력"))</f>
        <v>세입없음</v>
      </c>
      <c r="AG39" s="318">
        <f t="shared" si="8"/>
        <v>732</v>
      </c>
      <c r="AH39" s="290" t="str">
        <f t="shared" ref="AH39:AH46" si="24">IF(U39="","",IF(AND(U39="도비",AE39="세입없음"),"OK",IF(AND(U39&lt;&gt;"도비",AE39&lt;&gt;""),"OK","@@")))</f>
        <v>OK</v>
      </c>
      <c r="AJ39" s="292" t="str">
        <f t="array" ref="AJ39">IF(D39="","",INDEX(구분표!$I$2:$I$313, MATCH(1,(구분표!$E$2:$E$313='17년일출'!C39)*(구분표!$F$2:$F$313='17년일출'!D39)*(구분표!$G$2:$G$313='17년일출'!B39),0)))</f>
        <v>0104</v>
      </c>
      <c r="AL39" s="292"/>
    </row>
    <row r="40" spans="1:38" ht="50.1" customHeight="1">
      <c r="A40" s="252">
        <v>33</v>
      </c>
      <c r="B40" s="334" t="str">
        <f>IFERROR(VLOOKUP($D40,구분표!$A$2:$C$313,2,FALSE),"")</f>
        <v>의회운영위원회</v>
      </c>
      <c r="C40" s="318" t="str">
        <f>IFERROR(VLOOKUP($D40,구분표!$A$2:$C$313,3,FALSE),"")</f>
        <v>의회사무처</v>
      </c>
      <c r="D40" s="299" t="s">
        <v>2094</v>
      </c>
      <c r="E40" s="280" t="s">
        <v>1986</v>
      </c>
      <c r="F40" s="335"/>
      <c r="G40" s="281"/>
      <c r="H40" s="280"/>
      <c r="I40" s="336" t="s">
        <v>2096</v>
      </c>
      <c r="J40" s="283">
        <v>0</v>
      </c>
      <c r="K40" s="284"/>
      <c r="L40" s="285"/>
      <c r="M40" s="286">
        <f t="shared" si="19"/>
        <v>0</v>
      </c>
      <c r="N40" s="337"/>
      <c r="O40" s="288">
        <v>3000</v>
      </c>
      <c r="P40" s="289">
        <f>J40+N40+O40</f>
        <v>3000</v>
      </c>
      <c r="Q40" s="290" t="str">
        <f t="shared" si="20"/>
        <v>O</v>
      </c>
      <c r="R40" s="400"/>
      <c r="S40" s="292" t="s">
        <v>1991</v>
      </c>
      <c r="U40" s="332" t="s">
        <v>1991</v>
      </c>
      <c r="V40" s="284">
        <f t="shared" si="21"/>
        <v>0</v>
      </c>
      <c r="W40" s="284">
        <f t="shared" si="22"/>
        <v>0</v>
      </c>
      <c r="X40" s="292" t="str">
        <f t="shared" ref="X40:X71" si="25">IF(SUM($K40:$L40)=SUM($V40:$W40),"OK","검토")</f>
        <v>OK</v>
      </c>
      <c r="Z40" s="292" t="s">
        <v>1991</v>
      </c>
      <c r="AA40" s="284">
        <f t="shared" ref="AA40:AA71" si="26">IF($U40&lt;&gt;"도비",IF($S40="국도비","직접입력",SUM($N40:$O40)),)</f>
        <v>0</v>
      </c>
      <c r="AB40" s="284">
        <f t="shared" ref="AB40:AB71" si="27">IF($U40="도비",SUM(N40:O40),IF($S40="국도비","직접입력",SUM(N40:O40)-AA40))</f>
        <v>3000</v>
      </c>
      <c r="AC40" s="292" t="str">
        <f t="shared" ref="AC40:AC71" si="28">IF(SUM(N40:O40)=SUM(AA40:AB40),"OK","검토")</f>
        <v>OK</v>
      </c>
      <c r="AE40" s="333" t="str">
        <f t="shared" si="23"/>
        <v>세입없음</v>
      </c>
      <c r="AG40" s="318">
        <f t="shared" ref="AG40:AG71" si="29">IF(AE40="","",COUNTIF($AE$7:$AE$925,AE40))</f>
        <v>732</v>
      </c>
      <c r="AH40" s="290" t="str">
        <f t="shared" si="24"/>
        <v>OK</v>
      </c>
      <c r="AJ40" s="292" t="str">
        <f t="array" ref="AJ40">IF(D40="","",INDEX(구분표!$I$2:$I$313, MATCH(1,(구분표!$E$2:$E$313='17년일출'!C40)*(구분표!$F$2:$F$313='17년일출'!D40)*(구분표!$G$2:$G$313='17년일출'!B40),0)))</f>
        <v>0104</v>
      </c>
      <c r="AL40" s="292"/>
    </row>
    <row r="41" spans="1:38" ht="50.1" customHeight="1">
      <c r="A41" s="252">
        <v>34</v>
      </c>
      <c r="B41" s="334" t="str">
        <f>IFERROR(VLOOKUP($D41,구분표!$A$2:$C$313,2,FALSE),"")</f>
        <v>의회운영위원회</v>
      </c>
      <c r="C41" s="318" t="str">
        <f>IFERROR(VLOOKUP($D41,구분표!$A$2:$C$313,3,FALSE),"")</f>
        <v>의회사무처</v>
      </c>
      <c r="D41" s="299" t="s">
        <v>2146</v>
      </c>
      <c r="E41" s="280" t="s">
        <v>2147</v>
      </c>
      <c r="F41" s="335"/>
      <c r="G41" s="281">
        <v>10</v>
      </c>
      <c r="H41" s="280"/>
      <c r="I41" s="336" t="s">
        <v>2149</v>
      </c>
      <c r="J41" s="283">
        <v>741270</v>
      </c>
      <c r="K41" s="284"/>
      <c r="L41" s="285"/>
      <c r="M41" s="286">
        <f t="shared" si="19"/>
        <v>741270</v>
      </c>
      <c r="N41" s="337"/>
      <c r="O41" s="288">
        <v>102000</v>
      </c>
      <c r="P41" s="289">
        <f t="shared" ref="P41:P46" si="30">J41+N41+O41</f>
        <v>843270</v>
      </c>
      <c r="Q41" s="290" t="str">
        <f t="shared" si="20"/>
        <v>X</v>
      </c>
      <c r="R41" s="400"/>
      <c r="S41" s="292" t="s">
        <v>2155</v>
      </c>
      <c r="U41" s="332" t="s">
        <v>2155</v>
      </c>
      <c r="V41" s="284">
        <f t="shared" si="21"/>
        <v>0</v>
      </c>
      <c r="W41" s="284">
        <f t="shared" si="22"/>
        <v>0</v>
      </c>
      <c r="X41" s="292" t="str">
        <f t="shared" si="25"/>
        <v>OK</v>
      </c>
      <c r="Z41" s="292" t="s">
        <v>2155</v>
      </c>
      <c r="AA41" s="284">
        <f t="shared" si="26"/>
        <v>0</v>
      </c>
      <c r="AB41" s="284">
        <f t="shared" si="27"/>
        <v>102000</v>
      </c>
      <c r="AC41" s="292" t="str">
        <f t="shared" si="28"/>
        <v>OK</v>
      </c>
      <c r="AE41" s="333" t="str">
        <f t="shared" si="23"/>
        <v>세입없음</v>
      </c>
      <c r="AG41" s="318">
        <f t="shared" si="29"/>
        <v>732</v>
      </c>
      <c r="AH41" s="290" t="str">
        <f t="shared" si="24"/>
        <v>OK</v>
      </c>
      <c r="AJ41" s="292" t="str">
        <f t="array" ref="AJ41">IF(D41="","",INDEX(구분표!$I$2:$I$313, MATCH(1,(구분표!$E$2:$E$313='17년일출'!C41)*(구분표!$F$2:$F$313='17년일출'!D41)*(구분표!$G$2:$G$313='17년일출'!B41),0)))</f>
        <v>0101</v>
      </c>
      <c r="AL41" s="292"/>
    </row>
    <row r="42" spans="1:38" ht="50.1" customHeight="1">
      <c r="A42" s="252">
        <v>35</v>
      </c>
      <c r="B42" s="334" t="str">
        <f>IFERROR(VLOOKUP($D42,구분표!$A$2:$C$313,2,FALSE),"")</f>
        <v>의회운영위원회</v>
      </c>
      <c r="C42" s="318" t="str">
        <f>IFERROR(VLOOKUP($D42,구분표!$A$2:$C$313,3,FALSE),"")</f>
        <v>의회사무처</v>
      </c>
      <c r="D42" s="299" t="s">
        <v>2146</v>
      </c>
      <c r="E42" s="280" t="s">
        <v>2147</v>
      </c>
      <c r="F42" s="335"/>
      <c r="G42" s="281">
        <v>10</v>
      </c>
      <c r="H42" s="280"/>
      <c r="I42" s="336" t="s">
        <v>2150</v>
      </c>
      <c r="J42" s="283">
        <v>413560</v>
      </c>
      <c r="K42" s="284"/>
      <c r="L42" s="285"/>
      <c r="M42" s="286">
        <f t="shared" si="19"/>
        <v>413560</v>
      </c>
      <c r="N42" s="337"/>
      <c r="O42" s="288">
        <v>56840</v>
      </c>
      <c r="P42" s="289">
        <f t="shared" si="30"/>
        <v>470400</v>
      </c>
      <c r="Q42" s="290" t="str">
        <f t="shared" si="20"/>
        <v>X</v>
      </c>
      <c r="R42" s="400"/>
      <c r="S42" s="292" t="s">
        <v>2155</v>
      </c>
      <c r="U42" s="332" t="s">
        <v>2155</v>
      </c>
      <c r="V42" s="284">
        <f t="shared" si="21"/>
        <v>0</v>
      </c>
      <c r="W42" s="284">
        <f t="shared" si="22"/>
        <v>0</v>
      </c>
      <c r="X42" s="292" t="str">
        <f t="shared" si="25"/>
        <v>OK</v>
      </c>
      <c r="Z42" s="292" t="s">
        <v>2155</v>
      </c>
      <c r="AA42" s="284">
        <f t="shared" si="26"/>
        <v>0</v>
      </c>
      <c r="AB42" s="284">
        <f t="shared" si="27"/>
        <v>56840</v>
      </c>
      <c r="AC42" s="292" t="str">
        <f t="shared" si="28"/>
        <v>OK</v>
      </c>
      <c r="AE42" s="333" t="str">
        <f t="shared" si="23"/>
        <v>세입없음</v>
      </c>
      <c r="AG42" s="318">
        <f t="shared" si="29"/>
        <v>732</v>
      </c>
      <c r="AH42" s="290" t="str">
        <f t="shared" si="24"/>
        <v>OK</v>
      </c>
      <c r="AJ42" s="292" t="str">
        <f t="array" ref="AJ42">IF(D42="","",INDEX(구분표!$I$2:$I$313, MATCH(1,(구분표!$E$2:$E$313='17년일출'!C42)*(구분표!$F$2:$F$313='17년일출'!D42)*(구분표!$G$2:$G$313='17년일출'!B42),0)))</f>
        <v>0101</v>
      </c>
      <c r="AL42" s="292"/>
    </row>
    <row r="43" spans="1:38" ht="50.1" customHeight="1">
      <c r="A43" s="252">
        <v>36</v>
      </c>
      <c r="B43" s="334" t="str">
        <f>IFERROR(VLOOKUP($D43,구분표!$A$2:$C$313,2,FALSE),"")</f>
        <v>의회운영위원회</v>
      </c>
      <c r="C43" s="318" t="str">
        <f>IFERROR(VLOOKUP($D43,구분표!$A$2:$C$313,3,FALSE),"")</f>
        <v>의회사무처</v>
      </c>
      <c r="D43" s="299" t="s">
        <v>2146</v>
      </c>
      <c r="E43" s="280" t="s">
        <v>2147</v>
      </c>
      <c r="F43" s="335"/>
      <c r="G43" s="281">
        <v>10</v>
      </c>
      <c r="H43" s="280"/>
      <c r="I43" s="336" t="s">
        <v>2152</v>
      </c>
      <c r="J43" s="283">
        <v>35000</v>
      </c>
      <c r="K43" s="284"/>
      <c r="L43" s="285"/>
      <c r="M43" s="286">
        <f t="shared" si="19"/>
        <v>35000</v>
      </c>
      <c r="N43" s="337"/>
      <c r="O43" s="288">
        <v>21120</v>
      </c>
      <c r="P43" s="289">
        <f t="shared" si="30"/>
        <v>56120</v>
      </c>
      <c r="Q43" s="290" t="str">
        <f t="shared" si="20"/>
        <v>X</v>
      </c>
      <c r="R43" s="400"/>
      <c r="S43" s="292" t="s">
        <v>2155</v>
      </c>
      <c r="U43" s="332" t="s">
        <v>2155</v>
      </c>
      <c r="V43" s="284">
        <f t="shared" si="21"/>
        <v>0</v>
      </c>
      <c r="W43" s="284">
        <f t="shared" si="22"/>
        <v>0</v>
      </c>
      <c r="X43" s="292" t="str">
        <f t="shared" si="25"/>
        <v>OK</v>
      </c>
      <c r="Z43" s="292" t="s">
        <v>2155</v>
      </c>
      <c r="AA43" s="284">
        <f t="shared" si="26"/>
        <v>0</v>
      </c>
      <c r="AB43" s="284">
        <f t="shared" si="27"/>
        <v>21120</v>
      </c>
      <c r="AC43" s="292" t="str">
        <f t="shared" si="28"/>
        <v>OK</v>
      </c>
      <c r="AE43" s="333" t="str">
        <f t="shared" si="23"/>
        <v>세입없음</v>
      </c>
      <c r="AG43" s="318">
        <f t="shared" si="29"/>
        <v>732</v>
      </c>
      <c r="AH43" s="290" t="str">
        <f t="shared" si="24"/>
        <v>OK</v>
      </c>
      <c r="AJ43" s="292" t="str">
        <f t="array" ref="AJ43">IF(D43="","",INDEX(구분표!$I$2:$I$313, MATCH(1,(구분표!$E$2:$E$313='17년일출'!C43)*(구분표!$F$2:$F$313='17년일출'!D43)*(구분표!$G$2:$G$313='17년일출'!B43),0)))</f>
        <v>0101</v>
      </c>
      <c r="AL43" s="292"/>
    </row>
    <row r="44" spans="1:38" ht="50.1" customHeight="1">
      <c r="A44" s="252">
        <v>37</v>
      </c>
      <c r="B44" s="334" t="str">
        <f>IFERROR(VLOOKUP($D44,구분표!$A$2:$C$313,2,FALSE),"")</f>
        <v>의회운영위원회</v>
      </c>
      <c r="C44" s="318" t="str">
        <f>IFERROR(VLOOKUP($D44,구분표!$A$2:$C$313,3,FALSE),"")</f>
        <v>의회사무처</v>
      </c>
      <c r="D44" s="299" t="s">
        <v>2146</v>
      </c>
      <c r="E44" s="280" t="s">
        <v>2148</v>
      </c>
      <c r="F44" s="335"/>
      <c r="G44" s="281">
        <v>10</v>
      </c>
      <c r="H44" s="280"/>
      <c r="I44" s="336" t="s">
        <v>2153</v>
      </c>
      <c r="J44" s="283">
        <v>0</v>
      </c>
      <c r="K44" s="284"/>
      <c r="L44" s="285"/>
      <c r="M44" s="286">
        <f t="shared" si="19"/>
        <v>0</v>
      </c>
      <c r="N44" s="337"/>
      <c r="O44" s="288">
        <v>2000</v>
      </c>
      <c r="P44" s="289">
        <f t="shared" si="30"/>
        <v>2000</v>
      </c>
      <c r="Q44" s="290" t="str">
        <f t="shared" si="20"/>
        <v>O</v>
      </c>
      <c r="R44" s="400"/>
      <c r="S44" s="292" t="s">
        <v>2155</v>
      </c>
      <c r="U44" s="332" t="s">
        <v>2155</v>
      </c>
      <c r="V44" s="284">
        <f t="shared" si="21"/>
        <v>0</v>
      </c>
      <c r="W44" s="284">
        <f t="shared" si="22"/>
        <v>0</v>
      </c>
      <c r="X44" s="292" t="str">
        <f t="shared" si="25"/>
        <v>OK</v>
      </c>
      <c r="Z44" s="292" t="s">
        <v>2155</v>
      </c>
      <c r="AA44" s="284">
        <f t="shared" si="26"/>
        <v>0</v>
      </c>
      <c r="AB44" s="284">
        <f t="shared" si="27"/>
        <v>2000</v>
      </c>
      <c r="AC44" s="292" t="str">
        <f t="shared" si="28"/>
        <v>OK</v>
      </c>
      <c r="AE44" s="333" t="str">
        <f t="shared" si="23"/>
        <v>세입없음</v>
      </c>
      <c r="AG44" s="318">
        <f t="shared" si="29"/>
        <v>732</v>
      </c>
      <c r="AH44" s="290" t="str">
        <f t="shared" si="24"/>
        <v>OK</v>
      </c>
      <c r="AJ44" s="292" t="str">
        <f t="array" ref="AJ44">IF(D44="","",INDEX(구분표!$I$2:$I$313, MATCH(1,(구분표!$E$2:$E$313='17년일출'!C44)*(구분표!$F$2:$F$313='17년일출'!D44)*(구분표!$G$2:$G$313='17년일출'!B44),0)))</f>
        <v>0101</v>
      </c>
      <c r="AL44" s="292"/>
    </row>
    <row r="45" spans="1:38" ht="50.1" customHeight="1">
      <c r="A45" s="252">
        <v>38</v>
      </c>
      <c r="B45" s="334" t="str">
        <f>IFERROR(VLOOKUP($D45,구분표!$A$2:$C$313,2,FALSE),"")</f>
        <v>의회운영위원회</v>
      </c>
      <c r="C45" s="318" t="str">
        <f>IFERROR(VLOOKUP($D45,구분표!$A$2:$C$313,3,FALSE),"")</f>
        <v>의회사무처</v>
      </c>
      <c r="D45" s="299" t="s">
        <v>2146</v>
      </c>
      <c r="E45" s="280" t="s">
        <v>2148</v>
      </c>
      <c r="F45" s="335"/>
      <c r="G45" s="281"/>
      <c r="H45" s="280"/>
      <c r="I45" s="336" t="s">
        <v>2154</v>
      </c>
      <c r="J45" s="283">
        <v>0</v>
      </c>
      <c r="K45" s="284"/>
      <c r="L45" s="285"/>
      <c r="M45" s="286">
        <f t="shared" si="19"/>
        <v>0</v>
      </c>
      <c r="N45" s="337"/>
      <c r="O45" s="288">
        <v>2000</v>
      </c>
      <c r="P45" s="289">
        <f t="shared" si="30"/>
        <v>2000</v>
      </c>
      <c r="Q45" s="290" t="str">
        <f t="shared" si="20"/>
        <v>O</v>
      </c>
      <c r="R45" s="400"/>
      <c r="S45" s="292" t="s">
        <v>2155</v>
      </c>
      <c r="U45" s="332" t="s">
        <v>2155</v>
      </c>
      <c r="V45" s="284">
        <f t="shared" si="21"/>
        <v>0</v>
      </c>
      <c r="W45" s="284">
        <f t="shared" si="22"/>
        <v>0</v>
      </c>
      <c r="X45" s="292" t="str">
        <f t="shared" si="25"/>
        <v>OK</v>
      </c>
      <c r="Z45" s="292" t="s">
        <v>2155</v>
      </c>
      <c r="AA45" s="284">
        <f t="shared" si="26"/>
        <v>0</v>
      </c>
      <c r="AB45" s="284">
        <f t="shared" si="27"/>
        <v>2000</v>
      </c>
      <c r="AC45" s="292" t="str">
        <f t="shared" si="28"/>
        <v>OK</v>
      </c>
      <c r="AE45" s="333" t="str">
        <f t="shared" si="23"/>
        <v>세입없음</v>
      </c>
      <c r="AG45" s="318">
        <f t="shared" si="29"/>
        <v>732</v>
      </c>
      <c r="AH45" s="290" t="str">
        <f t="shared" si="24"/>
        <v>OK</v>
      </c>
      <c r="AJ45" s="292" t="str">
        <f t="array" ref="AJ45">IF(D45="","",INDEX(구분표!$I$2:$I$313, MATCH(1,(구분표!$E$2:$E$313='17년일출'!C45)*(구분표!$F$2:$F$313='17년일출'!D45)*(구분표!$G$2:$G$313='17년일출'!B45),0)))</f>
        <v>0101</v>
      </c>
      <c r="AL45" s="292"/>
    </row>
    <row r="46" spans="1:38" ht="50.1" customHeight="1">
      <c r="A46" s="252">
        <v>39</v>
      </c>
      <c r="B46" s="334" t="str">
        <f>IFERROR(VLOOKUP($D46,구분표!$A$2:$C$313,2,FALSE),"")</f>
        <v>의회운영위원회</v>
      </c>
      <c r="C46" s="318" t="str">
        <f>IFERROR(VLOOKUP($D46,구분표!$A$2:$C$313,3,FALSE),"")</f>
        <v>의회사무처</v>
      </c>
      <c r="D46" s="299" t="s">
        <v>2156</v>
      </c>
      <c r="E46" s="280" t="s">
        <v>2147</v>
      </c>
      <c r="F46" s="335"/>
      <c r="G46" s="281">
        <v>17</v>
      </c>
      <c r="H46" s="280"/>
      <c r="I46" s="336" t="s">
        <v>2157</v>
      </c>
      <c r="J46" s="283">
        <v>1286329</v>
      </c>
      <c r="K46" s="284"/>
      <c r="L46" s="285"/>
      <c r="M46" s="286">
        <f t="shared" si="19"/>
        <v>1286329</v>
      </c>
      <c r="N46" s="337"/>
      <c r="O46" s="288">
        <v>144639</v>
      </c>
      <c r="P46" s="289">
        <f t="shared" si="30"/>
        <v>1430968</v>
      </c>
      <c r="Q46" s="290" t="str">
        <f t="shared" si="20"/>
        <v>X</v>
      </c>
      <c r="R46" s="400" t="s">
        <v>2158</v>
      </c>
      <c r="S46" s="292" t="s">
        <v>2155</v>
      </c>
      <c r="U46" s="332" t="s">
        <v>2155</v>
      </c>
      <c r="V46" s="284">
        <f t="shared" si="21"/>
        <v>0</v>
      </c>
      <c r="W46" s="284">
        <f t="shared" si="22"/>
        <v>0</v>
      </c>
      <c r="X46" s="292" t="str">
        <f t="shared" si="25"/>
        <v>OK</v>
      </c>
      <c r="Z46" s="292" t="s">
        <v>2155</v>
      </c>
      <c r="AA46" s="284">
        <f t="shared" si="26"/>
        <v>0</v>
      </c>
      <c r="AB46" s="284">
        <f t="shared" si="27"/>
        <v>144639</v>
      </c>
      <c r="AC46" s="292" t="str">
        <f t="shared" si="28"/>
        <v>OK</v>
      </c>
      <c r="AE46" s="333" t="str">
        <f t="shared" si="23"/>
        <v>세입없음</v>
      </c>
      <c r="AG46" s="318">
        <f t="shared" si="29"/>
        <v>732</v>
      </c>
      <c r="AH46" s="290" t="str">
        <f t="shared" si="24"/>
        <v>OK</v>
      </c>
      <c r="AJ46" s="292" t="str">
        <f t="array" ref="AJ46">IF(D46="","",INDEX(구분표!$I$2:$I$313, MATCH(1,(구분표!$E$2:$E$313='17년일출'!C46)*(구분표!$F$2:$F$313='17년일출'!D46)*(구분표!$G$2:$G$313='17년일출'!B46),0)))</f>
        <v>0102</v>
      </c>
      <c r="AL46" s="292"/>
    </row>
    <row r="47" spans="1:38" ht="50.1" customHeight="1">
      <c r="A47" s="252">
        <v>40</v>
      </c>
      <c r="B47" s="334" t="str">
        <f>IFERROR(VLOOKUP($D47,구분표!$A$2:$C$313,2,FALSE),"")</f>
        <v>의회운영위원회</v>
      </c>
      <c r="C47" s="318" t="str">
        <f>IFERROR(VLOOKUP($D47,구분표!$A$2:$C$313,3,FALSE),"")</f>
        <v>의회사무처</v>
      </c>
      <c r="D47" s="299" t="s">
        <v>2156</v>
      </c>
      <c r="E47" s="280" t="s">
        <v>2147</v>
      </c>
      <c r="F47" s="335"/>
      <c r="G47" s="281">
        <v>19</v>
      </c>
      <c r="H47" s="280"/>
      <c r="I47" s="336" t="s">
        <v>2159</v>
      </c>
      <c r="J47" s="283">
        <v>118170</v>
      </c>
      <c r="K47" s="284"/>
      <c r="L47" s="285"/>
      <c r="M47" s="286">
        <f t="shared" ref="M47:M52" si="31">J47+K47+L47</f>
        <v>118170</v>
      </c>
      <c r="N47" s="337"/>
      <c r="O47" s="288">
        <v>100000</v>
      </c>
      <c r="P47" s="289">
        <f>J47+N47+O47</f>
        <v>218170</v>
      </c>
      <c r="Q47" s="290" t="str">
        <f t="shared" ref="Q47:Q52" si="32">IF(AND((M47=0),(P47&gt;0)),"O",IF(AND((K47&lt;0),(M47-P47&lt;0)),"O","X"))</f>
        <v>X</v>
      </c>
      <c r="R47" s="400"/>
      <c r="S47" s="292" t="s">
        <v>2155</v>
      </c>
      <c r="U47" s="332" t="s">
        <v>2155</v>
      </c>
      <c r="V47" s="284">
        <f t="shared" si="21"/>
        <v>0</v>
      </c>
      <c r="W47" s="284">
        <f t="shared" si="22"/>
        <v>0</v>
      </c>
      <c r="X47" s="292" t="str">
        <f t="shared" si="25"/>
        <v>OK</v>
      </c>
      <c r="Z47" s="292" t="s">
        <v>2155</v>
      </c>
      <c r="AA47" s="284">
        <f t="shared" si="26"/>
        <v>0</v>
      </c>
      <c r="AB47" s="284">
        <f t="shared" si="27"/>
        <v>100000</v>
      </c>
      <c r="AC47" s="292" t="str">
        <f t="shared" si="28"/>
        <v>OK</v>
      </c>
      <c r="AE47" s="333" t="str">
        <f t="shared" ref="AE47:AE52" si="33">IF(U47="","",IF(U47="도비","세입없음","직접입력"))</f>
        <v>세입없음</v>
      </c>
      <c r="AG47" s="318">
        <f t="shared" si="29"/>
        <v>732</v>
      </c>
      <c r="AH47" s="290" t="str">
        <f t="shared" ref="AH47:AH52" si="34">IF(U47="","",IF(AND(U47="도비",AE47="세입없음"),"OK",IF(AND(U47&lt;&gt;"도비",AE47&lt;&gt;""),"OK","@@")))</f>
        <v>OK</v>
      </c>
      <c r="AJ47" s="292" t="str">
        <f t="array" ref="AJ47">IF(D47="","",INDEX(구분표!$I$2:$I$313, MATCH(1,(구분표!$E$2:$E$313='17년일출'!C47)*(구분표!$F$2:$F$313='17년일출'!D47)*(구분표!$G$2:$G$313='17년일출'!B47),0)))</f>
        <v>0102</v>
      </c>
      <c r="AL47" s="292"/>
    </row>
    <row r="48" spans="1:38" ht="50.1" customHeight="1">
      <c r="A48" s="252">
        <v>41</v>
      </c>
      <c r="B48" s="334" t="str">
        <f>IFERROR(VLOOKUP($D48,구분표!$A$2:$C$313,2,FALSE),"")</f>
        <v>의회운영위원회</v>
      </c>
      <c r="C48" s="318" t="str">
        <f>IFERROR(VLOOKUP($D48,구분표!$A$2:$C$313,3,FALSE),"")</f>
        <v>의회사무처</v>
      </c>
      <c r="D48" s="299" t="s">
        <v>2156</v>
      </c>
      <c r="E48" s="280" t="s">
        <v>2147</v>
      </c>
      <c r="F48" s="335"/>
      <c r="G48" s="281">
        <v>12</v>
      </c>
      <c r="H48" s="280"/>
      <c r="I48" s="336" t="s">
        <v>2169</v>
      </c>
      <c r="J48" s="283">
        <v>29700</v>
      </c>
      <c r="K48" s="284"/>
      <c r="L48" s="285"/>
      <c r="M48" s="286">
        <f t="shared" si="31"/>
        <v>29700</v>
      </c>
      <c r="N48" s="337"/>
      <c r="O48" s="288">
        <v>24000</v>
      </c>
      <c r="P48" s="289">
        <f>J48+N48+O48</f>
        <v>53700</v>
      </c>
      <c r="Q48" s="290" t="str">
        <f t="shared" si="32"/>
        <v>X</v>
      </c>
      <c r="R48" s="400"/>
      <c r="S48" s="292" t="s">
        <v>2155</v>
      </c>
      <c r="U48" s="332" t="s">
        <v>2155</v>
      </c>
      <c r="V48" s="284">
        <f t="shared" si="21"/>
        <v>0</v>
      </c>
      <c r="W48" s="284">
        <f t="shared" si="22"/>
        <v>0</v>
      </c>
      <c r="X48" s="292" t="str">
        <f t="shared" si="25"/>
        <v>OK</v>
      </c>
      <c r="Z48" s="292" t="s">
        <v>2155</v>
      </c>
      <c r="AA48" s="284">
        <f t="shared" si="26"/>
        <v>0</v>
      </c>
      <c r="AB48" s="284">
        <f t="shared" si="27"/>
        <v>24000</v>
      </c>
      <c r="AC48" s="292" t="str">
        <f t="shared" si="28"/>
        <v>OK</v>
      </c>
      <c r="AE48" s="333" t="str">
        <f t="shared" si="33"/>
        <v>세입없음</v>
      </c>
      <c r="AG48" s="318">
        <f t="shared" si="29"/>
        <v>732</v>
      </c>
      <c r="AH48" s="290" t="str">
        <f t="shared" si="34"/>
        <v>OK</v>
      </c>
      <c r="AJ48" s="292" t="str">
        <f t="array" ref="AJ48">IF(D48="","",INDEX(구분표!$I$2:$I$313, MATCH(1,(구분표!$E$2:$E$313='17년일출'!C48)*(구분표!$F$2:$F$313='17년일출'!D48)*(구분표!$G$2:$G$313='17년일출'!B48),0)))</f>
        <v>0102</v>
      </c>
      <c r="AL48" s="292"/>
    </row>
    <row r="49" spans="1:38" ht="50.1" customHeight="1">
      <c r="A49" s="252">
        <v>42</v>
      </c>
      <c r="B49" s="334" t="str">
        <f>IFERROR(VLOOKUP($D49,구분표!$A$2:$C$313,2,FALSE),"")</f>
        <v>의회운영위원회</v>
      </c>
      <c r="C49" s="318" t="str">
        <f>IFERROR(VLOOKUP($D49,구분표!$A$2:$C$313,3,FALSE),"")</f>
        <v>의회사무처</v>
      </c>
      <c r="D49" s="299" t="s">
        <v>2156</v>
      </c>
      <c r="E49" s="280" t="s">
        <v>2148</v>
      </c>
      <c r="F49" s="335"/>
      <c r="G49" s="281"/>
      <c r="H49" s="280"/>
      <c r="I49" s="336" t="s">
        <v>2170</v>
      </c>
      <c r="J49" s="283">
        <v>0</v>
      </c>
      <c r="K49" s="284"/>
      <c r="L49" s="285"/>
      <c r="M49" s="286">
        <f t="shared" si="31"/>
        <v>0</v>
      </c>
      <c r="N49" s="337"/>
      <c r="O49" s="288">
        <v>16000</v>
      </c>
      <c r="P49" s="289">
        <f t="shared" ref="P49:P52" si="35">J49+N49+O49</f>
        <v>16000</v>
      </c>
      <c r="Q49" s="290" t="str">
        <f t="shared" si="32"/>
        <v>O</v>
      </c>
      <c r="R49" s="400"/>
      <c r="S49" s="292" t="s">
        <v>2155</v>
      </c>
      <c r="U49" s="332" t="s">
        <v>2155</v>
      </c>
      <c r="V49" s="284">
        <f t="shared" si="21"/>
        <v>0</v>
      </c>
      <c r="W49" s="284">
        <f t="shared" si="22"/>
        <v>0</v>
      </c>
      <c r="X49" s="292" t="str">
        <f t="shared" si="25"/>
        <v>OK</v>
      </c>
      <c r="Z49" s="292" t="s">
        <v>2155</v>
      </c>
      <c r="AA49" s="284">
        <f t="shared" si="26"/>
        <v>0</v>
      </c>
      <c r="AB49" s="284">
        <f t="shared" si="27"/>
        <v>16000</v>
      </c>
      <c r="AC49" s="292" t="str">
        <f t="shared" si="28"/>
        <v>OK</v>
      </c>
      <c r="AE49" s="333" t="str">
        <f t="shared" si="33"/>
        <v>세입없음</v>
      </c>
      <c r="AG49" s="318">
        <f t="shared" si="29"/>
        <v>732</v>
      </c>
      <c r="AH49" s="290" t="str">
        <f t="shared" si="34"/>
        <v>OK</v>
      </c>
      <c r="AJ49" s="292" t="str">
        <f t="array" ref="AJ49">IF(D49="","",INDEX(구분표!$I$2:$I$313, MATCH(1,(구분표!$E$2:$E$313='17년일출'!C49)*(구분표!$F$2:$F$313='17년일출'!D49)*(구분표!$G$2:$G$313='17년일출'!B49),0)))</f>
        <v>0102</v>
      </c>
      <c r="AL49" s="292"/>
    </row>
    <row r="50" spans="1:38" ht="50.1" customHeight="1">
      <c r="A50" s="252">
        <v>43</v>
      </c>
      <c r="B50" s="334" t="str">
        <f>IFERROR(VLOOKUP($D50,구분표!$A$2:$C$313,2,FALSE),"")</f>
        <v>의회운영위원회</v>
      </c>
      <c r="C50" s="318" t="str">
        <f>IFERROR(VLOOKUP($D50,구분표!$A$2:$C$313,3,FALSE),"")</f>
        <v>의회사무처</v>
      </c>
      <c r="D50" s="299" t="s">
        <v>2160</v>
      </c>
      <c r="E50" s="280" t="s">
        <v>2148</v>
      </c>
      <c r="F50" s="335"/>
      <c r="G50" s="281"/>
      <c r="H50" s="280"/>
      <c r="I50" s="336" t="s">
        <v>2161</v>
      </c>
      <c r="J50" s="283">
        <v>0</v>
      </c>
      <c r="K50" s="284"/>
      <c r="L50" s="285"/>
      <c r="M50" s="286">
        <f t="shared" si="31"/>
        <v>0</v>
      </c>
      <c r="N50" s="337"/>
      <c r="O50" s="288">
        <v>75000</v>
      </c>
      <c r="P50" s="289">
        <f t="shared" si="35"/>
        <v>75000</v>
      </c>
      <c r="Q50" s="290" t="str">
        <f t="shared" si="32"/>
        <v>O</v>
      </c>
      <c r="R50" s="400"/>
      <c r="S50" s="292" t="s">
        <v>2155</v>
      </c>
      <c r="U50" s="332" t="s">
        <v>2155</v>
      </c>
      <c r="V50" s="284">
        <f t="shared" si="21"/>
        <v>0</v>
      </c>
      <c r="W50" s="284">
        <f t="shared" si="22"/>
        <v>0</v>
      </c>
      <c r="X50" s="292" t="str">
        <f t="shared" si="25"/>
        <v>OK</v>
      </c>
      <c r="Z50" s="292" t="s">
        <v>2155</v>
      </c>
      <c r="AA50" s="284">
        <f t="shared" si="26"/>
        <v>0</v>
      </c>
      <c r="AB50" s="284">
        <f t="shared" si="27"/>
        <v>75000</v>
      </c>
      <c r="AC50" s="292" t="str">
        <f t="shared" si="28"/>
        <v>OK</v>
      </c>
      <c r="AE50" s="333" t="str">
        <f t="shared" si="33"/>
        <v>세입없음</v>
      </c>
      <c r="AG50" s="318">
        <f t="shared" si="29"/>
        <v>732</v>
      </c>
      <c r="AH50" s="290" t="str">
        <f t="shared" si="34"/>
        <v>OK</v>
      </c>
      <c r="AJ50" s="292" t="str">
        <f t="array" ref="AJ50">IF(D50="","",INDEX(구분표!$I$2:$I$313, MATCH(1,(구분표!$E$2:$E$313='17년일출'!C50)*(구분표!$F$2:$F$313='17년일출'!D50)*(구분표!$G$2:$G$313='17년일출'!B50),0)))</f>
        <v>0103</v>
      </c>
      <c r="AL50" s="292"/>
    </row>
    <row r="51" spans="1:38" ht="50.1" customHeight="1">
      <c r="A51" s="252">
        <v>44</v>
      </c>
      <c r="B51" s="334" t="str">
        <f>IFERROR(VLOOKUP($D51,구분표!$A$2:$C$313,2,FALSE),"")</f>
        <v>의회운영위원회</v>
      </c>
      <c r="C51" s="318" t="str">
        <f>IFERROR(VLOOKUP($D51,구분표!$A$2:$C$313,3,FALSE),"")</f>
        <v>의회사무처</v>
      </c>
      <c r="D51" s="299" t="s">
        <v>2162</v>
      </c>
      <c r="E51" s="280" t="s">
        <v>2147</v>
      </c>
      <c r="F51" s="335"/>
      <c r="G51" s="281">
        <v>23</v>
      </c>
      <c r="H51" s="280"/>
      <c r="I51" s="336" t="s">
        <v>2163</v>
      </c>
      <c r="J51" s="283">
        <v>24000</v>
      </c>
      <c r="K51" s="284"/>
      <c r="L51" s="285"/>
      <c r="M51" s="286">
        <f t="shared" si="31"/>
        <v>24000</v>
      </c>
      <c r="N51" s="337"/>
      <c r="O51" s="288">
        <v>6000</v>
      </c>
      <c r="P51" s="289">
        <f t="shared" si="35"/>
        <v>30000</v>
      </c>
      <c r="Q51" s="290" t="str">
        <f t="shared" si="32"/>
        <v>X</v>
      </c>
      <c r="R51" s="400"/>
      <c r="S51" s="292" t="s">
        <v>2155</v>
      </c>
      <c r="U51" s="332" t="s">
        <v>2155</v>
      </c>
      <c r="V51" s="284">
        <f t="shared" si="21"/>
        <v>0</v>
      </c>
      <c r="W51" s="284">
        <f t="shared" si="22"/>
        <v>0</v>
      </c>
      <c r="X51" s="292" t="str">
        <f t="shared" si="25"/>
        <v>OK</v>
      </c>
      <c r="Z51" s="292" t="s">
        <v>2155</v>
      </c>
      <c r="AA51" s="284">
        <f t="shared" si="26"/>
        <v>0</v>
      </c>
      <c r="AB51" s="284">
        <f t="shared" si="27"/>
        <v>6000</v>
      </c>
      <c r="AC51" s="292" t="str">
        <f t="shared" si="28"/>
        <v>OK</v>
      </c>
      <c r="AE51" s="333" t="str">
        <f t="shared" si="33"/>
        <v>세입없음</v>
      </c>
      <c r="AG51" s="318">
        <f t="shared" si="29"/>
        <v>732</v>
      </c>
      <c r="AH51" s="290" t="str">
        <f t="shared" si="34"/>
        <v>OK</v>
      </c>
      <c r="AJ51" s="292" t="str">
        <f t="array" ref="AJ51">IF(D51="","",INDEX(구분표!$I$2:$I$313, MATCH(1,(구분표!$E$2:$E$313='17년일출'!C51)*(구분표!$F$2:$F$313='17년일출'!D51)*(구분표!$G$2:$G$313='17년일출'!B51),0)))</f>
        <v>0104</v>
      </c>
      <c r="AL51" s="292"/>
    </row>
    <row r="52" spans="1:38" ht="50.1" customHeight="1">
      <c r="A52" s="252">
        <v>45</v>
      </c>
      <c r="B52" s="334" t="str">
        <f>IFERROR(VLOOKUP($D52,구분표!$A$2:$C$313,2,FALSE),"")</f>
        <v>의회운영위원회</v>
      </c>
      <c r="C52" s="318" t="str">
        <f>IFERROR(VLOOKUP($D52,구분표!$A$2:$C$313,3,FALSE),"")</f>
        <v>의회사무처</v>
      </c>
      <c r="D52" s="299" t="s">
        <v>2162</v>
      </c>
      <c r="E52" s="280" t="s">
        <v>2148</v>
      </c>
      <c r="F52" s="335"/>
      <c r="G52" s="281"/>
      <c r="H52" s="280"/>
      <c r="I52" s="336" t="s">
        <v>2165</v>
      </c>
      <c r="J52" s="283">
        <v>0</v>
      </c>
      <c r="K52" s="284"/>
      <c r="L52" s="285"/>
      <c r="M52" s="286">
        <f t="shared" si="31"/>
        <v>0</v>
      </c>
      <c r="N52" s="337"/>
      <c r="O52" s="288">
        <v>8400</v>
      </c>
      <c r="P52" s="289">
        <f t="shared" si="35"/>
        <v>8400</v>
      </c>
      <c r="Q52" s="290" t="str">
        <f t="shared" si="32"/>
        <v>O</v>
      </c>
      <c r="R52" s="400"/>
      <c r="S52" s="292" t="s">
        <v>2155</v>
      </c>
      <c r="U52" s="332" t="s">
        <v>2155</v>
      </c>
      <c r="V52" s="284">
        <f t="shared" si="21"/>
        <v>0</v>
      </c>
      <c r="W52" s="284">
        <f t="shared" si="22"/>
        <v>0</v>
      </c>
      <c r="X52" s="292" t="str">
        <f t="shared" si="25"/>
        <v>OK</v>
      </c>
      <c r="Z52" s="292" t="s">
        <v>2155</v>
      </c>
      <c r="AA52" s="284">
        <f t="shared" si="26"/>
        <v>0</v>
      </c>
      <c r="AB52" s="284">
        <f t="shared" si="27"/>
        <v>8400</v>
      </c>
      <c r="AC52" s="292" t="str">
        <f t="shared" si="28"/>
        <v>OK</v>
      </c>
      <c r="AE52" s="333" t="str">
        <f t="shared" si="33"/>
        <v>세입없음</v>
      </c>
      <c r="AG52" s="318">
        <f t="shared" si="29"/>
        <v>732</v>
      </c>
      <c r="AH52" s="290" t="str">
        <f t="shared" si="34"/>
        <v>OK</v>
      </c>
      <c r="AJ52" s="292" t="str">
        <f t="array" ref="AJ52">IF(D52="","",INDEX(구분표!$I$2:$I$313, MATCH(1,(구분표!$E$2:$E$313='17년일출'!C52)*(구분표!$F$2:$F$313='17년일출'!D52)*(구분표!$G$2:$G$313='17년일출'!B52),0)))</f>
        <v>0104</v>
      </c>
      <c r="AL52" s="292"/>
    </row>
    <row r="53" spans="1:38" ht="50.1" customHeight="1">
      <c r="A53" s="252">
        <v>46</v>
      </c>
      <c r="B53" s="334" t="str">
        <f>IFERROR(VLOOKUP($D53,구분표!$A$2:$C$313,2,FALSE),"")</f>
        <v>의회운영위원회</v>
      </c>
      <c r="C53" s="318" t="str">
        <f>IFERROR(VLOOKUP($D53,구분표!$A$2:$C$313,3,FALSE),"")</f>
        <v>의회사무처</v>
      </c>
      <c r="D53" s="299" t="s">
        <v>2162</v>
      </c>
      <c r="E53" s="280" t="s">
        <v>2148</v>
      </c>
      <c r="F53" s="335"/>
      <c r="G53" s="281"/>
      <c r="H53" s="280"/>
      <c r="I53" s="336" t="s">
        <v>2166</v>
      </c>
      <c r="J53" s="283">
        <v>0</v>
      </c>
      <c r="K53" s="284"/>
      <c r="L53" s="285"/>
      <c r="M53" s="286">
        <f>J53+K53+L53</f>
        <v>0</v>
      </c>
      <c r="N53" s="337"/>
      <c r="O53" s="288">
        <v>2000</v>
      </c>
      <c r="P53" s="289">
        <f t="shared" ref="P53:P54" si="36">J53+N53+O53</f>
        <v>2000</v>
      </c>
      <c r="Q53" s="290" t="str">
        <f>IF(AND((M53=0),(P53&gt;0)),"O",IF(AND((K53&lt;0),(M53-P53&lt;0)),"O","X"))</f>
        <v>O</v>
      </c>
      <c r="R53" s="400"/>
      <c r="S53" s="292" t="s">
        <v>2155</v>
      </c>
      <c r="U53" s="332" t="s">
        <v>2155</v>
      </c>
      <c r="V53" s="284">
        <f t="shared" si="21"/>
        <v>0</v>
      </c>
      <c r="W53" s="284">
        <f t="shared" si="22"/>
        <v>0</v>
      </c>
      <c r="X53" s="292" t="str">
        <f t="shared" si="25"/>
        <v>OK</v>
      </c>
      <c r="Z53" s="292" t="s">
        <v>2155</v>
      </c>
      <c r="AA53" s="284">
        <f t="shared" si="26"/>
        <v>0</v>
      </c>
      <c r="AB53" s="284">
        <f t="shared" si="27"/>
        <v>2000</v>
      </c>
      <c r="AC53" s="292" t="str">
        <f t="shared" si="28"/>
        <v>OK</v>
      </c>
      <c r="AE53" s="333" t="str">
        <f>IF(U53="","",IF(U53="도비","세입없음","직접입력"))</f>
        <v>세입없음</v>
      </c>
      <c r="AG53" s="318">
        <f t="shared" si="29"/>
        <v>732</v>
      </c>
      <c r="AH53" s="290" t="str">
        <f>IF(U53="","",IF(AND(U53="도비",AE53="세입없음"),"OK",IF(AND(U53&lt;&gt;"도비",AE53&lt;&gt;""),"OK","@@")))</f>
        <v>OK</v>
      </c>
      <c r="AJ53" s="292" t="str">
        <f t="array" ref="AJ53">IF(D53="","",INDEX(구분표!$I$2:$I$313, MATCH(1,(구분표!$E$2:$E$313='17년일출'!C53)*(구분표!$F$2:$F$313='17년일출'!D53)*(구분표!$G$2:$G$313='17년일출'!B53),0)))</f>
        <v>0104</v>
      </c>
      <c r="AL53" s="292"/>
    </row>
    <row r="54" spans="1:38" ht="50.1" customHeight="1">
      <c r="A54" s="252">
        <v>47</v>
      </c>
      <c r="B54" s="334" t="str">
        <f>IFERROR(VLOOKUP($D54,구분표!$A$2:$C$313,2,FALSE),"")</f>
        <v>의회운영위원회</v>
      </c>
      <c r="C54" s="318" t="str">
        <f>IFERROR(VLOOKUP($D54,구분표!$A$2:$C$313,3,FALSE),"")</f>
        <v>의회사무처</v>
      </c>
      <c r="D54" s="299" t="s">
        <v>2164</v>
      </c>
      <c r="E54" s="280" t="s">
        <v>2148</v>
      </c>
      <c r="F54" s="335"/>
      <c r="G54" s="281"/>
      <c r="H54" s="280"/>
      <c r="I54" s="336" t="s">
        <v>2167</v>
      </c>
      <c r="J54" s="283">
        <v>0</v>
      </c>
      <c r="K54" s="284"/>
      <c r="L54" s="285"/>
      <c r="M54" s="286">
        <f>J54+K54+L54</f>
        <v>0</v>
      </c>
      <c r="N54" s="337"/>
      <c r="O54" s="288">
        <v>2000</v>
      </c>
      <c r="P54" s="289">
        <f t="shared" si="36"/>
        <v>2000</v>
      </c>
      <c r="Q54" s="290" t="str">
        <f>IF(AND((M54=0),(P54&gt;0)),"O",IF(AND((K54&lt;0),(M54-P54&lt;0)),"O","X"))</f>
        <v>O</v>
      </c>
      <c r="R54" s="400"/>
      <c r="S54" s="292" t="s">
        <v>2155</v>
      </c>
      <c r="U54" s="332" t="s">
        <v>2155</v>
      </c>
      <c r="V54" s="284">
        <f t="shared" si="21"/>
        <v>0</v>
      </c>
      <c r="W54" s="284">
        <f t="shared" si="22"/>
        <v>0</v>
      </c>
      <c r="X54" s="292" t="str">
        <f t="shared" si="25"/>
        <v>OK</v>
      </c>
      <c r="Z54" s="292" t="s">
        <v>2155</v>
      </c>
      <c r="AA54" s="284">
        <f t="shared" si="26"/>
        <v>0</v>
      </c>
      <c r="AB54" s="284">
        <f t="shared" si="27"/>
        <v>2000</v>
      </c>
      <c r="AC54" s="292" t="str">
        <f t="shared" si="28"/>
        <v>OK</v>
      </c>
      <c r="AE54" s="333" t="str">
        <f>IF(U54="","",IF(U54="도비","세입없음","직접입력"))</f>
        <v>세입없음</v>
      </c>
      <c r="AG54" s="318">
        <f t="shared" si="29"/>
        <v>732</v>
      </c>
      <c r="AH54" s="290" t="str">
        <f>IF(U54="","",IF(AND(U54="도비",AE54="세입없음"),"OK",IF(AND(U54&lt;&gt;"도비",AE54&lt;&gt;""),"OK","@@")))</f>
        <v>OK</v>
      </c>
      <c r="AJ54" s="292" t="str">
        <f t="array" ref="AJ54">IF(D54="","",INDEX(구분표!$I$2:$I$313, MATCH(1,(구분표!$E$2:$E$313='17년일출'!C54)*(구분표!$F$2:$F$313='17년일출'!D54)*(구분표!$G$2:$G$313='17년일출'!B54),0)))</f>
        <v>0105</v>
      </c>
      <c r="AL54" s="292"/>
    </row>
    <row r="55" spans="1:38" ht="50.1" customHeight="1">
      <c r="A55" s="252">
        <v>48</v>
      </c>
      <c r="B55" s="334" t="str">
        <f>IFERROR(VLOOKUP($D55,구분표!$A$2:$C$313,2,FALSE),"")</f>
        <v>의회운영위원회</v>
      </c>
      <c r="C55" s="318" t="str">
        <f>IFERROR(VLOOKUP($D55,구분표!$A$2:$C$313,3,FALSE),"")</f>
        <v>의회사무처</v>
      </c>
      <c r="D55" s="299" t="s">
        <v>2156</v>
      </c>
      <c r="E55" s="280" t="s">
        <v>2148</v>
      </c>
      <c r="F55" s="335"/>
      <c r="G55" s="281"/>
      <c r="H55" s="280"/>
      <c r="I55" s="336" t="s">
        <v>2171</v>
      </c>
      <c r="J55" s="283">
        <v>0</v>
      </c>
      <c r="K55" s="284"/>
      <c r="L55" s="285"/>
      <c r="M55" s="286">
        <f t="shared" ref="M55:M56" si="37">J55+K55+L55</f>
        <v>0</v>
      </c>
      <c r="N55" s="337"/>
      <c r="O55" s="288">
        <v>40000</v>
      </c>
      <c r="P55" s="289">
        <f>J55+N55+O55</f>
        <v>40000</v>
      </c>
      <c r="Q55" s="290" t="str">
        <f t="shared" ref="Q55:Q56" si="38">IF(AND((M55=0),(P55&gt;0)),"O",IF(AND((K55&lt;0),(M55-P55&lt;0)),"O","X"))</f>
        <v>O</v>
      </c>
      <c r="R55" s="400"/>
      <c r="S55" s="292" t="s">
        <v>2155</v>
      </c>
      <c r="U55" s="332" t="s">
        <v>2155</v>
      </c>
      <c r="V55" s="284">
        <f t="shared" si="21"/>
        <v>0</v>
      </c>
      <c r="W55" s="284">
        <f t="shared" si="22"/>
        <v>0</v>
      </c>
      <c r="X55" s="292" t="str">
        <f t="shared" si="25"/>
        <v>OK</v>
      </c>
      <c r="Z55" s="292" t="s">
        <v>2155</v>
      </c>
      <c r="AA55" s="284">
        <f t="shared" si="26"/>
        <v>0</v>
      </c>
      <c r="AB55" s="284">
        <f t="shared" si="27"/>
        <v>40000</v>
      </c>
      <c r="AC55" s="292" t="str">
        <f t="shared" si="28"/>
        <v>OK</v>
      </c>
      <c r="AE55" s="333" t="str">
        <f t="shared" ref="AE55:AE56" si="39">IF(U55="","",IF(U55="도비","세입없음","직접입력"))</f>
        <v>세입없음</v>
      </c>
      <c r="AG55" s="318">
        <f t="shared" si="29"/>
        <v>732</v>
      </c>
      <c r="AH55" s="290" t="str">
        <f t="shared" ref="AH55:AH56" si="40">IF(U55="","",IF(AND(U55="도비",AE55="세입없음"),"OK",IF(AND(U55&lt;&gt;"도비",AE55&lt;&gt;""),"OK","@@")))</f>
        <v>OK</v>
      </c>
      <c r="AJ55" s="292" t="str">
        <f t="array" ref="AJ55">IF(D55="","",INDEX(구분표!$I$2:$I$313, MATCH(1,(구분표!$E$2:$E$313='17년일출'!C55)*(구분표!$F$2:$F$313='17년일출'!D55)*(구분표!$G$2:$G$313='17년일출'!B55),0)))</f>
        <v>0102</v>
      </c>
      <c r="AL55" s="292"/>
    </row>
    <row r="56" spans="1:38" ht="50.1" customHeight="1">
      <c r="A56" s="252">
        <v>49</v>
      </c>
      <c r="B56" s="334" t="str">
        <f>IFERROR(VLOOKUP($D56,구분표!$A$2:$C$313,2,FALSE),"")</f>
        <v>의회운영위원회</v>
      </c>
      <c r="C56" s="318" t="str">
        <f>IFERROR(VLOOKUP($D56,구분표!$A$2:$C$313,3,FALSE),"")</f>
        <v>의회사무처</v>
      </c>
      <c r="D56" s="299" t="s">
        <v>2156</v>
      </c>
      <c r="E56" s="280" t="s">
        <v>2148</v>
      </c>
      <c r="F56" s="335"/>
      <c r="G56" s="281"/>
      <c r="H56" s="280"/>
      <c r="I56" s="336" t="s">
        <v>2172</v>
      </c>
      <c r="J56" s="283">
        <v>0</v>
      </c>
      <c r="K56" s="284"/>
      <c r="L56" s="285"/>
      <c r="M56" s="286">
        <f t="shared" si="37"/>
        <v>0</v>
      </c>
      <c r="N56" s="337"/>
      <c r="O56" s="288"/>
      <c r="P56" s="289">
        <f>J56+N56+O56</f>
        <v>0</v>
      </c>
      <c r="Q56" s="290" t="str">
        <f t="shared" si="38"/>
        <v>X</v>
      </c>
      <c r="R56" s="400"/>
      <c r="S56" s="292" t="s">
        <v>2155</v>
      </c>
      <c r="U56" s="332" t="s">
        <v>2155</v>
      </c>
      <c r="V56" s="284">
        <f t="shared" si="21"/>
        <v>0</v>
      </c>
      <c r="W56" s="284">
        <f t="shared" si="22"/>
        <v>0</v>
      </c>
      <c r="X56" s="292" t="str">
        <f t="shared" si="25"/>
        <v>OK</v>
      </c>
      <c r="Z56" s="292" t="s">
        <v>2155</v>
      </c>
      <c r="AA56" s="284">
        <f t="shared" si="26"/>
        <v>0</v>
      </c>
      <c r="AB56" s="284">
        <f t="shared" si="27"/>
        <v>0</v>
      </c>
      <c r="AC56" s="292" t="str">
        <f t="shared" si="28"/>
        <v>OK</v>
      </c>
      <c r="AE56" s="333" t="str">
        <f t="shared" si="39"/>
        <v>세입없음</v>
      </c>
      <c r="AG56" s="318">
        <f t="shared" si="29"/>
        <v>732</v>
      </c>
      <c r="AH56" s="290" t="str">
        <f t="shared" si="40"/>
        <v>OK</v>
      </c>
      <c r="AJ56" s="292" t="str">
        <f t="array" ref="AJ56">IF(D56="","",INDEX(구분표!$I$2:$I$313, MATCH(1,(구분표!$E$2:$E$313='17년일출'!C56)*(구분표!$F$2:$F$313='17년일출'!D56)*(구분표!$G$2:$G$313='17년일출'!B56),0)))</f>
        <v>0102</v>
      </c>
      <c r="AL56" s="292"/>
    </row>
    <row r="57" spans="1:38" ht="50.1" customHeight="1">
      <c r="A57" s="252">
        <v>49</v>
      </c>
      <c r="B57" s="334" t="str">
        <f>IFERROR(VLOOKUP($D57,구분표!$A$2:$C$313,2,FALSE),"")</f>
        <v>의회운영위원회</v>
      </c>
      <c r="C57" s="318" t="str">
        <f>IFERROR(VLOOKUP($D57,구분표!$A$2:$C$313,3,FALSE),"")</f>
        <v>의회사무처</v>
      </c>
      <c r="D57" s="299" t="s">
        <v>2156</v>
      </c>
      <c r="E57" s="280" t="s">
        <v>1116</v>
      </c>
      <c r="F57" s="335"/>
      <c r="G57" s="281">
        <v>15</v>
      </c>
      <c r="H57" s="280"/>
      <c r="I57" s="336" t="s">
        <v>2325</v>
      </c>
      <c r="J57" s="283">
        <v>320000</v>
      </c>
      <c r="K57" s="284"/>
      <c r="L57" s="285"/>
      <c r="M57" s="286">
        <f t="shared" ref="M57" si="41">J57+K57+L57</f>
        <v>320000</v>
      </c>
      <c r="N57" s="337"/>
      <c r="O57" s="288"/>
      <c r="P57" s="289">
        <f>J57+N57+O57</f>
        <v>320000</v>
      </c>
      <c r="Q57" s="290" t="str">
        <f t="shared" ref="Q57" si="42">IF(AND((M57=0),(P57&gt;0)),"O",IF(AND((K57&lt;0),(M57-P57&lt;0)),"O","X"))</f>
        <v>X</v>
      </c>
      <c r="R57" s="400" t="s">
        <v>2327</v>
      </c>
      <c r="S57" s="292" t="s">
        <v>489</v>
      </c>
      <c r="U57" s="332" t="s">
        <v>489</v>
      </c>
      <c r="V57" s="284">
        <f t="shared" si="21"/>
        <v>0</v>
      </c>
      <c r="W57" s="284">
        <f t="shared" si="22"/>
        <v>0</v>
      </c>
      <c r="X57" s="292" t="str">
        <f t="shared" si="25"/>
        <v>OK</v>
      </c>
      <c r="Z57" s="292" t="s">
        <v>489</v>
      </c>
      <c r="AA57" s="284">
        <f t="shared" si="26"/>
        <v>0</v>
      </c>
      <c r="AB57" s="284">
        <f t="shared" si="27"/>
        <v>0</v>
      </c>
      <c r="AC57" s="292" t="str">
        <f t="shared" si="28"/>
        <v>OK</v>
      </c>
      <c r="AE57" s="333" t="str">
        <f t="shared" ref="AE57" si="43">IF(U57="","",IF(U57="도비","세입없음","직접입력"))</f>
        <v>세입없음</v>
      </c>
      <c r="AG57" s="318">
        <f t="shared" si="29"/>
        <v>732</v>
      </c>
      <c r="AH57" s="290" t="str">
        <f t="shared" ref="AH57" si="44">IF(U57="","",IF(AND(U57="도비",AE57="세입없음"),"OK",IF(AND(U57&lt;&gt;"도비",AE57&lt;&gt;""),"OK","@@")))</f>
        <v>OK</v>
      </c>
      <c r="AJ57" s="292" t="str">
        <f t="array" ref="AJ57">IF(D57="","",INDEX(구분표!$I$2:$I$313, MATCH(1,(구분표!$E$2:$E$313='17년일출'!C57)*(구분표!$F$2:$F$313='17년일출'!D57)*(구분표!$G$2:$G$313='17년일출'!B57),0)))</f>
        <v>0102</v>
      </c>
      <c r="AL57" s="292"/>
    </row>
    <row r="58" spans="1:38" ht="50.1" customHeight="1">
      <c r="A58" s="252">
        <v>49</v>
      </c>
      <c r="B58" s="334" t="str">
        <f>IFERROR(VLOOKUP($D58,구분표!$A$2:$C$313,2,FALSE),"")</f>
        <v>의회운영위원회</v>
      </c>
      <c r="C58" s="318" t="str">
        <f>IFERROR(VLOOKUP($D58,구분표!$A$2:$C$313,3,FALSE),"")</f>
        <v>의회사무처</v>
      </c>
      <c r="D58" s="299" t="s">
        <v>2156</v>
      </c>
      <c r="E58" s="280" t="s">
        <v>1116</v>
      </c>
      <c r="F58" s="335"/>
      <c r="G58" s="281">
        <v>15</v>
      </c>
      <c r="H58" s="280"/>
      <c r="I58" s="336" t="s">
        <v>2326</v>
      </c>
      <c r="J58" s="283">
        <v>96000</v>
      </c>
      <c r="K58" s="284"/>
      <c r="L58" s="285"/>
      <c r="M58" s="286">
        <f t="shared" ref="M58" si="45">J58+K58+L58</f>
        <v>96000</v>
      </c>
      <c r="N58" s="337"/>
      <c r="O58" s="288"/>
      <c r="P58" s="289">
        <f>J58+N58+O58</f>
        <v>96000</v>
      </c>
      <c r="Q58" s="290" t="str">
        <f t="shared" ref="Q58" si="46">IF(AND((M58=0),(P58&gt;0)),"O",IF(AND((K58&lt;0),(M58-P58&lt;0)),"O","X"))</f>
        <v>X</v>
      </c>
      <c r="R58" s="400" t="s">
        <v>2327</v>
      </c>
      <c r="S58" s="292" t="s">
        <v>489</v>
      </c>
      <c r="U58" s="332" t="s">
        <v>489</v>
      </c>
      <c r="V58" s="284">
        <f t="shared" si="21"/>
        <v>0</v>
      </c>
      <c r="W58" s="284">
        <f t="shared" si="22"/>
        <v>0</v>
      </c>
      <c r="X58" s="292" t="str">
        <f t="shared" si="25"/>
        <v>OK</v>
      </c>
      <c r="Z58" s="292" t="s">
        <v>489</v>
      </c>
      <c r="AA58" s="284">
        <f t="shared" si="26"/>
        <v>0</v>
      </c>
      <c r="AB58" s="284">
        <f t="shared" si="27"/>
        <v>0</v>
      </c>
      <c r="AC58" s="292" t="str">
        <f t="shared" si="28"/>
        <v>OK</v>
      </c>
      <c r="AE58" s="333" t="str">
        <f t="shared" ref="AE58" si="47">IF(U58="","",IF(U58="도비","세입없음","직접입력"))</f>
        <v>세입없음</v>
      </c>
      <c r="AG58" s="318">
        <f t="shared" si="29"/>
        <v>732</v>
      </c>
      <c r="AH58" s="290" t="str">
        <f t="shared" ref="AH58" si="48">IF(U58="","",IF(AND(U58="도비",AE58="세입없음"),"OK",IF(AND(U58&lt;&gt;"도비",AE58&lt;&gt;""),"OK","@@")))</f>
        <v>OK</v>
      </c>
      <c r="AJ58" s="292" t="str">
        <f t="array" ref="AJ58">IF(D58="","",INDEX(구분표!$I$2:$I$313, MATCH(1,(구분표!$E$2:$E$313='17년일출'!C58)*(구분표!$F$2:$F$313='17년일출'!D58)*(구분표!$G$2:$G$313='17년일출'!B58),0)))</f>
        <v>0102</v>
      </c>
      <c r="AL58" s="292"/>
    </row>
    <row r="59" spans="1:38" ht="50.1" customHeight="1">
      <c r="A59" s="252">
        <v>50</v>
      </c>
      <c r="B59" s="334" t="str">
        <f>IFERROR(VLOOKUP($D59,구분표!$A$2:$C$313,2,FALSE),"")</f>
        <v>의회운영위원회</v>
      </c>
      <c r="C59" s="318" t="str">
        <f>IFERROR(VLOOKUP($D59,구분표!$A$2:$C$313,3,FALSE),"")</f>
        <v>대변인</v>
      </c>
      <c r="D59" s="299" t="s">
        <v>25</v>
      </c>
      <c r="E59" s="280" t="s">
        <v>822</v>
      </c>
      <c r="F59" s="335"/>
      <c r="G59" s="281">
        <v>30</v>
      </c>
      <c r="H59" s="280">
        <v>12</v>
      </c>
      <c r="I59" s="336" t="s">
        <v>861</v>
      </c>
      <c r="J59" s="283">
        <v>900000</v>
      </c>
      <c r="K59" s="284">
        <v>-100000</v>
      </c>
      <c r="L59" s="285"/>
      <c r="M59" s="286">
        <f t="shared" si="9"/>
        <v>800000</v>
      </c>
      <c r="N59" s="337"/>
      <c r="O59" s="288"/>
      <c r="P59" s="289">
        <f t="shared" si="17"/>
        <v>900000</v>
      </c>
      <c r="Q59" s="290" t="str">
        <f t="shared" si="11"/>
        <v>O</v>
      </c>
      <c r="R59" s="400"/>
      <c r="S59" s="292" t="s">
        <v>883</v>
      </c>
      <c r="U59" s="332" t="s">
        <v>883</v>
      </c>
      <c r="V59" s="284">
        <v>0</v>
      </c>
      <c r="W59" s="284">
        <v>-100000</v>
      </c>
      <c r="X59" s="292" t="str">
        <f t="shared" si="25"/>
        <v>OK</v>
      </c>
      <c r="Z59" s="292" t="s">
        <v>883</v>
      </c>
      <c r="AA59" s="284">
        <f t="shared" si="26"/>
        <v>0</v>
      </c>
      <c r="AB59" s="284">
        <f t="shared" si="27"/>
        <v>0</v>
      </c>
      <c r="AC59" s="292" t="str">
        <f t="shared" si="28"/>
        <v>OK</v>
      </c>
      <c r="AE59" s="333" t="str">
        <f t="shared" si="18"/>
        <v>세입없음</v>
      </c>
      <c r="AG59" s="318">
        <f t="shared" si="29"/>
        <v>732</v>
      </c>
      <c r="AH59" s="290" t="str">
        <f t="shared" si="12"/>
        <v>OK</v>
      </c>
      <c r="AJ59" s="292" t="str">
        <f t="array" ref="AJ59">IF(D59="","",INDEX(구분표!$I$2:$I$313, MATCH(1,(구분표!$E$2:$E$313='17년일출'!C59)*(구분표!$F$2:$F$313='17년일출'!D59)*(구분표!$G$2:$G$313='17년일출'!B59),0)))</f>
        <v>0106</v>
      </c>
      <c r="AL59" s="292"/>
    </row>
    <row r="60" spans="1:38" ht="50.1" customHeight="1">
      <c r="A60" s="252">
        <v>51</v>
      </c>
      <c r="B60" s="334" t="str">
        <f>IFERROR(VLOOKUP($D60,구분표!$A$2:$C$313,2,FALSE),"")</f>
        <v>의회운영위원회</v>
      </c>
      <c r="C60" s="318" t="str">
        <f>IFERROR(VLOOKUP($D60,구분표!$A$2:$C$313,3,FALSE),"")</f>
        <v>대변인</v>
      </c>
      <c r="D60" s="299" t="s">
        <v>25</v>
      </c>
      <c r="E60" s="280" t="s">
        <v>822</v>
      </c>
      <c r="F60" s="335"/>
      <c r="G60" s="281">
        <v>30</v>
      </c>
      <c r="H60" s="280">
        <v>4</v>
      </c>
      <c r="I60" s="336" t="s">
        <v>862</v>
      </c>
      <c r="J60" s="283">
        <v>2400475</v>
      </c>
      <c r="K60" s="284">
        <v>-350000</v>
      </c>
      <c r="L60" s="285"/>
      <c r="M60" s="286">
        <f t="shared" si="9"/>
        <v>2050475</v>
      </c>
      <c r="N60" s="337"/>
      <c r="O60" s="288"/>
      <c r="P60" s="289">
        <f t="shared" si="17"/>
        <v>2400475</v>
      </c>
      <c r="Q60" s="290" t="str">
        <f t="shared" si="11"/>
        <v>O</v>
      </c>
      <c r="R60" s="400"/>
      <c r="S60" s="292" t="s">
        <v>883</v>
      </c>
      <c r="U60" s="332" t="s">
        <v>883</v>
      </c>
      <c r="V60" s="284">
        <v>0</v>
      </c>
      <c r="W60" s="284">
        <v>-350000</v>
      </c>
      <c r="X60" s="292" t="str">
        <f t="shared" si="25"/>
        <v>OK</v>
      </c>
      <c r="Z60" s="292" t="s">
        <v>883</v>
      </c>
      <c r="AA60" s="284">
        <f t="shared" si="26"/>
        <v>0</v>
      </c>
      <c r="AB60" s="284">
        <f t="shared" si="27"/>
        <v>0</v>
      </c>
      <c r="AC60" s="292" t="str">
        <f t="shared" si="28"/>
        <v>OK</v>
      </c>
      <c r="AE60" s="333" t="str">
        <f t="shared" si="18"/>
        <v>세입없음</v>
      </c>
      <c r="AG60" s="318">
        <f t="shared" si="29"/>
        <v>732</v>
      </c>
      <c r="AH60" s="290" t="str">
        <f t="shared" si="12"/>
        <v>OK</v>
      </c>
      <c r="AJ60" s="292" t="str">
        <f t="array" ref="AJ60">IF(D60="","",INDEX(구분표!$I$2:$I$313, MATCH(1,(구분표!$E$2:$E$313='17년일출'!C60)*(구분표!$F$2:$F$313='17년일출'!D60)*(구분표!$G$2:$G$313='17년일출'!B60),0)))</f>
        <v>0106</v>
      </c>
      <c r="AL60" s="292"/>
    </row>
    <row r="61" spans="1:38" ht="50.1" customHeight="1">
      <c r="A61" s="252">
        <v>52</v>
      </c>
      <c r="B61" s="334" t="str">
        <f>IFERROR(VLOOKUP($D61,구분표!$A$2:$C$313,2,FALSE),"")</f>
        <v>의회운영위원회</v>
      </c>
      <c r="C61" s="318" t="str">
        <f>IFERROR(VLOOKUP($D61,구분표!$A$2:$C$313,3,FALSE),"")</f>
        <v>대변인</v>
      </c>
      <c r="D61" s="299" t="s">
        <v>25</v>
      </c>
      <c r="E61" s="280" t="s">
        <v>822</v>
      </c>
      <c r="F61" s="335"/>
      <c r="G61" s="281">
        <v>30</v>
      </c>
      <c r="H61" s="280">
        <v>7</v>
      </c>
      <c r="I61" s="336" t="s">
        <v>863</v>
      </c>
      <c r="J61" s="283">
        <v>1900000</v>
      </c>
      <c r="K61" s="284">
        <v>-300000</v>
      </c>
      <c r="L61" s="285"/>
      <c r="M61" s="286">
        <f t="shared" si="9"/>
        <v>1600000</v>
      </c>
      <c r="N61" s="337"/>
      <c r="O61" s="288"/>
      <c r="P61" s="289">
        <f t="shared" si="17"/>
        <v>1900000</v>
      </c>
      <c r="Q61" s="290" t="str">
        <f t="shared" si="11"/>
        <v>O</v>
      </c>
      <c r="R61" s="400"/>
      <c r="S61" s="292" t="s">
        <v>883</v>
      </c>
      <c r="U61" s="332" t="s">
        <v>883</v>
      </c>
      <c r="V61" s="284">
        <v>0</v>
      </c>
      <c r="W61" s="284">
        <v>-300000</v>
      </c>
      <c r="X61" s="292" t="str">
        <f t="shared" si="25"/>
        <v>OK</v>
      </c>
      <c r="Z61" s="292" t="s">
        <v>883</v>
      </c>
      <c r="AA61" s="284">
        <f t="shared" si="26"/>
        <v>0</v>
      </c>
      <c r="AB61" s="284">
        <f t="shared" si="27"/>
        <v>0</v>
      </c>
      <c r="AC61" s="292" t="str">
        <f t="shared" si="28"/>
        <v>OK</v>
      </c>
      <c r="AE61" s="333" t="str">
        <f t="shared" si="18"/>
        <v>세입없음</v>
      </c>
      <c r="AG61" s="318">
        <f t="shared" si="29"/>
        <v>732</v>
      </c>
      <c r="AH61" s="290" t="str">
        <f t="shared" si="12"/>
        <v>OK</v>
      </c>
      <c r="AJ61" s="292" t="str">
        <f t="array" ref="AJ61">IF(D61="","",INDEX(구분표!$I$2:$I$313, MATCH(1,(구분표!$E$2:$E$313='17년일출'!C61)*(구분표!$F$2:$F$313='17년일출'!D61)*(구분표!$G$2:$G$313='17년일출'!B61),0)))</f>
        <v>0106</v>
      </c>
      <c r="AL61" s="292"/>
    </row>
    <row r="62" spans="1:38" ht="50.1" customHeight="1">
      <c r="A62" s="252">
        <v>53</v>
      </c>
      <c r="B62" s="334" t="str">
        <f>IFERROR(VLOOKUP($D62,구분표!$A$2:$C$313,2,FALSE),"")</f>
        <v>의회운영위원회</v>
      </c>
      <c r="C62" s="318" t="str">
        <f>IFERROR(VLOOKUP($D62,구분표!$A$2:$C$313,3,FALSE),"")</f>
        <v>대변인</v>
      </c>
      <c r="D62" s="299" t="s">
        <v>25</v>
      </c>
      <c r="E62" s="280" t="s">
        <v>822</v>
      </c>
      <c r="F62" s="335"/>
      <c r="G62" s="281">
        <v>30</v>
      </c>
      <c r="H62" s="280">
        <v>9</v>
      </c>
      <c r="I62" s="336" t="s">
        <v>864</v>
      </c>
      <c r="J62" s="283">
        <v>1038000</v>
      </c>
      <c r="K62" s="284">
        <v>-100000</v>
      </c>
      <c r="L62" s="285"/>
      <c r="M62" s="286">
        <f t="shared" si="9"/>
        <v>938000</v>
      </c>
      <c r="N62" s="337"/>
      <c r="O62" s="288"/>
      <c r="P62" s="289">
        <f t="shared" si="17"/>
        <v>1038000</v>
      </c>
      <c r="Q62" s="290" t="str">
        <f t="shared" si="11"/>
        <v>O</v>
      </c>
      <c r="R62" s="400"/>
      <c r="S62" s="292" t="s">
        <v>883</v>
      </c>
      <c r="U62" s="332" t="s">
        <v>883</v>
      </c>
      <c r="V62" s="284">
        <v>0</v>
      </c>
      <c r="W62" s="284">
        <v>-100000</v>
      </c>
      <c r="X62" s="292" t="str">
        <f t="shared" si="25"/>
        <v>OK</v>
      </c>
      <c r="Z62" s="292" t="s">
        <v>883</v>
      </c>
      <c r="AA62" s="284">
        <f t="shared" si="26"/>
        <v>0</v>
      </c>
      <c r="AB62" s="284">
        <f t="shared" si="27"/>
        <v>0</v>
      </c>
      <c r="AC62" s="292" t="str">
        <f t="shared" si="28"/>
        <v>OK</v>
      </c>
      <c r="AE62" s="333" t="str">
        <f t="shared" si="18"/>
        <v>세입없음</v>
      </c>
      <c r="AG62" s="318">
        <f t="shared" si="29"/>
        <v>732</v>
      </c>
      <c r="AH62" s="290" t="str">
        <f t="shared" si="12"/>
        <v>OK</v>
      </c>
      <c r="AJ62" s="292" t="str">
        <f t="array" ref="AJ62">IF(D62="","",INDEX(구분표!$I$2:$I$313, MATCH(1,(구분표!$E$2:$E$313='17년일출'!C62)*(구분표!$F$2:$F$313='17년일출'!D62)*(구분표!$G$2:$G$313='17년일출'!B62),0)))</f>
        <v>0106</v>
      </c>
      <c r="AL62" s="292"/>
    </row>
    <row r="63" spans="1:38" ht="50.1" customHeight="1">
      <c r="A63" s="252">
        <v>54</v>
      </c>
      <c r="B63" s="334" t="str">
        <f>IFERROR(VLOOKUP($D63,구분표!$A$2:$C$313,2,FALSE),"")</f>
        <v>의회운영위원회</v>
      </c>
      <c r="C63" s="318" t="str">
        <f>IFERROR(VLOOKUP($D63,구분표!$A$2:$C$313,3,FALSE),"")</f>
        <v>대변인</v>
      </c>
      <c r="D63" s="299" t="s">
        <v>25</v>
      </c>
      <c r="E63" s="280" t="s">
        <v>822</v>
      </c>
      <c r="F63" s="335"/>
      <c r="G63" s="281">
        <v>31</v>
      </c>
      <c r="H63" s="280">
        <v>23</v>
      </c>
      <c r="I63" s="336" t="s">
        <v>865</v>
      </c>
      <c r="J63" s="283">
        <v>400000</v>
      </c>
      <c r="K63" s="284"/>
      <c r="L63" s="285">
        <v>220000</v>
      </c>
      <c r="M63" s="286">
        <f t="shared" si="9"/>
        <v>620000</v>
      </c>
      <c r="N63" s="337"/>
      <c r="O63" s="288">
        <v>250000</v>
      </c>
      <c r="P63" s="289">
        <f t="shared" si="17"/>
        <v>650000</v>
      </c>
      <c r="Q63" s="290" t="str">
        <f t="shared" si="11"/>
        <v>X</v>
      </c>
      <c r="R63" s="400"/>
      <c r="S63" s="292" t="s">
        <v>883</v>
      </c>
      <c r="U63" s="332" t="s">
        <v>883</v>
      </c>
      <c r="V63" s="284">
        <v>0</v>
      </c>
      <c r="W63" s="284">
        <v>220000</v>
      </c>
      <c r="X63" s="292" t="str">
        <f t="shared" si="25"/>
        <v>OK</v>
      </c>
      <c r="Z63" s="292" t="s">
        <v>883</v>
      </c>
      <c r="AA63" s="284">
        <f t="shared" si="26"/>
        <v>0</v>
      </c>
      <c r="AB63" s="284">
        <f t="shared" si="27"/>
        <v>250000</v>
      </c>
      <c r="AC63" s="292" t="str">
        <f t="shared" si="28"/>
        <v>OK</v>
      </c>
      <c r="AE63" s="333" t="str">
        <f t="shared" si="18"/>
        <v>세입없음</v>
      </c>
      <c r="AG63" s="318">
        <f t="shared" si="29"/>
        <v>732</v>
      </c>
      <c r="AH63" s="290" t="str">
        <f t="shared" si="12"/>
        <v>OK</v>
      </c>
      <c r="AJ63" s="292" t="str">
        <f t="array" ref="AJ63">IF(D63="","",INDEX(구분표!$I$2:$I$313, MATCH(1,(구분표!$E$2:$E$313='17년일출'!C63)*(구분표!$F$2:$F$313='17년일출'!D63)*(구분표!$G$2:$G$313='17년일출'!B63),0)))</f>
        <v>0106</v>
      </c>
      <c r="AL63" s="292"/>
    </row>
    <row r="64" spans="1:38" ht="50.1" customHeight="1">
      <c r="A64" s="252">
        <v>55</v>
      </c>
      <c r="B64" s="334" t="str">
        <f>IFERROR(VLOOKUP($D64,구분표!$A$2:$C$313,2,FALSE),"")</f>
        <v>의회운영위원회</v>
      </c>
      <c r="C64" s="318" t="str">
        <f>IFERROR(VLOOKUP($D64,구분표!$A$2:$C$313,3,FALSE),"")</f>
        <v>대변인</v>
      </c>
      <c r="D64" s="299" t="s">
        <v>25</v>
      </c>
      <c r="E64" s="280" t="s">
        <v>822</v>
      </c>
      <c r="F64" s="335"/>
      <c r="G64" s="281">
        <v>31</v>
      </c>
      <c r="H64" s="280">
        <v>19</v>
      </c>
      <c r="I64" s="336" t="s">
        <v>866</v>
      </c>
      <c r="J64" s="283">
        <v>100000</v>
      </c>
      <c r="K64" s="284">
        <v>-100000</v>
      </c>
      <c r="L64" s="285"/>
      <c r="M64" s="286">
        <f t="shared" si="9"/>
        <v>0</v>
      </c>
      <c r="N64" s="337">
        <v>-100000</v>
      </c>
      <c r="O64" s="288"/>
      <c r="P64" s="289">
        <f t="shared" si="17"/>
        <v>0</v>
      </c>
      <c r="Q64" s="290" t="str">
        <f t="shared" si="11"/>
        <v>X</v>
      </c>
      <c r="R64" s="400"/>
      <c r="S64" s="292" t="s">
        <v>883</v>
      </c>
      <c r="U64" s="332" t="s">
        <v>883</v>
      </c>
      <c r="V64" s="284"/>
      <c r="W64" s="284">
        <v>-100000</v>
      </c>
      <c r="X64" s="292" t="str">
        <f t="shared" si="25"/>
        <v>OK</v>
      </c>
      <c r="Z64" s="292" t="s">
        <v>883</v>
      </c>
      <c r="AA64" s="284">
        <f t="shared" si="26"/>
        <v>0</v>
      </c>
      <c r="AB64" s="284">
        <f t="shared" si="27"/>
        <v>-100000</v>
      </c>
      <c r="AC64" s="292" t="str">
        <f t="shared" si="28"/>
        <v>OK</v>
      </c>
      <c r="AE64" s="333" t="str">
        <f t="shared" si="18"/>
        <v>세입없음</v>
      </c>
      <c r="AG64" s="318">
        <f t="shared" si="29"/>
        <v>732</v>
      </c>
      <c r="AH64" s="290" t="str">
        <f t="shared" si="12"/>
        <v>OK</v>
      </c>
      <c r="AJ64" s="292" t="str">
        <f t="array" ref="AJ64">IF(D64="","",INDEX(구분표!$I$2:$I$313, MATCH(1,(구분표!$E$2:$E$313='17년일출'!C64)*(구분표!$F$2:$F$313='17년일출'!D64)*(구분표!$G$2:$G$313='17년일출'!B64),0)))</f>
        <v>0106</v>
      </c>
      <c r="AL64" s="292"/>
    </row>
    <row r="65" spans="1:38" ht="50.1" customHeight="1">
      <c r="A65" s="252">
        <v>56</v>
      </c>
      <c r="B65" s="334" t="str">
        <f>IFERROR(VLOOKUP($D65,구분표!$A$2:$C$313,2,FALSE),"")</f>
        <v>의회운영위원회</v>
      </c>
      <c r="C65" s="318" t="str">
        <f>IFERROR(VLOOKUP($D65,구분표!$A$2:$C$313,3,FALSE),"")</f>
        <v>소통기획관</v>
      </c>
      <c r="D65" s="299" t="s">
        <v>583</v>
      </c>
      <c r="E65" s="280" t="s">
        <v>822</v>
      </c>
      <c r="F65" s="335"/>
      <c r="G65" s="281">
        <v>39</v>
      </c>
      <c r="H65" s="280">
        <v>33</v>
      </c>
      <c r="I65" s="336" t="s">
        <v>867</v>
      </c>
      <c r="J65" s="283">
        <v>300000</v>
      </c>
      <c r="K65" s="284">
        <v>-100000</v>
      </c>
      <c r="L65" s="285"/>
      <c r="M65" s="286">
        <f t="shared" si="9"/>
        <v>200000</v>
      </c>
      <c r="N65" s="337">
        <v>-100000</v>
      </c>
      <c r="O65" s="288"/>
      <c r="P65" s="289">
        <f t="shared" si="17"/>
        <v>200000</v>
      </c>
      <c r="Q65" s="290" t="str">
        <f t="shared" si="11"/>
        <v>X</v>
      </c>
      <c r="R65" s="400"/>
      <c r="S65" s="292" t="s">
        <v>883</v>
      </c>
      <c r="U65" s="332" t="s">
        <v>883</v>
      </c>
      <c r="V65" s="284">
        <v>0</v>
      </c>
      <c r="W65" s="284">
        <v>-100000</v>
      </c>
      <c r="X65" s="292" t="str">
        <f t="shared" si="25"/>
        <v>OK</v>
      </c>
      <c r="Z65" s="292" t="s">
        <v>883</v>
      </c>
      <c r="AA65" s="284">
        <f t="shared" si="26"/>
        <v>0</v>
      </c>
      <c r="AB65" s="284">
        <f t="shared" si="27"/>
        <v>-100000</v>
      </c>
      <c r="AC65" s="292" t="str">
        <f t="shared" si="28"/>
        <v>OK</v>
      </c>
      <c r="AE65" s="333" t="str">
        <f t="shared" si="18"/>
        <v>세입없음</v>
      </c>
      <c r="AG65" s="318">
        <f t="shared" si="29"/>
        <v>732</v>
      </c>
      <c r="AH65" s="290" t="str">
        <f t="shared" si="12"/>
        <v>OK</v>
      </c>
      <c r="AJ65" s="292" t="str">
        <f t="array" ref="AJ65">IF(D65="","",INDEX(구분표!$I$2:$I$313, MATCH(1,(구분표!$E$2:$E$313='17년일출'!C65)*(구분표!$F$2:$F$313='17년일출'!D65)*(구분표!$G$2:$G$313='17년일출'!B65),0)))</f>
        <v>0108</v>
      </c>
      <c r="AL65" s="292"/>
    </row>
    <row r="66" spans="1:38" ht="50.1" customHeight="1">
      <c r="A66" s="252">
        <v>57</v>
      </c>
      <c r="B66" s="334" t="str">
        <f>IFERROR(VLOOKUP($D66,구분표!$A$2:$C$313,2,FALSE),"")</f>
        <v>의회운영위원회</v>
      </c>
      <c r="C66" s="318" t="str">
        <f>IFERROR(VLOOKUP($D66,구분표!$A$2:$C$313,3,FALSE),"")</f>
        <v>소통기획관</v>
      </c>
      <c r="D66" s="299" t="s">
        <v>583</v>
      </c>
      <c r="E66" s="280" t="s">
        <v>822</v>
      </c>
      <c r="F66" s="335"/>
      <c r="G66" s="281">
        <v>39</v>
      </c>
      <c r="H66" s="280">
        <v>39</v>
      </c>
      <c r="I66" s="336" t="s">
        <v>868</v>
      </c>
      <c r="J66" s="283">
        <v>135000</v>
      </c>
      <c r="K66" s="284">
        <v>-44000</v>
      </c>
      <c r="L66" s="285"/>
      <c r="M66" s="286">
        <f t="shared" si="9"/>
        <v>91000</v>
      </c>
      <c r="N66" s="337">
        <v>-44000</v>
      </c>
      <c r="O66" s="288"/>
      <c r="P66" s="289">
        <f t="shared" si="17"/>
        <v>91000</v>
      </c>
      <c r="Q66" s="290" t="str">
        <f t="shared" si="11"/>
        <v>X</v>
      </c>
      <c r="R66" s="400"/>
      <c r="S66" s="292" t="s">
        <v>883</v>
      </c>
      <c r="U66" s="332" t="s">
        <v>883</v>
      </c>
      <c r="V66" s="284">
        <v>0</v>
      </c>
      <c r="W66" s="284">
        <v>-44000</v>
      </c>
      <c r="X66" s="292" t="str">
        <f t="shared" si="25"/>
        <v>OK</v>
      </c>
      <c r="Z66" s="292" t="s">
        <v>883</v>
      </c>
      <c r="AA66" s="284">
        <f t="shared" si="26"/>
        <v>0</v>
      </c>
      <c r="AB66" s="284">
        <f t="shared" si="27"/>
        <v>-44000</v>
      </c>
      <c r="AC66" s="292" t="str">
        <f t="shared" si="28"/>
        <v>OK</v>
      </c>
      <c r="AE66" s="333" t="str">
        <f t="shared" si="18"/>
        <v>세입없음</v>
      </c>
      <c r="AG66" s="318">
        <f t="shared" si="29"/>
        <v>732</v>
      </c>
      <c r="AH66" s="290" t="str">
        <f t="shared" si="12"/>
        <v>OK</v>
      </c>
      <c r="AJ66" s="292" t="str">
        <f t="array" ref="AJ66">IF(D66="","",INDEX(구분표!$I$2:$I$313, MATCH(1,(구분표!$E$2:$E$313='17년일출'!C66)*(구분표!$F$2:$F$313='17년일출'!D66)*(구분표!$G$2:$G$313='17년일출'!B66),0)))</f>
        <v>0108</v>
      </c>
      <c r="AL66" s="292"/>
    </row>
    <row r="67" spans="1:38" ht="50.1" customHeight="1">
      <c r="A67" s="252">
        <v>58</v>
      </c>
      <c r="B67" s="334" t="str">
        <f>IFERROR(VLOOKUP($D67,구분표!$A$2:$C$313,2,FALSE),"")</f>
        <v>의회운영위원회</v>
      </c>
      <c r="C67" s="318" t="str">
        <f>IFERROR(VLOOKUP($D67,구분표!$A$2:$C$313,3,FALSE),"")</f>
        <v>소통기획관</v>
      </c>
      <c r="D67" s="299" t="s">
        <v>583</v>
      </c>
      <c r="E67" s="280" t="s">
        <v>822</v>
      </c>
      <c r="F67" s="335"/>
      <c r="G67" s="281">
        <v>39</v>
      </c>
      <c r="H67" s="280">
        <v>39</v>
      </c>
      <c r="I67" s="336" t="s">
        <v>869</v>
      </c>
      <c r="J67" s="283">
        <v>19800</v>
      </c>
      <c r="K67" s="284">
        <v>-10800</v>
      </c>
      <c r="L67" s="285"/>
      <c r="M67" s="286">
        <f t="shared" si="9"/>
        <v>9000</v>
      </c>
      <c r="N67" s="337">
        <v>-10800</v>
      </c>
      <c r="O67" s="288"/>
      <c r="P67" s="289">
        <f t="shared" ref="P67:P87" si="49">J67+N67+O67</f>
        <v>9000</v>
      </c>
      <c r="Q67" s="290" t="str">
        <f t="shared" si="11"/>
        <v>X</v>
      </c>
      <c r="R67" s="400"/>
      <c r="S67" s="292" t="s">
        <v>883</v>
      </c>
      <c r="U67" s="332" t="s">
        <v>883</v>
      </c>
      <c r="V67" s="284">
        <v>0</v>
      </c>
      <c r="W67" s="284">
        <v>-10800</v>
      </c>
      <c r="X67" s="292" t="str">
        <f t="shared" si="25"/>
        <v>OK</v>
      </c>
      <c r="Z67" s="292" t="s">
        <v>883</v>
      </c>
      <c r="AA67" s="284">
        <f t="shared" si="26"/>
        <v>0</v>
      </c>
      <c r="AB67" s="284">
        <f t="shared" si="27"/>
        <v>-10800</v>
      </c>
      <c r="AC67" s="292" t="str">
        <f t="shared" si="28"/>
        <v>OK</v>
      </c>
      <c r="AE67" s="333" t="str">
        <f t="shared" si="18"/>
        <v>세입없음</v>
      </c>
      <c r="AG67" s="318">
        <f t="shared" si="29"/>
        <v>732</v>
      </c>
      <c r="AH67" s="290" t="str">
        <f t="shared" si="12"/>
        <v>OK</v>
      </c>
      <c r="AJ67" s="292" t="str">
        <f t="array" ref="AJ67">IF(D67="","",INDEX(구분표!$I$2:$I$313, MATCH(1,(구분표!$E$2:$E$313='17년일출'!C67)*(구분표!$F$2:$F$313='17년일출'!D67)*(구분표!$G$2:$G$313='17년일출'!B67),0)))</f>
        <v>0108</v>
      </c>
      <c r="AL67" s="292"/>
    </row>
    <row r="68" spans="1:38" ht="50.1" customHeight="1">
      <c r="A68" s="252">
        <v>59</v>
      </c>
      <c r="B68" s="334" t="str">
        <f>IFERROR(VLOOKUP($D68,구분표!$A$2:$C$313,2,FALSE),"")</f>
        <v>의회운영위원회</v>
      </c>
      <c r="C68" s="318" t="str">
        <f>IFERROR(VLOOKUP($D68,구분표!$A$2:$C$313,3,FALSE),"")</f>
        <v>소통기획관</v>
      </c>
      <c r="D68" s="299" t="s">
        <v>583</v>
      </c>
      <c r="E68" s="280" t="s">
        <v>822</v>
      </c>
      <c r="F68" s="335"/>
      <c r="G68" s="281">
        <v>39</v>
      </c>
      <c r="H68" s="280">
        <v>45</v>
      </c>
      <c r="I68" s="336" t="s">
        <v>870</v>
      </c>
      <c r="J68" s="283">
        <v>400000</v>
      </c>
      <c r="K68" s="284">
        <v>-60000</v>
      </c>
      <c r="L68" s="285"/>
      <c r="M68" s="286">
        <f t="shared" si="9"/>
        <v>340000</v>
      </c>
      <c r="N68" s="337">
        <v>-60000</v>
      </c>
      <c r="O68" s="288"/>
      <c r="P68" s="289">
        <f t="shared" si="49"/>
        <v>340000</v>
      </c>
      <c r="Q68" s="290" t="str">
        <f t="shared" si="11"/>
        <v>X</v>
      </c>
      <c r="R68" s="400"/>
      <c r="S68" s="292" t="s">
        <v>883</v>
      </c>
      <c r="U68" s="332" t="s">
        <v>883</v>
      </c>
      <c r="V68" s="284">
        <v>0</v>
      </c>
      <c r="W68" s="284">
        <v>-60000</v>
      </c>
      <c r="X68" s="292" t="str">
        <f t="shared" si="25"/>
        <v>OK</v>
      </c>
      <c r="Z68" s="292" t="s">
        <v>883</v>
      </c>
      <c r="AA68" s="284">
        <f t="shared" si="26"/>
        <v>0</v>
      </c>
      <c r="AB68" s="284">
        <f t="shared" si="27"/>
        <v>-60000</v>
      </c>
      <c r="AC68" s="292" t="str">
        <f t="shared" si="28"/>
        <v>OK</v>
      </c>
      <c r="AE68" s="333" t="str">
        <f t="shared" si="18"/>
        <v>세입없음</v>
      </c>
      <c r="AG68" s="318">
        <f t="shared" si="29"/>
        <v>732</v>
      </c>
      <c r="AH68" s="290" t="str">
        <f t="shared" si="12"/>
        <v>OK</v>
      </c>
      <c r="AJ68" s="292" t="str">
        <f t="array" ref="AJ68">IF(D68="","",INDEX(구분표!$I$2:$I$313, MATCH(1,(구분표!$E$2:$E$313='17년일출'!C68)*(구분표!$F$2:$F$313='17년일출'!D68)*(구분표!$G$2:$G$313='17년일출'!B68),0)))</f>
        <v>0108</v>
      </c>
      <c r="AL68" s="292"/>
    </row>
    <row r="69" spans="1:38" ht="50.1" customHeight="1">
      <c r="A69" s="252">
        <v>60</v>
      </c>
      <c r="B69" s="334" t="str">
        <f>IFERROR(VLOOKUP($D69,구분표!$A$2:$C$313,2,FALSE),"")</f>
        <v>의회운영위원회</v>
      </c>
      <c r="C69" s="318" t="str">
        <f>IFERROR(VLOOKUP($D69,구분표!$A$2:$C$313,3,FALSE),"")</f>
        <v>소통기획관</v>
      </c>
      <c r="D69" s="299" t="s">
        <v>583</v>
      </c>
      <c r="E69" s="280" t="s">
        <v>822</v>
      </c>
      <c r="F69" s="335"/>
      <c r="G69" s="281">
        <v>40</v>
      </c>
      <c r="H69" s="280">
        <v>53</v>
      </c>
      <c r="I69" s="336" t="s">
        <v>871</v>
      </c>
      <c r="J69" s="283">
        <v>211845</v>
      </c>
      <c r="K69" s="284">
        <v>-14845</v>
      </c>
      <c r="L69" s="285"/>
      <c r="M69" s="286">
        <f t="shared" si="9"/>
        <v>197000</v>
      </c>
      <c r="N69" s="337">
        <v>-14845</v>
      </c>
      <c r="O69" s="288"/>
      <c r="P69" s="289">
        <f t="shared" si="49"/>
        <v>197000</v>
      </c>
      <c r="Q69" s="290" t="str">
        <f t="shared" si="11"/>
        <v>X</v>
      </c>
      <c r="R69" s="400"/>
      <c r="S69" s="292" t="s">
        <v>883</v>
      </c>
      <c r="U69" s="332" t="s">
        <v>883</v>
      </c>
      <c r="V69" s="284">
        <v>0</v>
      </c>
      <c r="W69" s="284">
        <v>-14845</v>
      </c>
      <c r="X69" s="292" t="str">
        <f t="shared" si="25"/>
        <v>OK</v>
      </c>
      <c r="Z69" s="292" t="s">
        <v>883</v>
      </c>
      <c r="AA69" s="284">
        <f t="shared" si="26"/>
        <v>0</v>
      </c>
      <c r="AB69" s="284">
        <f t="shared" si="27"/>
        <v>-14845</v>
      </c>
      <c r="AC69" s="292" t="str">
        <f t="shared" si="28"/>
        <v>OK</v>
      </c>
      <c r="AE69" s="333" t="str">
        <f t="shared" ref="AE69:AE91" si="50">IF(U69="","",IF(U69="도비","세입없음","직접입력"))</f>
        <v>세입없음</v>
      </c>
      <c r="AG69" s="318">
        <f t="shared" si="29"/>
        <v>732</v>
      </c>
      <c r="AH69" s="290" t="str">
        <f t="shared" si="12"/>
        <v>OK</v>
      </c>
      <c r="AJ69" s="292" t="str">
        <f t="array" ref="AJ69">IF(D69="","",INDEX(구분표!$I$2:$I$313, MATCH(1,(구분표!$E$2:$E$313='17년일출'!C69)*(구분표!$F$2:$F$313='17년일출'!D69)*(구분표!$G$2:$G$313='17년일출'!B69),0)))</f>
        <v>0108</v>
      </c>
      <c r="AL69" s="292"/>
    </row>
    <row r="70" spans="1:38" ht="50.1" customHeight="1">
      <c r="A70" s="252">
        <v>61</v>
      </c>
      <c r="B70" s="334" t="str">
        <f>IFERROR(VLOOKUP($D70,구분표!$A$2:$C$313,2,FALSE),"")</f>
        <v>의회운영위원회</v>
      </c>
      <c r="C70" s="318" t="str">
        <f>IFERROR(VLOOKUP($D70,구분표!$A$2:$C$313,3,FALSE),"")</f>
        <v>소통기획관</v>
      </c>
      <c r="D70" s="299" t="s">
        <v>583</v>
      </c>
      <c r="E70" s="280" t="s">
        <v>822</v>
      </c>
      <c r="F70" s="335"/>
      <c r="G70" s="281">
        <v>39</v>
      </c>
      <c r="H70" s="280">
        <v>36</v>
      </c>
      <c r="I70" s="336" t="s">
        <v>1652</v>
      </c>
      <c r="J70" s="283">
        <v>500000</v>
      </c>
      <c r="K70" s="284"/>
      <c r="L70" s="285"/>
      <c r="M70" s="286">
        <f>J70+K70+L70</f>
        <v>500000</v>
      </c>
      <c r="N70" s="337">
        <v>-100000</v>
      </c>
      <c r="O70" s="288"/>
      <c r="P70" s="289">
        <f>J70+N70+O70</f>
        <v>400000</v>
      </c>
      <c r="Q70" s="290" t="str">
        <f>IF(AND((M70=0),(P70&gt;0)),"O",IF(AND((K70&lt;0),(M70-P70&lt;0)),"O","X"))</f>
        <v>X</v>
      </c>
      <c r="R70" s="400"/>
      <c r="S70" s="292" t="s">
        <v>1645</v>
      </c>
      <c r="U70" s="332" t="s">
        <v>1645</v>
      </c>
      <c r="V70" s="284">
        <f>IF($U70&lt;&gt;"도비",IF($S70="국도비","직접입력",SUM($K70:$L70)),)</f>
        <v>0</v>
      </c>
      <c r="W70" s="284">
        <f>IF($U70="도비",SUM($K70:$L70),IF($S70="국도비","직접입력",SUM($K70:$L70)-$V70))</f>
        <v>0</v>
      </c>
      <c r="X70" s="292" t="str">
        <f t="shared" si="25"/>
        <v>OK</v>
      </c>
      <c r="Z70" s="292" t="s">
        <v>883</v>
      </c>
      <c r="AA70" s="284">
        <f t="shared" si="26"/>
        <v>0</v>
      </c>
      <c r="AB70" s="284">
        <f t="shared" si="27"/>
        <v>-100000</v>
      </c>
      <c r="AC70" s="292" t="str">
        <f t="shared" si="28"/>
        <v>OK</v>
      </c>
      <c r="AE70" s="333" t="str">
        <f>IF(U70="","",IF(U70="도비","세입없음","직접입력"))</f>
        <v>세입없음</v>
      </c>
      <c r="AG70" s="318">
        <f t="shared" si="29"/>
        <v>732</v>
      </c>
      <c r="AH70" s="290" t="str">
        <f>IF(U70="","",IF(AND(U70="도비",AE70="세입없음"),"OK",IF(AND(U70&lt;&gt;"도비",AE70&lt;&gt;""),"OK","@@")))</f>
        <v>OK</v>
      </c>
      <c r="AJ70" s="292" t="str">
        <f t="array" ref="AJ70">IF(D70="","",INDEX(구분표!$I$2:$I$313, MATCH(1,(구분표!$E$2:$E$313='17년일출'!C70)*(구분표!$F$2:$F$313='17년일출'!D70)*(구분표!$G$2:$G$313='17년일출'!B70),0)))</f>
        <v>0108</v>
      </c>
      <c r="AL70" s="292"/>
    </row>
    <row r="71" spans="1:38" ht="50.1" customHeight="1">
      <c r="A71" s="252">
        <v>62</v>
      </c>
      <c r="B71" s="334" t="str">
        <f>IFERROR(VLOOKUP($D71,구분표!$A$2:$C$313,2,FALSE),"")</f>
        <v>의회운영위원회</v>
      </c>
      <c r="C71" s="318" t="str">
        <f>IFERROR(VLOOKUP($D71,구분표!$A$2:$C$313,3,FALSE),"")</f>
        <v>소통기획관</v>
      </c>
      <c r="D71" s="299" t="s">
        <v>583</v>
      </c>
      <c r="E71" s="280" t="s">
        <v>822</v>
      </c>
      <c r="F71" s="335"/>
      <c r="G71" s="281">
        <v>40</v>
      </c>
      <c r="H71" s="280">
        <v>48</v>
      </c>
      <c r="I71" s="336" t="s">
        <v>1653</v>
      </c>
      <c r="J71" s="283">
        <v>1028000</v>
      </c>
      <c r="K71" s="284"/>
      <c r="L71" s="285"/>
      <c r="M71" s="286">
        <f>J71+K71+L71</f>
        <v>1028000</v>
      </c>
      <c r="N71" s="337"/>
      <c r="O71" s="288"/>
      <c r="P71" s="289">
        <f>J71+N71+O71</f>
        <v>1028000</v>
      </c>
      <c r="Q71" s="290" t="str">
        <f>IF(AND((M71=0),(P71&gt;0)),"O",IF(AND((K71&lt;0),(M71-P71&lt;0)),"O","X"))</f>
        <v>X</v>
      </c>
      <c r="R71" s="400"/>
      <c r="S71" s="292" t="s">
        <v>1645</v>
      </c>
      <c r="U71" s="332" t="s">
        <v>1645</v>
      </c>
      <c r="V71" s="284">
        <f>IF($U71&lt;&gt;"도비",IF($S71="국도비","직접입력",SUM($K71:$L71)),)</f>
        <v>0</v>
      </c>
      <c r="W71" s="284">
        <f>IF($U71="도비",SUM($K71:$L71),IF($S71="국도비","직접입력",SUM($K71:$L71)-$V71))</f>
        <v>0</v>
      </c>
      <c r="X71" s="292" t="str">
        <f t="shared" si="25"/>
        <v>OK</v>
      </c>
      <c r="Z71" s="292" t="s">
        <v>883</v>
      </c>
      <c r="AA71" s="284">
        <f t="shared" si="26"/>
        <v>0</v>
      </c>
      <c r="AB71" s="284">
        <f t="shared" si="27"/>
        <v>0</v>
      </c>
      <c r="AC71" s="292" t="str">
        <f t="shared" si="28"/>
        <v>OK</v>
      </c>
      <c r="AE71" s="333" t="str">
        <f>IF(U71="","",IF(U71="도비","세입없음","직접입력"))</f>
        <v>세입없음</v>
      </c>
      <c r="AG71" s="318">
        <f t="shared" si="29"/>
        <v>732</v>
      </c>
      <c r="AH71" s="290" t="str">
        <f>IF(U71="","",IF(AND(U71="도비",AE71="세입없음"),"OK",IF(AND(U71&lt;&gt;"도비",AE71&lt;&gt;""),"OK","@@")))</f>
        <v>OK</v>
      </c>
      <c r="AJ71" s="292" t="str">
        <f t="array" ref="AJ71">IF(D71="","",INDEX(구분표!$I$2:$I$313, MATCH(1,(구분표!$E$2:$E$313='17년일출'!C71)*(구분표!$F$2:$F$313='17년일출'!D71)*(구분표!$G$2:$G$313='17년일출'!B71),0)))</f>
        <v>0108</v>
      </c>
      <c r="AL71" s="292"/>
    </row>
    <row r="72" spans="1:38" ht="50.1" customHeight="1">
      <c r="A72" s="252">
        <v>63</v>
      </c>
      <c r="B72" s="334" t="str">
        <f>IFERROR(VLOOKUP($D72,구분표!$A$2:$C$313,2,FALSE),"")</f>
        <v>의회운영위원회</v>
      </c>
      <c r="C72" s="318" t="str">
        <f>IFERROR(VLOOKUP($D72,구분표!$A$2:$C$313,3,FALSE),"")</f>
        <v>소통기획관</v>
      </c>
      <c r="D72" s="299" t="s">
        <v>584</v>
      </c>
      <c r="E72" s="280" t="s">
        <v>822</v>
      </c>
      <c r="F72" s="335"/>
      <c r="G72" s="281">
        <v>42</v>
      </c>
      <c r="H72" s="280">
        <v>66</v>
      </c>
      <c r="I72" s="336" t="s">
        <v>872</v>
      </c>
      <c r="J72" s="283">
        <v>1008000</v>
      </c>
      <c r="K72" s="284">
        <v>-507400</v>
      </c>
      <c r="L72" s="285"/>
      <c r="M72" s="286">
        <f t="shared" si="9"/>
        <v>500600</v>
      </c>
      <c r="N72" s="337">
        <v>-400000</v>
      </c>
      <c r="O72" s="288"/>
      <c r="P72" s="289">
        <f t="shared" si="49"/>
        <v>608000</v>
      </c>
      <c r="Q72" s="290" t="str">
        <f t="shared" si="11"/>
        <v>O</v>
      </c>
      <c r="R72" s="400"/>
      <c r="S72" s="292" t="s">
        <v>883</v>
      </c>
      <c r="U72" s="332" t="s">
        <v>883</v>
      </c>
      <c r="V72" s="284">
        <v>0</v>
      </c>
      <c r="W72" s="284">
        <v>-507400</v>
      </c>
      <c r="X72" s="292" t="str">
        <f t="shared" ref="X72:X96" si="51">IF(SUM($K72:$L72)=SUM($V72:$W72),"OK","검토")</f>
        <v>OK</v>
      </c>
      <c r="Z72" s="292" t="s">
        <v>883</v>
      </c>
      <c r="AA72" s="284">
        <f t="shared" ref="AA72:AA96" si="52">IF($U72&lt;&gt;"도비",IF($S72="국도비","직접입력",SUM($N72:$O72)),)</f>
        <v>0</v>
      </c>
      <c r="AB72" s="284">
        <f t="shared" ref="AB72:AB96" si="53">IF($U72="도비",SUM(N72:O72),IF($S72="국도비","직접입력",SUM(N72:O72)-AA72))</f>
        <v>-400000</v>
      </c>
      <c r="AC72" s="292" t="str">
        <f t="shared" ref="AC72:AC96" si="54">IF(SUM(N72:O72)=SUM(AA72:AB72),"OK","검토")</f>
        <v>OK</v>
      </c>
      <c r="AE72" s="333" t="str">
        <f t="shared" si="50"/>
        <v>세입없음</v>
      </c>
      <c r="AG72" s="318">
        <f t="shared" ref="AG72:AG96" si="55">IF(AE72="","",COUNTIF($AE$7:$AE$925,AE72))</f>
        <v>732</v>
      </c>
      <c r="AH72" s="290" t="str">
        <f t="shared" si="12"/>
        <v>OK</v>
      </c>
      <c r="AJ72" s="292" t="str">
        <f t="array" ref="AJ72">IF(D72="","",INDEX(구분표!$I$2:$I$313, MATCH(1,(구분표!$E$2:$E$313='17년일출'!C72)*(구분표!$F$2:$F$313='17년일출'!D72)*(구분표!$G$2:$G$313='17년일출'!B72),0)))</f>
        <v>0109</v>
      </c>
      <c r="AL72" s="292"/>
    </row>
    <row r="73" spans="1:38" ht="50.1" customHeight="1">
      <c r="A73" s="252">
        <v>64</v>
      </c>
      <c r="B73" s="334" t="str">
        <f>IFERROR(VLOOKUP($D73,구분표!$A$2:$C$313,2,FALSE),"")</f>
        <v>의회운영위원회</v>
      </c>
      <c r="C73" s="318" t="str">
        <f>IFERROR(VLOOKUP($D73,구분표!$A$2:$C$313,3,FALSE),"")</f>
        <v>소통기획관</v>
      </c>
      <c r="D73" s="299" t="s">
        <v>584</v>
      </c>
      <c r="E73" s="280" t="s">
        <v>822</v>
      </c>
      <c r="F73" s="335"/>
      <c r="G73" s="281">
        <v>42</v>
      </c>
      <c r="H73" s="280">
        <v>69</v>
      </c>
      <c r="I73" s="336" t="s">
        <v>873</v>
      </c>
      <c r="J73" s="283">
        <v>1206000</v>
      </c>
      <c r="K73" s="284">
        <v>-380000</v>
      </c>
      <c r="L73" s="285"/>
      <c r="M73" s="286">
        <f t="shared" si="9"/>
        <v>826000</v>
      </c>
      <c r="N73" s="337"/>
      <c r="O73" s="288"/>
      <c r="P73" s="289">
        <f t="shared" si="49"/>
        <v>1206000</v>
      </c>
      <c r="Q73" s="290" t="str">
        <f t="shared" si="11"/>
        <v>O</v>
      </c>
      <c r="R73" s="400"/>
      <c r="S73" s="292" t="s">
        <v>883</v>
      </c>
      <c r="U73" s="332" t="s">
        <v>883</v>
      </c>
      <c r="V73" s="284">
        <v>0</v>
      </c>
      <c r="W73" s="284">
        <v>-380000</v>
      </c>
      <c r="X73" s="292" t="str">
        <f t="shared" si="51"/>
        <v>OK</v>
      </c>
      <c r="Z73" s="292" t="s">
        <v>883</v>
      </c>
      <c r="AA73" s="284">
        <f t="shared" si="52"/>
        <v>0</v>
      </c>
      <c r="AB73" s="284">
        <f t="shared" si="53"/>
        <v>0</v>
      </c>
      <c r="AC73" s="292" t="str">
        <f t="shared" si="54"/>
        <v>OK</v>
      </c>
      <c r="AE73" s="333" t="str">
        <f t="shared" si="50"/>
        <v>세입없음</v>
      </c>
      <c r="AG73" s="318">
        <f t="shared" si="55"/>
        <v>732</v>
      </c>
      <c r="AH73" s="290" t="str">
        <f t="shared" si="12"/>
        <v>OK</v>
      </c>
      <c r="AJ73" s="292" t="str">
        <f t="array" ref="AJ73">IF(D73="","",INDEX(구분표!$I$2:$I$313, MATCH(1,(구분표!$E$2:$E$313='17년일출'!C73)*(구분표!$F$2:$F$313='17년일출'!D73)*(구분표!$G$2:$G$313='17년일출'!B73),0)))</f>
        <v>0109</v>
      </c>
      <c r="AL73" s="292"/>
    </row>
    <row r="74" spans="1:38" ht="50.1" customHeight="1">
      <c r="A74" s="252">
        <v>65</v>
      </c>
      <c r="B74" s="334" t="str">
        <f>IFERROR(VLOOKUP($D74,구분표!$A$2:$C$313,2,FALSE),"")</f>
        <v>의회운영위원회</v>
      </c>
      <c r="C74" s="318" t="str">
        <f>IFERROR(VLOOKUP($D74,구분표!$A$2:$C$313,3,FALSE),"")</f>
        <v>소통기획관</v>
      </c>
      <c r="D74" s="299" t="s">
        <v>584</v>
      </c>
      <c r="E74" s="280" t="s">
        <v>822</v>
      </c>
      <c r="F74" s="335"/>
      <c r="G74" s="281">
        <v>42</v>
      </c>
      <c r="H74" s="280">
        <v>73</v>
      </c>
      <c r="I74" s="336" t="s">
        <v>874</v>
      </c>
      <c r="J74" s="283">
        <v>300000</v>
      </c>
      <c r="K74" s="284">
        <v>-200000</v>
      </c>
      <c r="L74" s="285"/>
      <c r="M74" s="286">
        <f t="shared" si="9"/>
        <v>100000</v>
      </c>
      <c r="N74" s="337">
        <v>-200000</v>
      </c>
      <c r="O74" s="288"/>
      <c r="P74" s="289">
        <f t="shared" si="49"/>
        <v>100000</v>
      </c>
      <c r="Q74" s="290" t="str">
        <f t="shared" si="11"/>
        <v>X</v>
      </c>
      <c r="R74" s="400"/>
      <c r="S74" s="292" t="s">
        <v>883</v>
      </c>
      <c r="U74" s="332" t="s">
        <v>883</v>
      </c>
      <c r="V74" s="284">
        <v>0</v>
      </c>
      <c r="W74" s="284">
        <v>-200000</v>
      </c>
      <c r="X74" s="292" t="str">
        <f t="shared" si="51"/>
        <v>OK</v>
      </c>
      <c r="Z74" s="292" t="s">
        <v>883</v>
      </c>
      <c r="AA74" s="284">
        <f t="shared" si="52"/>
        <v>0</v>
      </c>
      <c r="AB74" s="284">
        <f t="shared" si="53"/>
        <v>-200000</v>
      </c>
      <c r="AC74" s="292" t="str">
        <f t="shared" si="54"/>
        <v>OK</v>
      </c>
      <c r="AE74" s="333" t="str">
        <f t="shared" si="50"/>
        <v>세입없음</v>
      </c>
      <c r="AG74" s="318">
        <f t="shared" si="55"/>
        <v>732</v>
      </c>
      <c r="AH74" s="290" t="str">
        <f t="shared" si="12"/>
        <v>OK</v>
      </c>
      <c r="AJ74" s="292" t="str">
        <f t="array" ref="AJ74">IF(D74="","",INDEX(구분표!$I$2:$I$313, MATCH(1,(구분표!$E$2:$E$313='17년일출'!C74)*(구분표!$F$2:$F$313='17년일출'!D74)*(구분표!$G$2:$G$313='17년일출'!B74),0)))</f>
        <v>0109</v>
      </c>
      <c r="AL74" s="292"/>
    </row>
    <row r="75" spans="1:38" ht="50.1" customHeight="1">
      <c r="A75" s="252">
        <v>66</v>
      </c>
      <c r="B75" s="334" t="str">
        <f>IFERROR(VLOOKUP($D75,구분표!$A$2:$C$313,2,FALSE),"")</f>
        <v>의회운영위원회</v>
      </c>
      <c r="C75" s="318" t="str">
        <f>IFERROR(VLOOKUP($D75,구분표!$A$2:$C$313,3,FALSE),"")</f>
        <v>소통기획관</v>
      </c>
      <c r="D75" s="299" t="s">
        <v>584</v>
      </c>
      <c r="E75" s="280" t="s">
        <v>822</v>
      </c>
      <c r="F75" s="335"/>
      <c r="G75" s="281">
        <v>42</v>
      </c>
      <c r="H75" s="280">
        <v>73</v>
      </c>
      <c r="I75" s="336" t="s">
        <v>875</v>
      </c>
      <c r="J75" s="283">
        <v>590000</v>
      </c>
      <c r="K75" s="284">
        <v>-32000</v>
      </c>
      <c r="L75" s="285"/>
      <c r="M75" s="286">
        <f t="shared" si="9"/>
        <v>558000</v>
      </c>
      <c r="N75" s="337">
        <v>-32000</v>
      </c>
      <c r="O75" s="288"/>
      <c r="P75" s="289">
        <f t="shared" si="49"/>
        <v>558000</v>
      </c>
      <c r="Q75" s="290" t="str">
        <f t="shared" si="11"/>
        <v>X</v>
      </c>
      <c r="R75" s="400"/>
      <c r="S75" s="292" t="s">
        <v>883</v>
      </c>
      <c r="U75" s="332" t="s">
        <v>883</v>
      </c>
      <c r="V75" s="284">
        <v>0</v>
      </c>
      <c r="W75" s="284">
        <v>-32000</v>
      </c>
      <c r="X75" s="292" t="str">
        <f t="shared" si="51"/>
        <v>OK</v>
      </c>
      <c r="Z75" s="292" t="s">
        <v>883</v>
      </c>
      <c r="AA75" s="284">
        <f t="shared" si="52"/>
        <v>0</v>
      </c>
      <c r="AB75" s="284">
        <f t="shared" si="53"/>
        <v>-32000</v>
      </c>
      <c r="AC75" s="292" t="str">
        <f t="shared" si="54"/>
        <v>OK</v>
      </c>
      <c r="AE75" s="333" t="str">
        <f t="shared" si="50"/>
        <v>세입없음</v>
      </c>
      <c r="AG75" s="318">
        <f t="shared" si="55"/>
        <v>732</v>
      </c>
      <c r="AH75" s="290" t="str">
        <f t="shared" si="12"/>
        <v>OK</v>
      </c>
      <c r="AJ75" s="292" t="str">
        <f t="array" ref="AJ75">IF(D75="","",INDEX(구분표!$I$2:$I$313, MATCH(1,(구분표!$E$2:$E$313='17년일출'!C75)*(구분표!$F$2:$F$313='17년일출'!D75)*(구분표!$G$2:$G$313='17년일출'!B75),0)))</f>
        <v>0109</v>
      </c>
      <c r="AL75" s="292"/>
    </row>
    <row r="76" spans="1:38" ht="50.1" customHeight="1">
      <c r="A76" s="252">
        <v>67</v>
      </c>
      <c r="B76" s="334" t="str">
        <f>IFERROR(VLOOKUP($D76,구분표!$A$2:$C$313,2,FALSE),"")</f>
        <v>의회운영위원회</v>
      </c>
      <c r="C76" s="318" t="str">
        <f>IFERROR(VLOOKUP($D76,구분표!$A$2:$C$313,3,FALSE),"")</f>
        <v>소통기획관</v>
      </c>
      <c r="D76" s="299" t="s">
        <v>584</v>
      </c>
      <c r="E76" s="280" t="s">
        <v>822</v>
      </c>
      <c r="F76" s="335" t="s">
        <v>824</v>
      </c>
      <c r="G76" s="281">
        <v>43</v>
      </c>
      <c r="H76" s="280">
        <v>78</v>
      </c>
      <c r="I76" s="336" t="s">
        <v>876</v>
      </c>
      <c r="J76" s="283">
        <v>300000</v>
      </c>
      <c r="K76" s="284">
        <v>-100000</v>
      </c>
      <c r="L76" s="285"/>
      <c r="M76" s="286">
        <f t="shared" si="9"/>
        <v>200000</v>
      </c>
      <c r="N76" s="337">
        <v>-100000</v>
      </c>
      <c r="O76" s="288"/>
      <c r="P76" s="289">
        <f t="shared" si="49"/>
        <v>200000</v>
      </c>
      <c r="Q76" s="290" t="str">
        <f t="shared" si="11"/>
        <v>X</v>
      </c>
      <c r="R76" s="400"/>
      <c r="S76" s="292" t="s">
        <v>883</v>
      </c>
      <c r="U76" s="332" t="s">
        <v>883</v>
      </c>
      <c r="V76" s="284">
        <v>0</v>
      </c>
      <c r="W76" s="284">
        <v>-100000</v>
      </c>
      <c r="X76" s="292" t="str">
        <f t="shared" si="51"/>
        <v>OK</v>
      </c>
      <c r="Z76" s="292" t="s">
        <v>883</v>
      </c>
      <c r="AA76" s="284">
        <f t="shared" si="52"/>
        <v>0</v>
      </c>
      <c r="AB76" s="284">
        <f t="shared" si="53"/>
        <v>-100000</v>
      </c>
      <c r="AC76" s="292" t="str">
        <f t="shared" si="54"/>
        <v>OK</v>
      </c>
      <c r="AE76" s="333" t="str">
        <f t="shared" si="50"/>
        <v>세입없음</v>
      </c>
      <c r="AG76" s="318">
        <f t="shared" si="55"/>
        <v>732</v>
      </c>
      <c r="AH76" s="290" t="str">
        <f t="shared" si="12"/>
        <v>OK</v>
      </c>
      <c r="AJ76" s="292" t="str">
        <f t="array" ref="AJ76">IF(D76="","",INDEX(구분표!$I$2:$I$313, MATCH(1,(구분표!$E$2:$E$313='17년일출'!C76)*(구분표!$F$2:$F$313='17년일출'!D76)*(구분표!$G$2:$G$313='17년일출'!B76),0)))</f>
        <v>0109</v>
      </c>
      <c r="AL76" s="292"/>
    </row>
    <row r="77" spans="1:38" ht="50.1" customHeight="1">
      <c r="A77" s="252">
        <v>68</v>
      </c>
      <c r="B77" s="334" t="str">
        <f>IFERROR(VLOOKUP($D77,구분표!$A$2:$C$313,2,FALSE),"")</f>
        <v>의회운영위원회</v>
      </c>
      <c r="C77" s="318" t="str">
        <f>IFERROR(VLOOKUP($D77,구분표!$A$2:$C$313,3,FALSE),"")</f>
        <v>소통기획관</v>
      </c>
      <c r="D77" s="299" t="s">
        <v>584</v>
      </c>
      <c r="E77" s="280" t="s">
        <v>822</v>
      </c>
      <c r="F77" s="335"/>
      <c r="G77" s="281">
        <v>42</v>
      </c>
      <c r="H77" s="280">
        <v>73</v>
      </c>
      <c r="I77" s="336" t="s">
        <v>1843</v>
      </c>
      <c r="J77" s="283">
        <v>1196600</v>
      </c>
      <c r="K77" s="284"/>
      <c r="L77" s="285"/>
      <c r="M77" s="286">
        <f>J77+K77+L77</f>
        <v>1196600</v>
      </c>
      <c r="N77" s="341"/>
      <c r="O77" s="288"/>
      <c r="P77" s="289">
        <f>J77+N77+O77</f>
        <v>1196600</v>
      </c>
      <c r="Q77" s="290" t="str">
        <f>IF(AND((M77=0),(P77&gt;0)),"O",IF(AND((K77&lt;0),(M77-P77&lt;0)),"O","X"))</f>
        <v>X</v>
      </c>
      <c r="R77" s="400"/>
      <c r="S77" s="292" t="s">
        <v>489</v>
      </c>
      <c r="U77" s="332" t="s">
        <v>489</v>
      </c>
      <c r="V77" s="284">
        <f>IF($U77&lt;&gt;"도비",IF($S77="국도비","직접입력",SUM($K77:$L77)),)</f>
        <v>0</v>
      </c>
      <c r="W77" s="284">
        <f>IF($U77="도비",SUM($K77:$L77),IF($S77="국도비","직접입력",SUM($K77:$L77)-$V77))</f>
        <v>0</v>
      </c>
      <c r="X77" s="292" t="str">
        <f t="shared" si="51"/>
        <v>OK</v>
      </c>
      <c r="Z77" s="292" t="s">
        <v>883</v>
      </c>
      <c r="AA77" s="284">
        <f t="shared" si="52"/>
        <v>0</v>
      </c>
      <c r="AB77" s="284">
        <f t="shared" si="53"/>
        <v>0</v>
      </c>
      <c r="AC77" s="292" t="str">
        <f t="shared" si="54"/>
        <v>OK</v>
      </c>
      <c r="AE77" s="333" t="str">
        <f>IF(U77="","",IF(U77="도비","세입없음","직접입력"))</f>
        <v>세입없음</v>
      </c>
      <c r="AG77" s="318">
        <f t="shared" si="55"/>
        <v>732</v>
      </c>
      <c r="AH77" s="290" t="str">
        <f>IF(U77="","",IF(AND(U77="도비",AE77="세입없음"),"OK",IF(AND(U77&lt;&gt;"도비",AE77&lt;&gt;""),"OK","@@")))</f>
        <v>OK</v>
      </c>
      <c r="AJ77" s="292" t="str">
        <f t="array" ref="AJ77">IF(D77="","",INDEX(구분표!$I$2:$I$313, MATCH(1,(구분표!$E$2:$E$313='17년일출'!C77)*(구분표!$F$2:$F$313='17년일출'!D77)*(구분표!$G$2:$G$313='17년일출'!B77),0)))</f>
        <v>0109</v>
      </c>
      <c r="AL77" s="292"/>
    </row>
    <row r="78" spans="1:38" ht="50.1" customHeight="1">
      <c r="A78" s="252">
        <v>69</v>
      </c>
      <c r="B78" s="334" t="str">
        <f>IFERROR(VLOOKUP($D78,구분표!$A$2:$C$313,2,FALSE),"")</f>
        <v>의회운영위원회</v>
      </c>
      <c r="C78" s="318" t="str">
        <f>IFERROR(VLOOKUP($D78,구분표!$A$2:$C$313,3,FALSE),"")</f>
        <v>소통기획관</v>
      </c>
      <c r="D78" s="299" t="s">
        <v>584</v>
      </c>
      <c r="E78" s="280" t="s">
        <v>822</v>
      </c>
      <c r="F78" s="335"/>
      <c r="G78" s="281">
        <v>42</v>
      </c>
      <c r="H78" s="280">
        <v>73</v>
      </c>
      <c r="I78" s="336" t="s">
        <v>1844</v>
      </c>
      <c r="J78" s="283">
        <v>270000</v>
      </c>
      <c r="K78" s="284"/>
      <c r="L78" s="285"/>
      <c r="M78" s="286">
        <f t="shared" ref="M78:M80" si="56">J78+K78+L78</f>
        <v>270000</v>
      </c>
      <c r="N78" s="341">
        <v>-72000</v>
      </c>
      <c r="O78" s="288"/>
      <c r="P78" s="289">
        <f t="shared" ref="P78:P80" si="57">J78+N78+O78</f>
        <v>198000</v>
      </c>
      <c r="Q78" s="290" t="str">
        <f t="shared" ref="Q78:Q80" si="58">IF(AND((M78=0),(P78&gt;0)),"O",IF(AND((K78&lt;0),(M78-P78&lt;0)),"O","X"))</f>
        <v>X</v>
      </c>
      <c r="R78" s="400"/>
      <c r="S78" s="292" t="s">
        <v>489</v>
      </c>
      <c r="U78" s="332" t="s">
        <v>489</v>
      </c>
      <c r="V78" s="284">
        <f>IF($U78&lt;&gt;"도비",IF($S78="국도비","직접입력",SUM($K78:$L78)),)</f>
        <v>0</v>
      </c>
      <c r="W78" s="284">
        <f>IF($U78="도비",SUM($K78:$L78),IF($S78="국도비","직접입력",SUM($K78:$L78)-$V78))</f>
        <v>0</v>
      </c>
      <c r="X78" s="292" t="str">
        <f t="shared" si="51"/>
        <v>OK</v>
      </c>
      <c r="Z78" s="292" t="s">
        <v>883</v>
      </c>
      <c r="AA78" s="284">
        <f t="shared" si="52"/>
        <v>0</v>
      </c>
      <c r="AB78" s="284">
        <f t="shared" si="53"/>
        <v>-72000</v>
      </c>
      <c r="AC78" s="292" t="str">
        <f t="shared" si="54"/>
        <v>OK</v>
      </c>
      <c r="AE78" s="333" t="str">
        <f t="shared" ref="AE78:AE80" si="59">IF(U78="","",IF(U78="도비","세입없음","직접입력"))</f>
        <v>세입없음</v>
      </c>
      <c r="AG78" s="318">
        <f t="shared" si="55"/>
        <v>732</v>
      </c>
      <c r="AH78" s="290" t="str">
        <f t="shared" ref="AH78:AH80" si="60">IF(U78="","",IF(AND(U78="도비",AE78="세입없음"),"OK",IF(AND(U78&lt;&gt;"도비",AE78&lt;&gt;""),"OK","@@")))</f>
        <v>OK</v>
      </c>
      <c r="AJ78" s="292" t="str">
        <f t="array" ref="AJ78">IF(D78="","",INDEX(구분표!$I$2:$I$313, MATCH(1,(구분표!$E$2:$E$313='17년일출'!C78)*(구분표!$F$2:$F$313='17년일출'!D78)*(구분표!$G$2:$G$313='17년일출'!B78),0)))</f>
        <v>0109</v>
      </c>
      <c r="AL78" s="292"/>
    </row>
    <row r="79" spans="1:38" ht="50.1" customHeight="1">
      <c r="A79" s="252">
        <v>70</v>
      </c>
      <c r="B79" s="334" t="str">
        <f>IFERROR(VLOOKUP($D79,구분표!$A$2:$C$313,2,FALSE),"")</f>
        <v>의회운영위원회</v>
      </c>
      <c r="C79" s="318" t="str">
        <f>IFERROR(VLOOKUP($D79,구분표!$A$2:$C$313,3,FALSE),"")</f>
        <v>소통기획관</v>
      </c>
      <c r="D79" s="299" t="s">
        <v>584</v>
      </c>
      <c r="E79" s="280" t="s">
        <v>822</v>
      </c>
      <c r="F79" s="335"/>
      <c r="G79" s="281">
        <v>42</v>
      </c>
      <c r="H79" s="280">
        <v>73</v>
      </c>
      <c r="I79" s="336" t="s">
        <v>1914</v>
      </c>
      <c r="J79" s="283">
        <v>590000</v>
      </c>
      <c r="K79" s="284"/>
      <c r="L79" s="285"/>
      <c r="M79" s="286">
        <f t="shared" si="56"/>
        <v>590000</v>
      </c>
      <c r="N79" s="337">
        <v>-110000</v>
      </c>
      <c r="O79" s="288"/>
      <c r="P79" s="289">
        <f t="shared" si="57"/>
        <v>480000</v>
      </c>
      <c r="Q79" s="290" t="str">
        <f t="shared" si="58"/>
        <v>X</v>
      </c>
      <c r="R79" s="400"/>
      <c r="S79" s="292" t="s">
        <v>489</v>
      </c>
      <c r="U79" s="332" t="s">
        <v>489</v>
      </c>
      <c r="V79" s="284">
        <f>IF($U79&lt;&gt;"도비",IF($S79="국도비","직접입력",SUM($K79:$L79)),)</f>
        <v>0</v>
      </c>
      <c r="W79" s="284">
        <f>IF($U79="도비",SUM($K79:$L79),IF($S79="국도비","직접입력",SUM($K79:$L79)-$V79))</f>
        <v>0</v>
      </c>
      <c r="X79" s="292" t="str">
        <f t="shared" si="51"/>
        <v>OK</v>
      </c>
      <c r="Z79" s="292" t="s">
        <v>883</v>
      </c>
      <c r="AA79" s="284">
        <f t="shared" si="52"/>
        <v>0</v>
      </c>
      <c r="AB79" s="284">
        <f t="shared" si="53"/>
        <v>-110000</v>
      </c>
      <c r="AC79" s="292" t="str">
        <f t="shared" si="54"/>
        <v>OK</v>
      </c>
      <c r="AE79" s="333" t="str">
        <f t="shared" si="59"/>
        <v>세입없음</v>
      </c>
      <c r="AG79" s="318">
        <f t="shared" si="55"/>
        <v>732</v>
      </c>
      <c r="AH79" s="290" t="str">
        <f t="shared" si="60"/>
        <v>OK</v>
      </c>
      <c r="AJ79" s="292" t="str">
        <f t="array" ref="AJ79">IF(D79="","",INDEX(구분표!$I$2:$I$313, MATCH(1,(구분표!$E$2:$E$313='17년일출'!C79)*(구분표!$F$2:$F$313='17년일출'!D79)*(구분표!$G$2:$G$313='17년일출'!B79),0)))</f>
        <v>0109</v>
      </c>
      <c r="AL79" s="292"/>
    </row>
    <row r="80" spans="1:38" ht="50.1" customHeight="1">
      <c r="A80" s="252">
        <v>71</v>
      </c>
      <c r="B80" s="334" t="str">
        <f>IFERROR(VLOOKUP($D80,구분표!$A$2:$C$313,2,FALSE),"")</f>
        <v>의회운영위원회</v>
      </c>
      <c r="C80" s="318" t="str">
        <f>IFERROR(VLOOKUP($D80,구분표!$A$2:$C$313,3,FALSE),"")</f>
        <v>소통기획관</v>
      </c>
      <c r="D80" s="299" t="s">
        <v>584</v>
      </c>
      <c r="E80" s="280" t="s">
        <v>822</v>
      </c>
      <c r="F80" s="335"/>
      <c r="G80" s="281">
        <v>42</v>
      </c>
      <c r="H80" s="280">
        <v>73</v>
      </c>
      <c r="I80" s="336" t="s">
        <v>1845</v>
      </c>
      <c r="J80" s="283">
        <v>100000</v>
      </c>
      <c r="K80" s="284"/>
      <c r="L80" s="285"/>
      <c r="M80" s="286">
        <f t="shared" si="56"/>
        <v>100000</v>
      </c>
      <c r="N80" s="337">
        <v>-53600</v>
      </c>
      <c r="O80" s="288"/>
      <c r="P80" s="289">
        <f t="shared" si="57"/>
        <v>46400</v>
      </c>
      <c r="Q80" s="290" t="str">
        <f t="shared" si="58"/>
        <v>X</v>
      </c>
      <c r="R80" s="400"/>
      <c r="S80" s="292" t="s">
        <v>489</v>
      </c>
      <c r="U80" s="332" t="s">
        <v>489</v>
      </c>
      <c r="V80" s="284">
        <f>IF($U80&lt;&gt;"도비",IF($S80="국도비","직접입력",SUM($K80:$L80)),)</f>
        <v>0</v>
      </c>
      <c r="W80" s="284">
        <f>IF($U80="도비",SUM($K80:$L80),IF($S80="국도비","직접입력",SUM($K80:$L80)-$V80))</f>
        <v>0</v>
      </c>
      <c r="X80" s="292" t="str">
        <f t="shared" si="51"/>
        <v>OK</v>
      </c>
      <c r="Z80" s="292" t="s">
        <v>883</v>
      </c>
      <c r="AA80" s="284">
        <f t="shared" si="52"/>
        <v>0</v>
      </c>
      <c r="AB80" s="284">
        <f t="shared" si="53"/>
        <v>-53600</v>
      </c>
      <c r="AC80" s="292" t="str">
        <f t="shared" si="54"/>
        <v>OK</v>
      </c>
      <c r="AE80" s="333" t="str">
        <f t="shared" si="59"/>
        <v>세입없음</v>
      </c>
      <c r="AG80" s="318">
        <f t="shared" si="55"/>
        <v>732</v>
      </c>
      <c r="AH80" s="290" t="str">
        <f t="shared" si="60"/>
        <v>OK</v>
      </c>
      <c r="AJ80" s="292" t="str">
        <f t="array" ref="AJ80">IF(D80="","",INDEX(구분표!$I$2:$I$313, MATCH(1,(구분표!$E$2:$E$313='17년일출'!C80)*(구분표!$F$2:$F$313='17년일출'!D80)*(구분표!$G$2:$G$313='17년일출'!B80),0)))</f>
        <v>0109</v>
      </c>
      <c r="AL80" s="292"/>
    </row>
    <row r="81" spans="1:38" ht="50.1" customHeight="1">
      <c r="A81" s="252">
        <v>72</v>
      </c>
      <c r="B81" s="334" t="str">
        <f>IFERROR(VLOOKUP($D81,구분표!$A$2:$C$313,2,FALSE),"")</f>
        <v>의회운영위원회</v>
      </c>
      <c r="C81" s="318" t="str">
        <f>IFERROR(VLOOKUP($D81,구분표!$A$2:$C$313,3,FALSE),"")</f>
        <v>연정협력국</v>
      </c>
      <c r="D81" s="299" t="s">
        <v>580</v>
      </c>
      <c r="E81" s="280" t="s">
        <v>822</v>
      </c>
      <c r="F81" s="335"/>
      <c r="G81" s="281">
        <v>48</v>
      </c>
      <c r="H81" s="280">
        <v>3</v>
      </c>
      <c r="I81" s="336" t="s">
        <v>877</v>
      </c>
      <c r="J81" s="283">
        <v>35000</v>
      </c>
      <c r="K81" s="284"/>
      <c r="L81" s="285">
        <v>65000</v>
      </c>
      <c r="M81" s="286">
        <f t="shared" si="9"/>
        <v>100000</v>
      </c>
      <c r="N81" s="337"/>
      <c r="O81" s="288">
        <v>65000</v>
      </c>
      <c r="P81" s="289">
        <f t="shared" si="49"/>
        <v>100000</v>
      </c>
      <c r="Q81" s="290" t="str">
        <f t="shared" si="11"/>
        <v>X</v>
      </c>
      <c r="R81" s="400"/>
      <c r="S81" s="292" t="s">
        <v>883</v>
      </c>
      <c r="U81" s="332" t="s">
        <v>883</v>
      </c>
      <c r="V81" s="284">
        <v>0</v>
      </c>
      <c r="W81" s="284">
        <v>65000</v>
      </c>
      <c r="X81" s="292" t="str">
        <f t="shared" si="51"/>
        <v>OK</v>
      </c>
      <c r="Z81" s="292" t="s">
        <v>883</v>
      </c>
      <c r="AA81" s="284">
        <f t="shared" si="52"/>
        <v>0</v>
      </c>
      <c r="AB81" s="284">
        <f t="shared" si="53"/>
        <v>65000</v>
      </c>
      <c r="AC81" s="292" t="str">
        <f t="shared" si="54"/>
        <v>OK</v>
      </c>
      <c r="AE81" s="333" t="str">
        <f t="shared" si="50"/>
        <v>세입없음</v>
      </c>
      <c r="AG81" s="318">
        <f t="shared" si="55"/>
        <v>732</v>
      </c>
      <c r="AH81" s="290" t="str">
        <f t="shared" si="12"/>
        <v>OK</v>
      </c>
      <c r="AJ81" s="292" t="str">
        <f t="array" ref="AJ81">IF(D81="","",INDEX(구분표!$I$2:$I$313, MATCH(1,(구분표!$E$2:$E$313='17년일출'!C81)*(구분표!$F$2:$F$313='17년일출'!D81)*(구분표!$G$2:$G$313='17년일출'!B81),0)))</f>
        <v>0110</v>
      </c>
      <c r="AL81" s="292"/>
    </row>
    <row r="82" spans="1:38" ht="50.1" customHeight="1">
      <c r="A82" s="252">
        <v>73</v>
      </c>
      <c r="B82" s="334" t="str">
        <f>IFERROR(VLOOKUP($D82,구분표!$A$2:$C$313,2,FALSE),"")</f>
        <v>의회운영위원회</v>
      </c>
      <c r="C82" s="318" t="str">
        <f>IFERROR(VLOOKUP($D82,구분표!$A$2:$C$313,3,FALSE),"")</f>
        <v>연정협력국</v>
      </c>
      <c r="D82" s="299" t="s">
        <v>581</v>
      </c>
      <c r="E82" s="280" t="s">
        <v>822</v>
      </c>
      <c r="F82" s="335"/>
      <c r="G82" s="281">
        <v>50</v>
      </c>
      <c r="H82" s="280">
        <v>14</v>
      </c>
      <c r="I82" s="336" t="s">
        <v>878</v>
      </c>
      <c r="J82" s="283">
        <v>9000</v>
      </c>
      <c r="K82" s="284"/>
      <c r="L82" s="285">
        <v>11000</v>
      </c>
      <c r="M82" s="286">
        <f t="shared" si="9"/>
        <v>20000</v>
      </c>
      <c r="N82" s="337"/>
      <c r="O82" s="288"/>
      <c r="P82" s="289">
        <f t="shared" si="49"/>
        <v>9000</v>
      </c>
      <c r="Q82" s="290" t="str">
        <f t="shared" si="11"/>
        <v>X</v>
      </c>
      <c r="R82" s="400"/>
      <c r="S82" s="292" t="s">
        <v>883</v>
      </c>
      <c r="U82" s="332" t="s">
        <v>883</v>
      </c>
      <c r="V82" s="284">
        <v>0</v>
      </c>
      <c r="W82" s="284">
        <v>11000</v>
      </c>
      <c r="X82" s="292" t="str">
        <f t="shared" si="51"/>
        <v>OK</v>
      </c>
      <c r="Z82" s="292" t="s">
        <v>883</v>
      </c>
      <c r="AA82" s="284">
        <f t="shared" si="52"/>
        <v>0</v>
      </c>
      <c r="AB82" s="284">
        <f t="shared" si="53"/>
        <v>0</v>
      </c>
      <c r="AC82" s="292" t="str">
        <f t="shared" si="54"/>
        <v>OK</v>
      </c>
      <c r="AE82" s="333" t="str">
        <f t="shared" si="50"/>
        <v>세입없음</v>
      </c>
      <c r="AG82" s="318">
        <f t="shared" si="55"/>
        <v>732</v>
      </c>
      <c r="AH82" s="290" t="str">
        <f t="shared" si="12"/>
        <v>OK</v>
      </c>
      <c r="AJ82" s="292" t="str">
        <f t="array" ref="AJ82">IF(D82="","",INDEX(구분표!$I$2:$I$313, MATCH(1,(구분표!$E$2:$E$313='17년일출'!C82)*(구분표!$F$2:$F$313='17년일출'!D82)*(구분표!$G$2:$G$313='17년일출'!B82),0)))</f>
        <v>0111</v>
      </c>
      <c r="AL82" s="292"/>
    </row>
    <row r="83" spans="1:38" ht="50.1" customHeight="1">
      <c r="A83" s="252">
        <v>74</v>
      </c>
      <c r="B83" s="334" t="str">
        <f>IFERROR(VLOOKUP($D83,구분표!$A$2:$C$313,2,FALSE),"")</f>
        <v>의회운영위원회</v>
      </c>
      <c r="C83" s="318" t="str">
        <f>IFERROR(VLOOKUP($D83,구분표!$A$2:$C$313,3,FALSE),"")</f>
        <v>연정협력국</v>
      </c>
      <c r="D83" s="299" t="s">
        <v>581</v>
      </c>
      <c r="E83" s="280" t="s">
        <v>822</v>
      </c>
      <c r="F83" s="335"/>
      <c r="G83" s="281">
        <v>50</v>
      </c>
      <c r="H83" s="280">
        <v>14</v>
      </c>
      <c r="I83" s="336" t="s">
        <v>879</v>
      </c>
      <c r="J83" s="283">
        <v>2000</v>
      </c>
      <c r="K83" s="284"/>
      <c r="L83" s="285">
        <v>8000</v>
      </c>
      <c r="M83" s="286">
        <f t="shared" si="9"/>
        <v>10000</v>
      </c>
      <c r="N83" s="337"/>
      <c r="O83" s="288">
        <v>8000</v>
      </c>
      <c r="P83" s="289">
        <f t="shared" si="49"/>
        <v>10000</v>
      </c>
      <c r="Q83" s="290" t="str">
        <f t="shared" si="11"/>
        <v>X</v>
      </c>
      <c r="R83" s="400"/>
      <c r="S83" s="292" t="s">
        <v>883</v>
      </c>
      <c r="U83" s="332" t="s">
        <v>883</v>
      </c>
      <c r="V83" s="284">
        <v>0</v>
      </c>
      <c r="W83" s="284">
        <v>8000</v>
      </c>
      <c r="X83" s="292" t="str">
        <f t="shared" si="51"/>
        <v>OK</v>
      </c>
      <c r="Z83" s="292" t="s">
        <v>883</v>
      </c>
      <c r="AA83" s="284">
        <f t="shared" si="52"/>
        <v>0</v>
      </c>
      <c r="AB83" s="284">
        <f t="shared" si="53"/>
        <v>8000</v>
      </c>
      <c r="AC83" s="292" t="str">
        <f t="shared" si="54"/>
        <v>OK</v>
      </c>
      <c r="AE83" s="333" t="str">
        <f t="shared" si="50"/>
        <v>세입없음</v>
      </c>
      <c r="AG83" s="318">
        <f t="shared" si="55"/>
        <v>732</v>
      </c>
      <c r="AH83" s="290" t="str">
        <f t="shared" si="12"/>
        <v>OK</v>
      </c>
      <c r="AJ83" s="292" t="str">
        <f t="array" ref="AJ83">IF(D83="","",INDEX(구분표!$I$2:$I$313, MATCH(1,(구분표!$E$2:$E$313='17년일출'!C83)*(구분표!$F$2:$F$313='17년일출'!D83)*(구분표!$G$2:$G$313='17년일출'!B83),0)))</f>
        <v>0111</v>
      </c>
      <c r="AL83" s="292"/>
    </row>
    <row r="84" spans="1:38" ht="50.1" customHeight="1">
      <c r="A84" s="252">
        <v>75</v>
      </c>
      <c r="B84" s="334" t="str">
        <f>IFERROR(VLOOKUP($D84,구분표!$A$2:$C$313,2,FALSE),"")</f>
        <v>의회운영위원회</v>
      </c>
      <c r="C84" s="318" t="str">
        <f>IFERROR(VLOOKUP($D84,구분표!$A$2:$C$313,3,FALSE),"")</f>
        <v>연정협력국</v>
      </c>
      <c r="D84" s="299" t="s">
        <v>41</v>
      </c>
      <c r="E84" s="280" t="s">
        <v>822</v>
      </c>
      <c r="F84" s="335"/>
      <c r="G84" s="281">
        <v>52</v>
      </c>
      <c r="H84" s="280">
        <v>34</v>
      </c>
      <c r="I84" s="336" t="s">
        <v>880</v>
      </c>
      <c r="J84" s="283">
        <v>18333</v>
      </c>
      <c r="K84" s="284"/>
      <c r="L84" s="285">
        <v>3000</v>
      </c>
      <c r="M84" s="286">
        <f t="shared" si="9"/>
        <v>21333</v>
      </c>
      <c r="N84" s="337"/>
      <c r="O84" s="288">
        <v>3000</v>
      </c>
      <c r="P84" s="289">
        <f t="shared" si="49"/>
        <v>21333</v>
      </c>
      <c r="Q84" s="290" t="str">
        <f t="shared" si="11"/>
        <v>X</v>
      </c>
      <c r="R84" s="400"/>
      <c r="S84" s="292" t="s">
        <v>883</v>
      </c>
      <c r="U84" s="332" t="s">
        <v>883</v>
      </c>
      <c r="V84" s="284">
        <v>0</v>
      </c>
      <c r="W84" s="284">
        <v>3000</v>
      </c>
      <c r="X84" s="292" t="str">
        <f t="shared" si="51"/>
        <v>OK</v>
      </c>
      <c r="Z84" s="292" t="s">
        <v>883</v>
      </c>
      <c r="AA84" s="284">
        <f t="shared" si="52"/>
        <v>0</v>
      </c>
      <c r="AB84" s="284">
        <f t="shared" si="53"/>
        <v>3000</v>
      </c>
      <c r="AC84" s="292" t="str">
        <f t="shared" si="54"/>
        <v>OK</v>
      </c>
      <c r="AE84" s="333" t="str">
        <f t="shared" si="50"/>
        <v>세입없음</v>
      </c>
      <c r="AG84" s="318">
        <f t="shared" si="55"/>
        <v>732</v>
      </c>
      <c r="AH84" s="290" t="str">
        <f t="shared" si="12"/>
        <v>OK</v>
      </c>
      <c r="AJ84" s="292" t="str">
        <f t="array" ref="AJ84">IF(D84="","",INDEX(구분표!$I$2:$I$313, MATCH(1,(구분표!$E$2:$E$313='17년일출'!C84)*(구분표!$F$2:$F$313='17년일출'!D84)*(구분표!$G$2:$G$313='17년일출'!B84),0)))</f>
        <v>0112</v>
      </c>
      <c r="AL84" s="292"/>
    </row>
    <row r="85" spans="1:38" ht="50.1" customHeight="1">
      <c r="A85" s="252">
        <v>76</v>
      </c>
      <c r="B85" s="334" t="str">
        <f>IFERROR(VLOOKUP($D85,구분표!$A$2:$C$313,2,FALSE),"")</f>
        <v>의회운영위원회</v>
      </c>
      <c r="C85" s="318" t="str">
        <f>IFERROR(VLOOKUP($D85,구분표!$A$2:$C$313,3,FALSE),"")</f>
        <v>연정협력국</v>
      </c>
      <c r="D85" s="299" t="s">
        <v>41</v>
      </c>
      <c r="E85" s="280" t="s">
        <v>822</v>
      </c>
      <c r="F85" s="335"/>
      <c r="G85" s="281">
        <v>52</v>
      </c>
      <c r="H85" s="280">
        <v>34</v>
      </c>
      <c r="I85" s="336" t="s">
        <v>881</v>
      </c>
      <c r="J85" s="283">
        <v>19000</v>
      </c>
      <c r="K85" s="284"/>
      <c r="L85" s="285">
        <v>1000</v>
      </c>
      <c r="M85" s="286">
        <f t="shared" si="9"/>
        <v>20000</v>
      </c>
      <c r="N85" s="337"/>
      <c r="O85" s="288">
        <v>1000</v>
      </c>
      <c r="P85" s="289">
        <f t="shared" si="49"/>
        <v>20000</v>
      </c>
      <c r="Q85" s="290" t="str">
        <f t="shared" si="11"/>
        <v>X</v>
      </c>
      <c r="R85" s="400"/>
      <c r="S85" s="292" t="s">
        <v>883</v>
      </c>
      <c r="U85" s="332" t="s">
        <v>883</v>
      </c>
      <c r="V85" s="284">
        <v>0</v>
      </c>
      <c r="W85" s="284">
        <v>1000</v>
      </c>
      <c r="X85" s="292" t="str">
        <f t="shared" si="51"/>
        <v>OK</v>
      </c>
      <c r="Z85" s="292" t="s">
        <v>883</v>
      </c>
      <c r="AA85" s="284">
        <f t="shared" si="52"/>
        <v>0</v>
      </c>
      <c r="AB85" s="284">
        <f t="shared" si="53"/>
        <v>1000</v>
      </c>
      <c r="AC85" s="292" t="str">
        <f t="shared" si="54"/>
        <v>OK</v>
      </c>
      <c r="AE85" s="333" t="str">
        <f t="shared" si="50"/>
        <v>세입없음</v>
      </c>
      <c r="AG85" s="318">
        <f t="shared" si="55"/>
        <v>732</v>
      </c>
      <c r="AH85" s="290" t="str">
        <f t="shared" si="12"/>
        <v>OK</v>
      </c>
      <c r="AJ85" s="292" t="str">
        <f t="array" ref="AJ85">IF(D85="","",INDEX(구분표!$I$2:$I$313, MATCH(1,(구분표!$E$2:$E$313='17년일출'!C85)*(구분표!$F$2:$F$313='17년일출'!D85)*(구분표!$G$2:$G$313='17년일출'!B85),0)))</f>
        <v>0112</v>
      </c>
      <c r="AL85" s="292"/>
    </row>
    <row r="86" spans="1:38" ht="50.1" customHeight="1">
      <c r="A86" s="252">
        <v>77</v>
      </c>
      <c r="B86" s="334" t="str">
        <f>IFERROR(VLOOKUP($D86,구분표!$A$2:$C$313,2,FALSE),"")</f>
        <v>의회운영위원회</v>
      </c>
      <c r="C86" s="318" t="str">
        <f>IFERROR(VLOOKUP($D86,구분표!$A$2:$C$313,3,FALSE),"")</f>
        <v>연정협력국</v>
      </c>
      <c r="D86" s="299" t="s">
        <v>41</v>
      </c>
      <c r="E86" s="280" t="s">
        <v>822</v>
      </c>
      <c r="F86" s="335"/>
      <c r="G86" s="281">
        <v>51</v>
      </c>
      <c r="H86" s="280">
        <v>22</v>
      </c>
      <c r="I86" s="336" t="s">
        <v>882</v>
      </c>
      <c r="J86" s="283">
        <v>2000</v>
      </c>
      <c r="K86" s="284"/>
      <c r="L86" s="285">
        <v>2000</v>
      </c>
      <c r="M86" s="286">
        <f t="shared" si="9"/>
        <v>4000</v>
      </c>
      <c r="N86" s="337"/>
      <c r="O86" s="288">
        <v>2000</v>
      </c>
      <c r="P86" s="289">
        <f t="shared" si="49"/>
        <v>4000</v>
      </c>
      <c r="Q86" s="290" t="str">
        <f t="shared" si="11"/>
        <v>X</v>
      </c>
      <c r="R86" s="400"/>
      <c r="S86" s="292" t="s">
        <v>883</v>
      </c>
      <c r="U86" s="332" t="s">
        <v>883</v>
      </c>
      <c r="V86" s="284">
        <v>0</v>
      </c>
      <c r="W86" s="284">
        <v>2000</v>
      </c>
      <c r="X86" s="292" t="str">
        <f t="shared" si="51"/>
        <v>OK</v>
      </c>
      <c r="Z86" s="292" t="s">
        <v>883</v>
      </c>
      <c r="AA86" s="284">
        <f t="shared" si="52"/>
        <v>0</v>
      </c>
      <c r="AB86" s="284">
        <f t="shared" si="53"/>
        <v>2000</v>
      </c>
      <c r="AC86" s="292" t="str">
        <f t="shared" si="54"/>
        <v>OK</v>
      </c>
      <c r="AE86" s="333" t="str">
        <f t="shared" si="50"/>
        <v>세입없음</v>
      </c>
      <c r="AG86" s="318">
        <f t="shared" si="55"/>
        <v>732</v>
      </c>
      <c r="AH86" s="290" t="str">
        <f t="shared" si="12"/>
        <v>OK</v>
      </c>
      <c r="AJ86" s="292" t="str">
        <f t="array" ref="AJ86">IF(D86="","",INDEX(구분표!$I$2:$I$313, MATCH(1,(구분표!$E$2:$E$313='17년일출'!C86)*(구분표!$F$2:$F$313='17년일출'!D86)*(구분표!$G$2:$G$313='17년일출'!B86),0)))</f>
        <v>0112</v>
      </c>
      <c r="AL86" s="292"/>
    </row>
    <row r="87" spans="1:38" ht="50.1" customHeight="1">
      <c r="A87" s="252">
        <v>78</v>
      </c>
      <c r="B87" s="334" t="str">
        <f>IFERROR(VLOOKUP($D87,구분표!$A$2:$C$313,2,FALSE),"")</f>
        <v>의회운영위원회</v>
      </c>
      <c r="C87" s="318" t="str">
        <f>IFERROR(VLOOKUP($D87,구분표!$A$2:$C$313,3,FALSE),"")</f>
        <v>연정협력국</v>
      </c>
      <c r="D87" s="299" t="s">
        <v>1646</v>
      </c>
      <c r="E87" s="280" t="s">
        <v>1643</v>
      </c>
      <c r="F87" s="335"/>
      <c r="G87" s="281">
        <v>51</v>
      </c>
      <c r="H87" s="280">
        <v>25</v>
      </c>
      <c r="I87" s="336" t="s">
        <v>1846</v>
      </c>
      <c r="J87" s="283">
        <v>82400</v>
      </c>
      <c r="K87" s="284"/>
      <c r="L87" s="285"/>
      <c r="M87" s="286">
        <f t="shared" si="9"/>
        <v>82400</v>
      </c>
      <c r="N87" s="337">
        <v>-2500</v>
      </c>
      <c r="O87" s="288"/>
      <c r="P87" s="289">
        <f t="shared" si="49"/>
        <v>79900</v>
      </c>
      <c r="Q87" s="290" t="str">
        <f t="shared" si="11"/>
        <v>X</v>
      </c>
      <c r="R87" s="400"/>
      <c r="S87" s="292" t="s">
        <v>489</v>
      </c>
      <c r="U87" s="332" t="s">
        <v>489</v>
      </c>
      <c r="V87" s="284">
        <f t="shared" ref="V87:V96" si="61">IF($U87&lt;&gt;"도비",IF($S87="국도비","직접입력",SUM($K87:$L87)),)</f>
        <v>0</v>
      </c>
      <c r="W87" s="284">
        <f t="shared" ref="W87:W96" si="62">IF($U87="도비",SUM($K87:$L87),IF($S87="국도비","직접입력",SUM($K87:$L87)-$V87))</f>
        <v>0</v>
      </c>
      <c r="X87" s="292" t="str">
        <f t="shared" si="51"/>
        <v>OK</v>
      </c>
      <c r="Z87" s="292" t="s">
        <v>883</v>
      </c>
      <c r="AA87" s="284">
        <f t="shared" si="52"/>
        <v>0</v>
      </c>
      <c r="AB87" s="284">
        <f t="shared" si="53"/>
        <v>-2500</v>
      </c>
      <c r="AC87" s="292" t="str">
        <f t="shared" si="54"/>
        <v>OK</v>
      </c>
      <c r="AE87" s="333" t="str">
        <f t="shared" si="50"/>
        <v>세입없음</v>
      </c>
      <c r="AG87" s="318">
        <f t="shared" si="55"/>
        <v>732</v>
      </c>
      <c r="AH87" s="290" t="str">
        <f t="shared" si="12"/>
        <v>OK</v>
      </c>
      <c r="AJ87" s="292" t="str">
        <f t="array" ref="AJ87">IF(D87="","",INDEX(구분표!$I$2:$I$313, MATCH(1,(구분표!$E$2:$E$313='17년일출'!C87)*(구분표!$F$2:$F$313='17년일출'!D87)*(구분표!$G$2:$G$313='17년일출'!B87),0)))</f>
        <v>0112</v>
      </c>
      <c r="AL87" s="292"/>
    </row>
    <row r="88" spans="1:38" ht="50.1" customHeight="1">
      <c r="A88" s="252">
        <v>79</v>
      </c>
      <c r="B88" s="334" t="str">
        <f>IFERROR(VLOOKUP($D88,구분표!$A$2:$C$313,2,FALSE),"")</f>
        <v>의회운영위원회</v>
      </c>
      <c r="C88" s="318" t="str">
        <f>IFERROR(VLOOKUP($D88,구분표!$A$2:$C$313,3,FALSE),"")</f>
        <v>연정협력국</v>
      </c>
      <c r="D88" s="299" t="s">
        <v>2173</v>
      </c>
      <c r="E88" s="280" t="s">
        <v>2147</v>
      </c>
      <c r="F88" s="335"/>
      <c r="G88" s="281">
        <v>50</v>
      </c>
      <c r="H88" s="280"/>
      <c r="I88" s="336" t="s">
        <v>2174</v>
      </c>
      <c r="J88" s="283">
        <v>3000</v>
      </c>
      <c r="K88" s="284"/>
      <c r="L88" s="285"/>
      <c r="M88" s="286">
        <f t="shared" si="9"/>
        <v>3000</v>
      </c>
      <c r="N88" s="337"/>
      <c r="O88" s="288">
        <v>3000</v>
      </c>
      <c r="P88" s="289">
        <f t="shared" ref="P88:P96" si="63">J88+N88+O88</f>
        <v>6000</v>
      </c>
      <c r="Q88" s="290" t="str">
        <f t="shared" si="11"/>
        <v>X</v>
      </c>
      <c r="R88" s="400"/>
      <c r="S88" s="292" t="s">
        <v>2155</v>
      </c>
      <c r="U88" s="332" t="s">
        <v>2155</v>
      </c>
      <c r="V88" s="284">
        <f t="shared" si="61"/>
        <v>0</v>
      </c>
      <c r="W88" s="284">
        <f t="shared" si="62"/>
        <v>0</v>
      </c>
      <c r="X88" s="292" t="str">
        <f t="shared" si="51"/>
        <v>OK</v>
      </c>
      <c r="Z88" s="292" t="s">
        <v>2155</v>
      </c>
      <c r="AA88" s="284">
        <f t="shared" si="52"/>
        <v>0</v>
      </c>
      <c r="AB88" s="284">
        <f t="shared" si="53"/>
        <v>3000</v>
      </c>
      <c r="AC88" s="292" t="str">
        <f t="shared" si="54"/>
        <v>OK</v>
      </c>
      <c r="AE88" s="333" t="str">
        <f t="shared" si="50"/>
        <v>세입없음</v>
      </c>
      <c r="AG88" s="318">
        <f t="shared" si="55"/>
        <v>732</v>
      </c>
      <c r="AH88" s="290" t="str">
        <f t="shared" si="12"/>
        <v>OK</v>
      </c>
      <c r="AJ88" s="292" t="str">
        <f t="array" ref="AJ88">IF(D88="","",INDEX(구분표!$I$2:$I$313, MATCH(1,(구분표!$E$2:$E$313='17년일출'!C88)*(구분표!$F$2:$F$313='17년일출'!D88)*(구분표!$G$2:$G$313='17년일출'!B88),0)))</f>
        <v>0111</v>
      </c>
      <c r="AL88" s="292"/>
    </row>
    <row r="89" spans="1:38" ht="50.1" customHeight="1">
      <c r="A89" s="252">
        <v>80</v>
      </c>
      <c r="B89" s="334" t="str">
        <f>IFERROR(VLOOKUP($D89,구분표!$A$2:$C$313,2,FALSE),"")</f>
        <v>의회운영위원회</v>
      </c>
      <c r="C89" s="318" t="str">
        <f>IFERROR(VLOOKUP($D89,구분표!$A$2:$C$313,3,FALSE),"")</f>
        <v>대변인</v>
      </c>
      <c r="D89" s="299" t="s">
        <v>25</v>
      </c>
      <c r="E89" s="280" t="s">
        <v>2147</v>
      </c>
      <c r="F89" s="335"/>
      <c r="G89" s="281"/>
      <c r="H89" s="280"/>
      <c r="I89" s="336" t="s">
        <v>2229</v>
      </c>
      <c r="J89" s="283">
        <v>18000</v>
      </c>
      <c r="K89" s="284"/>
      <c r="L89" s="285"/>
      <c r="M89" s="286">
        <f t="shared" si="9"/>
        <v>18000</v>
      </c>
      <c r="N89" s="337">
        <v>-2700</v>
      </c>
      <c r="O89" s="288"/>
      <c r="P89" s="289">
        <f t="shared" si="63"/>
        <v>15300</v>
      </c>
      <c r="Q89" s="290" t="str">
        <f t="shared" si="11"/>
        <v>X</v>
      </c>
      <c r="R89" s="400"/>
      <c r="S89" s="292" t="s">
        <v>2155</v>
      </c>
      <c r="U89" s="332" t="s">
        <v>2155</v>
      </c>
      <c r="V89" s="284">
        <f t="shared" si="61"/>
        <v>0</v>
      </c>
      <c r="W89" s="284">
        <f t="shared" si="62"/>
        <v>0</v>
      </c>
      <c r="X89" s="292" t="str">
        <f t="shared" si="51"/>
        <v>OK</v>
      </c>
      <c r="Z89" s="292" t="s">
        <v>2155</v>
      </c>
      <c r="AA89" s="284">
        <f t="shared" si="52"/>
        <v>0</v>
      </c>
      <c r="AB89" s="284">
        <f t="shared" si="53"/>
        <v>-2700</v>
      </c>
      <c r="AC89" s="292" t="str">
        <f t="shared" si="54"/>
        <v>OK</v>
      </c>
      <c r="AE89" s="333" t="str">
        <f t="shared" ref="AE89:AE90" si="64">IF(U89="","",IF(U89="도비","세입없음","직접입력"))</f>
        <v>세입없음</v>
      </c>
      <c r="AG89" s="318">
        <f t="shared" si="55"/>
        <v>732</v>
      </c>
      <c r="AH89" s="290" t="str">
        <f t="shared" si="12"/>
        <v>OK</v>
      </c>
      <c r="AJ89" s="292" t="str">
        <f t="array" ref="AJ89">IF(D89="","",INDEX(구분표!$I$2:$I$313, MATCH(1,(구분표!$E$2:$E$313='17년일출'!C89)*(구분표!$F$2:$F$313='17년일출'!D89)*(구분표!$G$2:$G$313='17년일출'!B89),0)))</f>
        <v>0106</v>
      </c>
      <c r="AL89" s="292"/>
    </row>
    <row r="90" spans="1:38" ht="50.1" customHeight="1">
      <c r="A90" s="252">
        <v>81</v>
      </c>
      <c r="B90" s="334" t="str">
        <f>IFERROR(VLOOKUP($D90,구분표!$A$2:$C$313,2,FALSE),"")</f>
        <v>의회운영위원회</v>
      </c>
      <c r="C90" s="318" t="str">
        <f>IFERROR(VLOOKUP($D90,구분표!$A$2:$C$313,3,FALSE),"")</f>
        <v>소통기획관</v>
      </c>
      <c r="D90" s="299" t="s">
        <v>583</v>
      </c>
      <c r="E90" s="280" t="s">
        <v>2147</v>
      </c>
      <c r="F90" s="335"/>
      <c r="G90" s="281"/>
      <c r="H90" s="280"/>
      <c r="I90" s="336" t="s">
        <v>2230</v>
      </c>
      <c r="J90" s="283">
        <v>18000</v>
      </c>
      <c r="K90" s="284"/>
      <c r="L90" s="285"/>
      <c r="M90" s="286">
        <f t="shared" ref="M90" si="65">J90+K90+L90</f>
        <v>18000</v>
      </c>
      <c r="N90" s="337">
        <v>-2700</v>
      </c>
      <c r="O90" s="288"/>
      <c r="P90" s="289">
        <f t="shared" ref="P90" si="66">J90+N90+O90</f>
        <v>15300</v>
      </c>
      <c r="Q90" s="290" t="str">
        <f t="shared" ref="Q90" si="67">IF(AND((M90=0),(P90&gt;0)),"O",IF(AND((K90&lt;0),(M90-P90&lt;0)),"O","X"))</f>
        <v>X</v>
      </c>
      <c r="R90" s="400"/>
      <c r="S90" s="292" t="s">
        <v>2155</v>
      </c>
      <c r="U90" s="332" t="s">
        <v>2155</v>
      </c>
      <c r="V90" s="284">
        <f t="shared" si="61"/>
        <v>0</v>
      </c>
      <c r="W90" s="284">
        <f t="shared" si="62"/>
        <v>0</v>
      </c>
      <c r="X90" s="292" t="str">
        <f t="shared" si="51"/>
        <v>OK</v>
      </c>
      <c r="Z90" s="292" t="s">
        <v>2155</v>
      </c>
      <c r="AA90" s="284">
        <f t="shared" si="52"/>
        <v>0</v>
      </c>
      <c r="AB90" s="284">
        <f t="shared" si="53"/>
        <v>-2700</v>
      </c>
      <c r="AC90" s="292" t="str">
        <f t="shared" si="54"/>
        <v>OK</v>
      </c>
      <c r="AE90" s="333" t="str">
        <f t="shared" si="64"/>
        <v>세입없음</v>
      </c>
      <c r="AG90" s="318">
        <f t="shared" si="55"/>
        <v>732</v>
      </c>
      <c r="AH90" s="290" t="str">
        <f t="shared" ref="AH90" si="68">IF(U90="","",IF(AND(U90="도비",AE90="세입없음"),"OK",IF(AND(U90&lt;&gt;"도비",AE90&lt;&gt;""),"OK","@@")))</f>
        <v>OK</v>
      </c>
      <c r="AJ90" s="292" t="str">
        <f t="array" ref="AJ90">IF(D90="","",INDEX(구분표!$I$2:$I$313, MATCH(1,(구분표!$E$2:$E$313='17년일출'!C90)*(구분표!$F$2:$F$313='17년일출'!D90)*(구분표!$G$2:$G$313='17년일출'!B90),0)))</f>
        <v>0108</v>
      </c>
      <c r="AL90" s="292"/>
    </row>
    <row r="91" spans="1:38" ht="50.1" customHeight="1">
      <c r="A91" s="252">
        <v>82</v>
      </c>
      <c r="B91" s="334" t="str">
        <f>IFERROR(VLOOKUP($D91,구분표!$A$2:$C$313,2,FALSE),"")</f>
        <v>의회운영위원회</v>
      </c>
      <c r="C91" s="318" t="str">
        <f>IFERROR(VLOOKUP($D91,구분표!$A$2:$C$313,3,FALSE),"")</f>
        <v>연정협력국</v>
      </c>
      <c r="D91" s="299" t="s">
        <v>580</v>
      </c>
      <c r="E91" s="280" t="s">
        <v>2147</v>
      </c>
      <c r="F91" s="335"/>
      <c r="G91" s="281"/>
      <c r="H91" s="280"/>
      <c r="I91" s="336" t="s">
        <v>2231</v>
      </c>
      <c r="J91" s="283">
        <v>18000</v>
      </c>
      <c r="K91" s="284"/>
      <c r="L91" s="285"/>
      <c r="M91" s="286">
        <f t="shared" ref="M91" si="69">J91+K91+L91</f>
        <v>18000</v>
      </c>
      <c r="N91" s="337">
        <v>-2700</v>
      </c>
      <c r="O91" s="288"/>
      <c r="P91" s="289">
        <f t="shared" ref="P91" si="70">J91+N91+O91</f>
        <v>15300</v>
      </c>
      <c r="Q91" s="290" t="str">
        <f t="shared" ref="Q91" si="71">IF(AND((M91=0),(P91&gt;0)),"O",IF(AND((K91&lt;0),(M91-P91&lt;0)),"O","X"))</f>
        <v>X</v>
      </c>
      <c r="R91" s="400"/>
      <c r="S91" s="292" t="s">
        <v>2155</v>
      </c>
      <c r="U91" s="332" t="s">
        <v>2155</v>
      </c>
      <c r="V91" s="284">
        <f t="shared" si="61"/>
        <v>0</v>
      </c>
      <c r="W91" s="284">
        <f t="shared" si="62"/>
        <v>0</v>
      </c>
      <c r="X91" s="292" t="str">
        <f t="shared" si="51"/>
        <v>OK</v>
      </c>
      <c r="Z91" s="292" t="s">
        <v>2155</v>
      </c>
      <c r="AA91" s="284">
        <f t="shared" si="52"/>
        <v>0</v>
      </c>
      <c r="AB91" s="284">
        <f t="shared" si="53"/>
        <v>-2700</v>
      </c>
      <c r="AC91" s="292" t="str">
        <f t="shared" si="54"/>
        <v>OK</v>
      </c>
      <c r="AE91" s="333" t="str">
        <f t="shared" si="50"/>
        <v>세입없음</v>
      </c>
      <c r="AG91" s="318">
        <f t="shared" si="55"/>
        <v>732</v>
      </c>
      <c r="AH91" s="290" t="str">
        <f t="shared" ref="AH91" si="72">IF(U91="","",IF(AND(U91="도비",AE91="세입없음"),"OK",IF(AND(U91&lt;&gt;"도비",AE91&lt;&gt;""),"OK","@@")))</f>
        <v>OK</v>
      </c>
      <c r="AJ91" s="292" t="str">
        <f t="array" ref="AJ91">IF(D91="","",INDEX(구분표!$I$2:$I$313, MATCH(1,(구분표!$E$2:$E$313='17년일출'!C91)*(구분표!$F$2:$F$313='17년일출'!D91)*(구분표!$G$2:$G$313='17년일출'!B91),0)))</f>
        <v>0110</v>
      </c>
      <c r="AL91" s="292"/>
    </row>
    <row r="92" spans="1:38" ht="50.1" customHeight="1">
      <c r="A92" s="252">
        <v>83</v>
      </c>
      <c r="B92" s="334" t="str">
        <f>IFERROR(VLOOKUP($D92,구분표!$A$2:$C$313,2,FALSE),"")</f>
        <v>의회운영위원회</v>
      </c>
      <c r="C92" s="318" t="str">
        <f>IFERROR(VLOOKUP($D92,구분표!$A$2:$C$313,3,FALSE),"")</f>
        <v>의회사무처</v>
      </c>
      <c r="D92" s="299" t="s">
        <v>13</v>
      </c>
      <c r="E92" s="280" t="s">
        <v>2147</v>
      </c>
      <c r="F92" s="335"/>
      <c r="G92" s="281"/>
      <c r="H92" s="280"/>
      <c r="I92" s="336" t="s">
        <v>2232</v>
      </c>
      <c r="J92" s="283">
        <v>32400</v>
      </c>
      <c r="K92" s="284"/>
      <c r="L92" s="285"/>
      <c r="M92" s="286">
        <f t="shared" si="9"/>
        <v>32400</v>
      </c>
      <c r="N92" s="337">
        <v>-4860</v>
      </c>
      <c r="O92" s="288"/>
      <c r="P92" s="289">
        <f t="shared" si="63"/>
        <v>27540</v>
      </c>
      <c r="Q92" s="290" t="str">
        <f t="shared" si="11"/>
        <v>X</v>
      </c>
      <c r="R92" s="400"/>
      <c r="S92" s="292" t="s">
        <v>2155</v>
      </c>
      <c r="U92" s="332" t="s">
        <v>2155</v>
      </c>
      <c r="V92" s="284">
        <f t="shared" si="61"/>
        <v>0</v>
      </c>
      <c r="W92" s="284">
        <f t="shared" si="62"/>
        <v>0</v>
      </c>
      <c r="X92" s="292" t="str">
        <f t="shared" si="51"/>
        <v>OK</v>
      </c>
      <c r="Z92" s="292" t="s">
        <v>2155</v>
      </c>
      <c r="AA92" s="284">
        <f t="shared" si="52"/>
        <v>0</v>
      </c>
      <c r="AB92" s="284">
        <f t="shared" si="53"/>
        <v>-4860</v>
      </c>
      <c r="AC92" s="292" t="str">
        <f t="shared" si="54"/>
        <v>OK</v>
      </c>
      <c r="AE92" s="333" t="str">
        <f t="shared" ref="AE92:AE96" si="73">IF(U92="","",IF(U92="도비","세입없음","직접입력"))</f>
        <v>세입없음</v>
      </c>
      <c r="AG92" s="318">
        <f t="shared" si="55"/>
        <v>732</v>
      </c>
      <c r="AH92" s="290" t="str">
        <f t="shared" si="12"/>
        <v>OK</v>
      </c>
      <c r="AJ92" s="292" t="str">
        <f t="array" ref="AJ92">IF(D92="","",INDEX(구분표!$I$2:$I$313, MATCH(1,(구분표!$E$2:$E$313='17년일출'!C92)*(구분표!$F$2:$F$313='17년일출'!D92)*(구분표!$G$2:$G$313='17년일출'!B92),0)))</f>
        <v>0102</v>
      </c>
      <c r="AL92" s="292"/>
    </row>
    <row r="93" spans="1:38" ht="50.1" customHeight="1">
      <c r="A93" s="252">
        <v>84</v>
      </c>
      <c r="B93" s="334" t="str">
        <f>IFERROR(VLOOKUP($D93,구분표!$A$2:$C$313,2,FALSE),"")</f>
        <v>의회운영위원회</v>
      </c>
      <c r="C93" s="318" t="str">
        <f>IFERROR(VLOOKUP($D93,구분표!$A$2:$C$313,3,FALSE),"")</f>
        <v>연정협력국</v>
      </c>
      <c r="D93" s="299" t="s">
        <v>580</v>
      </c>
      <c r="E93" s="280" t="s">
        <v>2148</v>
      </c>
      <c r="F93" s="335"/>
      <c r="G93" s="281"/>
      <c r="H93" s="280"/>
      <c r="I93" s="336" t="s">
        <v>2264</v>
      </c>
      <c r="J93" s="283">
        <v>0</v>
      </c>
      <c r="K93" s="284"/>
      <c r="L93" s="285"/>
      <c r="M93" s="286">
        <f t="shared" si="9"/>
        <v>0</v>
      </c>
      <c r="N93" s="337"/>
      <c r="O93" s="288">
        <v>20000</v>
      </c>
      <c r="P93" s="289">
        <f t="shared" si="63"/>
        <v>20000</v>
      </c>
      <c r="Q93" s="290" t="str">
        <f t="shared" si="11"/>
        <v>O</v>
      </c>
      <c r="R93" s="400"/>
      <c r="S93" s="292" t="s">
        <v>2155</v>
      </c>
      <c r="U93" s="332" t="s">
        <v>2155</v>
      </c>
      <c r="V93" s="284">
        <f t="shared" si="61"/>
        <v>0</v>
      </c>
      <c r="W93" s="284">
        <f t="shared" si="62"/>
        <v>0</v>
      </c>
      <c r="X93" s="292" t="str">
        <f t="shared" si="51"/>
        <v>OK</v>
      </c>
      <c r="Z93" s="292" t="s">
        <v>2155</v>
      </c>
      <c r="AA93" s="284">
        <f t="shared" si="52"/>
        <v>0</v>
      </c>
      <c r="AB93" s="284">
        <f t="shared" si="53"/>
        <v>20000</v>
      </c>
      <c r="AC93" s="292" t="str">
        <f t="shared" si="54"/>
        <v>OK</v>
      </c>
      <c r="AE93" s="333" t="str">
        <f t="shared" si="73"/>
        <v>세입없음</v>
      </c>
      <c r="AG93" s="318">
        <f t="shared" si="55"/>
        <v>732</v>
      </c>
      <c r="AH93" s="290" t="str">
        <f t="shared" si="12"/>
        <v>OK</v>
      </c>
      <c r="AJ93" s="292" t="str">
        <f t="array" ref="AJ93">IF(D93="","",INDEX(구분표!$I$2:$I$313, MATCH(1,(구분표!$E$2:$E$313='17년일출'!C93)*(구분표!$F$2:$F$313='17년일출'!D93)*(구분표!$G$2:$G$313='17년일출'!B93),0)))</f>
        <v>0110</v>
      </c>
      <c r="AL93" s="292"/>
    </row>
    <row r="94" spans="1:38" ht="50.1" hidden="1" customHeight="1">
      <c r="A94" s="252">
        <v>85</v>
      </c>
      <c r="B94" s="334" t="str">
        <f>IFERROR(VLOOKUP($D94,구분표!$A$2:$C$313,2,FALSE),"")</f>
        <v/>
      </c>
      <c r="C94" s="318" t="str">
        <f>IFERROR(VLOOKUP($D94,구분표!$A$2:$C$313,3,FALSE),"")</f>
        <v/>
      </c>
      <c r="D94" s="299"/>
      <c r="E94" s="280"/>
      <c r="F94" s="335"/>
      <c r="G94" s="281"/>
      <c r="H94" s="280"/>
      <c r="I94" s="336"/>
      <c r="J94" s="283"/>
      <c r="K94" s="284"/>
      <c r="L94" s="285"/>
      <c r="M94" s="286">
        <f t="shared" ref="M94" si="74">J94+K94+L94</f>
        <v>0</v>
      </c>
      <c r="N94" s="337"/>
      <c r="O94" s="288"/>
      <c r="P94" s="289">
        <f t="shared" ref="P94" si="75">J94+N94+O94</f>
        <v>0</v>
      </c>
      <c r="Q94" s="290" t="str">
        <f t="shared" ref="Q94" si="76">IF(AND((M94=0),(P94&gt;0)),"O",IF(AND((K94&lt;0),(M94-P94&lt;0)),"O","X"))</f>
        <v>X</v>
      </c>
      <c r="R94" s="400"/>
      <c r="S94" s="292"/>
      <c r="U94" s="332"/>
      <c r="V94" s="284">
        <f t="shared" si="61"/>
        <v>0</v>
      </c>
      <c r="W94" s="284">
        <f t="shared" si="62"/>
        <v>0</v>
      </c>
      <c r="X94" s="292" t="str">
        <f t="shared" si="51"/>
        <v>OK</v>
      </c>
      <c r="Z94" s="292"/>
      <c r="AA94" s="284">
        <f t="shared" si="52"/>
        <v>0</v>
      </c>
      <c r="AB94" s="284">
        <f t="shared" si="53"/>
        <v>0</v>
      </c>
      <c r="AC94" s="292" t="str">
        <f t="shared" si="54"/>
        <v>OK</v>
      </c>
      <c r="AE94" s="333" t="str">
        <f t="shared" ref="AE94" si="77">IF(U94="","",IF(U94="도비","세입없음","직접입력"))</f>
        <v/>
      </c>
      <c r="AG94" s="318" t="str">
        <f t="shared" si="55"/>
        <v/>
      </c>
      <c r="AH94" s="290" t="str">
        <f t="shared" ref="AH94" si="78">IF(U94="","",IF(AND(U94="도비",AE94="세입없음"),"OK",IF(AND(U94&lt;&gt;"도비",AE94&lt;&gt;""),"OK","@@")))</f>
        <v/>
      </c>
      <c r="AJ94" s="292" t="str">
        <f t="array" ref="AJ94">IF(D94="","",INDEX(구분표!$I$2:$I$313, MATCH(1,(구분표!$E$2:$E$313='17년일출'!C94)*(구분표!$F$2:$F$313='17년일출'!D94)*(구분표!$G$2:$G$313='17년일출'!B94),0)))</f>
        <v/>
      </c>
      <c r="AL94" s="292"/>
    </row>
    <row r="95" spans="1:38" ht="50.1" hidden="1" customHeight="1">
      <c r="A95" s="252">
        <v>86</v>
      </c>
      <c r="B95" s="334" t="str">
        <f>IFERROR(VLOOKUP($D95,구분표!$A$2:$C$313,2,FALSE),"")</f>
        <v/>
      </c>
      <c r="C95" s="318" t="str">
        <f>IFERROR(VLOOKUP($D95,구분표!$A$2:$C$313,3,FALSE),"")</f>
        <v/>
      </c>
      <c r="D95" s="299"/>
      <c r="E95" s="280"/>
      <c r="F95" s="335"/>
      <c r="G95" s="281"/>
      <c r="H95" s="280"/>
      <c r="I95" s="336"/>
      <c r="J95" s="283"/>
      <c r="K95" s="284"/>
      <c r="L95" s="285"/>
      <c r="M95" s="286">
        <f t="shared" ref="M95" si="79">J95+K95+L95</f>
        <v>0</v>
      </c>
      <c r="N95" s="337"/>
      <c r="O95" s="288"/>
      <c r="P95" s="289">
        <f t="shared" ref="P95" si="80">J95+N95+O95</f>
        <v>0</v>
      </c>
      <c r="Q95" s="290" t="str">
        <f t="shared" ref="Q95" si="81">IF(AND((M95=0),(P95&gt;0)),"O",IF(AND((K95&lt;0),(M95-P95&lt;0)),"O","X"))</f>
        <v>X</v>
      </c>
      <c r="R95" s="400"/>
      <c r="S95" s="292"/>
      <c r="U95" s="332"/>
      <c r="V95" s="284">
        <f t="shared" si="61"/>
        <v>0</v>
      </c>
      <c r="W95" s="284">
        <f t="shared" si="62"/>
        <v>0</v>
      </c>
      <c r="X95" s="292" t="str">
        <f t="shared" si="51"/>
        <v>OK</v>
      </c>
      <c r="Z95" s="292"/>
      <c r="AA95" s="284">
        <f t="shared" si="52"/>
        <v>0</v>
      </c>
      <c r="AB95" s="284">
        <f t="shared" si="53"/>
        <v>0</v>
      </c>
      <c r="AC95" s="292" t="str">
        <f t="shared" si="54"/>
        <v>OK</v>
      </c>
      <c r="AE95" s="333" t="str">
        <f t="shared" ref="AE95" si="82">IF(U95="","",IF(U95="도비","세입없음","직접입력"))</f>
        <v/>
      </c>
      <c r="AG95" s="318" t="str">
        <f t="shared" si="55"/>
        <v/>
      </c>
      <c r="AH95" s="290" t="str">
        <f t="shared" ref="AH95" si="83">IF(U95="","",IF(AND(U95="도비",AE95="세입없음"),"OK",IF(AND(U95&lt;&gt;"도비",AE95&lt;&gt;""),"OK","@@")))</f>
        <v/>
      </c>
      <c r="AJ95" s="292" t="str">
        <f t="array" ref="AJ95">IF(D95="","",INDEX(구분표!$I$2:$I$313, MATCH(1,(구분표!$E$2:$E$313='17년일출'!C95)*(구분표!$F$2:$F$313='17년일출'!D95)*(구분표!$G$2:$G$313='17년일출'!B95),0)))</f>
        <v/>
      </c>
      <c r="AL95" s="292"/>
    </row>
    <row r="96" spans="1:38" ht="50.1" hidden="1" customHeight="1">
      <c r="A96" s="252">
        <v>87</v>
      </c>
      <c r="B96" s="334" t="str">
        <f>IFERROR(VLOOKUP($D96,구분표!$A$2:$C$313,2,FALSE),"")</f>
        <v/>
      </c>
      <c r="C96" s="318" t="str">
        <f>IFERROR(VLOOKUP($D96,구분표!$A$2:$C$313,3,FALSE),"")</f>
        <v/>
      </c>
      <c r="D96" s="299"/>
      <c r="E96" s="280"/>
      <c r="F96" s="335"/>
      <c r="G96" s="281"/>
      <c r="H96" s="280"/>
      <c r="I96" s="336"/>
      <c r="J96" s="283"/>
      <c r="K96" s="284"/>
      <c r="L96" s="285"/>
      <c r="M96" s="286">
        <f t="shared" si="9"/>
        <v>0</v>
      </c>
      <c r="N96" s="337"/>
      <c r="O96" s="288"/>
      <c r="P96" s="289">
        <f t="shared" si="63"/>
        <v>0</v>
      </c>
      <c r="Q96" s="290" t="str">
        <f t="shared" si="11"/>
        <v>X</v>
      </c>
      <c r="R96" s="400"/>
      <c r="S96" s="292"/>
      <c r="U96" s="332"/>
      <c r="V96" s="284">
        <f t="shared" si="61"/>
        <v>0</v>
      </c>
      <c r="W96" s="284">
        <f t="shared" si="62"/>
        <v>0</v>
      </c>
      <c r="X96" s="292" t="str">
        <f t="shared" si="51"/>
        <v>OK</v>
      </c>
      <c r="Z96" s="292"/>
      <c r="AA96" s="284">
        <f t="shared" si="52"/>
        <v>0</v>
      </c>
      <c r="AB96" s="284">
        <f t="shared" si="53"/>
        <v>0</v>
      </c>
      <c r="AC96" s="292" t="str">
        <f t="shared" si="54"/>
        <v>OK</v>
      </c>
      <c r="AE96" s="333" t="str">
        <f t="shared" si="73"/>
        <v/>
      </c>
      <c r="AG96" s="318" t="str">
        <f t="shared" si="55"/>
        <v/>
      </c>
      <c r="AH96" s="290" t="str">
        <f t="shared" si="12"/>
        <v/>
      </c>
      <c r="AJ96" s="292" t="str">
        <f t="array" ref="AJ96">IF(D96="","",INDEX(구분표!$I$2:$I$313, MATCH(1,(구분표!$E$2:$E$313='17년일출'!C96)*(구분표!$F$2:$F$313='17년일출'!D96)*(구분표!$G$2:$G$313='17년일출'!B96),0)))</f>
        <v/>
      </c>
      <c r="AL96" s="292"/>
    </row>
    <row r="97" spans="1:38" ht="50.1" customHeight="1">
      <c r="A97" s="252">
        <v>88</v>
      </c>
      <c r="B97" s="320" t="s">
        <v>502</v>
      </c>
      <c r="C97" s="321"/>
      <c r="D97" s="322"/>
      <c r="E97" s="321"/>
      <c r="F97" s="323"/>
      <c r="G97" s="322"/>
      <c r="H97" s="321"/>
      <c r="I97" s="342"/>
      <c r="J97" s="356">
        <f t="shared" ref="J97:P97" si="84">SUBTOTAL(9,J98:J162)</f>
        <v>329670779</v>
      </c>
      <c r="K97" s="356">
        <f t="shared" si="84"/>
        <v>-10380000</v>
      </c>
      <c r="L97" s="356">
        <f t="shared" si="84"/>
        <v>4724000</v>
      </c>
      <c r="M97" s="357">
        <f t="shared" si="84"/>
        <v>324022779</v>
      </c>
      <c r="N97" s="358">
        <f t="shared" si="84"/>
        <v>-16479812</v>
      </c>
      <c r="O97" s="356">
        <f t="shared" si="84"/>
        <v>21860000</v>
      </c>
      <c r="P97" s="329">
        <f t="shared" si="84"/>
        <v>335050967</v>
      </c>
      <c r="Q97" s="330"/>
      <c r="R97" s="331"/>
      <c r="S97" s="292"/>
      <c r="U97" s="332"/>
      <c r="V97" s="284"/>
      <c r="W97" s="284"/>
      <c r="X97" s="292"/>
      <c r="Z97" s="292"/>
      <c r="AA97" s="284"/>
      <c r="AB97" s="284"/>
      <c r="AC97" s="292"/>
      <c r="AE97" s="333" t="str">
        <f t="shared" si="7"/>
        <v/>
      </c>
      <c r="AG97" s="318"/>
      <c r="AH97" s="290"/>
      <c r="AJ97" s="292"/>
      <c r="AL97" s="292"/>
    </row>
    <row r="98" spans="1:38" ht="50.1" customHeight="1">
      <c r="A98" s="252">
        <v>89</v>
      </c>
      <c r="B98" s="334" t="str">
        <f>IFERROR(VLOOKUP($D98,구분표!$A$2:$C$313,2,FALSE),"")</f>
        <v>기획재정위원회</v>
      </c>
      <c r="C98" s="318" t="str">
        <f>IFERROR(VLOOKUP($D98,구분표!$A$2:$C$313,3,FALSE),"")</f>
        <v>기획조정실</v>
      </c>
      <c r="D98" s="279" t="s">
        <v>884</v>
      </c>
      <c r="E98" s="280" t="s">
        <v>822</v>
      </c>
      <c r="F98" s="335"/>
      <c r="G98" s="281">
        <v>75</v>
      </c>
      <c r="H98" s="280">
        <v>64</v>
      </c>
      <c r="I98" s="336" t="s">
        <v>1191</v>
      </c>
      <c r="J98" s="283">
        <v>12905000</v>
      </c>
      <c r="K98" s="284"/>
      <c r="L98" s="285">
        <v>1000000</v>
      </c>
      <c r="M98" s="286">
        <f t="shared" si="9"/>
        <v>13905000</v>
      </c>
      <c r="N98" s="337"/>
      <c r="O98" s="288">
        <f>1000000+50000</f>
        <v>1050000</v>
      </c>
      <c r="P98" s="289">
        <f t="shared" ref="P98:P148" si="85">J98+N98+O98</f>
        <v>13955000</v>
      </c>
      <c r="Q98" s="290" t="str">
        <f t="shared" ref="Q98:Q228" si="86">IF(AND((M98=0),(P98&gt;0)),"O",IF(AND((K98&lt;0),(M98-P98&lt;0)),"O","X"))</f>
        <v>X</v>
      </c>
      <c r="R98" s="400" t="s">
        <v>2331</v>
      </c>
      <c r="S98" s="292" t="s">
        <v>883</v>
      </c>
      <c r="U98" s="332" t="s">
        <v>883</v>
      </c>
      <c r="V98" s="284">
        <v>0</v>
      </c>
      <c r="W98" s="284">
        <v>1000000</v>
      </c>
      <c r="X98" s="292" t="str">
        <f t="shared" ref="X98:X129" si="87">IF(SUM($K98:$L98)=SUM($V98:$W98),"OK","검토")</f>
        <v>OK</v>
      </c>
      <c r="Z98" s="292" t="s">
        <v>883</v>
      </c>
      <c r="AA98" s="284">
        <f t="shared" ref="AA98:AA129" si="88">IF($U98&lt;&gt;"도비",IF($S98="국도비","직접입력",SUM($N98:$O98)),)</f>
        <v>0</v>
      </c>
      <c r="AB98" s="284">
        <f t="shared" ref="AB98:AB129" si="89">IF($U98="도비",SUM(N98:O98),IF($S98="국도비","직접입력",SUM(N98:O98)-AA98))</f>
        <v>1050000</v>
      </c>
      <c r="AC98" s="292" t="str">
        <f t="shared" ref="AC98:AC129" si="90">IF(SUM(N98:O98)=SUM(AA98:AB98),"OK","검토")</f>
        <v>OK</v>
      </c>
      <c r="AE98" s="333" t="str">
        <f t="shared" si="7"/>
        <v>세입없음</v>
      </c>
      <c r="AG98" s="318">
        <f t="shared" ref="AG98:AG129" si="91">IF(AE98="","",COUNTIF($AE$7:$AE$925,AE98))</f>
        <v>732</v>
      </c>
      <c r="AH98" s="290" t="str">
        <f t="shared" ref="AH98:AH678" si="92">IF(U98="","",IF(AND(U98="도비",AE98="세입없음"),"OK",IF(AND(U98&lt;&gt;"도비",AE98&lt;&gt;""),"OK","@@")))</f>
        <v>OK</v>
      </c>
      <c r="AJ98" s="292" t="str">
        <f t="array" ref="AJ98">IF(D98="","",INDEX(구분표!$I$2:$I$313, MATCH(1,(구분표!$E$2:$E$313='17년일출'!C98)*(구분표!$F$2:$F$313='17년일출'!D98)*(구분표!$G$2:$G$313='17년일출'!B98),0)))</f>
        <v>0118</v>
      </c>
      <c r="AL98" s="292"/>
    </row>
    <row r="99" spans="1:38" ht="50.1" customHeight="1">
      <c r="A99" s="252">
        <v>90</v>
      </c>
      <c r="B99" s="334" t="str">
        <f>IFERROR(VLOOKUP($D99,구분표!$A$2:$C$313,2,FALSE),"")</f>
        <v>기획재정위원회</v>
      </c>
      <c r="C99" s="318" t="str">
        <f>IFERROR(VLOOKUP($D99,구분표!$A$2:$C$313,3,FALSE),"")</f>
        <v>기획조정실</v>
      </c>
      <c r="D99" s="279" t="s">
        <v>884</v>
      </c>
      <c r="E99" s="280" t="s">
        <v>822</v>
      </c>
      <c r="F99" s="335"/>
      <c r="G99" s="281">
        <v>76</v>
      </c>
      <c r="H99" s="280">
        <v>76</v>
      </c>
      <c r="I99" s="336" t="s">
        <v>1192</v>
      </c>
      <c r="J99" s="283">
        <v>1400000</v>
      </c>
      <c r="K99" s="284">
        <v>-700000</v>
      </c>
      <c r="L99" s="285"/>
      <c r="M99" s="286">
        <f t="shared" si="9"/>
        <v>700000</v>
      </c>
      <c r="N99" s="337">
        <v>-200000</v>
      </c>
      <c r="O99" s="288"/>
      <c r="P99" s="289">
        <f t="shared" si="85"/>
        <v>1200000</v>
      </c>
      <c r="Q99" s="290" t="str">
        <f t="shared" si="86"/>
        <v>O</v>
      </c>
      <c r="R99" s="400"/>
      <c r="S99" s="292" t="s">
        <v>883</v>
      </c>
      <c r="U99" s="332" t="s">
        <v>883</v>
      </c>
      <c r="V99" s="284">
        <v>0</v>
      </c>
      <c r="W99" s="284">
        <v>-700000</v>
      </c>
      <c r="X99" s="292" t="str">
        <f t="shared" si="87"/>
        <v>OK</v>
      </c>
      <c r="Z99" s="292" t="s">
        <v>883</v>
      </c>
      <c r="AA99" s="284">
        <f t="shared" si="88"/>
        <v>0</v>
      </c>
      <c r="AB99" s="284">
        <f t="shared" si="89"/>
        <v>-200000</v>
      </c>
      <c r="AC99" s="292" t="str">
        <f t="shared" si="90"/>
        <v>OK</v>
      </c>
      <c r="AE99" s="333" t="str">
        <f t="shared" si="7"/>
        <v>세입없음</v>
      </c>
      <c r="AG99" s="318">
        <f t="shared" si="91"/>
        <v>732</v>
      </c>
      <c r="AH99" s="290" t="str">
        <f t="shared" si="92"/>
        <v>OK</v>
      </c>
      <c r="AJ99" s="292" t="str">
        <f t="array" ref="AJ99">IF(D99="","",INDEX(구분표!$I$2:$I$313, MATCH(1,(구분표!$E$2:$E$313='17년일출'!C99)*(구분표!$F$2:$F$313='17년일출'!D99)*(구분표!$G$2:$G$313='17년일출'!B99),0)))</f>
        <v>0118</v>
      </c>
      <c r="AL99" s="292"/>
    </row>
    <row r="100" spans="1:38" ht="50.1" customHeight="1">
      <c r="A100" s="252">
        <v>91</v>
      </c>
      <c r="B100" s="334" t="str">
        <f>IFERROR(VLOOKUP($D100,구분표!$A$2:$C$313,2,FALSE),"")</f>
        <v>기획재정위원회</v>
      </c>
      <c r="C100" s="318" t="str">
        <f>IFERROR(VLOOKUP($D100,구분표!$A$2:$C$313,3,FALSE),"")</f>
        <v>기획조정실</v>
      </c>
      <c r="D100" s="279" t="s">
        <v>885</v>
      </c>
      <c r="E100" s="280" t="s">
        <v>822</v>
      </c>
      <c r="F100" s="335"/>
      <c r="G100" s="281">
        <v>82</v>
      </c>
      <c r="H100" s="280">
        <v>151</v>
      </c>
      <c r="I100" s="336" t="s">
        <v>1193</v>
      </c>
      <c r="J100" s="283">
        <v>192452400</v>
      </c>
      <c r="K100" s="284">
        <v>-9100000</v>
      </c>
      <c r="L100" s="285"/>
      <c r="M100" s="286">
        <f t="shared" ref="M100:M197" si="93">J100+K100+L100</f>
        <v>183352400</v>
      </c>
      <c r="N100" s="337"/>
      <c r="O100" s="288"/>
      <c r="P100" s="289">
        <f t="shared" si="85"/>
        <v>192452400</v>
      </c>
      <c r="Q100" s="290" t="str">
        <f t="shared" si="86"/>
        <v>O</v>
      </c>
      <c r="R100" s="400"/>
      <c r="S100" s="292" t="s">
        <v>883</v>
      </c>
      <c r="U100" s="332" t="s">
        <v>883</v>
      </c>
      <c r="V100" s="284">
        <v>0</v>
      </c>
      <c r="W100" s="284">
        <v>-9100000</v>
      </c>
      <c r="X100" s="292" t="str">
        <f t="shared" si="87"/>
        <v>OK</v>
      </c>
      <c r="Z100" s="292" t="s">
        <v>883</v>
      </c>
      <c r="AA100" s="284">
        <f t="shared" si="88"/>
        <v>0</v>
      </c>
      <c r="AB100" s="284">
        <f t="shared" si="89"/>
        <v>0</v>
      </c>
      <c r="AC100" s="292" t="str">
        <f t="shared" si="90"/>
        <v>OK</v>
      </c>
      <c r="AE100" s="333" t="str">
        <f t="shared" si="7"/>
        <v>세입없음</v>
      </c>
      <c r="AG100" s="318">
        <f t="shared" si="91"/>
        <v>732</v>
      </c>
      <c r="AH100" s="290" t="str">
        <f t="shared" si="92"/>
        <v>OK</v>
      </c>
      <c r="AJ100" s="292" t="str">
        <f t="array" ref="AJ100">IF(D100="","",INDEX(구분표!$I$2:$I$313, MATCH(1,(구분표!$E$2:$E$313='17년일출'!C100)*(구분표!$F$2:$F$313='17년일출'!D100)*(구분표!$G$2:$G$313='17년일출'!B100),0)))</f>
        <v>0119</v>
      </c>
      <c r="AL100" s="292"/>
    </row>
    <row r="101" spans="1:38" ht="50.1" customHeight="1">
      <c r="A101" s="252">
        <v>92</v>
      </c>
      <c r="B101" s="334" t="str">
        <f>IFERROR(VLOOKUP($D101,구분표!$A$2:$C$313,2,FALSE),"")</f>
        <v>기획재정위원회</v>
      </c>
      <c r="C101" s="318" t="str">
        <f>IFERROR(VLOOKUP($D101,구분표!$A$2:$C$313,3,FALSE),"")</f>
        <v>기획조정실</v>
      </c>
      <c r="D101" s="279" t="s">
        <v>884</v>
      </c>
      <c r="E101" s="280" t="s">
        <v>822</v>
      </c>
      <c r="F101" s="335"/>
      <c r="G101" s="281">
        <v>75</v>
      </c>
      <c r="H101" s="280">
        <v>57</v>
      </c>
      <c r="I101" s="336" t="s">
        <v>1654</v>
      </c>
      <c r="J101" s="283">
        <v>100000</v>
      </c>
      <c r="K101" s="284"/>
      <c r="L101" s="285"/>
      <c r="M101" s="286">
        <f t="shared" ref="M101:M109" si="94">J101+K101+L101</f>
        <v>100000</v>
      </c>
      <c r="N101" s="337">
        <v>-50000</v>
      </c>
      <c r="O101" s="288"/>
      <c r="P101" s="289">
        <f t="shared" ref="P101:P109" si="95">J101+N101+O101</f>
        <v>50000</v>
      </c>
      <c r="Q101" s="290" t="str">
        <f t="shared" ref="Q101:Q109" si="96">IF(AND((M101=0),(P101&gt;0)),"O",IF(AND((K101&lt;0),(M101-P101&lt;0)),"O","X"))</f>
        <v>X</v>
      </c>
      <c r="R101" s="400"/>
      <c r="S101" s="292" t="s">
        <v>1645</v>
      </c>
      <c r="U101" s="332" t="s">
        <v>1645</v>
      </c>
      <c r="V101" s="284">
        <f t="shared" ref="V101:V116" si="97">IF($U101&lt;&gt;"도비",IF($S101="국도비","직접입력",SUM($K101:$L101)),)</f>
        <v>0</v>
      </c>
      <c r="W101" s="284">
        <f t="shared" ref="W101:W116" si="98">IF($U101="도비",SUM($K101:$L101),IF($S101="국도비","직접입력",SUM($K101:$L101)-$V101))</f>
        <v>0</v>
      </c>
      <c r="X101" s="292" t="str">
        <f t="shared" si="87"/>
        <v>OK</v>
      </c>
      <c r="Z101" s="292" t="s">
        <v>883</v>
      </c>
      <c r="AA101" s="284">
        <f t="shared" si="88"/>
        <v>0</v>
      </c>
      <c r="AB101" s="284">
        <f t="shared" si="89"/>
        <v>-50000</v>
      </c>
      <c r="AC101" s="292" t="str">
        <f t="shared" si="90"/>
        <v>OK</v>
      </c>
      <c r="AE101" s="333" t="str">
        <f t="shared" ref="AE101:AE109" si="99">IF(U101="","",IF(U101="도비","세입없음","직접입력"))</f>
        <v>세입없음</v>
      </c>
      <c r="AG101" s="318">
        <f t="shared" si="91"/>
        <v>732</v>
      </c>
      <c r="AH101" s="290" t="str">
        <f t="shared" ref="AH101:AH109" si="100">IF(U101="","",IF(AND(U101="도비",AE101="세입없음"),"OK",IF(AND(U101&lt;&gt;"도비",AE101&lt;&gt;""),"OK","@@")))</f>
        <v>OK</v>
      </c>
      <c r="AJ101" s="292" t="str">
        <f t="array" ref="AJ101">IF(D101="","",INDEX(구분표!$I$2:$I$313, MATCH(1,(구분표!$E$2:$E$313='17년일출'!C101)*(구분표!$F$2:$F$313='17년일출'!D101)*(구분표!$G$2:$G$313='17년일출'!B101),0)))</f>
        <v>0118</v>
      </c>
      <c r="AL101" s="292"/>
    </row>
    <row r="102" spans="1:38" ht="50.1" customHeight="1">
      <c r="A102" s="252">
        <v>93</v>
      </c>
      <c r="B102" s="334" t="str">
        <f>IFERROR(VLOOKUP($D102,구분표!$A$2:$C$313,2,FALSE),"")</f>
        <v>기획재정위원회</v>
      </c>
      <c r="C102" s="318" t="str">
        <f>IFERROR(VLOOKUP($D102,구분표!$A$2:$C$313,3,FALSE),"")</f>
        <v>기획조정실</v>
      </c>
      <c r="D102" s="279" t="s">
        <v>884</v>
      </c>
      <c r="E102" s="280" t="s">
        <v>822</v>
      </c>
      <c r="F102" s="335"/>
      <c r="G102" s="281">
        <v>77</v>
      </c>
      <c r="H102" s="280">
        <v>96</v>
      </c>
      <c r="I102" s="336" t="s">
        <v>1655</v>
      </c>
      <c r="J102" s="283">
        <v>40000</v>
      </c>
      <c r="K102" s="284"/>
      <c r="L102" s="285"/>
      <c r="M102" s="286">
        <f t="shared" si="94"/>
        <v>40000</v>
      </c>
      <c r="N102" s="337"/>
      <c r="O102" s="288"/>
      <c r="P102" s="289">
        <f t="shared" si="95"/>
        <v>40000</v>
      </c>
      <c r="Q102" s="290" t="str">
        <f t="shared" si="96"/>
        <v>X</v>
      </c>
      <c r="R102" s="400"/>
      <c r="S102" s="292" t="s">
        <v>883</v>
      </c>
      <c r="U102" s="332" t="s">
        <v>883</v>
      </c>
      <c r="V102" s="284">
        <f t="shared" si="97"/>
        <v>0</v>
      </c>
      <c r="W102" s="284">
        <f t="shared" si="98"/>
        <v>0</v>
      </c>
      <c r="X102" s="292" t="str">
        <f t="shared" si="87"/>
        <v>OK</v>
      </c>
      <c r="Z102" s="292" t="s">
        <v>883</v>
      </c>
      <c r="AA102" s="284">
        <f t="shared" si="88"/>
        <v>0</v>
      </c>
      <c r="AB102" s="284">
        <f t="shared" si="89"/>
        <v>0</v>
      </c>
      <c r="AC102" s="292" t="str">
        <f t="shared" si="90"/>
        <v>OK</v>
      </c>
      <c r="AE102" s="333" t="str">
        <f t="shared" si="99"/>
        <v>세입없음</v>
      </c>
      <c r="AG102" s="318">
        <f t="shared" si="91"/>
        <v>732</v>
      </c>
      <c r="AH102" s="290" t="str">
        <f t="shared" si="100"/>
        <v>OK</v>
      </c>
      <c r="AJ102" s="292" t="str">
        <f t="array" ref="AJ102">IF(D102="","",INDEX(구분표!$I$2:$I$313, MATCH(1,(구분표!$E$2:$E$313='17년일출'!C102)*(구분표!$F$2:$F$313='17년일출'!D102)*(구분표!$G$2:$G$313='17년일출'!B102),0)))</f>
        <v>0118</v>
      </c>
      <c r="AL102" s="292"/>
    </row>
    <row r="103" spans="1:38" ht="50.1" customHeight="1">
      <c r="A103" s="252">
        <v>94</v>
      </c>
      <c r="B103" s="334" t="str">
        <f>IFERROR(VLOOKUP($D103,구분표!$A$2:$C$313,2,FALSE),"")</f>
        <v>기획재정위원회</v>
      </c>
      <c r="C103" s="318" t="str">
        <f>IFERROR(VLOOKUP($D103,구분표!$A$2:$C$313,3,FALSE),"")</f>
        <v>기획조정실</v>
      </c>
      <c r="D103" s="279" t="s">
        <v>884</v>
      </c>
      <c r="E103" s="280" t="s">
        <v>822</v>
      </c>
      <c r="F103" s="335"/>
      <c r="G103" s="281">
        <v>77</v>
      </c>
      <c r="H103" s="280">
        <v>96</v>
      </c>
      <c r="I103" s="336" t="s">
        <v>1656</v>
      </c>
      <c r="J103" s="283">
        <v>72000</v>
      </c>
      <c r="K103" s="284"/>
      <c r="L103" s="285"/>
      <c r="M103" s="286">
        <f t="shared" si="94"/>
        <v>72000</v>
      </c>
      <c r="N103" s="337"/>
      <c r="O103" s="288"/>
      <c r="P103" s="289">
        <f t="shared" si="95"/>
        <v>72000</v>
      </c>
      <c r="Q103" s="290" t="str">
        <f t="shared" si="96"/>
        <v>X</v>
      </c>
      <c r="R103" s="400"/>
      <c r="S103" s="292" t="s">
        <v>883</v>
      </c>
      <c r="U103" s="332" t="s">
        <v>883</v>
      </c>
      <c r="V103" s="284">
        <f t="shared" si="97"/>
        <v>0</v>
      </c>
      <c r="W103" s="284">
        <f t="shared" si="98"/>
        <v>0</v>
      </c>
      <c r="X103" s="292" t="str">
        <f t="shared" si="87"/>
        <v>OK</v>
      </c>
      <c r="Z103" s="292" t="s">
        <v>883</v>
      </c>
      <c r="AA103" s="284">
        <f t="shared" si="88"/>
        <v>0</v>
      </c>
      <c r="AB103" s="284">
        <f t="shared" si="89"/>
        <v>0</v>
      </c>
      <c r="AC103" s="292" t="str">
        <f t="shared" si="90"/>
        <v>OK</v>
      </c>
      <c r="AE103" s="333" t="str">
        <f t="shared" si="99"/>
        <v>세입없음</v>
      </c>
      <c r="AG103" s="318">
        <f t="shared" si="91"/>
        <v>732</v>
      </c>
      <c r="AH103" s="290" t="str">
        <f t="shared" si="100"/>
        <v>OK</v>
      </c>
      <c r="AJ103" s="292" t="str">
        <f t="array" ref="AJ103">IF(D103="","",INDEX(구분표!$I$2:$I$313, MATCH(1,(구분표!$E$2:$E$313='17년일출'!C103)*(구분표!$F$2:$F$313='17년일출'!D103)*(구분표!$G$2:$G$313='17년일출'!B103),0)))</f>
        <v>0118</v>
      </c>
      <c r="AL103" s="292"/>
    </row>
    <row r="104" spans="1:38" ht="50.1" customHeight="1">
      <c r="A104" s="252">
        <v>95</v>
      </c>
      <c r="B104" s="334" t="str">
        <f>IFERROR(VLOOKUP($D104,구분표!$A$2:$C$313,2,FALSE),"")</f>
        <v>기획재정위원회</v>
      </c>
      <c r="C104" s="318" t="str">
        <f>IFERROR(VLOOKUP($D104,구분표!$A$2:$C$313,3,FALSE),"")</f>
        <v>기획조정실</v>
      </c>
      <c r="D104" s="279" t="s">
        <v>885</v>
      </c>
      <c r="E104" s="280" t="s">
        <v>822</v>
      </c>
      <c r="F104" s="335"/>
      <c r="G104" s="281">
        <v>81</v>
      </c>
      <c r="H104" s="280">
        <v>143</v>
      </c>
      <c r="I104" s="336" t="s">
        <v>1657</v>
      </c>
      <c r="J104" s="283">
        <v>400000</v>
      </c>
      <c r="K104" s="284"/>
      <c r="L104" s="285"/>
      <c r="M104" s="286">
        <f t="shared" si="94"/>
        <v>400000</v>
      </c>
      <c r="N104" s="337"/>
      <c r="O104" s="288"/>
      <c r="P104" s="289">
        <f t="shared" si="95"/>
        <v>400000</v>
      </c>
      <c r="Q104" s="290" t="str">
        <f t="shared" si="96"/>
        <v>X</v>
      </c>
      <c r="R104" s="400"/>
      <c r="S104" s="292" t="s">
        <v>883</v>
      </c>
      <c r="U104" s="332" t="s">
        <v>883</v>
      </c>
      <c r="V104" s="284">
        <f t="shared" si="97"/>
        <v>0</v>
      </c>
      <c r="W104" s="284">
        <f t="shared" si="98"/>
        <v>0</v>
      </c>
      <c r="X104" s="292" t="str">
        <f t="shared" si="87"/>
        <v>OK</v>
      </c>
      <c r="Z104" s="292" t="s">
        <v>883</v>
      </c>
      <c r="AA104" s="284">
        <f t="shared" si="88"/>
        <v>0</v>
      </c>
      <c r="AB104" s="284">
        <f t="shared" si="89"/>
        <v>0</v>
      </c>
      <c r="AC104" s="292" t="str">
        <f t="shared" si="90"/>
        <v>OK</v>
      </c>
      <c r="AE104" s="333" t="str">
        <f t="shared" si="99"/>
        <v>세입없음</v>
      </c>
      <c r="AG104" s="318">
        <f t="shared" si="91"/>
        <v>732</v>
      </c>
      <c r="AH104" s="290" t="str">
        <f t="shared" si="100"/>
        <v>OK</v>
      </c>
      <c r="AJ104" s="292" t="str">
        <f t="array" ref="AJ104">IF(D104="","",INDEX(구분표!$I$2:$I$313, MATCH(1,(구분표!$E$2:$E$313='17년일출'!C104)*(구분표!$F$2:$F$313='17년일출'!D104)*(구분표!$G$2:$G$313='17년일출'!B104),0)))</f>
        <v>0119</v>
      </c>
      <c r="AL104" s="292"/>
    </row>
    <row r="105" spans="1:38" ht="50.1" customHeight="1">
      <c r="A105" s="252">
        <v>96</v>
      </c>
      <c r="B105" s="334" t="str">
        <f>IFERROR(VLOOKUP($D105,구분표!$A$2:$C$313,2,FALSE),"")</f>
        <v>기획재정위원회</v>
      </c>
      <c r="C105" s="318" t="str">
        <f>IFERROR(VLOOKUP($D105,구분표!$A$2:$C$313,3,FALSE),"")</f>
        <v>기획조정실</v>
      </c>
      <c r="D105" s="279" t="s">
        <v>885</v>
      </c>
      <c r="E105" s="280" t="s">
        <v>822</v>
      </c>
      <c r="F105" s="335"/>
      <c r="G105" s="281">
        <v>81</v>
      </c>
      <c r="H105" s="280">
        <v>146</v>
      </c>
      <c r="I105" s="336" t="s">
        <v>1658</v>
      </c>
      <c r="J105" s="283">
        <v>100000</v>
      </c>
      <c r="K105" s="284"/>
      <c r="L105" s="285"/>
      <c r="M105" s="286">
        <f t="shared" si="94"/>
        <v>100000</v>
      </c>
      <c r="N105" s="337">
        <v>-100000</v>
      </c>
      <c r="O105" s="288"/>
      <c r="P105" s="289">
        <f t="shared" si="95"/>
        <v>0</v>
      </c>
      <c r="Q105" s="290" t="str">
        <f t="shared" si="96"/>
        <v>X</v>
      </c>
      <c r="R105" s="400"/>
      <c r="S105" s="292" t="s">
        <v>883</v>
      </c>
      <c r="U105" s="332" t="s">
        <v>883</v>
      </c>
      <c r="V105" s="284">
        <f t="shared" si="97"/>
        <v>0</v>
      </c>
      <c r="W105" s="284">
        <f t="shared" si="98"/>
        <v>0</v>
      </c>
      <c r="X105" s="292" t="str">
        <f t="shared" si="87"/>
        <v>OK</v>
      </c>
      <c r="Z105" s="292" t="s">
        <v>883</v>
      </c>
      <c r="AA105" s="284">
        <f t="shared" si="88"/>
        <v>0</v>
      </c>
      <c r="AB105" s="284">
        <f t="shared" si="89"/>
        <v>-100000</v>
      </c>
      <c r="AC105" s="292" t="str">
        <f t="shared" si="90"/>
        <v>OK</v>
      </c>
      <c r="AE105" s="333" t="str">
        <f t="shared" si="99"/>
        <v>세입없음</v>
      </c>
      <c r="AG105" s="318">
        <f t="shared" si="91"/>
        <v>732</v>
      </c>
      <c r="AH105" s="290" t="str">
        <f t="shared" si="100"/>
        <v>OK</v>
      </c>
      <c r="AJ105" s="292" t="str">
        <f t="array" ref="AJ105">IF(D105="","",INDEX(구분표!$I$2:$I$313, MATCH(1,(구분표!$E$2:$E$313='17년일출'!C105)*(구분표!$F$2:$F$313='17년일출'!D105)*(구분표!$G$2:$G$313='17년일출'!B105),0)))</f>
        <v>0119</v>
      </c>
      <c r="AL105" s="292"/>
    </row>
    <row r="106" spans="1:38" ht="50.1" customHeight="1">
      <c r="A106" s="252">
        <v>97</v>
      </c>
      <c r="B106" s="334" t="str">
        <f>IFERROR(VLOOKUP($D106,구분표!$A$2:$C$313,2,FALSE),"")</f>
        <v>기획재정위원회</v>
      </c>
      <c r="C106" s="318" t="str">
        <f>IFERROR(VLOOKUP($D106,구분표!$A$2:$C$313,3,FALSE),"")</f>
        <v>기획조정실</v>
      </c>
      <c r="D106" s="299" t="s">
        <v>1647</v>
      </c>
      <c r="E106" s="280" t="s">
        <v>822</v>
      </c>
      <c r="F106" s="335"/>
      <c r="G106" s="281">
        <v>88</v>
      </c>
      <c r="H106" s="280">
        <v>225</v>
      </c>
      <c r="I106" s="336" t="s">
        <v>1659</v>
      </c>
      <c r="J106" s="283">
        <v>20000</v>
      </c>
      <c r="K106" s="284"/>
      <c r="L106" s="285"/>
      <c r="M106" s="286">
        <f t="shared" si="94"/>
        <v>20000</v>
      </c>
      <c r="N106" s="337"/>
      <c r="O106" s="288"/>
      <c r="P106" s="289">
        <f t="shared" si="95"/>
        <v>20000</v>
      </c>
      <c r="Q106" s="290" t="str">
        <f t="shared" si="96"/>
        <v>X</v>
      </c>
      <c r="R106" s="400"/>
      <c r="S106" s="292" t="s">
        <v>883</v>
      </c>
      <c r="U106" s="332" t="s">
        <v>883</v>
      </c>
      <c r="V106" s="284">
        <f t="shared" si="97"/>
        <v>0</v>
      </c>
      <c r="W106" s="284">
        <f t="shared" si="98"/>
        <v>0</v>
      </c>
      <c r="X106" s="292" t="str">
        <f t="shared" si="87"/>
        <v>OK</v>
      </c>
      <c r="Z106" s="292" t="s">
        <v>883</v>
      </c>
      <c r="AA106" s="284">
        <f t="shared" si="88"/>
        <v>0</v>
      </c>
      <c r="AB106" s="284">
        <f t="shared" si="89"/>
        <v>0</v>
      </c>
      <c r="AC106" s="292" t="str">
        <f t="shared" si="90"/>
        <v>OK</v>
      </c>
      <c r="AE106" s="333" t="str">
        <f t="shared" si="99"/>
        <v>세입없음</v>
      </c>
      <c r="AG106" s="318">
        <f t="shared" si="91"/>
        <v>732</v>
      </c>
      <c r="AH106" s="290" t="str">
        <f t="shared" si="100"/>
        <v>OK</v>
      </c>
      <c r="AJ106" s="292" t="str">
        <f t="array" ref="AJ106">IF(D106="","",INDEX(구분표!$I$2:$I$313, MATCH(1,(구분표!$E$2:$E$313='17년일출'!C106)*(구분표!$F$2:$F$313='17년일출'!D106)*(구분표!$G$2:$G$313='17년일출'!B106),0)))</f>
        <v>0122</v>
      </c>
      <c r="AL106" s="292"/>
    </row>
    <row r="107" spans="1:38" ht="50.1" customHeight="1">
      <c r="A107" s="252">
        <v>98</v>
      </c>
      <c r="B107" s="334" t="str">
        <f>IFERROR(VLOOKUP($D107,구분표!$A$2:$C$313,2,FALSE),"")</f>
        <v>기획재정위원회</v>
      </c>
      <c r="C107" s="318" t="str">
        <f>IFERROR(VLOOKUP($D107,구분표!$A$2:$C$313,3,FALSE),"")</f>
        <v>기획조정실</v>
      </c>
      <c r="D107" s="299" t="s">
        <v>1648</v>
      </c>
      <c r="E107" s="280" t="s">
        <v>822</v>
      </c>
      <c r="F107" s="335"/>
      <c r="G107" s="281">
        <v>90</v>
      </c>
      <c r="H107" s="280">
        <v>259</v>
      </c>
      <c r="I107" s="336" t="s">
        <v>1660</v>
      </c>
      <c r="J107" s="283">
        <v>50000</v>
      </c>
      <c r="K107" s="284"/>
      <c r="L107" s="285"/>
      <c r="M107" s="286">
        <f t="shared" si="94"/>
        <v>50000</v>
      </c>
      <c r="N107" s="337"/>
      <c r="O107" s="288"/>
      <c r="P107" s="289">
        <f t="shared" si="95"/>
        <v>50000</v>
      </c>
      <c r="Q107" s="290" t="str">
        <f t="shared" si="96"/>
        <v>X</v>
      </c>
      <c r="R107" s="400"/>
      <c r="S107" s="292" t="s">
        <v>883</v>
      </c>
      <c r="U107" s="332" t="s">
        <v>883</v>
      </c>
      <c r="V107" s="284">
        <f t="shared" si="97"/>
        <v>0</v>
      </c>
      <c r="W107" s="284">
        <f t="shared" si="98"/>
        <v>0</v>
      </c>
      <c r="X107" s="292" t="str">
        <f t="shared" si="87"/>
        <v>OK</v>
      </c>
      <c r="Z107" s="292" t="s">
        <v>883</v>
      </c>
      <c r="AA107" s="284">
        <f t="shared" si="88"/>
        <v>0</v>
      </c>
      <c r="AB107" s="284">
        <f t="shared" si="89"/>
        <v>0</v>
      </c>
      <c r="AC107" s="292" t="str">
        <f t="shared" si="90"/>
        <v>OK</v>
      </c>
      <c r="AE107" s="333" t="str">
        <f t="shared" si="99"/>
        <v>세입없음</v>
      </c>
      <c r="AG107" s="318">
        <f t="shared" si="91"/>
        <v>732</v>
      </c>
      <c r="AH107" s="290" t="str">
        <f t="shared" si="100"/>
        <v>OK</v>
      </c>
      <c r="AJ107" s="292" t="str">
        <f t="array" ref="AJ107">IF(D107="","",INDEX(구분표!$I$2:$I$313, MATCH(1,(구분표!$E$2:$E$313='17년일출'!C107)*(구분표!$F$2:$F$313='17년일출'!D107)*(구분표!$G$2:$G$313='17년일출'!B107),0)))</f>
        <v>0123</v>
      </c>
      <c r="AL107" s="292"/>
    </row>
    <row r="108" spans="1:38" ht="50.1" customHeight="1">
      <c r="A108" s="252">
        <v>99</v>
      </c>
      <c r="B108" s="334" t="str">
        <f>IFERROR(VLOOKUP($D108,구분표!$A$2:$C$313,2,FALSE),"")</f>
        <v>기획재정위원회</v>
      </c>
      <c r="C108" s="318" t="str">
        <f>IFERROR(VLOOKUP($D108,구분표!$A$2:$C$313,3,FALSE),"")</f>
        <v>기획조정실</v>
      </c>
      <c r="D108" s="299" t="s">
        <v>1648</v>
      </c>
      <c r="E108" s="280" t="s">
        <v>822</v>
      </c>
      <c r="F108" s="335"/>
      <c r="G108" s="281">
        <v>91</v>
      </c>
      <c r="H108" s="280">
        <v>263</v>
      </c>
      <c r="I108" s="336" t="s">
        <v>1661</v>
      </c>
      <c r="J108" s="283">
        <v>90000</v>
      </c>
      <c r="K108" s="284"/>
      <c r="L108" s="285"/>
      <c r="M108" s="286">
        <f t="shared" si="94"/>
        <v>90000</v>
      </c>
      <c r="N108" s="337"/>
      <c r="O108" s="288"/>
      <c r="P108" s="289">
        <f t="shared" si="95"/>
        <v>90000</v>
      </c>
      <c r="Q108" s="290" t="str">
        <f t="shared" si="96"/>
        <v>X</v>
      </c>
      <c r="R108" s="400"/>
      <c r="S108" s="292" t="s">
        <v>883</v>
      </c>
      <c r="U108" s="332" t="s">
        <v>883</v>
      </c>
      <c r="V108" s="284">
        <f t="shared" si="97"/>
        <v>0</v>
      </c>
      <c r="W108" s="284">
        <f t="shared" si="98"/>
        <v>0</v>
      </c>
      <c r="X108" s="292" t="str">
        <f t="shared" si="87"/>
        <v>OK</v>
      </c>
      <c r="Z108" s="292" t="s">
        <v>883</v>
      </c>
      <c r="AA108" s="284">
        <f t="shared" si="88"/>
        <v>0</v>
      </c>
      <c r="AB108" s="284">
        <f t="shared" si="89"/>
        <v>0</v>
      </c>
      <c r="AC108" s="292" t="str">
        <f t="shared" si="90"/>
        <v>OK</v>
      </c>
      <c r="AE108" s="333" t="str">
        <f t="shared" si="99"/>
        <v>세입없음</v>
      </c>
      <c r="AG108" s="318">
        <f t="shared" si="91"/>
        <v>732</v>
      </c>
      <c r="AH108" s="290" t="str">
        <f t="shared" si="100"/>
        <v>OK</v>
      </c>
      <c r="AJ108" s="292" t="str">
        <f t="array" ref="AJ108">IF(D108="","",INDEX(구분표!$I$2:$I$313, MATCH(1,(구분표!$E$2:$E$313='17년일출'!C108)*(구분표!$F$2:$F$313='17년일출'!D108)*(구분표!$G$2:$G$313='17년일출'!B108),0)))</f>
        <v>0123</v>
      </c>
      <c r="AL108" s="292"/>
    </row>
    <row r="109" spans="1:38" ht="50.1" customHeight="1">
      <c r="A109" s="252">
        <v>100</v>
      </c>
      <c r="B109" s="334" t="str">
        <f>IFERROR(VLOOKUP($D109,구분표!$A$2:$C$313,2,FALSE),"")</f>
        <v>기획재정위원회</v>
      </c>
      <c r="C109" s="318" t="str">
        <f>IFERROR(VLOOKUP($D109,구분표!$A$2:$C$313,3,FALSE),"")</f>
        <v>기획조정실</v>
      </c>
      <c r="D109" s="299" t="s">
        <v>1648</v>
      </c>
      <c r="E109" s="280" t="s">
        <v>822</v>
      </c>
      <c r="F109" s="335"/>
      <c r="G109" s="281">
        <v>91</v>
      </c>
      <c r="H109" s="280">
        <v>267</v>
      </c>
      <c r="I109" s="336" t="s">
        <v>1662</v>
      </c>
      <c r="J109" s="283">
        <v>250000</v>
      </c>
      <c r="K109" s="284"/>
      <c r="L109" s="285"/>
      <c r="M109" s="286">
        <f t="shared" si="94"/>
        <v>250000</v>
      </c>
      <c r="N109" s="337"/>
      <c r="O109" s="288"/>
      <c r="P109" s="289">
        <f t="shared" si="95"/>
        <v>250000</v>
      </c>
      <c r="Q109" s="290" t="str">
        <f t="shared" si="96"/>
        <v>X</v>
      </c>
      <c r="R109" s="400"/>
      <c r="S109" s="292" t="s">
        <v>883</v>
      </c>
      <c r="U109" s="332" t="s">
        <v>883</v>
      </c>
      <c r="V109" s="284">
        <f t="shared" si="97"/>
        <v>0</v>
      </c>
      <c r="W109" s="284">
        <f t="shared" si="98"/>
        <v>0</v>
      </c>
      <c r="X109" s="292" t="str">
        <f t="shared" si="87"/>
        <v>OK</v>
      </c>
      <c r="Z109" s="292" t="s">
        <v>883</v>
      </c>
      <c r="AA109" s="284">
        <f t="shared" si="88"/>
        <v>0</v>
      </c>
      <c r="AB109" s="284">
        <f t="shared" si="89"/>
        <v>0</v>
      </c>
      <c r="AC109" s="292" t="str">
        <f t="shared" si="90"/>
        <v>OK</v>
      </c>
      <c r="AE109" s="333" t="str">
        <f t="shared" si="99"/>
        <v>세입없음</v>
      </c>
      <c r="AG109" s="318">
        <f t="shared" si="91"/>
        <v>732</v>
      </c>
      <c r="AH109" s="290" t="str">
        <f t="shared" si="100"/>
        <v>OK</v>
      </c>
      <c r="AJ109" s="292" t="str">
        <f t="array" ref="AJ109">IF(D109="","",INDEX(구분표!$I$2:$I$313, MATCH(1,(구분표!$E$2:$E$313='17년일출'!C109)*(구분표!$F$2:$F$313='17년일출'!D109)*(구분표!$G$2:$G$313='17년일출'!B109),0)))</f>
        <v>0123</v>
      </c>
      <c r="AL109" s="292"/>
    </row>
    <row r="110" spans="1:38" ht="50.1" customHeight="1">
      <c r="A110" s="252">
        <v>101</v>
      </c>
      <c r="B110" s="334" t="str">
        <f>IFERROR(VLOOKUP($D110,구분표!$A$2:$C$313,2,FALSE),"")</f>
        <v>기획재정위원회</v>
      </c>
      <c r="C110" s="318" t="str">
        <f>IFERROR(VLOOKUP($D110,구분표!$A$2:$C$313,3,FALSE),"")</f>
        <v>기획조정실</v>
      </c>
      <c r="D110" s="299" t="s">
        <v>1648</v>
      </c>
      <c r="E110" s="280" t="s">
        <v>822</v>
      </c>
      <c r="F110" s="335"/>
      <c r="G110" s="281">
        <v>91</v>
      </c>
      <c r="H110" s="280">
        <v>271</v>
      </c>
      <c r="I110" s="336" t="s">
        <v>1663</v>
      </c>
      <c r="J110" s="283">
        <v>50000</v>
      </c>
      <c r="K110" s="284"/>
      <c r="L110" s="285"/>
      <c r="M110" s="286">
        <f t="shared" ref="M110:M113" si="101">J110+K110+L110</f>
        <v>50000</v>
      </c>
      <c r="N110" s="337"/>
      <c r="O110" s="288"/>
      <c r="P110" s="289">
        <f t="shared" ref="P110:P113" si="102">J110+N110+O110</f>
        <v>50000</v>
      </c>
      <c r="Q110" s="290" t="str">
        <f t="shared" ref="Q110:Q113" si="103">IF(AND((M110=0),(P110&gt;0)),"O",IF(AND((K110&lt;0),(M110-P110&lt;0)),"O","X"))</f>
        <v>X</v>
      </c>
      <c r="R110" s="400"/>
      <c r="S110" s="292" t="s">
        <v>883</v>
      </c>
      <c r="U110" s="332" t="s">
        <v>883</v>
      </c>
      <c r="V110" s="284">
        <f t="shared" si="97"/>
        <v>0</v>
      </c>
      <c r="W110" s="284">
        <f t="shared" si="98"/>
        <v>0</v>
      </c>
      <c r="X110" s="292" t="str">
        <f t="shared" si="87"/>
        <v>OK</v>
      </c>
      <c r="Z110" s="292" t="s">
        <v>883</v>
      </c>
      <c r="AA110" s="284">
        <f t="shared" si="88"/>
        <v>0</v>
      </c>
      <c r="AB110" s="284">
        <f t="shared" si="89"/>
        <v>0</v>
      </c>
      <c r="AC110" s="292" t="str">
        <f t="shared" si="90"/>
        <v>OK</v>
      </c>
      <c r="AE110" s="333" t="str">
        <f t="shared" ref="AE110:AE113" si="104">IF(U110="","",IF(U110="도비","세입없음","직접입력"))</f>
        <v>세입없음</v>
      </c>
      <c r="AG110" s="318">
        <f t="shared" si="91"/>
        <v>732</v>
      </c>
      <c r="AH110" s="290" t="str">
        <f t="shared" ref="AH110:AH113" si="105">IF(U110="","",IF(AND(U110="도비",AE110="세입없음"),"OK",IF(AND(U110&lt;&gt;"도비",AE110&lt;&gt;""),"OK","@@")))</f>
        <v>OK</v>
      </c>
      <c r="AJ110" s="292" t="str">
        <f t="array" ref="AJ110">IF(D110="","",INDEX(구분표!$I$2:$I$313, MATCH(1,(구분표!$E$2:$E$313='17년일출'!C110)*(구분표!$F$2:$F$313='17년일출'!D110)*(구분표!$G$2:$G$313='17년일출'!B110),0)))</f>
        <v>0123</v>
      </c>
      <c r="AL110" s="292"/>
    </row>
    <row r="111" spans="1:38" ht="50.1" customHeight="1">
      <c r="A111" s="252">
        <v>102</v>
      </c>
      <c r="B111" s="334" t="str">
        <f>IFERROR(VLOOKUP($D111,구분표!$A$2:$C$313,2,FALSE),"")</f>
        <v>기획재정위원회</v>
      </c>
      <c r="C111" s="318" t="str">
        <f>IFERROR(VLOOKUP($D111,구분표!$A$2:$C$313,3,FALSE),"")</f>
        <v>기획조정실</v>
      </c>
      <c r="D111" s="299" t="s">
        <v>1649</v>
      </c>
      <c r="E111" s="280" t="s">
        <v>1643</v>
      </c>
      <c r="F111" s="335"/>
      <c r="G111" s="281">
        <v>98</v>
      </c>
      <c r="H111" s="280">
        <v>378</v>
      </c>
      <c r="I111" s="336" t="s">
        <v>1664</v>
      </c>
      <c r="J111" s="283">
        <v>913000</v>
      </c>
      <c r="K111" s="284"/>
      <c r="L111" s="285"/>
      <c r="M111" s="286">
        <f t="shared" si="101"/>
        <v>913000</v>
      </c>
      <c r="N111" s="337"/>
      <c r="O111" s="288"/>
      <c r="P111" s="289">
        <f t="shared" si="102"/>
        <v>913000</v>
      </c>
      <c r="Q111" s="290" t="str">
        <f t="shared" si="103"/>
        <v>X</v>
      </c>
      <c r="R111" s="400"/>
      <c r="S111" s="292" t="s">
        <v>883</v>
      </c>
      <c r="U111" s="332" t="s">
        <v>883</v>
      </c>
      <c r="V111" s="284">
        <f t="shared" si="97"/>
        <v>0</v>
      </c>
      <c r="W111" s="284">
        <f t="shared" si="98"/>
        <v>0</v>
      </c>
      <c r="X111" s="292" t="str">
        <f t="shared" si="87"/>
        <v>OK</v>
      </c>
      <c r="Z111" s="292" t="s">
        <v>883</v>
      </c>
      <c r="AA111" s="284">
        <f t="shared" si="88"/>
        <v>0</v>
      </c>
      <c r="AB111" s="284">
        <f t="shared" si="89"/>
        <v>0</v>
      </c>
      <c r="AC111" s="292" t="str">
        <f t="shared" si="90"/>
        <v>OK</v>
      </c>
      <c r="AE111" s="333" t="str">
        <f t="shared" si="104"/>
        <v>세입없음</v>
      </c>
      <c r="AG111" s="318">
        <f t="shared" si="91"/>
        <v>732</v>
      </c>
      <c r="AH111" s="290" t="str">
        <f t="shared" si="105"/>
        <v>OK</v>
      </c>
      <c r="AJ111" s="292" t="str">
        <f t="array" ref="AJ111">IF(D111="","",INDEX(구분표!$I$2:$I$313, MATCH(1,(구분표!$E$2:$E$313='17년일출'!C111)*(구분표!$F$2:$F$313='17년일출'!D111)*(구분표!$G$2:$G$313='17년일출'!B111),0)))</f>
        <v>0125</v>
      </c>
      <c r="AL111" s="292"/>
    </row>
    <row r="112" spans="1:38" ht="50.1" customHeight="1">
      <c r="A112" s="252">
        <v>103</v>
      </c>
      <c r="B112" s="334" t="str">
        <f>IFERROR(VLOOKUP($D112,구분표!$A$2:$C$313,2,FALSE),"")</f>
        <v>기획재정위원회</v>
      </c>
      <c r="C112" s="318" t="str">
        <f>IFERROR(VLOOKUP($D112,구분표!$A$2:$C$313,3,FALSE),"")</f>
        <v>기획조정실</v>
      </c>
      <c r="D112" s="299" t="s">
        <v>1650</v>
      </c>
      <c r="E112" s="280" t="s">
        <v>1643</v>
      </c>
      <c r="F112" s="335"/>
      <c r="G112" s="281">
        <v>102</v>
      </c>
      <c r="H112" s="280">
        <v>444</v>
      </c>
      <c r="I112" s="336" t="s">
        <v>1651</v>
      </c>
      <c r="J112" s="283">
        <v>400000</v>
      </c>
      <c r="K112" s="284"/>
      <c r="L112" s="285"/>
      <c r="M112" s="286">
        <f t="shared" si="101"/>
        <v>400000</v>
      </c>
      <c r="N112" s="337"/>
      <c r="O112" s="288"/>
      <c r="P112" s="289">
        <f t="shared" si="102"/>
        <v>400000</v>
      </c>
      <c r="Q112" s="290" t="str">
        <f t="shared" si="103"/>
        <v>X</v>
      </c>
      <c r="R112" s="400"/>
      <c r="S112" s="292" t="s">
        <v>883</v>
      </c>
      <c r="U112" s="332" t="s">
        <v>883</v>
      </c>
      <c r="V112" s="284">
        <f t="shared" si="97"/>
        <v>0</v>
      </c>
      <c r="W112" s="284">
        <f t="shared" si="98"/>
        <v>0</v>
      </c>
      <c r="X112" s="292" t="str">
        <f t="shared" si="87"/>
        <v>OK</v>
      </c>
      <c r="Z112" s="292" t="s">
        <v>883</v>
      </c>
      <c r="AA112" s="284">
        <f t="shared" si="88"/>
        <v>0</v>
      </c>
      <c r="AB112" s="284">
        <f t="shared" si="89"/>
        <v>0</v>
      </c>
      <c r="AC112" s="292" t="str">
        <f t="shared" si="90"/>
        <v>OK</v>
      </c>
      <c r="AE112" s="333" t="str">
        <f t="shared" si="104"/>
        <v>세입없음</v>
      </c>
      <c r="AG112" s="318">
        <f t="shared" si="91"/>
        <v>732</v>
      </c>
      <c r="AH112" s="290" t="str">
        <f t="shared" si="105"/>
        <v>OK</v>
      </c>
      <c r="AJ112" s="292" t="str">
        <f t="array" ref="AJ112">IF(D112="","",INDEX(구분표!$I$2:$I$313, MATCH(1,(구분표!$E$2:$E$313='17년일출'!C112)*(구분표!$F$2:$F$313='17년일출'!D112)*(구분표!$G$2:$G$313='17년일출'!B112),0)))</f>
        <v>0126</v>
      </c>
      <c r="AL112" s="292"/>
    </row>
    <row r="113" spans="1:38" ht="50.1" customHeight="1">
      <c r="A113" s="252">
        <v>104</v>
      </c>
      <c r="B113" s="334" t="str">
        <f>IFERROR(VLOOKUP($D113,구분표!$A$2:$C$313,2,FALSE),"")</f>
        <v>기획재정위원회</v>
      </c>
      <c r="C113" s="318" t="str">
        <f>IFERROR(VLOOKUP($D113,구분표!$A$2:$C$313,3,FALSE),"")</f>
        <v>기획조정실</v>
      </c>
      <c r="D113" s="299" t="s">
        <v>885</v>
      </c>
      <c r="E113" s="280" t="s">
        <v>1978</v>
      </c>
      <c r="F113" s="335"/>
      <c r="G113" s="281">
        <v>82</v>
      </c>
      <c r="H113" s="280"/>
      <c r="I113" s="336" t="s">
        <v>2066</v>
      </c>
      <c r="J113" s="283">
        <v>107599736</v>
      </c>
      <c r="K113" s="284"/>
      <c r="L113" s="285"/>
      <c r="M113" s="286">
        <f t="shared" si="101"/>
        <v>107599736</v>
      </c>
      <c r="N113" s="337">
        <v>-15702412</v>
      </c>
      <c r="O113" s="288"/>
      <c r="P113" s="289">
        <f t="shared" si="102"/>
        <v>91897324</v>
      </c>
      <c r="Q113" s="290" t="str">
        <f t="shared" si="103"/>
        <v>X</v>
      </c>
      <c r="R113" s="400"/>
      <c r="S113" s="292" t="s">
        <v>1991</v>
      </c>
      <c r="U113" s="332" t="s">
        <v>1991</v>
      </c>
      <c r="V113" s="284">
        <f t="shared" si="97"/>
        <v>0</v>
      </c>
      <c r="W113" s="284">
        <f t="shared" si="98"/>
        <v>0</v>
      </c>
      <c r="X113" s="292" t="str">
        <f t="shared" si="87"/>
        <v>OK</v>
      </c>
      <c r="Z113" s="292" t="s">
        <v>1991</v>
      </c>
      <c r="AA113" s="284">
        <f t="shared" si="88"/>
        <v>0</v>
      </c>
      <c r="AB113" s="284">
        <f t="shared" si="89"/>
        <v>-15702412</v>
      </c>
      <c r="AC113" s="292" t="str">
        <f t="shared" si="90"/>
        <v>OK</v>
      </c>
      <c r="AE113" s="333" t="str">
        <f t="shared" si="104"/>
        <v>세입없음</v>
      </c>
      <c r="AG113" s="318">
        <f t="shared" si="91"/>
        <v>732</v>
      </c>
      <c r="AH113" s="290" t="str">
        <f t="shared" si="105"/>
        <v>OK</v>
      </c>
      <c r="AJ113" s="292" t="str">
        <f t="array" ref="AJ113">IF(D113="","",INDEX(구분표!$I$2:$I$313, MATCH(1,(구분표!$E$2:$E$313='17년일출'!C113)*(구분표!$F$2:$F$313='17년일출'!D113)*(구분표!$G$2:$G$313='17년일출'!B113),0)))</f>
        <v>0119</v>
      </c>
      <c r="AL113" s="292"/>
    </row>
    <row r="114" spans="1:38" ht="50.1" customHeight="1">
      <c r="A114" s="252">
        <v>105</v>
      </c>
      <c r="B114" s="334" t="str">
        <f>IFERROR(VLOOKUP($D114,구분표!$A$2:$C$313,2,FALSE),"")</f>
        <v>기획재정위원회</v>
      </c>
      <c r="C114" s="318" t="str">
        <f>IFERROR(VLOOKUP($D114,구분표!$A$2:$C$313,3,FALSE),"")</f>
        <v>기획조정실</v>
      </c>
      <c r="D114" s="299" t="s">
        <v>885</v>
      </c>
      <c r="E114" s="280" t="s">
        <v>2147</v>
      </c>
      <c r="F114" s="335"/>
      <c r="G114" s="281">
        <v>80</v>
      </c>
      <c r="H114" s="280"/>
      <c r="I114" s="336" t="s">
        <v>2175</v>
      </c>
      <c r="J114" s="283">
        <v>300000</v>
      </c>
      <c r="K114" s="284"/>
      <c r="L114" s="285"/>
      <c r="M114" s="286">
        <f>J114+K114+L114</f>
        <v>300000</v>
      </c>
      <c r="N114" s="337"/>
      <c r="O114" s="288">
        <v>200000</v>
      </c>
      <c r="P114" s="289">
        <f>J114+N114+O114</f>
        <v>500000</v>
      </c>
      <c r="Q114" s="290" t="str">
        <f>IF(AND((M114=0),(P114&gt;0)),"O",IF(AND((K114&lt;0),(M114-P114&lt;0)),"O","X"))</f>
        <v>X</v>
      </c>
      <c r="R114" s="400"/>
      <c r="S114" s="292" t="s">
        <v>2155</v>
      </c>
      <c r="U114" s="332" t="s">
        <v>2155</v>
      </c>
      <c r="V114" s="284">
        <f t="shared" si="97"/>
        <v>0</v>
      </c>
      <c r="W114" s="284">
        <f t="shared" si="98"/>
        <v>0</v>
      </c>
      <c r="X114" s="292" t="str">
        <f t="shared" si="87"/>
        <v>OK</v>
      </c>
      <c r="Z114" s="292" t="s">
        <v>2155</v>
      </c>
      <c r="AA114" s="284">
        <f t="shared" si="88"/>
        <v>0</v>
      </c>
      <c r="AB114" s="284">
        <f t="shared" si="89"/>
        <v>200000</v>
      </c>
      <c r="AC114" s="292" t="str">
        <f t="shared" si="90"/>
        <v>OK</v>
      </c>
      <c r="AE114" s="333" t="str">
        <f>IF(U114="","",IF(U114="도비","세입없음","직접입력"))</f>
        <v>세입없음</v>
      </c>
      <c r="AG114" s="318">
        <f t="shared" si="91"/>
        <v>732</v>
      </c>
      <c r="AH114" s="290" t="str">
        <f>IF(U114="","",IF(AND(U114="도비",AE114="세입없음"),"OK",IF(AND(U114&lt;&gt;"도비",AE114&lt;&gt;""),"OK","@@")))</f>
        <v>OK</v>
      </c>
      <c r="AJ114" s="292" t="str">
        <f t="array" ref="AJ114">IF(D114="","",INDEX(구분표!$I$2:$I$313, MATCH(1,(구분표!$E$2:$E$313='17년일출'!C114)*(구분표!$F$2:$F$313='17년일출'!D114)*(구분표!$G$2:$G$313='17년일출'!B114),0)))</f>
        <v>0119</v>
      </c>
      <c r="AL114" s="292"/>
    </row>
    <row r="115" spans="1:38" ht="50.1" customHeight="1">
      <c r="A115" s="252">
        <v>106</v>
      </c>
      <c r="B115" s="334" t="str">
        <f>IFERROR(VLOOKUP($D115,구분표!$A$2:$C$313,2,FALSE),"")</f>
        <v>기획재정위원회</v>
      </c>
      <c r="C115" s="318" t="str">
        <f>IFERROR(VLOOKUP($D115,구분표!$A$2:$C$313,3,FALSE),"")</f>
        <v>기획조정실</v>
      </c>
      <c r="D115" s="299" t="s">
        <v>885</v>
      </c>
      <c r="E115" s="280" t="s">
        <v>2147</v>
      </c>
      <c r="F115" s="335"/>
      <c r="G115" s="281">
        <v>80</v>
      </c>
      <c r="H115" s="280"/>
      <c r="I115" s="336" t="s">
        <v>2176</v>
      </c>
      <c r="J115" s="283">
        <v>100000</v>
      </c>
      <c r="K115" s="284"/>
      <c r="L115" s="285"/>
      <c r="M115" s="286">
        <f>J115+K115+L115</f>
        <v>100000</v>
      </c>
      <c r="N115" s="337"/>
      <c r="O115" s="288">
        <v>100000</v>
      </c>
      <c r="P115" s="289">
        <f>J115+N115+O115</f>
        <v>200000</v>
      </c>
      <c r="Q115" s="290" t="str">
        <f>IF(AND((M115=0),(P115&gt;0)),"O",IF(AND((K115&lt;0),(M115-P115&lt;0)),"O","X"))</f>
        <v>X</v>
      </c>
      <c r="R115" s="400"/>
      <c r="S115" s="292" t="s">
        <v>2155</v>
      </c>
      <c r="U115" s="332" t="s">
        <v>2155</v>
      </c>
      <c r="V115" s="284">
        <f t="shared" si="97"/>
        <v>0</v>
      </c>
      <c r="W115" s="284">
        <f t="shared" si="98"/>
        <v>0</v>
      </c>
      <c r="X115" s="292" t="str">
        <f t="shared" si="87"/>
        <v>OK</v>
      </c>
      <c r="Z115" s="292" t="s">
        <v>2155</v>
      </c>
      <c r="AA115" s="284">
        <f t="shared" si="88"/>
        <v>0</v>
      </c>
      <c r="AB115" s="284">
        <f t="shared" si="89"/>
        <v>100000</v>
      </c>
      <c r="AC115" s="292" t="str">
        <f t="shared" si="90"/>
        <v>OK</v>
      </c>
      <c r="AE115" s="333" t="str">
        <f>IF(U115="","",IF(U115="도비","세입없음","직접입력"))</f>
        <v>세입없음</v>
      </c>
      <c r="AG115" s="318">
        <f t="shared" si="91"/>
        <v>732</v>
      </c>
      <c r="AH115" s="290" t="str">
        <f>IF(U115="","",IF(AND(U115="도비",AE115="세입없음"),"OK",IF(AND(U115&lt;&gt;"도비",AE115&lt;&gt;""),"OK","@@")))</f>
        <v>OK</v>
      </c>
      <c r="AJ115" s="292" t="str">
        <f t="array" ref="AJ115">IF(D115="","",INDEX(구분표!$I$2:$I$313, MATCH(1,(구분표!$E$2:$E$313='17년일출'!C115)*(구분표!$F$2:$F$313='17년일출'!D115)*(구분표!$G$2:$G$313='17년일출'!B115),0)))</f>
        <v>0119</v>
      </c>
      <c r="AL115" s="292"/>
    </row>
    <row r="116" spans="1:38" ht="50.1" customHeight="1">
      <c r="A116" s="252">
        <v>107</v>
      </c>
      <c r="B116" s="334" t="str">
        <f>IFERROR(VLOOKUP($D116,구분표!$A$2:$C$313,2,FALSE),"")</f>
        <v>기획재정위원회</v>
      </c>
      <c r="C116" s="318" t="str">
        <f>IFERROR(VLOOKUP($D116,구분표!$A$2:$C$313,3,FALSE),"")</f>
        <v>기획조정실</v>
      </c>
      <c r="D116" s="299" t="s">
        <v>885</v>
      </c>
      <c r="E116" s="280" t="s">
        <v>2147</v>
      </c>
      <c r="F116" s="335"/>
      <c r="G116" s="281">
        <v>80</v>
      </c>
      <c r="H116" s="280"/>
      <c r="I116" s="336" t="s">
        <v>2177</v>
      </c>
      <c r="J116" s="283">
        <v>520000</v>
      </c>
      <c r="K116" s="284"/>
      <c r="L116" s="285"/>
      <c r="M116" s="286">
        <f>J116+K116+L116</f>
        <v>520000</v>
      </c>
      <c r="N116" s="337"/>
      <c r="O116" s="288">
        <v>280000</v>
      </c>
      <c r="P116" s="289">
        <f>J116+N116+O116</f>
        <v>800000</v>
      </c>
      <c r="Q116" s="290" t="str">
        <f>IF(AND((M116=0),(P116&gt;0)),"O",IF(AND((K116&lt;0),(M116-P116&lt;0)),"O","X"))</f>
        <v>X</v>
      </c>
      <c r="R116" s="400"/>
      <c r="S116" s="292" t="s">
        <v>2155</v>
      </c>
      <c r="U116" s="332" t="s">
        <v>2155</v>
      </c>
      <c r="V116" s="284">
        <f t="shared" si="97"/>
        <v>0</v>
      </c>
      <c r="W116" s="284">
        <f t="shared" si="98"/>
        <v>0</v>
      </c>
      <c r="X116" s="292" t="str">
        <f t="shared" si="87"/>
        <v>OK</v>
      </c>
      <c r="Z116" s="292" t="s">
        <v>2155</v>
      </c>
      <c r="AA116" s="284">
        <f t="shared" si="88"/>
        <v>0</v>
      </c>
      <c r="AB116" s="284">
        <f t="shared" si="89"/>
        <v>280000</v>
      </c>
      <c r="AC116" s="292" t="str">
        <f t="shared" si="90"/>
        <v>OK</v>
      </c>
      <c r="AE116" s="333" t="str">
        <f>IF(U116="","",IF(U116="도비","세입없음","직접입력"))</f>
        <v>세입없음</v>
      </c>
      <c r="AG116" s="318">
        <f t="shared" si="91"/>
        <v>732</v>
      </c>
      <c r="AH116" s="290" t="str">
        <f>IF(U116="","",IF(AND(U116="도비",AE116="세입없음"),"OK",IF(AND(U116&lt;&gt;"도비",AE116&lt;&gt;""),"OK","@@")))</f>
        <v>OK</v>
      </c>
      <c r="AJ116" s="292" t="str">
        <f t="array" ref="AJ116">IF(D116="","",INDEX(구분표!$I$2:$I$313, MATCH(1,(구분표!$E$2:$E$313='17년일출'!C116)*(구분표!$F$2:$F$313='17년일출'!D116)*(구분표!$G$2:$G$313='17년일출'!B116),0)))</f>
        <v>0119</v>
      </c>
      <c r="AL116" s="292"/>
    </row>
    <row r="117" spans="1:38" ht="50.1" customHeight="1">
      <c r="A117" s="252">
        <v>108</v>
      </c>
      <c r="B117" s="334" t="str">
        <f>IFERROR(VLOOKUP($D117,구분표!$A$2:$C$313,2,FALSE),"")</f>
        <v>기획재정위원회</v>
      </c>
      <c r="C117" s="318" t="str">
        <f>IFERROR(VLOOKUP($D117,구분표!$A$2:$C$313,3,FALSE),"")</f>
        <v>균형발전기획실</v>
      </c>
      <c r="D117" s="279" t="s">
        <v>886</v>
      </c>
      <c r="E117" s="280" t="s">
        <v>822</v>
      </c>
      <c r="F117" s="335"/>
      <c r="G117" s="281">
        <v>113</v>
      </c>
      <c r="H117" s="280">
        <v>40</v>
      </c>
      <c r="I117" s="336" t="s">
        <v>1194</v>
      </c>
      <c r="J117" s="283">
        <v>1026300</v>
      </c>
      <c r="K117" s="284"/>
      <c r="L117" s="285">
        <v>100000</v>
      </c>
      <c r="M117" s="286">
        <f t="shared" si="93"/>
        <v>1126300</v>
      </c>
      <c r="N117" s="337"/>
      <c r="O117" s="288">
        <v>100000</v>
      </c>
      <c r="P117" s="289">
        <f t="shared" si="85"/>
        <v>1126300</v>
      </c>
      <c r="Q117" s="290" t="str">
        <f t="shared" si="86"/>
        <v>X</v>
      </c>
      <c r="R117" s="400"/>
      <c r="S117" s="292" t="s">
        <v>883</v>
      </c>
      <c r="U117" s="332" t="s">
        <v>883</v>
      </c>
      <c r="V117" s="284">
        <v>0</v>
      </c>
      <c r="W117" s="284">
        <v>100000</v>
      </c>
      <c r="X117" s="292" t="str">
        <f t="shared" si="87"/>
        <v>OK</v>
      </c>
      <c r="Z117" s="292" t="s">
        <v>883</v>
      </c>
      <c r="AA117" s="284">
        <f t="shared" si="88"/>
        <v>0</v>
      </c>
      <c r="AB117" s="284">
        <f t="shared" si="89"/>
        <v>100000</v>
      </c>
      <c r="AC117" s="292" t="str">
        <f t="shared" si="90"/>
        <v>OK</v>
      </c>
      <c r="AE117" s="333" t="str">
        <f t="shared" si="7"/>
        <v>세입없음</v>
      </c>
      <c r="AG117" s="318">
        <f t="shared" si="91"/>
        <v>732</v>
      </c>
      <c r="AH117" s="290" t="str">
        <f t="shared" si="92"/>
        <v>OK</v>
      </c>
      <c r="AJ117" s="292" t="str">
        <f t="array" ref="AJ117">IF(D117="","",INDEX(구분표!$I$2:$I$313, MATCH(1,(구분표!$E$2:$E$313='17년일출'!C117)*(구분표!$F$2:$F$313='17년일출'!D117)*(구분표!$G$2:$G$313='17년일출'!B117),0)))</f>
        <v>0127</v>
      </c>
      <c r="AL117" s="292"/>
    </row>
    <row r="118" spans="1:38" ht="50.1" customHeight="1">
      <c r="A118" s="252">
        <v>109</v>
      </c>
      <c r="B118" s="334" t="str">
        <f>IFERROR(VLOOKUP($D118,구분표!$A$2:$C$313,2,FALSE),"")</f>
        <v>기획재정위원회</v>
      </c>
      <c r="C118" s="318" t="str">
        <f>IFERROR(VLOOKUP($D118,구분표!$A$2:$C$313,3,FALSE),"")</f>
        <v>균형발전기획실</v>
      </c>
      <c r="D118" s="279" t="s">
        <v>886</v>
      </c>
      <c r="E118" s="280" t="s">
        <v>823</v>
      </c>
      <c r="F118" s="335"/>
      <c r="G118" s="343"/>
      <c r="H118" s="280">
        <v>11</v>
      </c>
      <c r="I118" s="336" t="s">
        <v>1195</v>
      </c>
      <c r="J118" s="283"/>
      <c r="K118" s="284"/>
      <c r="L118" s="285">
        <v>1000000</v>
      </c>
      <c r="M118" s="286">
        <f t="shared" si="93"/>
        <v>1000000</v>
      </c>
      <c r="N118" s="337"/>
      <c r="O118" s="288"/>
      <c r="P118" s="289">
        <f t="shared" si="85"/>
        <v>0</v>
      </c>
      <c r="Q118" s="290" t="str">
        <f t="shared" si="86"/>
        <v>X</v>
      </c>
      <c r="R118" s="400"/>
      <c r="S118" s="292" t="s">
        <v>883</v>
      </c>
      <c r="U118" s="332" t="s">
        <v>883</v>
      </c>
      <c r="V118" s="284">
        <v>0</v>
      </c>
      <c r="W118" s="284">
        <v>1000000</v>
      </c>
      <c r="X118" s="292" t="str">
        <f t="shared" si="87"/>
        <v>OK</v>
      </c>
      <c r="Z118" s="292" t="s">
        <v>883</v>
      </c>
      <c r="AA118" s="284">
        <f t="shared" si="88"/>
        <v>0</v>
      </c>
      <c r="AB118" s="284">
        <f t="shared" si="89"/>
        <v>0</v>
      </c>
      <c r="AC118" s="292" t="str">
        <f t="shared" si="90"/>
        <v>OK</v>
      </c>
      <c r="AE118" s="333" t="str">
        <f t="shared" si="7"/>
        <v>세입없음</v>
      </c>
      <c r="AG118" s="318">
        <f t="shared" si="91"/>
        <v>732</v>
      </c>
      <c r="AH118" s="290" t="str">
        <f t="shared" si="92"/>
        <v>OK</v>
      </c>
      <c r="AJ118" s="292" t="str">
        <f t="array" ref="AJ118">IF(D118="","",INDEX(구분표!$I$2:$I$313, MATCH(1,(구분표!$E$2:$E$313='17년일출'!C118)*(구분표!$F$2:$F$313='17년일출'!D118)*(구분표!$G$2:$G$313='17년일출'!B118),0)))</f>
        <v>0127</v>
      </c>
      <c r="AL118" s="292"/>
    </row>
    <row r="119" spans="1:38" ht="50.1" customHeight="1">
      <c r="A119" s="252">
        <v>110</v>
      </c>
      <c r="B119" s="334" t="str">
        <f>IFERROR(VLOOKUP($D119,구분표!$A$2:$C$313,2,FALSE),"")</f>
        <v>기획재정위원회</v>
      </c>
      <c r="C119" s="318" t="str">
        <f>IFERROR(VLOOKUP($D119,구분표!$A$2:$C$313,3,FALSE),"")</f>
        <v>균형발전기획실</v>
      </c>
      <c r="D119" s="279" t="s">
        <v>96</v>
      </c>
      <c r="E119" s="280" t="s">
        <v>822</v>
      </c>
      <c r="F119" s="335"/>
      <c r="G119" s="281">
        <v>120</v>
      </c>
      <c r="H119" s="280">
        <v>113</v>
      </c>
      <c r="I119" s="336" t="s">
        <v>1196</v>
      </c>
      <c r="J119" s="283">
        <v>300000</v>
      </c>
      <c r="K119" s="284">
        <v>-300000</v>
      </c>
      <c r="L119" s="285"/>
      <c r="M119" s="286">
        <f t="shared" si="93"/>
        <v>0</v>
      </c>
      <c r="N119" s="337"/>
      <c r="O119" s="288"/>
      <c r="P119" s="289">
        <f t="shared" si="85"/>
        <v>300000</v>
      </c>
      <c r="Q119" s="290" t="str">
        <f t="shared" si="86"/>
        <v>O</v>
      </c>
      <c r="R119" s="400"/>
      <c r="S119" s="292" t="s">
        <v>883</v>
      </c>
      <c r="U119" s="332" t="s">
        <v>883</v>
      </c>
      <c r="V119" s="284">
        <v>0</v>
      </c>
      <c r="W119" s="284">
        <v>-300000</v>
      </c>
      <c r="X119" s="292" t="str">
        <f t="shared" si="87"/>
        <v>OK</v>
      </c>
      <c r="Z119" s="292" t="s">
        <v>883</v>
      </c>
      <c r="AA119" s="284">
        <f t="shared" si="88"/>
        <v>0</v>
      </c>
      <c r="AB119" s="284">
        <f t="shared" si="89"/>
        <v>0</v>
      </c>
      <c r="AC119" s="292" t="str">
        <f t="shared" si="90"/>
        <v>OK</v>
      </c>
      <c r="AE119" s="333" t="str">
        <f t="shared" si="7"/>
        <v>세입없음</v>
      </c>
      <c r="AG119" s="318">
        <f t="shared" si="91"/>
        <v>732</v>
      </c>
      <c r="AH119" s="290" t="str">
        <f t="shared" si="92"/>
        <v>OK</v>
      </c>
      <c r="AJ119" s="292" t="str">
        <f t="array" ref="AJ119">IF(D119="","",INDEX(구분표!$I$2:$I$313, MATCH(1,(구분표!$E$2:$E$313='17년일출'!C119)*(구분표!$F$2:$F$313='17년일출'!D119)*(구분표!$G$2:$G$313='17년일출'!B119),0)))</f>
        <v>0129</v>
      </c>
      <c r="AL119" s="292"/>
    </row>
    <row r="120" spans="1:38" ht="50.1" customHeight="1">
      <c r="A120" s="252">
        <v>111</v>
      </c>
      <c r="B120" s="334" t="str">
        <f>IFERROR(VLOOKUP($D120,구분표!$A$2:$C$313,2,FALSE),"")</f>
        <v>기획재정위원회</v>
      </c>
      <c r="C120" s="318" t="str">
        <f>IFERROR(VLOOKUP($D120,구분표!$A$2:$C$313,3,FALSE),"")</f>
        <v>균형발전기획실</v>
      </c>
      <c r="D120" s="279" t="s">
        <v>96</v>
      </c>
      <c r="E120" s="280" t="s">
        <v>822</v>
      </c>
      <c r="F120" s="335" t="s">
        <v>824</v>
      </c>
      <c r="G120" s="281">
        <v>121</v>
      </c>
      <c r="H120" s="280">
        <v>125</v>
      </c>
      <c r="I120" s="336" t="s">
        <v>1197</v>
      </c>
      <c r="J120" s="283">
        <v>100000</v>
      </c>
      <c r="K120" s="284"/>
      <c r="L120" s="285">
        <v>50000</v>
      </c>
      <c r="M120" s="286">
        <f t="shared" si="93"/>
        <v>150000</v>
      </c>
      <c r="N120" s="337"/>
      <c r="O120" s="288">
        <v>50000</v>
      </c>
      <c r="P120" s="289">
        <f t="shared" si="85"/>
        <v>150000</v>
      </c>
      <c r="Q120" s="290" t="str">
        <f t="shared" si="86"/>
        <v>X</v>
      </c>
      <c r="R120" s="400"/>
      <c r="S120" s="292" t="s">
        <v>883</v>
      </c>
      <c r="U120" s="332" t="s">
        <v>883</v>
      </c>
      <c r="V120" s="284">
        <v>0</v>
      </c>
      <c r="W120" s="284">
        <v>50000</v>
      </c>
      <c r="X120" s="292" t="str">
        <f t="shared" si="87"/>
        <v>OK</v>
      </c>
      <c r="Z120" s="292" t="s">
        <v>883</v>
      </c>
      <c r="AA120" s="284">
        <f t="shared" si="88"/>
        <v>0</v>
      </c>
      <c r="AB120" s="284">
        <f t="shared" si="89"/>
        <v>50000</v>
      </c>
      <c r="AC120" s="292" t="str">
        <f t="shared" si="90"/>
        <v>OK</v>
      </c>
      <c r="AE120" s="333" t="str">
        <f t="shared" si="7"/>
        <v>세입없음</v>
      </c>
      <c r="AG120" s="318">
        <f t="shared" si="91"/>
        <v>732</v>
      </c>
      <c r="AH120" s="290" t="str">
        <f t="shared" si="92"/>
        <v>OK</v>
      </c>
      <c r="AJ120" s="292" t="str">
        <f t="array" ref="AJ120">IF(D120="","",INDEX(구분표!$I$2:$I$313, MATCH(1,(구분표!$E$2:$E$313='17년일출'!C120)*(구분표!$F$2:$F$313='17년일출'!D120)*(구분표!$G$2:$G$313='17년일출'!B120),0)))</f>
        <v>0129</v>
      </c>
      <c r="AL120" s="292"/>
    </row>
    <row r="121" spans="1:38" ht="50.1" customHeight="1">
      <c r="A121" s="252">
        <v>112</v>
      </c>
      <c r="B121" s="334" t="str">
        <f>IFERROR(VLOOKUP($D121,구분표!$A$2:$C$313,2,FALSE),"")</f>
        <v>기획재정위원회</v>
      </c>
      <c r="C121" s="318" t="str">
        <f>IFERROR(VLOOKUP($D121,구분표!$A$2:$C$313,3,FALSE),"")</f>
        <v>균형발전기획실</v>
      </c>
      <c r="D121" s="279" t="s">
        <v>96</v>
      </c>
      <c r="E121" s="280" t="s">
        <v>823</v>
      </c>
      <c r="F121" s="335"/>
      <c r="G121" s="281"/>
      <c r="H121" s="280">
        <v>12</v>
      </c>
      <c r="I121" s="336" t="s">
        <v>1198</v>
      </c>
      <c r="J121" s="283"/>
      <c r="K121" s="284"/>
      <c r="L121" s="285">
        <v>50000</v>
      </c>
      <c r="M121" s="286">
        <f t="shared" si="93"/>
        <v>50000</v>
      </c>
      <c r="N121" s="337"/>
      <c r="O121" s="288">
        <v>50000</v>
      </c>
      <c r="P121" s="289">
        <f t="shared" si="85"/>
        <v>50000</v>
      </c>
      <c r="Q121" s="290" t="str">
        <f t="shared" si="86"/>
        <v>X</v>
      </c>
      <c r="R121" s="400"/>
      <c r="S121" s="292" t="s">
        <v>883</v>
      </c>
      <c r="U121" s="332" t="s">
        <v>883</v>
      </c>
      <c r="V121" s="284">
        <v>0</v>
      </c>
      <c r="W121" s="284">
        <v>50000</v>
      </c>
      <c r="X121" s="292" t="str">
        <f t="shared" si="87"/>
        <v>OK</v>
      </c>
      <c r="Z121" s="292" t="s">
        <v>883</v>
      </c>
      <c r="AA121" s="284">
        <f t="shared" si="88"/>
        <v>0</v>
      </c>
      <c r="AB121" s="284">
        <f t="shared" si="89"/>
        <v>50000</v>
      </c>
      <c r="AC121" s="292" t="str">
        <f t="shared" si="90"/>
        <v>OK</v>
      </c>
      <c r="AE121" s="333" t="str">
        <f t="shared" si="7"/>
        <v>세입없음</v>
      </c>
      <c r="AG121" s="318">
        <f t="shared" si="91"/>
        <v>732</v>
      </c>
      <c r="AH121" s="290" t="str">
        <f t="shared" si="92"/>
        <v>OK</v>
      </c>
      <c r="AJ121" s="292" t="str">
        <f t="array" ref="AJ121">IF(D121="","",INDEX(구분표!$I$2:$I$313, MATCH(1,(구분표!$E$2:$E$313='17년일출'!C121)*(구분표!$F$2:$F$313='17년일출'!D121)*(구분표!$G$2:$G$313='17년일출'!B121),0)))</f>
        <v>0129</v>
      </c>
      <c r="AL121" s="292"/>
    </row>
    <row r="122" spans="1:38" ht="65.099999999999994" customHeight="1">
      <c r="A122" s="252">
        <v>113</v>
      </c>
      <c r="B122" s="334" t="str">
        <f>IFERROR(VLOOKUP($D122,구분표!$A$2:$C$313,2,FALSE),"")</f>
        <v>기획재정위원회</v>
      </c>
      <c r="C122" s="318" t="str">
        <f>IFERROR(VLOOKUP($D122,구분표!$A$2:$C$313,3,FALSE),"")</f>
        <v>균형발전기획실</v>
      </c>
      <c r="D122" s="279" t="s">
        <v>887</v>
      </c>
      <c r="E122" s="280" t="s">
        <v>822</v>
      </c>
      <c r="F122" s="335"/>
      <c r="G122" s="281">
        <v>125</v>
      </c>
      <c r="H122" s="280">
        <v>167</v>
      </c>
      <c r="I122" s="336" t="s">
        <v>1199</v>
      </c>
      <c r="J122" s="283">
        <v>80000</v>
      </c>
      <c r="K122" s="284"/>
      <c r="L122" s="285">
        <v>60000</v>
      </c>
      <c r="M122" s="286">
        <f t="shared" si="93"/>
        <v>140000</v>
      </c>
      <c r="N122" s="337"/>
      <c r="O122" s="288">
        <v>60000</v>
      </c>
      <c r="P122" s="289">
        <f t="shared" si="85"/>
        <v>140000</v>
      </c>
      <c r="Q122" s="290" t="str">
        <f t="shared" si="86"/>
        <v>X</v>
      </c>
      <c r="R122" s="372" t="s">
        <v>895</v>
      </c>
      <c r="S122" s="292" t="s">
        <v>883</v>
      </c>
      <c r="U122" s="332" t="s">
        <v>883</v>
      </c>
      <c r="V122" s="284">
        <v>0</v>
      </c>
      <c r="W122" s="284">
        <v>60000</v>
      </c>
      <c r="X122" s="292" t="str">
        <f t="shared" si="87"/>
        <v>OK</v>
      </c>
      <c r="Z122" s="292" t="s">
        <v>883</v>
      </c>
      <c r="AA122" s="284">
        <f t="shared" si="88"/>
        <v>0</v>
      </c>
      <c r="AB122" s="284">
        <f t="shared" si="89"/>
        <v>60000</v>
      </c>
      <c r="AC122" s="292" t="str">
        <f t="shared" si="90"/>
        <v>OK</v>
      </c>
      <c r="AE122" s="333" t="str">
        <f t="shared" si="7"/>
        <v>세입없음</v>
      </c>
      <c r="AG122" s="318">
        <f t="shared" si="91"/>
        <v>732</v>
      </c>
      <c r="AH122" s="290" t="str">
        <f t="shared" si="92"/>
        <v>OK</v>
      </c>
      <c r="AJ122" s="292" t="str">
        <f t="array" ref="AJ122">IF(D122="","",INDEX(구분표!$I$2:$I$313, MATCH(1,(구분표!$E$2:$E$313='17년일출'!C122)*(구분표!$F$2:$F$313='17년일출'!D122)*(구분표!$G$2:$G$313='17년일출'!B122),0)))</f>
        <v>0130</v>
      </c>
      <c r="AL122" s="292"/>
    </row>
    <row r="123" spans="1:38" ht="50.1" customHeight="1">
      <c r="A123" s="252">
        <v>114</v>
      </c>
      <c r="B123" s="334" t="str">
        <f>IFERROR(VLOOKUP($D123,구분표!$A$2:$C$313,2,FALSE),"")</f>
        <v>기획재정위원회</v>
      </c>
      <c r="C123" s="318" t="str">
        <f>IFERROR(VLOOKUP($D123,구분표!$A$2:$C$313,3,FALSE),"")</f>
        <v>균형발전기획실</v>
      </c>
      <c r="D123" s="279" t="s">
        <v>887</v>
      </c>
      <c r="E123" s="280" t="s">
        <v>822</v>
      </c>
      <c r="F123" s="335"/>
      <c r="G123" s="281">
        <v>125</v>
      </c>
      <c r="H123" s="280">
        <v>182</v>
      </c>
      <c r="I123" s="336" t="s">
        <v>1200</v>
      </c>
      <c r="J123" s="283">
        <v>60000</v>
      </c>
      <c r="K123" s="284">
        <v>-60000</v>
      </c>
      <c r="L123" s="285"/>
      <c r="M123" s="286">
        <f t="shared" si="93"/>
        <v>0</v>
      </c>
      <c r="N123" s="337">
        <v>-60000</v>
      </c>
      <c r="O123" s="288"/>
      <c r="P123" s="289">
        <f t="shared" si="85"/>
        <v>0</v>
      </c>
      <c r="Q123" s="290" t="str">
        <f t="shared" si="86"/>
        <v>X</v>
      </c>
      <c r="R123" s="400" t="s">
        <v>896</v>
      </c>
      <c r="S123" s="292" t="s">
        <v>883</v>
      </c>
      <c r="U123" s="332" t="s">
        <v>883</v>
      </c>
      <c r="V123" s="284">
        <v>0</v>
      </c>
      <c r="W123" s="284">
        <v>-60000</v>
      </c>
      <c r="X123" s="292" t="str">
        <f t="shared" si="87"/>
        <v>OK</v>
      </c>
      <c r="Z123" s="292" t="s">
        <v>883</v>
      </c>
      <c r="AA123" s="284">
        <f t="shared" si="88"/>
        <v>0</v>
      </c>
      <c r="AB123" s="284">
        <f t="shared" si="89"/>
        <v>-60000</v>
      </c>
      <c r="AC123" s="292" t="str">
        <f t="shared" si="90"/>
        <v>OK</v>
      </c>
      <c r="AE123" s="333" t="str">
        <f t="shared" si="7"/>
        <v>세입없음</v>
      </c>
      <c r="AG123" s="318">
        <f t="shared" si="91"/>
        <v>732</v>
      </c>
      <c r="AH123" s="290" t="str">
        <f t="shared" si="92"/>
        <v>OK</v>
      </c>
      <c r="AJ123" s="292" t="str">
        <f t="array" ref="AJ123">IF(D123="","",INDEX(구분표!$I$2:$I$313, MATCH(1,(구분표!$E$2:$E$313='17년일출'!C123)*(구분표!$F$2:$F$313='17년일출'!D123)*(구분표!$G$2:$G$313='17년일출'!B123),0)))</f>
        <v>0130</v>
      </c>
      <c r="AL123" s="292"/>
    </row>
    <row r="124" spans="1:38" ht="65.099999999999994" customHeight="1">
      <c r="A124" s="252">
        <v>115</v>
      </c>
      <c r="B124" s="334" t="str">
        <f>IFERROR(VLOOKUP($D124,구분표!$A$2:$C$313,2,FALSE),"")</f>
        <v>기획재정위원회</v>
      </c>
      <c r="C124" s="318" t="str">
        <f>IFERROR(VLOOKUP($D124,구분표!$A$2:$C$313,3,FALSE),"")</f>
        <v>균형발전기획실</v>
      </c>
      <c r="D124" s="279" t="s">
        <v>887</v>
      </c>
      <c r="E124" s="280" t="s">
        <v>822</v>
      </c>
      <c r="F124" s="335"/>
      <c r="G124" s="281">
        <v>125</v>
      </c>
      <c r="H124" s="280">
        <v>176</v>
      </c>
      <c r="I124" s="336" t="s">
        <v>1870</v>
      </c>
      <c r="J124" s="283">
        <v>150000</v>
      </c>
      <c r="K124" s="284"/>
      <c r="L124" s="285">
        <v>150000</v>
      </c>
      <c r="M124" s="286">
        <f t="shared" si="93"/>
        <v>300000</v>
      </c>
      <c r="N124" s="337"/>
      <c r="O124" s="288">
        <v>150000</v>
      </c>
      <c r="P124" s="289">
        <f t="shared" si="85"/>
        <v>300000</v>
      </c>
      <c r="Q124" s="290" t="str">
        <f t="shared" si="86"/>
        <v>X</v>
      </c>
      <c r="R124" s="400" t="s">
        <v>2123</v>
      </c>
      <c r="S124" s="292" t="s">
        <v>883</v>
      </c>
      <c r="U124" s="332" t="s">
        <v>883</v>
      </c>
      <c r="V124" s="284">
        <v>0</v>
      </c>
      <c r="W124" s="284">
        <v>150000</v>
      </c>
      <c r="X124" s="292" t="str">
        <f t="shared" si="87"/>
        <v>OK</v>
      </c>
      <c r="Z124" s="292" t="s">
        <v>883</v>
      </c>
      <c r="AA124" s="284">
        <f t="shared" si="88"/>
        <v>0</v>
      </c>
      <c r="AB124" s="284">
        <f t="shared" si="89"/>
        <v>150000</v>
      </c>
      <c r="AC124" s="292" t="str">
        <f t="shared" si="90"/>
        <v>OK</v>
      </c>
      <c r="AE124" s="333" t="str">
        <f t="shared" si="7"/>
        <v>세입없음</v>
      </c>
      <c r="AG124" s="318">
        <f t="shared" si="91"/>
        <v>732</v>
      </c>
      <c r="AH124" s="290" t="str">
        <f t="shared" si="92"/>
        <v>OK</v>
      </c>
      <c r="AJ124" s="292" t="str">
        <f t="array" ref="AJ124">IF(D124="","",INDEX(구분표!$I$2:$I$313, MATCH(1,(구분표!$E$2:$E$313='17년일출'!C124)*(구분표!$F$2:$F$313='17년일출'!D124)*(구분표!$G$2:$G$313='17년일출'!B124),0)))</f>
        <v>0130</v>
      </c>
      <c r="AL124" s="292"/>
    </row>
    <row r="125" spans="1:38" ht="50.1" customHeight="1">
      <c r="A125" s="252">
        <v>116</v>
      </c>
      <c r="B125" s="334" t="str">
        <f>IFERROR(VLOOKUP($D125,구분표!$A$2:$C$313,2,FALSE),"")</f>
        <v>기획재정위원회</v>
      </c>
      <c r="C125" s="318" t="str">
        <f>IFERROR(VLOOKUP($D125,구분표!$A$2:$C$313,3,FALSE),"")</f>
        <v>균형발전기획실</v>
      </c>
      <c r="D125" s="279" t="s">
        <v>888</v>
      </c>
      <c r="E125" s="280" t="s">
        <v>822</v>
      </c>
      <c r="F125" s="335"/>
      <c r="G125" s="281">
        <v>126</v>
      </c>
      <c r="H125" s="280">
        <v>192</v>
      </c>
      <c r="I125" s="336" t="s">
        <v>1201</v>
      </c>
      <c r="J125" s="283">
        <v>150000</v>
      </c>
      <c r="K125" s="284">
        <v>-150000</v>
      </c>
      <c r="L125" s="285"/>
      <c r="M125" s="286">
        <f t="shared" si="93"/>
        <v>0</v>
      </c>
      <c r="N125" s="337">
        <v>-150000</v>
      </c>
      <c r="O125" s="288"/>
      <c r="P125" s="289">
        <f t="shared" si="85"/>
        <v>0</v>
      </c>
      <c r="Q125" s="290" t="str">
        <f t="shared" si="86"/>
        <v>X</v>
      </c>
      <c r="R125" s="400" t="s">
        <v>897</v>
      </c>
      <c r="S125" s="292" t="s">
        <v>883</v>
      </c>
      <c r="U125" s="332" t="s">
        <v>883</v>
      </c>
      <c r="V125" s="284">
        <v>0</v>
      </c>
      <c r="W125" s="284">
        <v>-150000</v>
      </c>
      <c r="X125" s="292" t="str">
        <f t="shared" si="87"/>
        <v>OK</v>
      </c>
      <c r="Z125" s="292" t="s">
        <v>883</v>
      </c>
      <c r="AA125" s="284">
        <f t="shared" si="88"/>
        <v>0</v>
      </c>
      <c r="AB125" s="284">
        <f t="shared" si="89"/>
        <v>-150000</v>
      </c>
      <c r="AC125" s="292" t="str">
        <f t="shared" si="90"/>
        <v>OK</v>
      </c>
      <c r="AE125" s="333" t="str">
        <f t="shared" si="7"/>
        <v>세입없음</v>
      </c>
      <c r="AG125" s="318">
        <f t="shared" si="91"/>
        <v>732</v>
      </c>
      <c r="AH125" s="290" t="str">
        <f t="shared" si="92"/>
        <v>OK</v>
      </c>
      <c r="AJ125" s="292" t="str">
        <f t="array" ref="AJ125">IF(D125="","",INDEX(구분표!$I$2:$I$313, MATCH(1,(구분표!$E$2:$E$313='17년일출'!C125)*(구분표!$F$2:$F$313='17년일출'!D125)*(구분표!$G$2:$G$313='17년일출'!B125),0)))</f>
        <v>0130</v>
      </c>
      <c r="AL125" s="292"/>
    </row>
    <row r="126" spans="1:38" ht="96" customHeight="1">
      <c r="A126" s="252">
        <v>117</v>
      </c>
      <c r="B126" s="334" t="str">
        <f>IFERROR(VLOOKUP($D126,구분표!$A$2:$C$313,2,FALSE),"")</f>
        <v>기획재정위원회</v>
      </c>
      <c r="C126" s="318" t="str">
        <f>IFERROR(VLOOKUP($D126,구분표!$A$2:$C$313,3,FALSE),"")</f>
        <v>균형발전기획실</v>
      </c>
      <c r="D126" s="279" t="s">
        <v>887</v>
      </c>
      <c r="E126" s="280" t="s">
        <v>822</v>
      </c>
      <c r="F126" s="335"/>
      <c r="G126" s="281">
        <v>128</v>
      </c>
      <c r="H126" s="280">
        <v>128</v>
      </c>
      <c r="I126" s="336" t="s">
        <v>1871</v>
      </c>
      <c r="J126" s="283">
        <v>70000</v>
      </c>
      <c r="K126" s="284">
        <v>-70000</v>
      </c>
      <c r="L126" s="285"/>
      <c r="M126" s="286">
        <f t="shared" si="93"/>
        <v>0</v>
      </c>
      <c r="N126" s="337">
        <v>-70000</v>
      </c>
      <c r="O126" s="288"/>
      <c r="P126" s="289">
        <f t="shared" si="85"/>
        <v>0</v>
      </c>
      <c r="Q126" s="290" t="str">
        <f t="shared" si="86"/>
        <v>X</v>
      </c>
      <c r="R126" s="400"/>
      <c r="S126" s="292" t="s">
        <v>883</v>
      </c>
      <c r="U126" s="332" t="s">
        <v>883</v>
      </c>
      <c r="V126" s="284">
        <v>0</v>
      </c>
      <c r="W126" s="284">
        <v>-70000</v>
      </c>
      <c r="X126" s="292" t="str">
        <f t="shared" si="87"/>
        <v>OK</v>
      </c>
      <c r="Z126" s="292" t="s">
        <v>883</v>
      </c>
      <c r="AA126" s="284">
        <f t="shared" si="88"/>
        <v>0</v>
      </c>
      <c r="AB126" s="284">
        <f t="shared" si="89"/>
        <v>-70000</v>
      </c>
      <c r="AC126" s="292" t="str">
        <f t="shared" si="90"/>
        <v>OK</v>
      </c>
      <c r="AE126" s="333" t="str">
        <f t="shared" si="7"/>
        <v>세입없음</v>
      </c>
      <c r="AG126" s="318">
        <f t="shared" si="91"/>
        <v>732</v>
      </c>
      <c r="AH126" s="290" t="str">
        <f t="shared" si="92"/>
        <v>OK</v>
      </c>
      <c r="AJ126" s="292" t="str">
        <f t="array" ref="AJ126">IF(D126="","",INDEX(구분표!$I$2:$I$313, MATCH(1,(구분표!$E$2:$E$313='17년일출'!C126)*(구분표!$F$2:$F$313='17년일출'!D126)*(구분표!$G$2:$G$313='17년일출'!B126),0)))</f>
        <v>0130</v>
      </c>
      <c r="AL126" s="292"/>
    </row>
    <row r="127" spans="1:38" ht="50.1" customHeight="1">
      <c r="A127" s="252">
        <v>118</v>
      </c>
      <c r="B127" s="334" t="str">
        <f>IFERROR(VLOOKUP($D127,구분표!$A$2:$C$313,2,FALSE),"")</f>
        <v>기획재정위원회</v>
      </c>
      <c r="C127" s="318" t="str">
        <f>IFERROR(VLOOKUP($D127,구분표!$A$2:$C$313,3,FALSE),"")</f>
        <v>균형발전기획실</v>
      </c>
      <c r="D127" s="279" t="s">
        <v>890</v>
      </c>
      <c r="E127" s="280" t="s">
        <v>822</v>
      </c>
      <c r="F127" s="335"/>
      <c r="G127" s="281">
        <v>131</v>
      </c>
      <c r="H127" s="280">
        <v>288</v>
      </c>
      <c r="I127" s="336" t="s">
        <v>1202</v>
      </c>
      <c r="J127" s="283">
        <v>120000</v>
      </c>
      <c r="K127" s="284"/>
      <c r="L127" s="285">
        <v>50000</v>
      </c>
      <c r="M127" s="286">
        <f t="shared" si="93"/>
        <v>170000</v>
      </c>
      <c r="N127" s="337"/>
      <c r="O127" s="288"/>
      <c r="P127" s="289">
        <f t="shared" si="85"/>
        <v>120000</v>
      </c>
      <c r="Q127" s="290" t="str">
        <f t="shared" si="86"/>
        <v>X</v>
      </c>
      <c r="R127" s="400"/>
      <c r="S127" s="292" t="s">
        <v>883</v>
      </c>
      <c r="U127" s="332" t="s">
        <v>883</v>
      </c>
      <c r="V127" s="284">
        <v>0</v>
      </c>
      <c r="W127" s="284">
        <v>50000</v>
      </c>
      <c r="X127" s="292" t="str">
        <f t="shared" si="87"/>
        <v>OK</v>
      </c>
      <c r="Z127" s="292" t="s">
        <v>883</v>
      </c>
      <c r="AA127" s="284">
        <f t="shared" si="88"/>
        <v>0</v>
      </c>
      <c r="AB127" s="284">
        <f t="shared" si="89"/>
        <v>0</v>
      </c>
      <c r="AC127" s="292" t="str">
        <f t="shared" si="90"/>
        <v>OK</v>
      </c>
      <c r="AE127" s="333" t="str">
        <f t="shared" si="7"/>
        <v>세입없음</v>
      </c>
      <c r="AG127" s="318">
        <f t="shared" si="91"/>
        <v>732</v>
      </c>
      <c r="AH127" s="290" t="str">
        <f t="shared" si="92"/>
        <v>OK</v>
      </c>
      <c r="AJ127" s="292" t="str">
        <f t="array" ref="AJ127">IF(D127="","",INDEX(구분표!$I$2:$I$313, MATCH(1,(구분표!$E$2:$E$313='17년일출'!C127)*(구분표!$F$2:$F$313='17년일출'!D127)*(구분표!$G$2:$G$313='17년일출'!B127),0)))</f>
        <v>0131</v>
      </c>
      <c r="AL127" s="292"/>
    </row>
    <row r="128" spans="1:38" ht="80.099999999999994" customHeight="1">
      <c r="A128" s="252">
        <v>119</v>
      </c>
      <c r="B128" s="334" t="str">
        <f>IFERROR(VLOOKUP($D128,구분표!$A$2:$C$313,2,FALSE),"")</f>
        <v>기획재정위원회</v>
      </c>
      <c r="C128" s="318" t="str">
        <f>IFERROR(VLOOKUP($D128,구분표!$A$2:$C$313,3,FALSE),"")</f>
        <v>균형발전기획실</v>
      </c>
      <c r="D128" s="279" t="s">
        <v>889</v>
      </c>
      <c r="E128" s="280" t="s">
        <v>822</v>
      </c>
      <c r="F128" s="335" t="s">
        <v>824</v>
      </c>
      <c r="G128" s="281">
        <v>131</v>
      </c>
      <c r="H128" s="280">
        <v>300</v>
      </c>
      <c r="I128" s="336" t="s">
        <v>1203</v>
      </c>
      <c r="J128" s="283">
        <v>840000</v>
      </c>
      <c r="K128" s="284"/>
      <c r="L128" s="285">
        <v>200000</v>
      </c>
      <c r="M128" s="286">
        <f t="shared" si="93"/>
        <v>1040000</v>
      </c>
      <c r="N128" s="337"/>
      <c r="O128" s="288">
        <v>200000</v>
      </c>
      <c r="P128" s="289">
        <f t="shared" si="85"/>
        <v>1040000</v>
      </c>
      <c r="Q128" s="290" t="str">
        <f t="shared" si="86"/>
        <v>X</v>
      </c>
      <c r="R128" s="400"/>
      <c r="S128" s="292" t="s">
        <v>883</v>
      </c>
      <c r="U128" s="332" t="s">
        <v>883</v>
      </c>
      <c r="V128" s="284">
        <v>0</v>
      </c>
      <c r="W128" s="284">
        <v>200000</v>
      </c>
      <c r="X128" s="292" t="str">
        <f t="shared" si="87"/>
        <v>OK</v>
      </c>
      <c r="Z128" s="292" t="s">
        <v>883</v>
      </c>
      <c r="AA128" s="284">
        <f t="shared" si="88"/>
        <v>0</v>
      </c>
      <c r="AB128" s="284">
        <f t="shared" si="89"/>
        <v>200000</v>
      </c>
      <c r="AC128" s="292" t="str">
        <f t="shared" si="90"/>
        <v>OK</v>
      </c>
      <c r="AE128" s="333" t="str">
        <f t="shared" si="7"/>
        <v>세입없음</v>
      </c>
      <c r="AG128" s="318">
        <f t="shared" si="91"/>
        <v>732</v>
      </c>
      <c r="AH128" s="290" t="str">
        <f t="shared" si="92"/>
        <v>OK</v>
      </c>
      <c r="AJ128" s="292" t="str">
        <f t="array" ref="AJ128">IF(D128="","",INDEX(구분표!$I$2:$I$313, MATCH(1,(구분표!$E$2:$E$313='17년일출'!C128)*(구분표!$F$2:$F$313='17년일출'!D128)*(구분표!$G$2:$G$313='17년일출'!B128),0)))</f>
        <v>0131</v>
      </c>
      <c r="AL128" s="292"/>
    </row>
    <row r="129" spans="1:38" ht="50.1" customHeight="1">
      <c r="A129" s="252">
        <v>120</v>
      </c>
      <c r="B129" s="334" t="str">
        <f>IFERROR(VLOOKUP($D129,구분표!$A$2:$C$313,2,FALSE),"")</f>
        <v>기획재정위원회</v>
      </c>
      <c r="C129" s="318" t="str">
        <f>IFERROR(VLOOKUP($D129,구분표!$A$2:$C$313,3,FALSE),"")</f>
        <v>균형발전기획실</v>
      </c>
      <c r="D129" s="299" t="s">
        <v>1666</v>
      </c>
      <c r="E129" s="280" t="s">
        <v>1643</v>
      </c>
      <c r="F129" s="335"/>
      <c r="G129" s="281">
        <v>120</v>
      </c>
      <c r="H129" s="280">
        <v>101</v>
      </c>
      <c r="I129" s="336" t="s">
        <v>1771</v>
      </c>
      <c r="J129" s="283">
        <v>8000</v>
      </c>
      <c r="K129" s="284"/>
      <c r="L129" s="285"/>
      <c r="M129" s="286">
        <f>J129+K129+L129</f>
        <v>8000</v>
      </c>
      <c r="N129" s="337"/>
      <c r="O129" s="288"/>
      <c r="P129" s="289">
        <f>J129+N129+O129</f>
        <v>8000</v>
      </c>
      <c r="Q129" s="290" t="str">
        <f>IF(AND((M129=0),(P129&gt;0)),"O",IF(AND((K129&lt;0),(M129-P129&lt;0)),"O","X"))</f>
        <v>X</v>
      </c>
      <c r="R129" s="400"/>
      <c r="S129" s="292" t="s">
        <v>883</v>
      </c>
      <c r="U129" s="332" t="s">
        <v>883</v>
      </c>
      <c r="V129" s="284">
        <f>IF($U129&lt;&gt;"도비",IF($S129="국도비","직접입력",SUM($K129:$L129)),)</f>
        <v>0</v>
      </c>
      <c r="W129" s="284">
        <f>IF($U129="도비",SUM($K129:$L129),IF($S129="국도비","직접입력",SUM($K129:$L129)-$V129))</f>
        <v>0</v>
      </c>
      <c r="X129" s="292" t="str">
        <f t="shared" si="87"/>
        <v>OK</v>
      </c>
      <c r="Z129" s="292" t="s">
        <v>883</v>
      </c>
      <c r="AA129" s="284">
        <f t="shared" si="88"/>
        <v>0</v>
      </c>
      <c r="AB129" s="284">
        <f t="shared" si="89"/>
        <v>0</v>
      </c>
      <c r="AC129" s="292" t="str">
        <f t="shared" si="90"/>
        <v>OK</v>
      </c>
      <c r="AE129" s="333" t="str">
        <f>IF(U129="","",IF(U129="도비","세입없음","직접입력"))</f>
        <v>세입없음</v>
      </c>
      <c r="AG129" s="318">
        <f t="shared" si="91"/>
        <v>732</v>
      </c>
      <c r="AH129" s="290" t="str">
        <f>IF(U129="","",IF(AND(U129="도비",AE129="세입없음"),"OK",IF(AND(U129&lt;&gt;"도비",AE129&lt;&gt;""),"OK","@@")))</f>
        <v>OK</v>
      </c>
      <c r="AJ129" s="292" t="str">
        <f t="array" ref="AJ129">IF(D129="","",INDEX(구분표!$I$2:$I$313, MATCH(1,(구분표!$E$2:$E$313='17년일출'!C129)*(구분표!$F$2:$F$313='17년일출'!D129)*(구분표!$G$2:$G$313='17년일출'!B129),0)))</f>
        <v>0129</v>
      </c>
      <c r="AL129" s="292"/>
    </row>
    <row r="130" spans="1:38" ht="50.1" customHeight="1">
      <c r="A130" s="252">
        <v>121</v>
      </c>
      <c r="B130" s="334" t="s">
        <v>45</v>
      </c>
      <c r="C130" s="318" t="s">
        <v>90</v>
      </c>
      <c r="D130" s="299" t="s">
        <v>96</v>
      </c>
      <c r="E130" s="280" t="s">
        <v>822</v>
      </c>
      <c r="F130" s="335"/>
      <c r="G130" s="281">
        <v>120</v>
      </c>
      <c r="H130" s="280">
        <v>101</v>
      </c>
      <c r="I130" s="336" t="s">
        <v>1772</v>
      </c>
      <c r="J130" s="283">
        <v>2000</v>
      </c>
      <c r="K130" s="284"/>
      <c r="L130" s="285"/>
      <c r="M130" s="286">
        <v>10000</v>
      </c>
      <c r="N130" s="337"/>
      <c r="O130" s="288"/>
      <c r="P130" s="289">
        <f>J130+N130+O130</f>
        <v>2000</v>
      </c>
      <c r="Q130" s="290" t="s">
        <v>1769</v>
      </c>
      <c r="R130" s="400"/>
      <c r="S130" s="292" t="s">
        <v>883</v>
      </c>
      <c r="U130" s="332" t="s">
        <v>883</v>
      </c>
      <c r="V130" s="284">
        <v>0</v>
      </c>
      <c r="W130" s="284">
        <v>0</v>
      </c>
      <c r="X130" s="292" t="s">
        <v>1770</v>
      </c>
      <c r="Z130" s="292" t="s">
        <v>883</v>
      </c>
      <c r="AA130" s="284">
        <f t="shared" ref="AA130:AA157" si="106">IF($U130&lt;&gt;"도비",IF($S130="국도비","직접입력",SUM($N130:$O130)),)</f>
        <v>0</v>
      </c>
      <c r="AB130" s="284">
        <f t="shared" ref="AB130:AB157" si="107">IF($U130="도비",SUM(N130:O130),IF($S130="국도비","직접입력",SUM(N130:O130)-AA130))</f>
        <v>0</v>
      </c>
      <c r="AC130" s="292" t="str">
        <f t="shared" ref="AC130:AC161" si="108">IF(SUM(N130:O130)=SUM(AA130:AB130),"OK","검토")</f>
        <v>OK</v>
      </c>
      <c r="AE130" s="333" t="str">
        <f>IF(U130="","",IF(U130="도비","세입없음","직접입력"))</f>
        <v>세입없음</v>
      </c>
      <c r="AG130" s="318">
        <f t="shared" ref="AG130:AG162" si="109">IF(AE130="","",COUNTIF($AE$7:$AE$925,AE130))</f>
        <v>732</v>
      </c>
      <c r="AH130" s="290" t="str">
        <f t="shared" ref="AH130:AH131" si="110">IF(U130="","",IF(AND(U130="도비",AE130="세입없음"),"OK",IF(AND(U130&lt;&gt;"도비",AE130&lt;&gt;""),"OK","@@")))</f>
        <v>OK</v>
      </c>
      <c r="AJ130" s="292" t="str">
        <f t="array" ref="AJ130">IF(D130="","",INDEX(구분표!$I$2:$I$313, MATCH(1,(구분표!$E$2:$E$313='17년일출'!C130)*(구분표!$F$2:$F$313='17년일출'!D130)*(구분표!$G$2:$G$313='17년일출'!B130),0)))</f>
        <v>0129</v>
      </c>
      <c r="AL130" s="292"/>
    </row>
    <row r="131" spans="1:38" ht="50.1" customHeight="1">
      <c r="A131" s="252">
        <v>122</v>
      </c>
      <c r="B131" s="334" t="str">
        <f>IFERROR(VLOOKUP($D131,구분표!$A$2:$C$313,2,FALSE),"")</f>
        <v>기획재정위원회</v>
      </c>
      <c r="C131" s="318" t="str">
        <f>IFERROR(VLOOKUP($D131,구분표!$A$2:$C$313,3,FALSE),"")</f>
        <v>균형발전기획실</v>
      </c>
      <c r="D131" s="299" t="s">
        <v>1666</v>
      </c>
      <c r="E131" s="280" t="s">
        <v>1643</v>
      </c>
      <c r="F131" s="335"/>
      <c r="G131" s="281">
        <v>121</v>
      </c>
      <c r="H131" s="280">
        <v>117</v>
      </c>
      <c r="I131" s="336" t="s">
        <v>1774</v>
      </c>
      <c r="J131" s="283">
        <v>100000</v>
      </c>
      <c r="K131" s="284"/>
      <c r="L131" s="285"/>
      <c r="M131" s="286">
        <f>J131+K131+L131</f>
        <v>100000</v>
      </c>
      <c r="N131" s="337">
        <v>-100000</v>
      </c>
      <c r="O131" s="288"/>
      <c r="P131" s="289">
        <f>J131+N131+O131</f>
        <v>0</v>
      </c>
      <c r="Q131" s="290" t="str">
        <f>IF(AND((M131=0),(P131&gt;0)),"O",IF(AND((K131&lt;0),(M131-P131&lt;0)),"O","X"))</f>
        <v>X</v>
      </c>
      <c r="R131" s="400"/>
      <c r="S131" s="292" t="s">
        <v>883</v>
      </c>
      <c r="U131" s="332" t="s">
        <v>883</v>
      </c>
      <c r="V131" s="284">
        <f t="shared" ref="V131:V136" si="111">IF($U131&lt;&gt;"도비",IF($S131="국도비","직접입력",SUM($K131:$L131)),)</f>
        <v>0</v>
      </c>
      <c r="W131" s="284">
        <f t="shared" ref="W131:W136" si="112">IF($U131="도비",SUM($K131:$L131),IF($S131="국도비","직접입력",SUM($K131:$L131)-$V131))</f>
        <v>0</v>
      </c>
      <c r="X131" s="292" t="str">
        <f t="shared" ref="X131:X162" si="113">IF(SUM($K131:$L131)=SUM($V131:$W131),"OK","검토")</f>
        <v>OK</v>
      </c>
      <c r="Z131" s="292" t="s">
        <v>883</v>
      </c>
      <c r="AA131" s="284">
        <f t="shared" si="106"/>
        <v>0</v>
      </c>
      <c r="AB131" s="284">
        <f t="shared" si="107"/>
        <v>-100000</v>
      </c>
      <c r="AC131" s="292" t="str">
        <f t="shared" si="108"/>
        <v>OK</v>
      </c>
      <c r="AE131" s="333" t="str">
        <f>IF(U131="","",IF(U131="도비","세입없음","직접입력"))</f>
        <v>세입없음</v>
      </c>
      <c r="AG131" s="318">
        <f t="shared" si="109"/>
        <v>732</v>
      </c>
      <c r="AH131" s="290" t="str">
        <f t="shared" si="110"/>
        <v>OK</v>
      </c>
      <c r="AJ131" s="292" t="str">
        <f t="array" ref="AJ131">IF(D131="","",INDEX(구분표!$I$2:$I$313, MATCH(1,(구분표!$E$2:$E$313='17년일출'!C131)*(구분표!$F$2:$F$313='17년일출'!D131)*(구분표!$G$2:$G$313='17년일출'!B131),0)))</f>
        <v>0129</v>
      </c>
      <c r="AL131" s="292"/>
    </row>
    <row r="132" spans="1:38" ht="50.1" customHeight="1">
      <c r="A132" s="252">
        <v>123</v>
      </c>
      <c r="B132" s="334" t="str">
        <f>IFERROR(VLOOKUP($D132,구분표!$A$2:$C$313,2,FALSE),"")</f>
        <v>기획재정위원회</v>
      </c>
      <c r="C132" s="318" t="str">
        <f>IFERROR(VLOOKUP($D132,구분표!$A$2:$C$313,3,FALSE),"")</f>
        <v>균형발전기획실</v>
      </c>
      <c r="D132" s="299" t="s">
        <v>1666</v>
      </c>
      <c r="E132" s="280" t="s">
        <v>1643</v>
      </c>
      <c r="F132" s="335"/>
      <c r="G132" s="281">
        <v>121</v>
      </c>
      <c r="H132" s="280">
        <v>121</v>
      </c>
      <c r="I132" s="336" t="s">
        <v>1773</v>
      </c>
      <c r="J132" s="283">
        <v>100000</v>
      </c>
      <c r="K132" s="284"/>
      <c r="L132" s="285"/>
      <c r="M132" s="286">
        <f t="shared" ref="M132" si="114">J132+K132+L132</f>
        <v>100000</v>
      </c>
      <c r="N132" s="337"/>
      <c r="O132" s="288"/>
      <c r="P132" s="289">
        <f t="shared" ref="P132" si="115">J132+N132+O132</f>
        <v>100000</v>
      </c>
      <c r="Q132" s="290" t="str">
        <f t="shared" ref="Q132" si="116">IF(AND((M132=0),(P132&gt;0)),"O",IF(AND((K132&lt;0),(M132-P132&lt;0)),"O","X"))</f>
        <v>X</v>
      </c>
      <c r="R132" s="400"/>
      <c r="S132" s="292" t="s">
        <v>883</v>
      </c>
      <c r="U132" s="332" t="s">
        <v>883</v>
      </c>
      <c r="V132" s="284">
        <f t="shared" si="111"/>
        <v>0</v>
      </c>
      <c r="W132" s="284">
        <f t="shared" si="112"/>
        <v>0</v>
      </c>
      <c r="X132" s="292" t="str">
        <f t="shared" si="113"/>
        <v>OK</v>
      </c>
      <c r="Z132" s="292" t="s">
        <v>883</v>
      </c>
      <c r="AA132" s="284">
        <f t="shared" si="106"/>
        <v>0</v>
      </c>
      <c r="AB132" s="284">
        <f t="shared" si="107"/>
        <v>0</v>
      </c>
      <c r="AC132" s="292" t="str">
        <f t="shared" si="108"/>
        <v>OK</v>
      </c>
      <c r="AE132" s="333" t="str">
        <f t="shared" ref="AE132" si="117">IF(U132="","",IF(U132="도비","세입없음","직접입력"))</f>
        <v>세입없음</v>
      </c>
      <c r="AG132" s="318">
        <f t="shared" si="109"/>
        <v>732</v>
      </c>
      <c r="AH132" s="290" t="str">
        <f t="shared" ref="AH132" si="118">IF(U132="","",IF(AND(U132="도비",AE132="세입없음"),"OK",IF(AND(U132&lt;&gt;"도비",AE132&lt;&gt;""),"OK","@@")))</f>
        <v>OK</v>
      </c>
      <c r="AJ132" s="292" t="str">
        <f t="array" ref="AJ132">IF(D132="","",INDEX(구분표!$I$2:$I$313, MATCH(1,(구분표!$E$2:$E$313='17년일출'!C132)*(구분표!$F$2:$F$313='17년일출'!D132)*(구분표!$G$2:$G$313='17년일출'!B132),0)))</f>
        <v>0129</v>
      </c>
      <c r="AL132" s="292"/>
    </row>
    <row r="133" spans="1:38" ht="50.1" customHeight="1">
      <c r="A133" s="252">
        <v>124</v>
      </c>
      <c r="B133" s="334" t="str">
        <f>IFERROR(VLOOKUP($D133,구분표!$A$2:$C$313,2,FALSE),"")</f>
        <v>기획재정위원회</v>
      </c>
      <c r="C133" s="318" t="str">
        <f>IFERROR(VLOOKUP($D133,구분표!$A$2:$C$313,3,FALSE),"")</f>
        <v>균형발전기획실</v>
      </c>
      <c r="D133" s="299" t="s">
        <v>1667</v>
      </c>
      <c r="E133" s="280" t="s">
        <v>1643</v>
      </c>
      <c r="F133" s="335"/>
      <c r="G133" s="281">
        <v>124</v>
      </c>
      <c r="H133" s="280">
        <v>149</v>
      </c>
      <c r="I133" s="336" t="s">
        <v>1775</v>
      </c>
      <c r="J133" s="283">
        <v>70000</v>
      </c>
      <c r="K133" s="284"/>
      <c r="L133" s="285"/>
      <c r="M133" s="286">
        <f t="shared" ref="M133:M134" si="119">J133+K133+L133</f>
        <v>70000</v>
      </c>
      <c r="N133" s="337"/>
      <c r="O133" s="288"/>
      <c r="P133" s="289">
        <f t="shared" ref="P133:P134" si="120">J133+N133+O133</f>
        <v>70000</v>
      </c>
      <c r="Q133" s="290" t="str">
        <f t="shared" ref="Q133:Q134" si="121">IF(AND((M133=0),(P133&gt;0)),"O",IF(AND((K133&lt;0),(M133-P133&lt;0)),"O","X"))</f>
        <v>X</v>
      </c>
      <c r="R133" s="400"/>
      <c r="S133" s="292" t="s">
        <v>883</v>
      </c>
      <c r="U133" s="332" t="s">
        <v>883</v>
      </c>
      <c r="V133" s="284">
        <f t="shared" si="111"/>
        <v>0</v>
      </c>
      <c r="W133" s="284">
        <f t="shared" si="112"/>
        <v>0</v>
      </c>
      <c r="X133" s="292" t="str">
        <f t="shared" si="113"/>
        <v>OK</v>
      </c>
      <c r="Z133" s="292" t="s">
        <v>883</v>
      </c>
      <c r="AA133" s="284">
        <f t="shared" si="106"/>
        <v>0</v>
      </c>
      <c r="AB133" s="284">
        <f t="shared" si="107"/>
        <v>0</v>
      </c>
      <c r="AC133" s="292" t="str">
        <f t="shared" si="108"/>
        <v>OK</v>
      </c>
      <c r="AE133" s="333" t="str">
        <f t="shared" ref="AE133:AE134" si="122">IF(U133="","",IF(U133="도비","세입없음","직접입력"))</f>
        <v>세입없음</v>
      </c>
      <c r="AG133" s="318">
        <f t="shared" si="109"/>
        <v>732</v>
      </c>
      <c r="AH133" s="290" t="str">
        <f t="shared" ref="AH133:AH134" si="123">IF(U133="","",IF(AND(U133="도비",AE133="세입없음"),"OK",IF(AND(U133&lt;&gt;"도비",AE133&lt;&gt;""),"OK","@@")))</f>
        <v>OK</v>
      </c>
      <c r="AJ133" s="292" t="str">
        <f t="array" ref="AJ133">IF(D133="","",INDEX(구분표!$I$2:$I$313, MATCH(1,(구분표!$E$2:$E$313='17년일출'!C133)*(구분표!$F$2:$F$313='17년일출'!D133)*(구분표!$G$2:$G$313='17년일출'!B133),0)))</f>
        <v>0130</v>
      </c>
      <c r="AL133" s="292"/>
    </row>
    <row r="134" spans="1:38" ht="50.1" customHeight="1">
      <c r="A134" s="252">
        <v>125</v>
      </c>
      <c r="B134" s="334" t="str">
        <f>IFERROR(VLOOKUP($D134,구분표!$A$2:$C$313,2,FALSE),"")</f>
        <v>기획재정위원회</v>
      </c>
      <c r="C134" s="318" t="str">
        <f>IFERROR(VLOOKUP($D134,구분표!$A$2:$C$313,3,FALSE),"")</f>
        <v>균형발전기획실</v>
      </c>
      <c r="D134" s="299" t="s">
        <v>1667</v>
      </c>
      <c r="E134" s="280" t="s">
        <v>1643</v>
      </c>
      <c r="F134" s="335"/>
      <c r="G134" s="281">
        <v>125</v>
      </c>
      <c r="H134" s="280">
        <v>173</v>
      </c>
      <c r="I134" s="336" t="s">
        <v>1776</v>
      </c>
      <c r="J134" s="283">
        <v>50000</v>
      </c>
      <c r="K134" s="284"/>
      <c r="L134" s="285"/>
      <c r="M134" s="286">
        <f t="shared" si="119"/>
        <v>50000</v>
      </c>
      <c r="N134" s="337"/>
      <c r="O134" s="288"/>
      <c r="P134" s="289">
        <f t="shared" si="120"/>
        <v>50000</v>
      </c>
      <c r="Q134" s="290" t="str">
        <f t="shared" si="121"/>
        <v>X</v>
      </c>
      <c r="R134" s="400"/>
      <c r="S134" s="292" t="s">
        <v>883</v>
      </c>
      <c r="U134" s="332" t="s">
        <v>883</v>
      </c>
      <c r="V134" s="284">
        <f t="shared" si="111"/>
        <v>0</v>
      </c>
      <c r="W134" s="284">
        <f t="shared" si="112"/>
        <v>0</v>
      </c>
      <c r="X134" s="292" t="str">
        <f t="shared" si="113"/>
        <v>OK</v>
      </c>
      <c r="Z134" s="292" t="s">
        <v>883</v>
      </c>
      <c r="AA134" s="284">
        <f t="shared" si="106"/>
        <v>0</v>
      </c>
      <c r="AB134" s="284">
        <f t="shared" si="107"/>
        <v>0</v>
      </c>
      <c r="AC134" s="292" t="str">
        <f t="shared" si="108"/>
        <v>OK</v>
      </c>
      <c r="AE134" s="333" t="str">
        <f t="shared" si="122"/>
        <v>세입없음</v>
      </c>
      <c r="AG134" s="318">
        <f t="shared" si="109"/>
        <v>732</v>
      </c>
      <c r="AH134" s="290" t="str">
        <f t="shared" si="123"/>
        <v>OK</v>
      </c>
      <c r="AJ134" s="292" t="str">
        <f t="array" ref="AJ134">IF(D134="","",INDEX(구분표!$I$2:$I$313, MATCH(1,(구분표!$E$2:$E$313='17년일출'!C134)*(구분표!$F$2:$F$313='17년일출'!D134)*(구분표!$G$2:$G$313='17년일출'!B134),0)))</f>
        <v>0130</v>
      </c>
      <c r="AL134" s="292"/>
    </row>
    <row r="135" spans="1:38" ht="50.1" customHeight="1">
      <c r="A135" s="252">
        <v>126</v>
      </c>
      <c r="B135" s="334" t="str">
        <f>IFERROR(VLOOKUP($D135,구분표!$A$2:$C$313,2,FALSE),"")</f>
        <v>기획재정위원회</v>
      </c>
      <c r="C135" s="318" t="str">
        <f>IFERROR(VLOOKUP($D135,구분표!$A$2:$C$313,3,FALSE),"")</f>
        <v>균형발전기획실</v>
      </c>
      <c r="D135" s="299" t="s">
        <v>1667</v>
      </c>
      <c r="E135" s="280" t="s">
        <v>1643</v>
      </c>
      <c r="F135" s="335"/>
      <c r="G135" s="281">
        <v>125</v>
      </c>
      <c r="H135" s="280">
        <v>185</v>
      </c>
      <c r="I135" s="336" t="s">
        <v>1777</v>
      </c>
      <c r="J135" s="283">
        <v>180000</v>
      </c>
      <c r="K135" s="284"/>
      <c r="L135" s="285"/>
      <c r="M135" s="286">
        <f>J135+K135+L135</f>
        <v>180000</v>
      </c>
      <c r="N135" s="337"/>
      <c r="O135" s="288"/>
      <c r="P135" s="289">
        <f>J135+N135+O135</f>
        <v>180000</v>
      </c>
      <c r="Q135" s="290" t="str">
        <f>IF(AND((M135=0),(P135&gt;0)),"O",IF(AND((K135&lt;0),(M135-P135&lt;0)),"O","X"))</f>
        <v>X</v>
      </c>
      <c r="R135" s="400"/>
      <c r="S135" s="292" t="s">
        <v>883</v>
      </c>
      <c r="U135" s="332" t="s">
        <v>883</v>
      </c>
      <c r="V135" s="284">
        <f t="shared" si="111"/>
        <v>0</v>
      </c>
      <c r="W135" s="284">
        <f t="shared" si="112"/>
        <v>0</v>
      </c>
      <c r="X135" s="292" t="str">
        <f t="shared" si="113"/>
        <v>OK</v>
      </c>
      <c r="Z135" s="292" t="s">
        <v>883</v>
      </c>
      <c r="AA135" s="284">
        <f t="shared" si="106"/>
        <v>0</v>
      </c>
      <c r="AB135" s="284">
        <f t="shared" si="107"/>
        <v>0</v>
      </c>
      <c r="AC135" s="292" t="str">
        <f t="shared" si="108"/>
        <v>OK</v>
      </c>
      <c r="AE135" s="333" t="str">
        <f>IF(U135="","",IF(U135="도비","세입없음","직접입력"))</f>
        <v>세입없음</v>
      </c>
      <c r="AG135" s="318">
        <f t="shared" si="109"/>
        <v>732</v>
      </c>
      <c r="AH135" s="290" t="str">
        <f>IF(U135="","",IF(AND(U135="도비",AE135="세입없음"),"OK",IF(AND(U135&lt;&gt;"도비",AE135&lt;&gt;""),"OK","@@")))</f>
        <v>OK</v>
      </c>
      <c r="AJ135" s="292" t="str">
        <f t="array" ref="AJ135">IF(D135="","",INDEX(구분표!$I$2:$I$313, MATCH(1,(구분표!$E$2:$E$313='17년일출'!C135)*(구분표!$F$2:$F$313='17년일출'!D135)*(구분표!$G$2:$G$313='17년일출'!B135),0)))</f>
        <v>0130</v>
      </c>
      <c r="AL135" s="292"/>
    </row>
    <row r="136" spans="1:38" ht="50.1" customHeight="1">
      <c r="A136" s="252">
        <v>127</v>
      </c>
      <c r="B136" s="334" t="str">
        <f>IFERROR(VLOOKUP($D136,구분표!$A$2:$C$313,2,FALSE),"")</f>
        <v>기획재정위원회</v>
      </c>
      <c r="C136" s="318" t="str">
        <f>IFERROR(VLOOKUP($D136,구분표!$A$2:$C$313,3,FALSE),"")</f>
        <v>균형발전기획실</v>
      </c>
      <c r="D136" s="299" t="s">
        <v>1667</v>
      </c>
      <c r="E136" s="280" t="s">
        <v>1643</v>
      </c>
      <c r="F136" s="335"/>
      <c r="G136" s="281">
        <v>128</v>
      </c>
      <c r="H136" s="280">
        <v>255</v>
      </c>
      <c r="I136" s="336" t="s">
        <v>1778</v>
      </c>
      <c r="J136" s="283">
        <v>100000</v>
      </c>
      <c r="K136" s="284"/>
      <c r="L136" s="285"/>
      <c r="M136" s="286">
        <f>J136+K136+L136</f>
        <v>100000</v>
      </c>
      <c r="N136" s="337"/>
      <c r="O136" s="288"/>
      <c r="P136" s="289">
        <f>J136+N136+O136</f>
        <v>100000</v>
      </c>
      <c r="Q136" s="290" t="str">
        <f>IF(AND((M136=0),(P136&gt;0)),"O",IF(AND((K136&lt;0),(M136-P136&lt;0)),"O","X"))</f>
        <v>X</v>
      </c>
      <c r="R136" s="400"/>
      <c r="S136" s="292" t="s">
        <v>883</v>
      </c>
      <c r="U136" s="332" t="s">
        <v>883</v>
      </c>
      <c r="V136" s="284">
        <f t="shared" si="111"/>
        <v>0</v>
      </c>
      <c r="W136" s="284">
        <f t="shared" si="112"/>
        <v>0</v>
      </c>
      <c r="X136" s="292" t="str">
        <f t="shared" si="113"/>
        <v>OK</v>
      </c>
      <c r="Z136" s="292" t="s">
        <v>883</v>
      </c>
      <c r="AA136" s="284">
        <f t="shared" si="106"/>
        <v>0</v>
      </c>
      <c r="AB136" s="284">
        <f t="shared" si="107"/>
        <v>0</v>
      </c>
      <c r="AC136" s="292" t="str">
        <f t="shared" si="108"/>
        <v>OK</v>
      </c>
      <c r="AE136" s="333" t="str">
        <f>IF(U136="","",IF(U136="도비","세입없음","직접입력"))</f>
        <v>세입없음</v>
      </c>
      <c r="AG136" s="318">
        <f t="shared" si="109"/>
        <v>732</v>
      </c>
      <c r="AH136" s="290" t="str">
        <f>IF(U136="","",IF(AND(U136="도비",AE136="세입없음"),"OK",IF(AND(U136&lt;&gt;"도비",AE136&lt;&gt;""),"OK","@@")))</f>
        <v>OK</v>
      </c>
      <c r="AJ136" s="292" t="str">
        <f t="array" ref="AJ136">IF(D136="","",INDEX(구분표!$I$2:$I$313, MATCH(1,(구분표!$E$2:$E$313='17년일출'!C136)*(구분표!$F$2:$F$313='17년일출'!D136)*(구분표!$G$2:$G$313='17년일출'!B136),0)))</f>
        <v>0130</v>
      </c>
      <c r="AL136" s="292"/>
    </row>
    <row r="137" spans="1:38" ht="65.099999999999994" customHeight="1">
      <c r="A137" s="252">
        <v>128</v>
      </c>
      <c r="B137" s="334" t="str">
        <f>IFERROR(VLOOKUP($D137,구분표!$A$2:$C$313,2,FALSE),"")</f>
        <v>기획재정위원회</v>
      </c>
      <c r="C137" s="318" t="str">
        <f>IFERROR(VLOOKUP($D137,구분표!$A$2:$C$313,3,FALSE),"")</f>
        <v>감사관</v>
      </c>
      <c r="D137" s="279" t="s">
        <v>891</v>
      </c>
      <c r="E137" s="280" t="s">
        <v>823</v>
      </c>
      <c r="F137" s="335"/>
      <c r="G137" s="281">
        <v>60</v>
      </c>
      <c r="H137" s="280">
        <v>3</v>
      </c>
      <c r="I137" s="336" t="s">
        <v>1208</v>
      </c>
      <c r="J137" s="283">
        <v>0</v>
      </c>
      <c r="K137" s="284"/>
      <c r="L137" s="285">
        <v>30000</v>
      </c>
      <c r="M137" s="286">
        <f t="shared" si="93"/>
        <v>30000</v>
      </c>
      <c r="N137" s="337"/>
      <c r="O137" s="288">
        <v>30000</v>
      </c>
      <c r="P137" s="289">
        <f t="shared" si="85"/>
        <v>30000</v>
      </c>
      <c r="Q137" s="290" t="str">
        <f t="shared" si="86"/>
        <v>X</v>
      </c>
      <c r="R137" s="400"/>
      <c r="S137" s="292" t="s">
        <v>883</v>
      </c>
      <c r="U137" s="332" t="s">
        <v>883</v>
      </c>
      <c r="V137" s="284">
        <v>0</v>
      </c>
      <c r="W137" s="284">
        <v>30000</v>
      </c>
      <c r="X137" s="292" t="str">
        <f t="shared" si="113"/>
        <v>OK</v>
      </c>
      <c r="Z137" s="292" t="s">
        <v>883</v>
      </c>
      <c r="AA137" s="284">
        <f t="shared" si="106"/>
        <v>0</v>
      </c>
      <c r="AB137" s="284">
        <f t="shared" si="107"/>
        <v>30000</v>
      </c>
      <c r="AC137" s="292" t="str">
        <f t="shared" si="108"/>
        <v>OK</v>
      </c>
      <c r="AE137" s="333" t="str">
        <f t="shared" si="7"/>
        <v>세입없음</v>
      </c>
      <c r="AG137" s="318">
        <f t="shared" si="109"/>
        <v>732</v>
      </c>
      <c r="AH137" s="290" t="str">
        <f t="shared" si="92"/>
        <v>OK</v>
      </c>
      <c r="AJ137" s="292" t="str">
        <f t="array" ref="AJ137">IF(D137="","",INDEX(구분표!$I$2:$I$313, MATCH(1,(구분표!$E$2:$E$313='17년일출'!C137)*(구분표!$F$2:$F$313='17년일출'!D137)*(구분표!$G$2:$G$313='17년일출'!B137),0)))</f>
        <v>0113</v>
      </c>
      <c r="AL137" s="292"/>
    </row>
    <row r="138" spans="1:38" ht="50.1" customHeight="1">
      <c r="A138" s="252">
        <v>129</v>
      </c>
      <c r="B138" s="334" t="str">
        <f>IFERROR(VLOOKUP($D138,구분표!$A$2:$C$313,2,FALSE),"")</f>
        <v>기획재정위원회</v>
      </c>
      <c r="C138" s="318" t="str">
        <f>IFERROR(VLOOKUP($D138,구분표!$A$2:$C$313,3,FALSE),"")</f>
        <v>감사관</v>
      </c>
      <c r="D138" s="299" t="s">
        <v>1668</v>
      </c>
      <c r="E138" s="280" t="s">
        <v>1116</v>
      </c>
      <c r="F138" s="335"/>
      <c r="G138" s="281">
        <v>66</v>
      </c>
      <c r="H138" s="280">
        <v>44</v>
      </c>
      <c r="I138" s="336" t="s">
        <v>1767</v>
      </c>
      <c r="J138" s="283">
        <v>26316</v>
      </c>
      <c r="K138" s="284"/>
      <c r="L138" s="285"/>
      <c r="M138" s="286">
        <f>J138+K138+L138</f>
        <v>26316</v>
      </c>
      <c r="N138" s="337"/>
      <c r="O138" s="288"/>
      <c r="P138" s="289">
        <f>J138+N138+O138</f>
        <v>26316</v>
      </c>
      <c r="Q138" s="290" t="str">
        <f>IF(AND((M138=0),(P138&gt;0)),"O",IF(AND((K138&lt;0),(M138-P138&lt;0)),"O","X"))</f>
        <v>X</v>
      </c>
      <c r="R138" s="400"/>
      <c r="S138" s="292" t="s">
        <v>489</v>
      </c>
      <c r="U138" s="332" t="s">
        <v>489</v>
      </c>
      <c r="V138" s="284">
        <f>IF($U138&lt;&gt;"도비",IF($S138="국도비","직접입력",SUM($K138:$L138)),)</f>
        <v>0</v>
      </c>
      <c r="W138" s="284">
        <f>IF($U138="도비",SUM($K138:$L138),IF($S138="국도비","직접입력",SUM($K138:$L138)-$V138))</f>
        <v>0</v>
      </c>
      <c r="X138" s="292" t="str">
        <f t="shared" si="113"/>
        <v>OK</v>
      </c>
      <c r="Z138" s="292" t="s">
        <v>883</v>
      </c>
      <c r="AA138" s="284">
        <f t="shared" si="106"/>
        <v>0</v>
      </c>
      <c r="AB138" s="284">
        <f t="shared" si="107"/>
        <v>0</v>
      </c>
      <c r="AC138" s="292" t="str">
        <f t="shared" si="108"/>
        <v>OK</v>
      </c>
      <c r="AE138" s="333" t="str">
        <f>IF(U138="","",IF(U138="도비","세입없음","직접입력"))</f>
        <v>세입없음</v>
      </c>
      <c r="AG138" s="318">
        <f t="shared" si="109"/>
        <v>732</v>
      </c>
      <c r="AH138" s="290" t="str">
        <f>IF(U138="","",IF(AND(U138="도비",AE138="세입없음"),"OK",IF(AND(U138&lt;&gt;"도비",AE138&lt;&gt;""),"OK","@@")))</f>
        <v>OK</v>
      </c>
      <c r="AJ138" s="292" t="str">
        <f t="array" ref="AJ138">IF(D138="","",INDEX(구분표!$I$2:$I$313, MATCH(1,(구분표!$E$2:$E$313='17년일출'!C138)*(구분표!$F$2:$F$313='17년일출'!D138)*(구분표!$G$2:$G$313='17년일출'!B138),0)))</f>
        <v>0116</v>
      </c>
      <c r="AL138" s="292"/>
    </row>
    <row r="139" spans="1:38" ht="50.1" customHeight="1">
      <c r="A139" s="252">
        <v>130</v>
      </c>
      <c r="B139" s="334" t="str">
        <f>IFERROR(VLOOKUP($D139,구분표!$A$2:$C$313,2,FALSE),"")</f>
        <v>기획재정위원회</v>
      </c>
      <c r="C139" s="318" t="str">
        <f>IFERROR(VLOOKUP($D139,구분표!$A$2:$C$313,3,FALSE),"")</f>
        <v>감사관</v>
      </c>
      <c r="D139" s="299" t="s">
        <v>1668</v>
      </c>
      <c r="E139" s="280" t="s">
        <v>1116</v>
      </c>
      <c r="F139" s="335"/>
      <c r="G139" s="281">
        <v>66</v>
      </c>
      <c r="H139" s="280">
        <v>44</v>
      </c>
      <c r="I139" s="336" t="s">
        <v>1768</v>
      </c>
      <c r="J139" s="283">
        <v>5000</v>
      </c>
      <c r="K139" s="284"/>
      <c r="L139" s="285"/>
      <c r="M139" s="286">
        <f t="shared" ref="M139" si="124">J139+K139+L139</f>
        <v>5000</v>
      </c>
      <c r="N139" s="337"/>
      <c r="O139" s="288"/>
      <c r="P139" s="289">
        <f t="shared" ref="P139" si="125">J139+N139+O139</f>
        <v>5000</v>
      </c>
      <c r="Q139" s="290" t="str">
        <f t="shared" ref="Q139" si="126">IF(AND((M139=0),(P139&gt;0)),"O",IF(AND((K139&lt;0),(M139-P139&lt;0)),"O","X"))</f>
        <v>X</v>
      </c>
      <c r="R139" s="400"/>
      <c r="S139" s="292" t="s">
        <v>489</v>
      </c>
      <c r="U139" s="332" t="s">
        <v>489</v>
      </c>
      <c r="V139" s="284">
        <f>IF($U139&lt;&gt;"도비",IF($S139="국도비","직접입력",SUM($K139:$L139)),)</f>
        <v>0</v>
      </c>
      <c r="W139" s="284">
        <f>IF($U139="도비",SUM($K139:$L139),IF($S139="국도비","직접입력",SUM($K139:$L139)-$V139))</f>
        <v>0</v>
      </c>
      <c r="X139" s="292" t="str">
        <f t="shared" si="113"/>
        <v>OK</v>
      </c>
      <c r="Z139" s="292" t="s">
        <v>883</v>
      </c>
      <c r="AA139" s="284">
        <f t="shared" si="106"/>
        <v>0</v>
      </c>
      <c r="AB139" s="284">
        <f t="shared" si="107"/>
        <v>0</v>
      </c>
      <c r="AC139" s="292" t="str">
        <f t="shared" si="108"/>
        <v>OK</v>
      </c>
      <c r="AE139" s="333" t="str">
        <f t="shared" ref="AE139" si="127">IF(U139="","",IF(U139="도비","세입없음","직접입력"))</f>
        <v>세입없음</v>
      </c>
      <c r="AG139" s="318">
        <f t="shared" si="109"/>
        <v>732</v>
      </c>
      <c r="AH139" s="290" t="str">
        <f t="shared" ref="AH139" si="128">IF(U139="","",IF(AND(U139="도비",AE139="세입없음"),"OK",IF(AND(U139&lt;&gt;"도비",AE139&lt;&gt;""),"OK","@@")))</f>
        <v>OK</v>
      </c>
      <c r="AJ139" s="292" t="str">
        <f t="array" ref="AJ139">IF(D139="","",INDEX(구분표!$I$2:$I$313, MATCH(1,(구분표!$E$2:$E$313='17년일출'!C139)*(구분표!$F$2:$F$313='17년일출'!D139)*(구분표!$G$2:$G$313='17년일출'!B139),0)))</f>
        <v>0116</v>
      </c>
      <c r="AL139" s="292"/>
    </row>
    <row r="140" spans="1:38" ht="50.1" customHeight="1">
      <c r="A140" s="252">
        <v>131</v>
      </c>
      <c r="B140" s="334" t="str">
        <f>IFERROR(VLOOKUP($D140,구분표!$A$2:$C$313,2,FALSE),"")</f>
        <v>기획재정위원회</v>
      </c>
      <c r="C140" s="318" t="str">
        <f>IFERROR(VLOOKUP($D140,구분표!$A$2:$C$313,3,FALSE),"")</f>
        <v>따복공동체지원단</v>
      </c>
      <c r="D140" s="279" t="s">
        <v>892</v>
      </c>
      <c r="E140" s="280" t="s">
        <v>822</v>
      </c>
      <c r="F140" s="335" t="s">
        <v>824</v>
      </c>
      <c r="G140" s="281">
        <v>137</v>
      </c>
      <c r="H140" s="280">
        <v>21</v>
      </c>
      <c r="I140" s="339" t="s">
        <v>1204</v>
      </c>
      <c r="J140" s="283">
        <v>150000</v>
      </c>
      <c r="K140" s="284"/>
      <c r="L140" s="285">
        <v>150000</v>
      </c>
      <c r="M140" s="286">
        <f t="shared" si="93"/>
        <v>300000</v>
      </c>
      <c r="N140" s="337"/>
      <c r="O140" s="288"/>
      <c r="P140" s="289">
        <f t="shared" si="85"/>
        <v>150000</v>
      </c>
      <c r="Q140" s="290" t="str">
        <f t="shared" si="86"/>
        <v>X</v>
      </c>
      <c r="R140" s="400"/>
      <c r="S140" s="292" t="s">
        <v>883</v>
      </c>
      <c r="U140" s="332" t="s">
        <v>883</v>
      </c>
      <c r="V140" s="284">
        <v>0</v>
      </c>
      <c r="W140" s="284">
        <v>150000</v>
      </c>
      <c r="X140" s="292" t="str">
        <f t="shared" si="113"/>
        <v>OK</v>
      </c>
      <c r="Z140" s="292" t="s">
        <v>883</v>
      </c>
      <c r="AA140" s="284">
        <f t="shared" si="106"/>
        <v>0</v>
      </c>
      <c r="AB140" s="284">
        <f t="shared" si="107"/>
        <v>0</v>
      </c>
      <c r="AC140" s="292" t="str">
        <f t="shared" si="108"/>
        <v>OK</v>
      </c>
      <c r="AE140" s="333" t="str">
        <f t="shared" si="7"/>
        <v>세입없음</v>
      </c>
      <c r="AG140" s="318">
        <f t="shared" si="109"/>
        <v>732</v>
      </c>
      <c r="AH140" s="290" t="str">
        <f t="shared" si="92"/>
        <v>OK</v>
      </c>
      <c r="AJ140" s="292" t="str">
        <f t="array" ref="AJ140">IF(D140="","",INDEX(구분표!$I$2:$I$313, MATCH(1,(구분표!$E$2:$E$313='17년일출'!C140)*(구분표!$F$2:$F$313='17년일출'!D140)*(구분표!$G$2:$G$313='17년일출'!B140),0)))</f>
        <v>0132</v>
      </c>
      <c r="AL140" s="292"/>
    </row>
    <row r="141" spans="1:38" ht="50.1" customHeight="1">
      <c r="A141" s="252">
        <v>132</v>
      </c>
      <c r="B141" s="334" t="str">
        <f>IFERROR(VLOOKUP($D141,구분표!$A$2:$C$313,2,FALSE),"")</f>
        <v>기획재정위원회</v>
      </c>
      <c r="C141" s="318" t="str">
        <f>IFERROR(VLOOKUP($D141,구분표!$A$2:$C$313,3,FALSE),"")</f>
        <v>따복공동체지원단</v>
      </c>
      <c r="D141" s="279" t="s">
        <v>893</v>
      </c>
      <c r="E141" s="280" t="s">
        <v>822</v>
      </c>
      <c r="F141" s="335" t="s">
        <v>824</v>
      </c>
      <c r="G141" s="281">
        <v>138</v>
      </c>
      <c r="H141" s="280">
        <v>32</v>
      </c>
      <c r="I141" s="339" t="s">
        <v>1205</v>
      </c>
      <c r="J141" s="283">
        <v>2248000</v>
      </c>
      <c r="K141" s="284"/>
      <c r="L141" s="285">
        <v>879000</v>
      </c>
      <c r="M141" s="286">
        <f t="shared" si="93"/>
        <v>3127000</v>
      </c>
      <c r="N141" s="337"/>
      <c r="O141" s="288">
        <v>879000</v>
      </c>
      <c r="P141" s="289">
        <f t="shared" si="85"/>
        <v>3127000</v>
      </c>
      <c r="Q141" s="290" t="str">
        <f t="shared" si="86"/>
        <v>X</v>
      </c>
      <c r="R141" s="400"/>
      <c r="S141" s="292" t="s">
        <v>883</v>
      </c>
      <c r="U141" s="332" t="s">
        <v>883</v>
      </c>
      <c r="V141" s="284">
        <v>0</v>
      </c>
      <c r="W141" s="284">
        <v>879000</v>
      </c>
      <c r="X141" s="292" t="str">
        <f t="shared" si="113"/>
        <v>OK</v>
      </c>
      <c r="Z141" s="292" t="s">
        <v>883</v>
      </c>
      <c r="AA141" s="284">
        <f t="shared" si="106"/>
        <v>0</v>
      </c>
      <c r="AB141" s="284">
        <f t="shared" si="107"/>
        <v>879000</v>
      </c>
      <c r="AC141" s="292" t="str">
        <f t="shared" si="108"/>
        <v>OK</v>
      </c>
      <c r="AE141" s="333" t="str">
        <f t="shared" si="7"/>
        <v>세입없음</v>
      </c>
      <c r="AG141" s="318">
        <f t="shared" si="109"/>
        <v>732</v>
      </c>
      <c r="AH141" s="290" t="str">
        <f t="shared" si="92"/>
        <v>OK</v>
      </c>
      <c r="AJ141" s="292" t="str">
        <f t="array" ref="AJ141">IF(D141="","",INDEX(구분표!$I$2:$I$313, MATCH(1,(구분표!$E$2:$E$313='17년일출'!C141)*(구분표!$F$2:$F$313='17년일출'!D141)*(구분표!$G$2:$G$313='17년일출'!B141),0)))</f>
        <v>0132</v>
      </c>
      <c r="AL141" s="292"/>
    </row>
    <row r="142" spans="1:38" ht="50.1" customHeight="1">
      <c r="A142" s="252">
        <v>133</v>
      </c>
      <c r="B142" s="334" t="str">
        <f>IFERROR(VLOOKUP($D142,구분표!$A$2:$C$313,2,FALSE),"")</f>
        <v>기획재정위원회</v>
      </c>
      <c r="C142" s="318" t="str">
        <f>IFERROR(VLOOKUP($D142,구분표!$A$2:$C$313,3,FALSE),"")</f>
        <v>따복공동체지원단</v>
      </c>
      <c r="D142" s="279" t="s">
        <v>892</v>
      </c>
      <c r="E142" s="280" t="s">
        <v>822</v>
      </c>
      <c r="F142" s="335" t="s">
        <v>824</v>
      </c>
      <c r="G142" s="281">
        <v>138</v>
      </c>
      <c r="H142" s="280">
        <v>32</v>
      </c>
      <c r="I142" s="339" t="s">
        <v>1848</v>
      </c>
      <c r="J142" s="283">
        <v>2660895</v>
      </c>
      <c r="K142" s="284"/>
      <c r="L142" s="285"/>
      <c r="M142" s="286">
        <f t="shared" ref="M142" si="129">J142+K142+L142</f>
        <v>2660895</v>
      </c>
      <c r="N142" s="337"/>
      <c r="O142" s="288"/>
      <c r="P142" s="289">
        <f t="shared" ref="P142" si="130">J142+N142+O142</f>
        <v>2660895</v>
      </c>
      <c r="Q142" s="290" t="str">
        <f t="shared" ref="Q142" si="131">IF(AND((M142=0),(P142&gt;0)),"O",IF(AND((K142&lt;0),(M142-P142&lt;0)),"O","X"))</f>
        <v>X</v>
      </c>
      <c r="R142" s="400"/>
      <c r="S142" s="292" t="s">
        <v>883</v>
      </c>
      <c r="U142" s="332" t="s">
        <v>883</v>
      </c>
      <c r="V142" s="284">
        <f>IF($U142&lt;&gt;"도비",IF($S142="국도비","직접입력",SUM($K142:$L142)),)</f>
        <v>0</v>
      </c>
      <c r="W142" s="284">
        <f>IF($U142="도비",SUM($K142:$L142),IF($S142="국도비","직접입력",SUM($K142:$L142)-$V142))</f>
        <v>0</v>
      </c>
      <c r="X142" s="292" t="str">
        <f t="shared" si="113"/>
        <v>OK</v>
      </c>
      <c r="Z142" s="292" t="s">
        <v>883</v>
      </c>
      <c r="AA142" s="284">
        <f t="shared" si="106"/>
        <v>0</v>
      </c>
      <c r="AB142" s="284">
        <f t="shared" si="107"/>
        <v>0</v>
      </c>
      <c r="AC142" s="292" t="str">
        <f t="shared" si="108"/>
        <v>OK</v>
      </c>
      <c r="AE142" s="333" t="str">
        <f t="shared" ref="AE142" si="132">IF(U142="","",IF(U142="도비","세입없음","직접입력"))</f>
        <v>세입없음</v>
      </c>
      <c r="AG142" s="318">
        <f t="shared" si="109"/>
        <v>732</v>
      </c>
      <c r="AH142" s="290" t="str">
        <f t="shared" ref="AH142" si="133">IF(U142="","",IF(AND(U142="도비",AE142="세입없음"),"OK",IF(AND(U142&lt;&gt;"도비",AE142&lt;&gt;""),"OK","@@")))</f>
        <v>OK</v>
      </c>
      <c r="AJ142" s="292" t="str">
        <f t="array" ref="AJ142">IF(D142="","",INDEX(구분표!$I$2:$I$313, MATCH(1,(구분표!$E$2:$E$313='17년일출'!C142)*(구분표!$F$2:$F$313='17년일출'!D142)*(구분표!$G$2:$G$313='17년일출'!B142),0)))</f>
        <v>0132</v>
      </c>
      <c r="AL142" s="292"/>
    </row>
    <row r="143" spans="1:38" ht="50.1" customHeight="1">
      <c r="A143" s="252">
        <v>134</v>
      </c>
      <c r="B143" s="334" t="str">
        <f>IFERROR(VLOOKUP($D143,구분표!$A$2:$C$313,2,FALSE),"")</f>
        <v>기획재정위원회</v>
      </c>
      <c r="C143" s="318" t="str">
        <f>IFERROR(VLOOKUP($D143,구분표!$A$2:$C$313,3,FALSE),"")</f>
        <v>따복공동체지원단</v>
      </c>
      <c r="D143" s="279" t="s">
        <v>892</v>
      </c>
      <c r="E143" s="280" t="s">
        <v>822</v>
      </c>
      <c r="F143" s="335" t="s">
        <v>824</v>
      </c>
      <c r="G143" s="281">
        <v>138</v>
      </c>
      <c r="H143" s="280">
        <v>32</v>
      </c>
      <c r="I143" s="339" t="s">
        <v>1849</v>
      </c>
      <c r="J143" s="283">
        <v>601332</v>
      </c>
      <c r="K143" s="284"/>
      <c r="L143" s="285"/>
      <c r="M143" s="286">
        <f t="shared" ref="M143" si="134">J143+K143+L143</f>
        <v>601332</v>
      </c>
      <c r="N143" s="337"/>
      <c r="O143" s="288"/>
      <c r="P143" s="289">
        <f t="shared" ref="P143" si="135">J143+N143+O143</f>
        <v>601332</v>
      </c>
      <c r="Q143" s="290" t="str">
        <f t="shared" ref="Q143" si="136">IF(AND((M143=0),(P143&gt;0)),"O",IF(AND((K143&lt;0),(M143-P143&lt;0)),"O","X"))</f>
        <v>X</v>
      </c>
      <c r="R143" s="400"/>
      <c r="S143" s="292" t="s">
        <v>883</v>
      </c>
      <c r="U143" s="332" t="s">
        <v>883</v>
      </c>
      <c r="V143" s="284">
        <f>IF($U143&lt;&gt;"도비",IF($S143="국도비","직접입력",SUM($K143:$L143)),)</f>
        <v>0</v>
      </c>
      <c r="W143" s="284">
        <f>IF($U143="도비",SUM($K143:$L143),IF($S143="국도비","직접입력",SUM($K143:$L143)-$V143))</f>
        <v>0</v>
      </c>
      <c r="X143" s="292" t="str">
        <f t="shared" si="113"/>
        <v>OK</v>
      </c>
      <c r="Z143" s="292" t="s">
        <v>883</v>
      </c>
      <c r="AA143" s="284">
        <f t="shared" si="106"/>
        <v>0</v>
      </c>
      <c r="AB143" s="284">
        <f t="shared" si="107"/>
        <v>0</v>
      </c>
      <c r="AC143" s="292" t="str">
        <f t="shared" si="108"/>
        <v>OK</v>
      </c>
      <c r="AE143" s="333" t="str">
        <f t="shared" ref="AE143" si="137">IF(U143="","",IF(U143="도비","세입없음","직접입력"))</f>
        <v>세입없음</v>
      </c>
      <c r="AG143" s="318">
        <f t="shared" si="109"/>
        <v>732</v>
      </c>
      <c r="AH143" s="290" t="str">
        <f t="shared" ref="AH143" si="138">IF(U143="","",IF(AND(U143="도비",AE143="세입없음"),"OK",IF(AND(U143&lt;&gt;"도비",AE143&lt;&gt;""),"OK","@@")))</f>
        <v>OK</v>
      </c>
      <c r="AJ143" s="292" t="str">
        <f t="array" ref="AJ143">IF(D143="","",INDEX(구분표!$I$2:$I$313, MATCH(1,(구분표!$E$2:$E$313='17년일출'!C143)*(구분표!$F$2:$F$313='17년일출'!D143)*(구분표!$G$2:$G$313='17년일출'!B143),0)))</f>
        <v>0132</v>
      </c>
      <c r="AL143" s="292"/>
    </row>
    <row r="144" spans="1:38" ht="50.1" customHeight="1">
      <c r="A144" s="252">
        <v>135</v>
      </c>
      <c r="B144" s="334" t="str">
        <f>IFERROR(VLOOKUP($D144,구분표!$A$2:$C$313,2,FALSE),"")</f>
        <v>기획재정위원회</v>
      </c>
      <c r="C144" s="318" t="str">
        <f>IFERROR(VLOOKUP($D144,구분표!$A$2:$C$313,3,FALSE),"")</f>
        <v>따복공동체지원단</v>
      </c>
      <c r="D144" s="279" t="s">
        <v>892</v>
      </c>
      <c r="E144" s="280" t="s">
        <v>1116</v>
      </c>
      <c r="F144" s="335"/>
      <c r="G144" s="281">
        <v>138</v>
      </c>
      <c r="H144" s="280">
        <v>38</v>
      </c>
      <c r="I144" s="336" t="s">
        <v>1764</v>
      </c>
      <c r="J144" s="283">
        <v>450000</v>
      </c>
      <c r="K144" s="284"/>
      <c r="L144" s="285"/>
      <c r="M144" s="286">
        <f>J144+K144+L144</f>
        <v>450000</v>
      </c>
      <c r="N144" s="337"/>
      <c r="O144" s="288"/>
      <c r="P144" s="289">
        <f>J144+N144+O144</f>
        <v>450000</v>
      </c>
      <c r="Q144" s="290" t="str">
        <f>IF(AND((M144=0),(P144&gt;0)),"O",IF(AND((K144&lt;0),(M144-P144&lt;0)),"O","X"))</f>
        <v>X</v>
      </c>
      <c r="R144" s="400"/>
      <c r="S144" s="292" t="s">
        <v>489</v>
      </c>
      <c r="U144" s="332" t="s">
        <v>489</v>
      </c>
      <c r="V144" s="284">
        <f>IF($U144&lt;&gt;"도비",IF($S144="국도비","직접입력",SUM($K144:$L144)),)</f>
        <v>0</v>
      </c>
      <c r="W144" s="284">
        <f>IF($U144="도비",SUM($K144:$L144),IF($S144="국도비","직접입력",SUM($K144:$L144)-$V144))</f>
        <v>0</v>
      </c>
      <c r="X144" s="292" t="str">
        <f t="shared" si="113"/>
        <v>OK</v>
      </c>
      <c r="Z144" s="292" t="s">
        <v>883</v>
      </c>
      <c r="AA144" s="284">
        <f t="shared" si="106"/>
        <v>0</v>
      </c>
      <c r="AB144" s="284">
        <f t="shared" si="107"/>
        <v>0</v>
      </c>
      <c r="AC144" s="292" t="str">
        <f t="shared" si="108"/>
        <v>OK</v>
      </c>
      <c r="AE144" s="333" t="str">
        <f>IF(U144="","",IF(U144="도비","세입없음","직접입력"))</f>
        <v>세입없음</v>
      </c>
      <c r="AG144" s="318">
        <f t="shared" si="109"/>
        <v>732</v>
      </c>
      <c r="AH144" s="290" t="str">
        <f>IF(U144="","",IF(AND(U144="도비",AE144="세입없음"),"OK",IF(AND(U144&lt;&gt;"도비",AE144&lt;&gt;""),"OK","@@")))</f>
        <v>OK</v>
      </c>
      <c r="AJ144" s="292" t="str">
        <f t="array" ref="AJ144">IF(D144="","",INDEX(구분표!$I$2:$I$313, MATCH(1,(구분표!$E$2:$E$313='17년일출'!C144)*(구분표!$F$2:$F$313='17년일출'!D144)*(구분표!$G$2:$G$313='17년일출'!B144),0)))</f>
        <v>0132</v>
      </c>
      <c r="AL144" s="292"/>
    </row>
    <row r="145" spans="1:38" ht="50.1" customHeight="1">
      <c r="A145" s="252">
        <v>136</v>
      </c>
      <c r="B145" s="334" t="str">
        <f>IFERROR(VLOOKUP($D145,구분표!$A$2:$C$313,2,FALSE),"")</f>
        <v>기획재정위원회</v>
      </c>
      <c r="C145" s="318" t="str">
        <f>IFERROR(VLOOKUP($D145,구분표!$A$2:$C$313,3,FALSE),"")</f>
        <v>따복공동체지원단</v>
      </c>
      <c r="D145" s="279" t="s">
        <v>892</v>
      </c>
      <c r="E145" s="280" t="s">
        <v>822</v>
      </c>
      <c r="F145" s="335" t="s">
        <v>824</v>
      </c>
      <c r="G145" s="281">
        <v>138</v>
      </c>
      <c r="H145" s="280">
        <v>38</v>
      </c>
      <c r="I145" s="339" t="s">
        <v>894</v>
      </c>
      <c r="J145" s="283">
        <v>380000</v>
      </c>
      <c r="K145" s="284"/>
      <c r="L145" s="285">
        <v>220000</v>
      </c>
      <c r="M145" s="286">
        <f t="shared" si="93"/>
        <v>600000</v>
      </c>
      <c r="N145" s="337"/>
      <c r="O145" s="288">
        <v>220000</v>
      </c>
      <c r="P145" s="289">
        <f t="shared" si="85"/>
        <v>600000</v>
      </c>
      <c r="Q145" s="290" t="str">
        <f t="shared" si="86"/>
        <v>X</v>
      </c>
      <c r="R145" s="400"/>
      <c r="S145" s="292" t="s">
        <v>883</v>
      </c>
      <c r="U145" s="332" t="s">
        <v>883</v>
      </c>
      <c r="V145" s="284">
        <v>0</v>
      </c>
      <c r="W145" s="284">
        <v>220000</v>
      </c>
      <c r="X145" s="292" t="str">
        <f t="shared" si="113"/>
        <v>OK</v>
      </c>
      <c r="Z145" s="292" t="s">
        <v>883</v>
      </c>
      <c r="AA145" s="284">
        <f t="shared" si="106"/>
        <v>0</v>
      </c>
      <c r="AB145" s="284">
        <f t="shared" si="107"/>
        <v>220000</v>
      </c>
      <c r="AC145" s="292" t="str">
        <f t="shared" si="108"/>
        <v>OK</v>
      </c>
      <c r="AE145" s="333" t="str">
        <f t="shared" si="7"/>
        <v>세입없음</v>
      </c>
      <c r="AG145" s="318">
        <f t="shared" si="109"/>
        <v>732</v>
      </c>
      <c r="AH145" s="290" t="str">
        <f t="shared" si="92"/>
        <v>OK</v>
      </c>
      <c r="AJ145" s="292" t="str">
        <f t="array" ref="AJ145">IF(D145="","",INDEX(구분표!$I$2:$I$313, MATCH(1,(구분표!$E$2:$E$313='17년일출'!C145)*(구분표!$F$2:$F$313='17년일출'!D145)*(구분표!$G$2:$G$313='17년일출'!B145),0)))</f>
        <v>0132</v>
      </c>
      <c r="AL145" s="292"/>
    </row>
    <row r="146" spans="1:38" ht="50.1" customHeight="1">
      <c r="A146" s="252">
        <v>137</v>
      </c>
      <c r="B146" s="334" t="s">
        <v>45</v>
      </c>
      <c r="C146" s="318" t="s">
        <v>105</v>
      </c>
      <c r="D146" s="299" t="s">
        <v>105</v>
      </c>
      <c r="E146" s="280" t="s">
        <v>1116</v>
      </c>
      <c r="F146" s="335"/>
      <c r="G146" s="281">
        <v>138</v>
      </c>
      <c r="H146" s="280">
        <v>41</v>
      </c>
      <c r="I146" s="336" t="s">
        <v>1850</v>
      </c>
      <c r="J146" s="283">
        <v>40000</v>
      </c>
      <c r="K146" s="284"/>
      <c r="L146" s="285"/>
      <c r="M146" s="286">
        <f t="shared" ref="M146" si="139">J146+K146+L146</f>
        <v>40000</v>
      </c>
      <c r="N146" s="337"/>
      <c r="O146" s="288"/>
      <c r="P146" s="289">
        <f t="shared" ref="P146" si="140">J146+N146+O146</f>
        <v>40000</v>
      </c>
      <c r="Q146" s="290" t="str">
        <f t="shared" ref="Q146" si="141">IF(AND((M146=0),(P146&gt;0)),"O",IF(AND((K146&lt;0),(M146-P146&lt;0)),"O","X"))</f>
        <v>X</v>
      </c>
      <c r="R146" s="400"/>
      <c r="S146" s="292" t="s">
        <v>489</v>
      </c>
      <c r="U146" s="332" t="s">
        <v>489</v>
      </c>
      <c r="V146" s="284">
        <f>IF($U146&lt;&gt;"도비",IF($S146="국도비","직접입력",SUM($K146:$L146)),)</f>
        <v>0</v>
      </c>
      <c r="W146" s="284">
        <f>IF($U146="도비",SUM($K146:$L146),IF($S146="국도비","직접입력",SUM($K146:$L146)-$V146))</f>
        <v>0</v>
      </c>
      <c r="X146" s="292" t="str">
        <f t="shared" si="113"/>
        <v>OK</v>
      </c>
      <c r="Z146" s="292" t="s">
        <v>883</v>
      </c>
      <c r="AA146" s="284">
        <f t="shared" si="106"/>
        <v>0</v>
      </c>
      <c r="AB146" s="284">
        <f t="shared" si="107"/>
        <v>0</v>
      </c>
      <c r="AC146" s="292" t="str">
        <f t="shared" si="108"/>
        <v>OK</v>
      </c>
      <c r="AE146" s="333" t="str">
        <f t="shared" ref="AE146" si="142">IF(U146="","",IF(U146="도비","세입없음","직접입력"))</f>
        <v>세입없음</v>
      </c>
      <c r="AG146" s="318">
        <f t="shared" si="109"/>
        <v>732</v>
      </c>
      <c r="AH146" s="290" t="str">
        <f t="shared" ref="AH146" si="143">IF(U146="","",IF(AND(U146="도비",AE146="세입없음"),"OK",IF(AND(U146&lt;&gt;"도비",AE146&lt;&gt;""),"OK","@@")))</f>
        <v>OK</v>
      </c>
      <c r="AJ146" s="292" t="str">
        <f t="array" ref="AJ146">IF(D146="","",INDEX(구분표!$I$2:$I$313, MATCH(1,(구분표!$E$2:$E$313='17년일출'!C146)*(구분표!$F$2:$F$313='17년일출'!D146)*(구분표!$G$2:$G$313='17년일출'!B146),0)))</f>
        <v>0132</v>
      </c>
      <c r="AL146" s="292"/>
    </row>
    <row r="147" spans="1:38" ht="50.1" customHeight="1">
      <c r="A147" s="252">
        <v>138</v>
      </c>
      <c r="B147" s="334" t="str">
        <f>IFERROR(VLOOKUP($D147,구분표!$A$2:$C$313,2,FALSE),"")</f>
        <v>기획재정위원회</v>
      </c>
      <c r="C147" s="318" t="str">
        <f>IFERROR(VLOOKUP($D147,구분표!$A$2:$C$313,3,FALSE),"")</f>
        <v>따복공동체지원단</v>
      </c>
      <c r="D147" s="279" t="s">
        <v>892</v>
      </c>
      <c r="E147" s="280" t="s">
        <v>823</v>
      </c>
      <c r="F147" s="335" t="s">
        <v>824</v>
      </c>
      <c r="G147" s="281"/>
      <c r="H147" s="280">
        <v>13</v>
      </c>
      <c r="I147" s="339" t="s">
        <v>1206</v>
      </c>
      <c r="J147" s="283">
        <v>0</v>
      </c>
      <c r="K147" s="284"/>
      <c r="L147" s="285">
        <v>600000</v>
      </c>
      <c r="M147" s="286">
        <f t="shared" si="93"/>
        <v>600000</v>
      </c>
      <c r="N147" s="337"/>
      <c r="O147" s="288">
        <v>600000</v>
      </c>
      <c r="P147" s="289">
        <f t="shared" si="85"/>
        <v>600000</v>
      </c>
      <c r="Q147" s="290" t="str">
        <f t="shared" si="86"/>
        <v>X</v>
      </c>
      <c r="R147" s="400"/>
      <c r="S147" s="292" t="s">
        <v>883</v>
      </c>
      <c r="U147" s="332" t="s">
        <v>883</v>
      </c>
      <c r="V147" s="284">
        <v>0</v>
      </c>
      <c r="W147" s="284">
        <v>600000</v>
      </c>
      <c r="X147" s="292" t="str">
        <f t="shared" si="113"/>
        <v>OK</v>
      </c>
      <c r="Z147" s="292" t="s">
        <v>883</v>
      </c>
      <c r="AA147" s="284">
        <f t="shared" si="106"/>
        <v>0</v>
      </c>
      <c r="AB147" s="284">
        <f t="shared" si="107"/>
        <v>600000</v>
      </c>
      <c r="AC147" s="292" t="str">
        <f t="shared" si="108"/>
        <v>OK</v>
      </c>
      <c r="AE147" s="333" t="str">
        <f t="shared" si="7"/>
        <v>세입없음</v>
      </c>
      <c r="AG147" s="318">
        <f t="shared" si="109"/>
        <v>732</v>
      </c>
      <c r="AH147" s="290" t="str">
        <f t="shared" si="92"/>
        <v>OK</v>
      </c>
      <c r="AJ147" s="292" t="str">
        <f t="array" ref="AJ147">IF(D147="","",INDEX(구분표!$I$2:$I$313, MATCH(1,(구분표!$E$2:$E$313='17년일출'!C147)*(구분표!$F$2:$F$313='17년일출'!D147)*(구분표!$G$2:$G$313='17년일출'!B147),0)))</f>
        <v>0132</v>
      </c>
      <c r="AL147" s="292"/>
    </row>
    <row r="148" spans="1:38" ht="50.1" customHeight="1">
      <c r="A148" s="252">
        <v>139</v>
      </c>
      <c r="B148" s="334" t="str">
        <f>IFERROR(VLOOKUP($D148,구분표!$A$2:$C$313,2,FALSE),"")</f>
        <v>기획재정위원회</v>
      </c>
      <c r="C148" s="318" t="str">
        <f>IFERROR(VLOOKUP($D148,구분표!$A$2:$C$313,3,FALSE),"")</f>
        <v>따복공동체지원단</v>
      </c>
      <c r="D148" s="279" t="s">
        <v>892</v>
      </c>
      <c r="E148" s="280" t="s">
        <v>823</v>
      </c>
      <c r="F148" s="335" t="s">
        <v>824</v>
      </c>
      <c r="G148" s="281"/>
      <c r="H148" s="280">
        <v>14</v>
      </c>
      <c r="I148" s="336" t="s">
        <v>1207</v>
      </c>
      <c r="J148" s="283">
        <v>0</v>
      </c>
      <c r="K148" s="284"/>
      <c r="L148" s="285">
        <v>185000</v>
      </c>
      <c r="M148" s="286">
        <f t="shared" si="93"/>
        <v>185000</v>
      </c>
      <c r="N148" s="337"/>
      <c r="O148" s="288">
        <v>185000</v>
      </c>
      <c r="P148" s="289">
        <f t="shared" si="85"/>
        <v>185000</v>
      </c>
      <c r="Q148" s="290" t="str">
        <f t="shared" si="86"/>
        <v>X</v>
      </c>
      <c r="R148" s="400"/>
      <c r="S148" s="292" t="s">
        <v>883</v>
      </c>
      <c r="U148" s="332" t="s">
        <v>883</v>
      </c>
      <c r="V148" s="284">
        <v>0</v>
      </c>
      <c r="W148" s="284">
        <v>185000</v>
      </c>
      <c r="X148" s="292" t="str">
        <f t="shared" si="113"/>
        <v>OK</v>
      </c>
      <c r="Z148" s="292" t="s">
        <v>883</v>
      </c>
      <c r="AA148" s="284">
        <f t="shared" si="106"/>
        <v>0</v>
      </c>
      <c r="AB148" s="284">
        <f t="shared" si="107"/>
        <v>185000</v>
      </c>
      <c r="AC148" s="292" t="str">
        <f t="shared" si="108"/>
        <v>OK</v>
      </c>
      <c r="AE148" s="333" t="str">
        <f t="shared" si="7"/>
        <v>세입없음</v>
      </c>
      <c r="AG148" s="318">
        <f t="shared" si="109"/>
        <v>732</v>
      </c>
      <c r="AH148" s="290" t="str">
        <f t="shared" si="92"/>
        <v>OK</v>
      </c>
      <c r="AJ148" s="292" t="str">
        <f t="array" ref="AJ148">IF(D148="","",INDEX(구분표!$I$2:$I$313, MATCH(1,(구분표!$E$2:$E$313='17년일출'!C148)*(구분표!$F$2:$F$313='17년일출'!D148)*(구분표!$G$2:$G$313='17년일출'!B148),0)))</f>
        <v>0132</v>
      </c>
      <c r="AL148" s="292"/>
    </row>
    <row r="149" spans="1:38" ht="50.1" customHeight="1">
      <c r="A149" s="252">
        <v>140</v>
      </c>
      <c r="B149" s="334" t="str">
        <f>IFERROR(VLOOKUP($D149,구분표!$A$2:$C$313,2,FALSE),"")</f>
        <v>기획재정위원회</v>
      </c>
      <c r="C149" s="318" t="str">
        <f>IFERROR(VLOOKUP($D149,구분표!$A$2:$C$313,3,FALSE),"")</f>
        <v>따복공동체지원단</v>
      </c>
      <c r="D149" s="279" t="s">
        <v>892</v>
      </c>
      <c r="E149" s="280" t="s">
        <v>822</v>
      </c>
      <c r="F149" s="335"/>
      <c r="G149" s="281">
        <v>137</v>
      </c>
      <c r="H149" s="280">
        <v>24</v>
      </c>
      <c r="I149" s="336" t="s">
        <v>1765</v>
      </c>
      <c r="J149" s="283">
        <v>150000</v>
      </c>
      <c r="K149" s="284"/>
      <c r="L149" s="285"/>
      <c r="M149" s="286">
        <f t="shared" ref="M149:M150" si="144">J149+K149+L149</f>
        <v>150000</v>
      </c>
      <c r="N149" s="337"/>
      <c r="O149" s="288"/>
      <c r="P149" s="289">
        <f t="shared" ref="P149:P150" si="145">J149+N149+O149</f>
        <v>150000</v>
      </c>
      <c r="Q149" s="290" t="str">
        <f t="shared" ref="Q149:Q150" si="146">IF(AND((M149=0),(P149&gt;0)),"O",IF(AND((K149&lt;0),(M149-P149&lt;0)),"O","X"))</f>
        <v>X</v>
      </c>
      <c r="R149" s="400"/>
      <c r="S149" s="292" t="s">
        <v>489</v>
      </c>
      <c r="U149" s="332" t="s">
        <v>489</v>
      </c>
      <c r="V149" s="284">
        <f t="shared" ref="V149:V157" si="147">IF($U149&lt;&gt;"도비",IF($S149="국도비","직접입력",SUM($K149:$L149)),)</f>
        <v>0</v>
      </c>
      <c r="W149" s="284">
        <f t="shared" ref="W149:W157" si="148">IF($U149="도비",SUM($K149:$L149),IF($S149="국도비","직접입력",SUM($K149:$L149)-$V149))</f>
        <v>0</v>
      </c>
      <c r="X149" s="292" t="str">
        <f t="shared" si="113"/>
        <v>OK</v>
      </c>
      <c r="Z149" s="292" t="s">
        <v>883</v>
      </c>
      <c r="AA149" s="284">
        <f t="shared" si="106"/>
        <v>0</v>
      </c>
      <c r="AB149" s="284">
        <f t="shared" si="107"/>
        <v>0</v>
      </c>
      <c r="AC149" s="292" t="str">
        <f t="shared" si="108"/>
        <v>OK</v>
      </c>
      <c r="AE149" s="333" t="str">
        <f t="shared" ref="AE149:AE150" si="149">IF(U149="","",IF(U149="도비","세입없음","직접입력"))</f>
        <v>세입없음</v>
      </c>
      <c r="AG149" s="318">
        <f t="shared" si="109"/>
        <v>732</v>
      </c>
      <c r="AH149" s="290" t="str">
        <f t="shared" ref="AH149:AH150" si="150">IF(U149="","",IF(AND(U149="도비",AE149="세입없음"),"OK",IF(AND(U149&lt;&gt;"도비",AE149&lt;&gt;""),"OK","@@")))</f>
        <v>OK</v>
      </c>
      <c r="AJ149" s="292" t="str">
        <f t="array" ref="AJ149">IF(D149="","",INDEX(구분표!$I$2:$I$313, MATCH(1,(구분표!$E$2:$E$313='17년일출'!C149)*(구분표!$F$2:$F$313='17년일출'!D149)*(구분표!$G$2:$G$313='17년일출'!B149),0)))</f>
        <v>0132</v>
      </c>
      <c r="AL149" s="292"/>
    </row>
    <row r="150" spans="1:38" ht="50.1" customHeight="1">
      <c r="A150" s="252">
        <v>141</v>
      </c>
      <c r="B150" s="334" t="str">
        <f>IFERROR(VLOOKUP($D150,구분표!$A$2:$C$313,2,FALSE),"")</f>
        <v>기획재정위원회</v>
      </c>
      <c r="C150" s="318" t="str">
        <f>IFERROR(VLOOKUP($D150,구분표!$A$2:$C$313,3,FALSE),"")</f>
        <v>따복공동체지원단</v>
      </c>
      <c r="D150" s="279" t="s">
        <v>892</v>
      </c>
      <c r="E150" s="280" t="s">
        <v>1116</v>
      </c>
      <c r="F150" s="335"/>
      <c r="G150" s="281">
        <v>137</v>
      </c>
      <c r="H150" s="280">
        <v>30</v>
      </c>
      <c r="I150" s="336" t="s">
        <v>1766</v>
      </c>
      <c r="J150" s="283">
        <v>50000</v>
      </c>
      <c r="K150" s="284"/>
      <c r="L150" s="285"/>
      <c r="M150" s="286">
        <f t="shared" si="144"/>
        <v>50000</v>
      </c>
      <c r="N150" s="337"/>
      <c r="O150" s="288"/>
      <c r="P150" s="289">
        <f t="shared" si="145"/>
        <v>50000</v>
      </c>
      <c r="Q150" s="290" t="str">
        <f t="shared" si="146"/>
        <v>X</v>
      </c>
      <c r="R150" s="400"/>
      <c r="S150" s="292" t="s">
        <v>489</v>
      </c>
      <c r="U150" s="332" t="s">
        <v>489</v>
      </c>
      <c r="V150" s="284">
        <f t="shared" si="147"/>
        <v>0</v>
      </c>
      <c r="W150" s="284">
        <f t="shared" si="148"/>
        <v>0</v>
      </c>
      <c r="X150" s="292" t="str">
        <f t="shared" si="113"/>
        <v>OK</v>
      </c>
      <c r="Z150" s="292" t="s">
        <v>883</v>
      </c>
      <c r="AA150" s="284">
        <f t="shared" si="106"/>
        <v>0</v>
      </c>
      <c r="AB150" s="284">
        <f t="shared" si="107"/>
        <v>0</v>
      </c>
      <c r="AC150" s="292" t="str">
        <f t="shared" si="108"/>
        <v>OK</v>
      </c>
      <c r="AE150" s="333" t="str">
        <f t="shared" si="149"/>
        <v>세입없음</v>
      </c>
      <c r="AG150" s="318">
        <f t="shared" si="109"/>
        <v>732</v>
      </c>
      <c r="AH150" s="290" t="str">
        <f t="shared" si="150"/>
        <v>OK</v>
      </c>
      <c r="AJ150" s="292" t="str">
        <f t="array" ref="AJ150">IF(D150="","",INDEX(구분표!$I$2:$I$313, MATCH(1,(구분표!$E$2:$E$313='17년일출'!C150)*(구분표!$F$2:$F$313='17년일출'!D150)*(구분표!$G$2:$G$313='17년일출'!B150),0)))</f>
        <v>0132</v>
      </c>
      <c r="AL150" s="292"/>
    </row>
    <row r="151" spans="1:38" ht="50.1" customHeight="1">
      <c r="A151" s="252">
        <v>142</v>
      </c>
      <c r="B151" s="334" t="str">
        <f>IFERROR(VLOOKUP($D151,구분표!$A$2:$C$313,2,FALSE),"")</f>
        <v>기획재정위원회</v>
      </c>
      <c r="C151" s="318" t="str">
        <f>IFERROR(VLOOKUP($D151,구분표!$A$2:$C$313,3,FALSE),"")</f>
        <v>균형발전기획실</v>
      </c>
      <c r="D151" s="299" t="s">
        <v>887</v>
      </c>
      <c r="E151" s="280" t="s">
        <v>1116</v>
      </c>
      <c r="F151" s="335"/>
      <c r="G151" s="281">
        <v>125</v>
      </c>
      <c r="H151" s="280">
        <v>170</v>
      </c>
      <c r="I151" s="336" t="s">
        <v>1847</v>
      </c>
      <c r="J151" s="283">
        <v>100000</v>
      </c>
      <c r="K151" s="284"/>
      <c r="L151" s="285"/>
      <c r="M151" s="286">
        <f t="shared" ref="M151" si="151">J151+K151+L151</f>
        <v>100000</v>
      </c>
      <c r="N151" s="337"/>
      <c r="O151" s="288"/>
      <c r="P151" s="289">
        <f t="shared" ref="P151" si="152">J151+N151+O151</f>
        <v>100000</v>
      </c>
      <c r="Q151" s="290" t="str">
        <f t="shared" ref="Q151" si="153">IF(AND((M151=0),(P151&gt;0)),"O",IF(AND((K151&lt;0),(M151-P151&lt;0)),"O","X"))</f>
        <v>X</v>
      </c>
      <c r="R151" s="400"/>
      <c r="S151" s="292" t="s">
        <v>1886</v>
      </c>
      <c r="U151" s="332" t="s">
        <v>1886</v>
      </c>
      <c r="V151" s="284">
        <f t="shared" si="147"/>
        <v>0</v>
      </c>
      <c r="W151" s="284">
        <f t="shared" si="148"/>
        <v>0</v>
      </c>
      <c r="X151" s="292" t="str">
        <f t="shared" si="113"/>
        <v>OK</v>
      </c>
      <c r="Z151" s="292" t="s">
        <v>1886</v>
      </c>
      <c r="AA151" s="284">
        <f t="shared" si="106"/>
        <v>0</v>
      </c>
      <c r="AB151" s="284">
        <f t="shared" si="107"/>
        <v>0</v>
      </c>
      <c r="AC151" s="292" t="str">
        <f t="shared" si="108"/>
        <v>OK</v>
      </c>
      <c r="AE151" s="333" t="str">
        <f t="shared" ref="AE151" si="154">IF(U151="","",IF(U151="도비","세입없음","직접입력"))</f>
        <v>세입없음</v>
      </c>
      <c r="AG151" s="318">
        <f t="shared" si="109"/>
        <v>732</v>
      </c>
      <c r="AH151" s="290" t="str">
        <f t="shared" ref="AH151" si="155">IF(U151="","",IF(AND(U151="도비",AE151="세입없음"),"OK",IF(AND(U151&lt;&gt;"도비",AE151&lt;&gt;""),"OK","@@")))</f>
        <v>OK</v>
      </c>
      <c r="AJ151" s="292" t="str">
        <f t="array" ref="AJ151">IF(D151="","",INDEX(구분표!$I$2:$I$313, MATCH(1,(구분표!$E$2:$E$313='17년일출'!C151)*(구분표!$F$2:$F$313='17년일출'!D151)*(구분표!$G$2:$G$313='17년일출'!B151),0)))</f>
        <v>0130</v>
      </c>
      <c r="AL151" s="292"/>
    </row>
    <row r="152" spans="1:38" ht="50.1" customHeight="1">
      <c r="A152" s="252">
        <v>143</v>
      </c>
      <c r="B152" s="334" t="str">
        <f>IFERROR(VLOOKUP($D152,구분표!$A$2:$C$313,2,FALSE),"")</f>
        <v>기획재정위원회</v>
      </c>
      <c r="C152" s="318" t="str">
        <f>IFERROR(VLOOKUP($D152,구분표!$A$2:$C$313,3,FALSE),"")</f>
        <v>감사관</v>
      </c>
      <c r="D152" s="299" t="s">
        <v>44</v>
      </c>
      <c r="E152" s="280" t="s">
        <v>2147</v>
      </c>
      <c r="F152" s="335"/>
      <c r="G152" s="281"/>
      <c r="H152" s="280"/>
      <c r="I152" s="336" t="s">
        <v>2184</v>
      </c>
      <c r="J152" s="283">
        <v>18000</v>
      </c>
      <c r="K152" s="284"/>
      <c r="L152" s="285"/>
      <c r="M152" s="286">
        <f t="shared" ref="M152" si="156">J152+K152+L152</f>
        <v>18000</v>
      </c>
      <c r="N152" s="337">
        <v>-2700</v>
      </c>
      <c r="O152" s="288"/>
      <c r="P152" s="289">
        <f t="shared" ref="P152" si="157">J152+N152+O152</f>
        <v>15300</v>
      </c>
      <c r="Q152" s="290" t="str">
        <f t="shared" ref="Q152" si="158">IF(AND((M152=0),(P152&gt;0)),"O",IF(AND((K152&lt;0),(M152-P152&lt;0)),"O","X"))</f>
        <v>X</v>
      </c>
      <c r="R152" s="400"/>
      <c r="S152" s="292" t="s">
        <v>2155</v>
      </c>
      <c r="U152" s="332" t="s">
        <v>2155</v>
      </c>
      <c r="V152" s="284">
        <f t="shared" si="147"/>
        <v>0</v>
      </c>
      <c r="W152" s="284">
        <f t="shared" si="148"/>
        <v>0</v>
      </c>
      <c r="X152" s="292" t="str">
        <f t="shared" si="113"/>
        <v>OK</v>
      </c>
      <c r="Z152" s="292" t="s">
        <v>2155</v>
      </c>
      <c r="AA152" s="284">
        <f t="shared" si="106"/>
        <v>0</v>
      </c>
      <c r="AB152" s="284">
        <f t="shared" si="107"/>
        <v>-2700</v>
      </c>
      <c r="AC152" s="292" t="str">
        <f t="shared" si="108"/>
        <v>OK</v>
      </c>
      <c r="AE152" s="333" t="str">
        <f t="shared" ref="AE152" si="159">IF(U152="","",IF(U152="도비","세입없음","직접입력"))</f>
        <v>세입없음</v>
      </c>
      <c r="AG152" s="318">
        <f t="shared" si="109"/>
        <v>732</v>
      </c>
      <c r="AH152" s="290" t="str">
        <f t="shared" ref="AH152" si="160">IF(U152="","",IF(AND(U152="도비",AE152="세입없음"),"OK",IF(AND(U152&lt;&gt;"도비",AE152&lt;&gt;""),"OK","@@")))</f>
        <v>OK</v>
      </c>
      <c r="AJ152" s="292" t="str">
        <f t="array" ref="AJ152">IF(D152="","",INDEX(구분표!$I$2:$I$313, MATCH(1,(구분표!$E$2:$E$313='17년일출'!C152)*(구분표!$F$2:$F$313='17년일출'!D152)*(구분표!$G$2:$G$313='17년일출'!B152),0)))</f>
        <v>0113</v>
      </c>
      <c r="AL152" s="292"/>
    </row>
    <row r="153" spans="1:38" ht="50.1" customHeight="1">
      <c r="A153" s="252">
        <v>144</v>
      </c>
      <c r="B153" s="334" t="str">
        <f>IFERROR(VLOOKUP($D153,구분표!$A$2:$C$313,2,FALSE),"")</f>
        <v>기획재정위원회</v>
      </c>
      <c r="C153" s="318" t="str">
        <f>IFERROR(VLOOKUP($D153,구분표!$A$2:$C$313,3,FALSE),"")</f>
        <v>균형발전기획실</v>
      </c>
      <c r="D153" s="299" t="s">
        <v>89</v>
      </c>
      <c r="E153" s="280" t="s">
        <v>2147</v>
      </c>
      <c r="F153" s="335"/>
      <c r="G153" s="281"/>
      <c r="H153" s="280"/>
      <c r="I153" s="336" t="s">
        <v>2185</v>
      </c>
      <c r="J153" s="283">
        <v>40000</v>
      </c>
      <c r="K153" s="284"/>
      <c r="L153" s="285"/>
      <c r="M153" s="286">
        <f t="shared" ref="M153" si="161">J153+K153+L153</f>
        <v>40000</v>
      </c>
      <c r="N153" s="337">
        <v>-6000</v>
      </c>
      <c r="O153" s="288"/>
      <c r="P153" s="289">
        <f t="shared" ref="P153" si="162">J153+N153+O153</f>
        <v>34000</v>
      </c>
      <c r="Q153" s="290" t="str">
        <f t="shared" ref="Q153" si="163">IF(AND((M153=0),(P153&gt;0)),"O",IF(AND((K153&lt;0),(M153-P153&lt;0)),"O","X"))</f>
        <v>X</v>
      </c>
      <c r="R153" s="400"/>
      <c r="S153" s="292" t="s">
        <v>2155</v>
      </c>
      <c r="U153" s="332" t="s">
        <v>2155</v>
      </c>
      <c r="V153" s="284">
        <f t="shared" si="147"/>
        <v>0</v>
      </c>
      <c r="W153" s="284">
        <f t="shared" si="148"/>
        <v>0</v>
      </c>
      <c r="X153" s="292" t="str">
        <f t="shared" si="113"/>
        <v>OK</v>
      </c>
      <c r="Z153" s="292" t="s">
        <v>2155</v>
      </c>
      <c r="AA153" s="284">
        <f t="shared" si="106"/>
        <v>0</v>
      </c>
      <c r="AB153" s="284">
        <f t="shared" si="107"/>
        <v>-6000</v>
      </c>
      <c r="AC153" s="292" t="str">
        <f t="shared" si="108"/>
        <v>OK</v>
      </c>
      <c r="AE153" s="333" t="str">
        <f t="shared" ref="AE153" si="164">IF(U153="","",IF(U153="도비","세입없음","직접입력"))</f>
        <v>세입없음</v>
      </c>
      <c r="AG153" s="318">
        <f t="shared" si="109"/>
        <v>732</v>
      </c>
      <c r="AH153" s="290" t="str">
        <f t="shared" ref="AH153" si="165">IF(U153="","",IF(AND(U153="도비",AE153="세입없음"),"OK",IF(AND(U153&lt;&gt;"도비",AE153&lt;&gt;""),"OK","@@")))</f>
        <v>OK</v>
      </c>
      <c r="AJ153" s="292" t="str">
        <f t="array" ref="AJ153">IF(D153="","",INDEX(구분표!$I$2:$I$313, MATCH(1,(구분표!$E$2:$E$313='17년일출'!C153)*(구분표!$F$2:$F$313='17년일출'!D153)*(구분표!$G$2:$G$313='17년일출'!B153),0)))</f>
        <v>0127</v>
      </c>
      <c r="AL153" s="292"/>
    </row>
    <row r="154" spans="1:38" ht="50.1" customHeight="1">
      <c r="A154" s="252">
        <v>145</v>
      </c>
      <c r="B154" s="334" t="str">
        <f>IFERROR(VLOOKUP($D154,구분표!$A$2:$C$313,2,FALSE),"")</f>
        <v>기획재정위원회</v>
      </c>
      <c r="C154" s="318" t="str">
        <f>IFERROR(VLOOKUP($D154,구분표!$A$2:$C$313,3,FALSE),"")</f>
        <v>기획조정실</v>
      </c>
      <c r="D154" s="299" t="s">
        <v>58</v>
      </c>
      <c r="E154" s="280" t="s">
        <v>2147</v>
      </c>
      <c r="F154" s="335"/>
      <c r="G154" s="281"/>
      <c r="H154" s="280"/>
      <c r="I154" s="336" t="s">
        <v>2186</v>
      </c>
      <c r="J154" s="283">
        <v>45000</v>
      </c>
      <c r="K154" s="284"/>
      <c r="L154" s="285"/>
      <c r="M154" s="286">
        <f t="shared" si="93"/>
        <v>45000</v>
      </c>
      <c r="N154" s="337">
        <v>-8500</v>
      </c>
      <c r="O154" s="288"/>
      <c r="P154" s="289">
        <f t="shared" ref="P154:P162" si="166">J154+N154+O154</f>
        <v>36500</v>
      </c>
      <c r="Q154" s="290" t="str">
        <f t="shared" si="86"/>
        <v>X</v>
      </c>
      <c r="R154" s="400"/>
      <c r="S154" s="292" t="s">
        <v>2155</v>
      </c>
      <c r="U154" s="332" t="s">
        <v>2155</v>
      </c>
      <c r="V154" s="284">
        <f t="shared" si="147"/>
        <v>0</v>
      </c>
      <c r="W154" s="284">
        <f t="shared" si="148"/>
        <v>0</v>
      </c>
      <c r="X154" s="292" t="str">
        <f t="shared" si="113"/>
        <v>OK</v>
      </c>
      <c r="Z154" s="292" t="s">
        <v>2155</v>
      </c>
      <c r="AA154" s="284">
        <f t="shared" si="106"/>
        <v>0</v>
      </c>
      <c r="AB154" s="284">
        <f t="shared" si="107"/>
        <v>-8500</v>
      </c>
      <c r="AC154" s="292" t="str">
        <f t="shared" si="108"/>
        <v>OK</v>
      </c>
      <c r="AE154" s="333" t="str">
        <f t="shared" ref="AE154:AE162" si="167">IF(U154="","",IF(U154="도비","세입없음","직접입력"))</f>
        <v>세입없음</v>
      </c>
      <c r="AG154" s="318">
        <f t="shared" si="109"/>
        <v>732</v>
      </c>
      <c r="AH154" s="290" t="str">
        <f t="shared" ref="AH154:AH162" si="168">IF(U154="","",IF(AND(U154="도비",AE154="세입없음"),"OK",IF(AND(U154&lt;&gt;"도비",AE154&lt;&gt;""),"OK","@@")))</f>
        <v>OK</v>
      </c>
      <c r="AJ154" s="292" t="str">
        <f t="array" ref="AJ154">IF(D154="","",INDEX(구분표!$I$2:$I$313, MATCH(1,(구분표!$E$2:$E$313='17년일출'!C154)*(구분표!$F$2:$F$313='17년일출'!D154)*(구분표!$G$2:$G$313='17년일출'!B154),0)))</f>
        <v>0117</v>
      </c>
      <c r="AL154" s="292"/>
    </row>
    <row r="155" spans="1:38" ht="50.1" customHeight="1">
      <c r="A155" s="252">
        <v>146</v>
      </c>
      <c r="B155" s="334" t="str">
        <f>IFERROR(VLOOKUP($D155,구분표!$A$2:$C$313,2,FALSE),"")</f>
        <v>기획재정위원회</v>
      </c>
      <c r="C155" s="318" t="str">
        <f>IFERROR(VLOOKUP($D155,구분표!$A$2:$C$313,3,FALSE),"")</f>
        <v>기획조정실</v>
      </c>
      <c r="D155" s="299" t="s">
        <v>77</v>
      </c>
      <c r="E155" s="280" t="s">
        <v>2147</v>
      </c>
      <c r="F155" s="335"/>
      <c r="G155" s="281"/>
      <c r="H155" s="280"/>
      <c r="I155" s="336" t="s">
        <v>2187</v>
      </c>
      <c r="J155" s="283">
        <v>27000</v>
      </c>
      <c r="K155" s="284"/>
      <c r="L155" s="285"/>
      <c r="M155" s="286">
        <f t="shared" si="93"/>
        <v>27000</v>
      </c>
      <c r="N155" s="337">
        <v>-15000</v>
      </c>
      <c r="O155" s="288"/>
      <c r="P155" s="289">
        <f t="shared" si="166"/>
        <v>12000</v>
      </c>
      <c r="Q155" s="290" t="str">
        <f t="shared" si="86"/>
        <v>X</v>
      </c>
      <c r="R155" s="400"/>
      <c r="S155" s="292" t="s">
        <v>2155</v>
      </c>
      <c r="U155" s="332" t="s">
        <v>2155</v>
      </c>
      <c r="V155" s="284">
        <f t="shared" si="147"/>
        <v>0</v>
      </c>
      <c r="W155" s="284">
        <f t="shared" si="148"/>
        <v>0</v>
      </c>
      <c r="X155" s="292" t="str">
        <f t="shared" si="113"/>
        <v>OK</v>
      </c>
      <c r="Z155" s="292" t="s">
        <v>2155</v>
      </c>
      <c r="AA155" s="284">
        <f t="shared" si="106"/>
        <v>0</v>
      </c>
      <c r="AB155" s="284">
        <f t="shared" si="107"/>
        <v>-15000</v>
      </c>
      <c r="AC155" s="292" t="str">
        <f t="shared" si="108"/>
        <v>OK</v>
      </c>
      <c r="AE155" s="333" t="str">
        <f t="shared" si="167"/>
        <v>세입없음</v>
      </c>
      <c r="AG155" s="318">
        <f t="shared" si="109"/>
        <v>732</v>
      </c>
      <c r="AH155" s="290" t="str">
        <f t="shared" si="168"/>
        <v>OK</v>
      </c>
      <c r="AJ155" s="292" t="str">
        <f t="array" ref="AJ155">IF(D155="","",INDEX(구분표!$I$2:$I$313, MATCH(1,(구분표!$E$2:$E$313='17년일출'!C155)*(구분표!$F$2:$F$313='17년일출'!D155)*(구분표!$G$2:$G$313='17년일출'!B155),0)))</f>
        <v>0123</v>
      </c>
      <c r="AL155" s="292"/>
    </row>
    <row r="156" spans="1:38" ht="50.1" customHeight="1">
      <c r="A156" s="252">
        <v>147</v>
      </c>
      <c r="B156" s="334" t="str">
        <f>IFERROR(VLOOKUP($D156,구분표!$A$2:$C$313,2,FALSE),"")</f>
        <v>기획재정위원회</v>
      </c>
      <c r="C156" s="318" t="str">
        <f>IFERROR(VLOOKUP($D156,구분표!$A$2:$C$313,3,FALSE),"")</f>
        <v>기획조정실</v>
      </c>
      <c r="D156" s="299" t="s">
        <v>58</v>
      </c>
      <c r="E156" s="280" t="s">
        <v>2147</v>
      </c>
      <c r="F156" s="335"/>
      <c r="G156" s="281"/>
      <c r="H156" s="280"/>
      <c r="I156" s="336" t="s">
        <v>2188</v>
      </c>
      <c r="J156" s="283">
        <v>18000</v>
      </c>
      <c r="K156" s="284"/>
      <c r="L156" s="285"/>
      <c r="M156" s="286">
        <f t="shared" si="93"/>
        <v>18000</v>
      </c>
      <c r="N156" s="337">
        <v>-2700</v>
      </c>
      <c r="O156" s="288"/>
      <c r="P156" s="289">
        <f t="shared" si="166"/>
        <v>15300</v>
      </c>
      <c r="Q156" s="290" t="str">
        <f t="shared" si="86"/>
        <v>X</v>
      </c>
      <c r="R156" s="400"/>
      <c r="S156" s="292" t="s">
        <v>2155</v>
      </c>
      <c r="U156" s="332" t="s">
        <v>2155</v>
      </c>
      <c r="V156" s="284">
        <f t="shared" si="147"/>
        <v>0</v>
      </c>
      <c r="W156" s="284">
        <f t="shared" si="148"/>
        <v>0</v>
      </c>
      <c r="X156" s="292" t="str">
        <f t="shared" si="113"/>
        <v>OK</v>
      </c>
      <c r="Z156" s="292" t="s">
        <v>2155</v>
      </c>
      <c r="AA156" s="284">
        <f t="shared" si="106"/>
        <v>0</v>
      </c>
      <c r="AB156" s="284">
        <f t="shared" si="107"/>
        <v>-2700</v>
      </c>
      <c r="AC156" s="292" t="str">
        <f t="shared" si="108"/>
        <v>OK</v>
      </c>
      <c r="AE156" s="333" t="str">
        <f t="shared" si="167"/>
        <v>세입없음</v>
      </c>
      <c r="AG156" s="318">
        <f t="shared" si="109"/>
        <v>732</v>
      </c>
      <c r="AH156" s="290" t="str">
        <f t="shared" si="168"/>
        <v>OK</v>
      </c>
      <c r="AJ156" s="292" t="str">
        <f t="array" ref="AJ156">IF(D156="","",INDEX(구분표!$I$2:$I$313, MATCH(1,(구분표!$E$2:$E$313='17년일출'!C156)*(구분표!$F$2:$F$313='17년일출'!D156)*(구분표!$G$2:$G$313='17년일출'!B156),0)))</f>
        <v>0117</v>
      </c>
      <c r="AL156" s="292"/>
    </row>
    <row r="157" spans="1:38" ht="50.1" customHeight="1">
      <c r="A157" s="252">
        <v>148</v>
      </c>
      <c r="B157" s="334" t="str">
        <f>IFERROR(VLOOKUP($D157,구분표!$A$2:$C$313,2,FALSE),"")</f>
        <v>기획재정위원회</v>
      </c>
      <c r="C157" s="318" t="str">
        <f>IFERROR(VLOOKUP($D157,구분표!$A$2:$C$313,3,FALSE),"")</f>
        <v>기획조정실</v>
      </c>
      <c r="D157" s="299" t="s">
        <v>58</v>
      </c>
      <c r="E157" s="280" t="s">
        <v>2147</v>
      </c>
      <c r="F157" s="335"/>
      <c r="G157" s="281"/>
      <c r="H157" s="280"/>
      <c r="I157" s="336" t="s">
        <v>2189</v>
      </c>
      <c r="J157" s="283">
        <v>50000</v>
      </c>
      <c r="K157" s="284"/>
      <c r="L157" s="285"/>
      <c r="M157" s="286">
        <f t="shared" ref="M157:M159" si="169">J157+K157+L157</f>
        <v>50000</v>
      </c>
      <c r="N157" s="337">
        <v>-7500</v>
      </c>
      <c r="O157" s="288"/>
      <c r="P157" s="289">
        <f t="shared" ref="P157:P159" si="170">J157+N157+O157</f>
        <v>42500</v>
      </c>
      <c r="Q157" s="290" t="str">
        <f t="shared" ref="Q157:Q159" si="171">IF(AND((M157=0),(P157&gt;0)),"O",IF(AND((K157&lt;0),(M157-P157&lt;0)),"O","X"))</f>
        <v>X</v>
      </c>
      <c r="R157" s="400"/>
      <c r="S157" s="292" t="s">
        <v>2155</v>
      </c>
      <c r="U157" s="332" t="s">
        <v>2155</v>
      </c>
      <c r="V157" s="284">
        <f t="shared" si="147"/>
        <v>0</v>
      </c>
      <c r="W157" s="284">
        <f t="shared" si="148"/>
        <v>0</v>
      </c>
      <c r="X157" s="292" t="str">
        <f t="shared" si="113"/>
        <v>OK</v>
      </c>
      <c r="Z157" s="292" t="s">
        <v>2155</v>
      </c>
      <c r="AA157" s="284">
        <f t="shared" si="106"/>
        <v>0</v>
      </c>
      <c r="AB157" s="284">
        <f t="shared" si="107"/>
        <v>-7500</v>
      </c>
      <c r="AC157" s="292" t="str">
        <f t="shared" si="108"/>
        <v>OK</v>
      </c>
      <c r="AE157" s="333" t="str">
        <f t="shared" ref="AE157:AE159" si="172">IF(U157="","",IF(U157="도비","세입없음","직접입력"))</f>
        <v>세입없음</v>
      </c>
      <c r="AG157" s="318">
        <f t="shared" si="109"/>
        <v>732</v>
      </c>
      <c r="AH157" s="290" t="str">
        <f t="shared" ref="AH157:AH159" si="173">IF(U157="","",IF(AND(U157="도비",AE157="세입없음"),"OK",IF(AND(U157&lt;&gt;"도비",AE157&lt;&gt;""),"OK","@@")))</f>
        <v>OK</v>
      </c>
      <c r="AJ157" s="292" t="str">
        <f t="array" ref="AJ157">IF(D157="","",INDEX(구분표!$I$2:$I$313, MATCH(1,(구분표!$E$2:$E$313='17년일출'!C157)*(구분표!$F$2:$F$313='17년일출'!D157)*(구분표!$G$2:$G$313='17년일출'!B157),0)))</f>
        <v>0117</v>
      </c>
      <c r="AL157" s="292"/>
    </row>
    <row r="158" spans="1:38" ht="50.1" customHeight="1">
      <c r="A158" s="252">
        <v>149</v>
      </c>
      <c r="B158" s="334" t="str">
        <f>IFERROR(VLOOKUP($D158,구분표!$A$2:$C$313,2,FALSE),"")</f>
        <v>기획재정위원회</v>
      </c>
      <c r="C158" s="318" t="str">
        <f>IFERROR(VLOOKUP($D158,구분표!$A$2:$C$313,3,FALSE),"")</f>
        <v>균형발전기획실</v>
      </c>
      <c r="D158" s="299" t="s">
        <v>96</v>
      </c>
      <c r="E158" s="280" t="s">
        <v>822</v>
      </c>
      <c r="F158" s="335"/>
      <c r="G158" s="281">
        <v>121</v>
      </c>
      <c r="H158" s="280">
        <v>128</v>
      </c>
      <c r="I158" s="344" t="s">
        <v>2242</v>
      </c>
      <c r="J158" s="300">
        <v>1072800</v>
      </c>
      <c r="K158" s="284"/>
      <c r="L158" s="285"/>
      <c r="M158" s="286">
        <f t="shared" si="169"/>
        <v>1072800</v>
      </c>
      <c r="N158" s="337">
        <v>-5000</v>
      </c>
      <c r="O158" s="288"/>
      <c r="P158" s="289">
        <f t="shared" si="170"/>
        <v>1067800</v>
      </c>
      <c r="Q158" s="290" t="str">
        <f t="shared" si="171"/>
        <v>X</v>
      </c>
      <c r="R158" s="400" t="s">
        <v>1568</v>
      </c>
      <c r="S158" s="292" t="s">
        <v>898</v>
      </c>
      <c r="U158" s="332" t="s">
        <v>899</v>
      </c>
      <c r="V158" s="284">
        <v>0</v>
      </c>
      <c r="W158" s="284">
        <v>0</v>
      </c>
      <c r="X158" s="292" t="str">
        <f t="shared" si="113"/>
        <v>OK</v>
      </c>
      <c r="Z158" s="292" t="s">
        <v>899</v>
      </c>
      <c r="AA158" s="284">
        <v>-5000</v>
      </c>
      <c r="AB158" s="284">
        <v>0</v>
      </c>
      <c r="AC158" s="292" t="str">
        <f t="shared" si="108"/>
        <v>OK</v>
      </c>
      <c r="AE158" s="333" t="s">
        <v>2243</v>
      </c>
      <c r="AG158" s="318">
        <f t="shared" si="109"/>
        <v>1</v>
      </c>
      <c r="AH158" s="290" t="str">
        <f t="shared" si="173"/>
        <v>OK</v>
      </c>
      <c r="AJ158" s="292" t="str">
        <f t="array" ref="AJ158">IF(D158="","",INDEX(구분표!$I$2:$I$313, MATCH(1,(구분표!$E$2:$E$313='17년일출'!C158)*(구분표!$F$2:$F$313='17년일출'!D158)*(구분표!$G$2:$G$313='17년일출'!B158),0)))</f>
        <v>0129</v>
      </c>
      <c r="AL158" s="292"/>
    </row>
    <row r="159" spans="1:38" ht="50.1" customHeight="1">
      <c r="A159" s="252">
        <v>150</v>
      </c>
      <c r="B159" s="334" t="str">
        <f>IFERROR(VLOOKUP($D159,구분표!$A$2:$C$313,2,FALSE),"")</f>
        <v>기획재정위원회</v>
      </c>
      <c r="C159" s="318" t="str">
        <f>IFERROR(VLOOKUP($D159,구분표!$A$2:$C$313,3,FALSE),"")</f>
        <v>따복공동체지원단</v>
      </c>
      <c r="D159" s="299" t="s">
        <v>892</v>
      </c>
      <c r="E159" s="280" t="s">
        <v>2147</v>
      </c>
      <c r="F159" s="335"/>
      <c r="G159" s="281">
        <v>137</v>
      </c>
      <c r="H159" s="280"/>
      <c r="I159" s="336" t="s">
        <v>2312</v>
      </c>
      <c r="J159" s="283">
        <v>250000</v>
      </c>
      <c r="K159" s="284"/>
      <c r="L159" s="285"/>
      <c r="M159" s="286">
        <f t="shared" si="169"/>
        <v>250000</v>
      </c>
      <c r="N159" s="337"/>
      <c r="O159" s="288">
        <v>50000</v>
      </c>
      <c r="P159" s="289">
        <f t="shared" si="170"/>
        <v>300000</v>
      </c>
      <c r="Q159" s="290" t="str">
        <f t="shared" si="171"/>
        <v>X</v>
      </c>
      <c r="R159" s="400"/>
      <c r="S159" s="292" t="s">
        <v>2155</v>
      </c>
      <c r="U159" s="332" t="s">
        <v>2155</v>
      </c>
      <c r="V159" s="284">
        <f>IF($U159&lt;&gt;"도비",IF($S159="국도비","직접입력",SUM($K159:$L159)),)</f>
        <v>0</v>
      </c>
      <c r="W159" s="284">
        <f>IF($U159="도비",SUM($K159:$L159),IF($S159="국도비","직접입력",SUM($K159:$L159)-$V159))</f>
        <v>0</v>
      </c>
      <c r="X159" s="292" t="str">
        <f t="shared" si="113"/>
        <v>OK</v>
      </c>
      <c r="Z159" s="292" t="s">
        <v>2155</v>
      </c>
      <c r="AA159" s="284">
        <f>IF($U159&lt;&gt;"도비",IF($S159="국도비","직접입력",SUM($N159:$O159)),)</f>
        <v>0</v>
      </c>
      <c r="AB159" s="284">
        <f>IF($U159="도비",SUM(N159:O159),IF($S159="국도비","직접입력",SUM(N159:O159)-AA159))</f>
        <v>50000</v>
      </c>
      <c r="AC159" s="292" t="str">
        <f t="shared" si="108"/>
        <v>OK</v>
      </c>
      <c r="AE159" s="333" t="str">
        <f t="shared" si="172"/>
        <v>세입없음</v>
      </c>
      <c r="AG159" s="318">
        <f t="shared" si="109"/>
        <v>732</v>
      </c>
      <c r="AH159" s="290" t="str">
        <f t="shared" si="173"/>
        <v>OK</v>
      </c>
      <c r="AJ159" s="292" t="str">
        <f t="array" ref="AJ159">IF(D159="","",INDEX(구분표!$I$2:$I$313, MATCH(1,(구분표!$E$2:$E$313='17년일출'!C159)*(구분표!$F$2:$F$313='17년일출'!D159)*(구분표!$G$2:$G$313='17년일출'!B159),0)))</f>
        <v>0132</v>
      </c>
      <c r="AL159" s="292"/>
    </row>
    <row r="160" spans="1:38" ht="50.1" customHeight="1">
      <c r="A160" s="252">
        <v>151</v>
      </c>
      <c r="B160" s="334" t="str">
        <f>IFERROR(VLOOKUP($D160,구분표!$A$2:$C$313,2,FALSE),"")</f>
        <v>기획재정위원회</v>
      </c>
      <c r="C160" s="318" t="str">
        <f>IFERROR(VLOOKUP($D160,구분표!$A$2:$C$313,3,FALSE),"")</f>
        <v>균형발전기획실</v>
      </c>
      <c r="D160" s="299" t="s">
        <v>887</v>
      </c>
      <c r="E160" s="280" t="s">
        <v>2334</v>
      </c>
      <c r="F160" s="335"/>
      <c r="G160" s="281">
        <v>124</v>
      </c>
      <c r="H160" s="280"/>
      <c r="I160" s="336" t="s">
        <v>2337</v>
      </c>
      <c r="J160" s="283">
        <v>20000</v>
      </c>
      <c r="K160" s="284"/>
      <c r="L160" s="285"/>
      <c r="M160" s="286">
        <f t="shared" ref="M160" si="174">J160+K160+L160</f>
        <v>20000</v>
      </c>
      <c r="N160" s="337"/>
      <c r="O160" s="288"/>
      <c r="P160" s="289">
        <f t="shared" ref="P160" si="175">J160+N160+O160</f>
        <v>20000</v>
      </c>
      <c r="Q160" s="290" t="str">
        <f t="shared" ref="Q160" si="176">IF(AND((M160=0),(P160&gt;0)),"O",IF(AND((K160&lt;0),(M160-P160&lt;0)),"O","X"))</f>
        <v>X</v>
      </c>
      <c r="R160" s="400" t="s">
        <v>2335</v>
      </c>
      <c r="S160" s="292" t="s">
        <v>2336</v>
      </c>
      <c r="U160" s="332" t="s">
        <v>2336</v>
      </c>
      <c r="V160" s="284">
        <f>IF($U160&lt;&gt;"도비",IF($S160="국도비","직접입력",SUM($K160:$L160)),)</f>
        <v>0</v>
      </c>
      <c r="W160" s="284">
        <f>IF($U160="도비",SUM($K160:$L160),IF($S160="국도비","직접입력",SUM($K160:$L160)-$V160))</f>
        <v>0</v>
      </c>
      <c r="X160" s="292" t="str">
        <f t="shared" si="113"/>
        <v>OK</v>
      </c>
      <c r="Z160" s="292" t="s">
        <v>2336</v>
      </c>
      <c r="AA160" s="284">
        <f>IF($U160&lt;&gt;"도비",IF($S160="국도비","직접입력",SUM($N160:$O160)),)</f>
        <v>0</v>
      </c>
      <c r="AB160" s="284">
        <f>IF($U160="도비",SUM(N160:O160),IF($S160="국도비","직접입력",SUM(N160:O160)-AA160))</f>
        <v>0</v>
      </c>
      <c r="AC160" s="292" t="str">
        <f t="shared" si="108"/>
        <v>OK</v>
      </c>
      <c r="AE160" s="333" t="str">
        <f t="shared" ref="AE160" si="177">IF(U160="","",IF(U160="도비","세입없음","직접입력"))</f>
        <v>세입없음</v>
      </c>
      <c r="AG160" s="318">
        <f t="shared" si="109"/>
        <v>732</v>
      </c>
      <c r="AH160" s="290" t="str">
        <f t="shared" ref="AH160" si="178">IF(U160="","",IF(AND(U160="도비",AE160="세입없음"),"OK",IF(AND(U160&lt;&gt;"도비",AE160&lt;&gt;""),"OK","@@")))</f>
        <v>OK</v>
      </c>
      <c r="AJ160" s="292" t="str">
        <f t="array" ref="AJ160">IF(D160="","",INDEX(구분표!$I$2:$I$313, MATCH(1,(구분표!$E$2:$E$313='17년일출'!C160)*(구분표!$F$2:$F$313='17년일출'!D160)*(구분표!$G$2:$G$313='17년일출'!B160),0)))</f>
        <v>0130</v>
      </c>
      <c r="AL160" s="292"/>
    </row>
    <row r="161" spans="1:39" ht="50.1" customHeight="1">
      <c r="A161" s="252">
        <v>680</v>
      </c>
      <c r="B161" s="334" t="str">
        <f>IFERROR(VLOOKUP($D161,구분표!$A$2:$C$313,2,FALSE),"")</f>
        <v>기획재정위원회</v>
      </c>
      <c r="C161" s="318" t="str">
        <f>IFERROR(VLOOKUP($D161,구분표!$A$2:$C$313,3,FALSE),"")</f>
        <v>기획조정실</v>
      </c>
      <c r="D161" s="299" t="s">
        <v>2355</v>
      </c>
      <c r="E161" s="280" t="s">
        <v>2328</v>
      </c>
      <c r="F161" s="335"/>
      <c r="G161" s="281"/>
      <c r="H161" s="280"/>
      <c r="I161" s="336" t="s">
        <v>2329</v>
      </c>
      <c r="J161" s="283">
        <v>0</v>
      </c>
      <c r="K161" s="284"/>
      <c r="L161" s="285"/>
      <c r="M161" s="286">
        <f>J161+K161+L161</f>
        <v>0</v>
      </c>
      <c r="N161" s="337"/>
      <c r="O161" s="288">
        <v>4300000</v>
      </c>
      <c r="P161" s="289">
        <f>J161+N161+O161</f>
        <v>4300000</v>
      </c>
      <c r="Q161" s="290" t="str">
        <f>IF(AND((M161=0),(P161&gt;0)),"O",IF(AND((K161&lt;0),(M161-P161&lt;0)),"O","X"))</f>
        <v>O</v>
      </c>
      <c r="R161" s="400"/>
      <c r="S161" s="292" t="s">
        <v>2330</v>
      </c>
      <c r="U161" s="292" t="s">
        <v>2330</v>
      </c>
      <c r="V161" s="284">
        <f>IF($U161&lt;&gt;"도비",IF($S161="국도비","직접입력",SUM($K161:$L161)),)</f>
        <v>0</v>
      </c>
      <c r="W161" s="284">
        <f>IF($U161="도비",SUM($K161:$L161),IF($S161="국도비","직접입력",SUM($K161:$L161)-$V161))</f>
        <v>0</v>
      </c>
      <c r="X161" s="292" t="str">
        <f t="shared" si="113"/>
        <v>OK</v>
      </c>
      <c r="Z161" s="292" t="s">
        <v>2330</v>
      </c>
      <c r="AA161" s="284">
        <f>IF($U161&lt;&gt;"도비",IF($S161="국도비","직접입력",SUM($N161:$O161)),)</f>
        <v>0</v>
      </c>
      <c r="AB161" s="284">
        <f>IF($U161="도비",SUM(N161:O161),IF($S161="국도비","직접입력",SUM(N161:O161)-AA161))</f>
        <v>4300000</v>
      </c>
      <c r="AC161" s="292" t="str">
        <f t="shared" si="108"/>
        <v>OK</v>
      </c>
      <c r="AE161" s="333" t="str">
        <f>IF(U161="","",IF(U161="도비","세입없음","직접입력"))</f>
        <v>세입없음</v>
      </c>
      <c r="AG161" s="318">
        <f t="shared" si="109"/>
        <v>732</v>
      </c>
      <c r="AH161" s="290" t="str">
        <f>IF(U161="","",IF(AND(U161="도비",AE161="세입없음"),"OK",IF(AND(U161&lt;&gt;"도비",AE161&lt;&gt;""),"OK","@@")))</f>
        <v>OK</v>
      </c>
      <c r="AJ161" s="292" t="str">
        <f t="array" ref="AJ161">IF(D161="","",INDEX(구분표!$I$2:$I$313, MATCH(1,(구분표!$E$2:$E$313='17년일출'!C161)*(구분표!$F$2:$F$313='17년일출'!D161)*(구분표!$G$2:$G$313='17년일출'!B161),0)))</f>
        <v>0125</v>
      </c>
      <c r="AL161" s="292"/>
    </row>
    <row r="162" spans="1:39" ht="50.1" customHeight="1">
      <c r="A162" s="252">
        <v>152</v>
      </c>
      <c r="B162" s="334" t="str">
        <f>IFERROR(VLOOKUP($D162,구분표!$A$2:$C$313,2,FALSE),"")</f>
        <v>기획재정위원회</v>
      </c>
      <c r="C162" s="318" t="str">
        <f>IFERROR(VLOOKUP($D162,구분표!$A$2:$C$313,3,FALSE),"")</f>
        <v>기획조정실</v>
      </c>
      <c r="D162" s="299" t="s">
        <v>885</v>
      </c>
      <c r="E162" s="280" t="s">
        <v>2368</v>
      </c>
      <c r="F162" s="335"/>
      <c r="G162" s="281"/>
      <c r="H162" s="280"/>
      <c r="I162" s="336" t="s">
        <v>2370</v>
      </c>
      <c r="J162" s="283">
        <v>0</v>
      </c>
      <c r="K162" s="284"/>
      <c r="L162" s="285"/>
      <c r="M162" s="286">
        <f t="shared" si="93"/>
        <v>0</v>
      </c>
      <c r="N162" s="337"/>
      <c r="O162" s="288">
        <f>13680000-324000</f>
        <v>13356000</v>
      </c>
      <c r="P162" s="289">
        <f t="shared" si="166"/>
        <v>13356000</v>
      </c>
      <c r="Q162" s="290" t="str">
        <f t="shared" si="86"/>
        <v>O</v>
      </c>
      <c r="R162" s="400"/>
      <c r="S162" s="292" t="s">
        <v>2363</v>
      </c>
      <c r="U162" s="332" t="s">
        <v>2363</v>
      </c>
      <c r="V162" s="284">
        <f>IF($U162&lt;&gt;"도비",IF($S162="국도비","직접입력",SUM($K162:$L162)),)</f>
        <v>0</v>
      </c>
      <c r="W162" s="284">
        <f>IF($U162="도비",SUM($K162:$L162),IF($S162="국도비","직접입력",SUM($K162:$L162)-$V162))</f>
        <v>0</v>
      </c>
      <c r="X162" s="292" t="str">
        <f t="shared" si="113"/>
        <v>OK</v>
      </c>
      <c r="Z162" s="292" t="s">
        <v>2363</v>
      </c>
      <c r="AA162" s="284">
        <f>IF($U162&lt;&gt;"도비",IF($S162="국도비","직접입력",SUM($N162:$O162)),)</f>
        <v>0</v>
      </c>
      <c r="AB162" s="284">
        <f>IF($U162="도비",SUM(N162:O162),IF($S162="국도비","직접입력",SUM(N162:O162)-AA162))</f>
        <v>13356000</v>
      </c>
      <c r="AC162" s="292" t="str">
        <f t="shared" ref="AC162" si="179">IF(SUM(N162:O162)=SUM(AA162:AB162),"OK","검토")</f>
        <v>OK</v>
      </c>
      <c r="AE162" s="333" t="str">
        <f t="shared" si="167"/>
        <v>세입없음</v>
      </c>
      <c r="AG162" s="318">
        <f t="shared" si="109"/>
        <v>732</v>
      </c>
      <c r="AH162" s="290" t="str">
        <f t="shared" si="168"/>
        <v>OK</v>
      </c>
      <c r="AJ162" s="292" t="str">
        <f t="array" ref="AJ162">IF(D162="","",INDEX(구분표!$I$2:$I$313, MATCH(1,(구분표!$E$2:$E$313='17년일출'!C162)*(구분표!$F$2:$F$313='17년일출'!D162)*(구분표!$G$2:$G$313='17년일출'!B162),0)))</f>
        <v>0119</v>
      </c>
      <c r="AL162" s="292"/>
    </row>
    <row r="163" spans="1:39" ht="50.1" customHeight="1">
      <c r="A163" s="252">
        <v>153</v>
      </c>
      <c r="B163" s="320" t="s">
        <v>503</v>
      </c>
      <c r="C163" s="321"/>
      <c r="D163" s="322"/>
      <c r="E163" s="321"/>
      <c r="F163" s="345"/>
      <c r="G163" s="322"/>
      <c r="H163" s="321"/>
      <c r="I163" s="342"/>
      <c r="J163" s="356">
        <f t="shared" ref="J163:P163" si="180">SUBTOTAL(9,J164:J285)</f>
        <v>133383669</v>
      </c>
      <c r="K163" s="356">
        <f t="shared" si="180"/>
        <v>-14508365</v>
      </c>
      <c r="L163" s="356">
        <f t="shared" si="180"/>
        <v>33589686</v>
      </c>
      <c r="M163" s="357">
        <f t="shared" si="180"/>
        <v>152464990</v>
      </c>
      <c r="N163" s="358">
        <f t="shared" si="180"/>
        <v>-17961965</v>
      </c>
      <c r="O163" s="356">
        <f t="shared" si="180"/>
        <v>19529686</v>
      </c>
      <c r="P163" s="329">
        <f t="shared" si="180"/>
        <v>134951390</v>
      </c>
      <c r="Q163" s="330"/>
      <c r="R163" s="331"/>
      <c r="S163" s="292"/>
      <c r="U163" s="332"/>
      <c r="V163" s="284"/>
      <c r="W163" s="284"/>
      <c r="X163" s="292"/>
      <c r="Z163" s="292"/>
      <c r="AA163" s="284"/>
      <c r="AB163" s="284"/>
      <c r="AC163" s="292"/>
      <c r="AE163" s="333" t="str">
        <f t="shared" si="7"/>
        <v/>
      </c>
      <c r="AG163" s="318"/>
      <c r="AH163" s="290"/>
      <c r="AJ163" s="292"/>
      <c r="AL163" s="292"/>
    </row>
    <row r="164" spans="1:39" ht="50.1" customHeight="1">
      <c r="A164" s="252">
        <v>154</v>
      </c>
      <c r="B164" s="334" t="str">
        <f>IFERROR(VLOOKUP($D164,구분표!$A$2:$C$313,2,FALSE),"")</f>
        <v>경제과학기술위원회</v>
      </c>
      <c r="C164" s="318" t="str">
        <f>IFERROR(VLOOKUP($D164,구분표!$A$2:$C$313,3,FALSE),"")</f>
        <v>경제실</v>
      </c>
      <c r="D164" s="299" t="s">
        <v>128</v>
      </c>
      <c r="E164" s="280" t="s">
        <v>823</v>
      </c>
      <c r="F164" s="335" t="s">
        <v>826</v>
      </c>
      <c r="G164" s="281"/>
      <c r="H164" s="280">
        <v>16</v>
      </c>
      <c r="I164" s="336" t="s">
        <v>1571</v>
      </c>
      <c r="J164" s="283">
        <v>0</v>
      </c>
      <c r="K164" s="284"/>
      <c r="L164" s="285">
        <v>282137</v>
      </c>
      <c r="M164" s="286">
        <f t="shared" si="93"/>
        <v>282137</v>
      </c>
      <c r="N164" s="337"/>
      <c r="O164" s="288">
        <v>282137</v>
      </c>
      <c r="P164" s="289">
        <f t="shared" ref="P164:P169" si="181">J164+N164+O164</f>
        <v>282137</v>
      </c>
      <c r="Q164" s="290" t="str">
        <f t="shared" si="86"/>
        <v>X</v>
      </c>
      <c r="R164" s="371" t="s">
        <v>2111</v>
      </c>
      <c r="S164" s="292" t="s">
        <v>898</v>
      </c>
      <c r="U164" s="332" t="s">
        <v>899</v>
      </c>
      <c r="V164" s="284">
        <v>282137</v>
      </c>
      <c r="W164" s="284">
        <v>0</v>
      </c>
      <c r="X164" s="292" t="str">
        <f t="shared" ref="X164:X195" si="182">IF(SUM($K164:$L164)=SUM($V164:$W164),"OK","검토")</f>
        <v>OK</v>
      </c>
      <c r="Z164" s="292" t="s">
        <v>899</v>
      </c>
      <c r="AA164" s="284">
        <v>282137</v>
      </c>
      <c r="AB164" s="284">
        <v>0</v>
      </c>
      <c r="AC164" s="292" t="str">
        <f t="shared" ref="AC164:AC195" si="183">IF(SUM(N164:O164)=SUM(AA164:AB164),"OK","검토")</f>
        <v>OK</v>
      </c>
      <c r="AE164" s="333" t="s">
        <v>1209</v>
      </c>
      <c r="AG164" s="318">
        <f t="shared" ref="AG164:AG195" si="184">IF(AE164="","",COUNTIF($AE$7:$AE$925,AE164))</f>
        <v>2</v>
      </c>
      <c r="AH164" s="290" t="str">
        <f t="shared" si="92"/>
        <v>OK</v>
      </c>
      <c r="AJ164" s="292" t="str">
        <f t="array" ref="AJ164">IF(D164="","",INDEX(구분표!$I$2:$I$313, MATCH(1,(구분표!$E$2:$E$313='17년일출'!C164)*(구분표!$F$2:$F$313='17년일출'!D164)*(구분표!$G$2:$G$313='17년일출'!B164),0)))</f>
        <v>0139</v>
      </c>
      <c r="AL164" s="292"/>
    </row>
    <row r="165" spans="1:39" ht="50.1" customHeight="1">
      <c r="A165" s="252">
        <v>155</v>
      </c>
      <c r="B165" s="334" t="str">
        <f>IFERROR(VLOOKUP($D165,구분표!$A$2:$C$313,2,FALSE),"")</f>
        <v>경제과학기술위원회</v>
      </c>
      <c r="C165" s="318" t="str">
        <f>IFERROR(VLOOKUP($D165,구분표!$A$2:$C$313,3,FALSE),"")</f>
        <v>경제실</v>
      </c>
      <c r="D165" s="299" t="s">
        <v>128</v>
      </c>
      <c r="E165" s="280" t="s">
        <v>823</v>
      </c>
      <c r="F165" s="335" t="s">
        <v>826</v>
      </c>
      <c r="G165" s="281"/>
      <c r="H165" s="280">
        <v>17</v>
      </c>
      <c r="I165" s="336" t="s">
        <v>1572</v>
      </c>
      <c r="J165" s="283">
        <v>0</v>
      </c>
      <c r="K165" s="284"/>
      <c r="L165" s="285">
        <v>16549</v>
      </c>
      <c r="M165" s="286">
        <f t="shared" si="93"/>
        <v>16549</v>
      </c>
      <c r="N165" s="337"/>
      <c r="O165" s="288">
        <v>16549</v>
      </c>
      <c r="P165" s="289">
        <f t="shared" si="181"/>
        <v>16549</v>
      </c>
      <c r="Q165" s="290" t="str">
        <f t="shared" si="86"/>
        <v>X</v>
      </c>
      <c r="R165" s="371" t="s">
        <v>2111</v>
      </c>
      <c r="S165" s="292" t="s">
        <v>898</v>
      </c>
      <c r="U165" s="332" t="s">
        <v>899</v>
      </c>
      <c r="V165" s="284">
        <v>16549</v>
      </c>
      <c r="W165" s="284">
        <v>0</v>
      </c>
      <c r="X165" s="292" t="str">
        <f t="shared" si="182"/>
        <v>OK</v>
      </c>
      <c r="Z165" s="292" t="s">
        <v>899</v>
      </c>
      <c r="AA165" s="284">
        <v>16549</v>
      </c>
      <c r="AB165" s="284">
        <v>0</v>
      </c>
      <c r="AC165" s="292" t="str">
        <f t="shared" si="183"/>
        <v>OK</v>
      </c>
      <c r="AE165" s="333" t="s">
        <v>1209</v>
      </c>
      <c r="AG165" s="318">
        <f t="shared" si="184"/>
        <v>2</v>
      </c>
      <c r="AH165" s="290" t="str">
        <f t="shared" si="92"/>
        <v>OK</v>
      </c>
      <c r="AJ165" s="292" t="str">
        <f t="array" ref="AJ165">IF(D165="","",INDEX(구분표!$I$2:$I$313, MATCH(1,(구분표!$E$2:$E$313='17년일출'!C165)*(구분표!$F$2:$F$313='17년일출'!D165)*(구분표!$G$2:$G$313='17년일출'!B165),0)))</f>
        <v>0139</v>
      </c>
      <c r="AL165" s="292"/>
    </row>
    <row r="166" spans="1:39" ht="50.1" customHeight="1">
      <c r="A166" s="252">
        <v>156</v>
      </c>
      <c r="B166" s="334" t="str">
        <f>IFERROR(VLOOKUP($D166,구분표!$A$2:$C$313,2,FALSE),"")</f>
        <v>경제과학기술위원회</v>
      </c>
      <c r="C166" s="318" t="str">
        <f>IFERROR(VLOOKUP($D166,구분표!$A$2:$C$313,3,FALSE),"")</f>
        <v>경제실</v>
      </c>
      <c r="D166" s="299" t="s">
        <v>108</v>
      </c>
      <c r="E166" s="280" t="s">
        <v>823</v>
      </c>
      <c r="F166" s="335"/>
      <c r="G166" s="281"/>
      <c r="H166" s="280">
        <v>18</v>
      </c>
      <c r="I166" s="336" t="s">
        <v>1573</v>
      </c>
      <c r="J166" s="283">
        <v>0</v>
      </c>
      <c r="K166" s="284"/>
      <c r="L166" s="285">
        <v>300000</v>
      </c>
      <c r="M166" s="286">
        <f t="shared" si="93"/>
        <v>300000</v>
      </c>
      <c r="N166" s="337"/>
      <c r="O166" s="288">
        <v>300000</v>
      </c>
      <c r="P166" s="289">
        <f t="shared" si="181"/>
        <v>300000</v>
      </c>
      <c r="Q166" s="290" t="str">
        <f t="shared" si="86"/>
        <v>X</v>
      </c>
      <c r="R166" s="400"/>
      <c r="S166" s="292" t="s">
        <v>883</v>
      </c>
      <c r="U166" s="332" t="s">
        <v>883</v>
      </c>
      <c r="V166" s="284">
        <v>0</v>
      </c>
      <c r="W166" s="284">
        <v>300000</v>
      </c>
      <c r="X166" s="292" t="str">
        <f t="shared" si="182"/>
        <v>OK</v>
      </c>
      <c r="Z166" s="292" t="s">
        <v>883</v>
      </c>
      <c r="AA166" s="284">
        <f t="shared" ref="AA166:AA197" si="185">IF($U166&lt;&gt;"도비",IF($S166="국도비","직접입력",SUM($N166:$O166)),)</f>
        <v>0</v>
      </c>
      <c r="AB166" s="284">
        <f t="shared" ref="AB166:AB197" si="186">IF($U166="도비",SUM(N166:O166),IF($S166="국도비","직접입력",SUM(N166:O166)-AA166))</f>
        <v>300000</v>
      </c>
      <c r="AC166" s="292" t="str">
        <f t="shared" si="183"/>
        <v>OK</v>
      </c>
      <c r="AE166" s="333" t="str">
        <f t="shared" ref="AE166:AE170" si="187">IF(U166="","",IF(U166="도비","세입없음","직접입력"))</f>
        <v>세입없음</v>
      </c>
      <c r="AG166" s="318">
        <f t="shared" si="184"/>
        <v>732</v>
      </c>
      <c r="AH166" s="290" t="str">
        <f t="shared" ref="AH166:AH170" si="188">IF(U166="","",IF(AND(U166="도비",AE166="세입없음"),"OK",IF(AND(U166&lt;&gt;"도비",AE166&lt;&gt;""),"OK","@@")))</f>
        <v>OK</v>
      </c>
      <c r="AJ166" s="292" t="str">
        <f t="array" ref="AJ166">IF(D166="","",INDEX(구분표!$I$2:$I$313, MATCH(1,(구분표!$E$2:$E$313='17년일출'!C166)*(구분표!$F$2:$F$313='17년일출'!D166)*(구분표!$G$2:$G$313='17년일출'!B166),0)))</f>
        <v>0133</v>
      </c>
      <c r="AL166" s="292"/>
    </row>
    <row r="167" spans="1:39" ht="50.1" customHeight="1">
      <c r="A167" s="252">
        <v>157</v>
      </c>
      <c r="B167" s="334" t="str">
        <f>IFERROR(VLOOKUP($D167,구분표!$A$2:$C$313,2,FALSE),"")</f>
        <v>경제과학기술위원회</v>
      </c>
      <c r="C167" s="318" t="str">
        <f>IFERROR(VLOOKUP($D167,구분표!$A$2:$C$313,3,FALSE),"")</f>
        <v>경제실</v>
      </c>
      <c r="D167" s="299" t="s">
        <v>108</v>
      </c>
      <c r="E167" s="280" t="s">
        <v>822</v>
      </c>
      <c r="F167" s="335"/>
      <c r="G167" s="281">
        <v>158</v>
      </c>
      <c r="H167" s="280">
        <v>49</v>
      </c>
      <c r="I167" s="336" t="s">
        <v>1574</v>
      </c>
      <c r="J167" s="283">
        <v>1500000</v>
      </c>
      <c r="K167" s="284">
        <v>-750000</v>
      </c>
      <c r="L167" s="285"/>
      <c r="M167" s="286">
        <f t="shared" si="93"/>
        <v>750000</v>
      </c>
      <c r="N167" s="337"/>
      <c r="O167" s="288"/>
      <c r="P167" s="289">
        <f t="shared" si="181"/>
        <v>1500000</v>
      </c>
      <c r="Q167" s="290" t="str">
        <f t="shared" si="86"/>
        <v>O</v>
      </c>
      <c r="R167" s="400"/>
      <c r="S167" s="292" t="s">
        <v>883</v>
      </c>
      <c r="U167" s="332" t="s">
        <v>883</v>
      </c>
      <c r="V167" s="284">
        <v>0</v>
      </c>
      <c r="W167" s="284">
        <v>-750000</v>
      </c>
      <c r="X167" s="292" t="str">
        <f t="shared" si="182"/>
        <v>OK</v>
      </c>
      <c r="Z167" s="292" t="s">
        <v>883</v>
      </c>
      <c r="AA167" s="284">
        <f t="shared" si="185"/>
        <v>0</v>
      </c>
      <c r="AB167" s="284">
        <f t="shared" si="186"/>
        <v>0</v>
      </c>
      <c r="AC167" s="292" t="str">
        <f t="shared" si="183"/>
        <v>OK</v>
      </c>
      <c r="AE167" s="333" t="str">
        <f t="shared" si="187"/>
        <v>세입없음</v>
      </c>
      <c r="AG167" s="318">
        <f t="shared" si="184"/>
        <v>732</v>
      </c>
      <c r="AH167" s="290" t="str">
        <f t="shared" si="188"/>
        <v>OK</v>
      </c>
      <c r="AJ167" s="292" t="str">
        <f t="array" ref="AJ167">IF(D167="","",INDEX(구분표!$I$2:$I$313, MATCH(1,(구분표!$E$2:$E$313='17년일출'!C167)*(구분표!$F$2:$F$313='17년일출'!D167)*(구분표!$G$2:$G$313='17년일출'!B167),0)))</f>
        <v>0133</v>
      </c>
      <c r="AL167" s="292"/>
    </row>
    <row r="168" spans="1:39" ht="50.1" customHeight="1">
      <c r="A168" s="252">
        <v>158</v>
      </c>
      <c r="B168" s="334" t="str">
        <f>IFERROR(VLOOKUP($D168,구분표!$A$2:$C$313,2,FALSE),"")</f>
        <v>경제과학기술위원회</v>
      </c>
      <c r="C168" s="318" t="str">
        <f>IFERROR(VLOOKUP($D168,구분표!$A$2:$C$313,3,FALSE),"")</f>
        <v>경제실</v>
      </c>
      <c r="D168" s="299" t="s">
        <v>108</v>
      </c>
      <c r="E168" s="280" t="s">
        <v>822</v>
      </c>
      <c r="F168" s="335" t="s">
        <v>824</v>
      </c>
      <c r="G168" s="281">
        <v>159</v>
      </c>
      <c r="H168" s="280">
        <v>77</v>
      </c>
      <c r="I168" s="336" t="s">
        <v>1575</v>
      </c>
      <c r="J168" s="283">
        <v>1500000</v>
      </c>
      <c r="K168" s="284">
        <v>-150000</v>
      </c>
      <c r="L168" s="285"/>
      <c r="M168" s="286">
        <f t="shared" si="93"/>
        <v>1350000</v>
      </c>
      <c r="N168" s="337"/>
      <c r="O168" s="288"/>
      <c r="P168" s="289">
        <f t="shared" si="181"/>
        <v>1500000</v>
      </c>
      <c r="Q168" s="290" t="str">
        <f t="shared" si="86"/>
        <v>O</v>
      </c>
      <c r="R168" s="400"/>
      <c r="S168" s="292" t="s">
        <v>883</v>
      </c>
      <c r="U168" s="332" t="s">
        <v>883</v>
      </c>
      <c r="V168" s="284">
        <v>0</v>
      </c>
      <c r="W168" s="284">
        <v>-150000</v>
      </c>
      <c r="X168" s="292" t="str">
        <f t="shared" si="182"/>
        <v>OK</v>
      </c>
      <c r="Z168" s="292" t="s">
        <v>883</v>
      </c>
      <c r="AA168" s="284">
        <f t="shared" si="185"/>
        <v>0</v>
      </c>
      <c r="AB168" s="284">
        <f t="shared" si="186"/>
        <v>0</v>
      </c>
      <c r="AC168" s="292" t="str">
        <f t="shared" si="183"/>
        <v>OK</v>
      </c>
      <c r="AE168" s="333" t="str">
        <f t="shared" si="187"/>
        <v>세입없음</v>
      </c>
      <c r="AG168" s="318">
        <f t="shared" si="184"/>
        <v>732</v>
      </c>
      <c r="AH168" s="290" t="str">
        <f t="shared" si="188"/>
        <v>OK</v>
      </c>
      <c r="AJ168" s="292" t="str">
        <f t="array" ref="AJ168">IF(D168="","",INDEX(구분표!$I$2:$I$313, MATCH(1,(구분표!$E$2:$E$313='17년일출'!C168)*(구분표!$F$2:$F$313='17년일출'!D168)*(구분표!$G$2:$G$313='17년일출'!B168),0)))</f>
        <v>0133</v>
      </c>
      <c r="AL168" s="292"/>
    </row>
    <row r="169" spans="1:39" ht="50.1" customHeight="1">
      <c r="A169" s="252">
        <v>159</v>
      </c>
      <c r="B169" s="334" t="str">
        <f>IFERROR(VLOOKUP($D169,구분표!$A$2:$C$313,2,FALSE),"")</f>
        <v>경제과학기술위원회</v>
      </c>
      <c r="C169" s="318" t="str">
        <f>IFERROR(VLOOKUP($D169,구분표!$A$2:$C$313,3,FALSE),"")</f>
        <v>경제실</v>
      </c>
      <c r="D169" s="299" t="s">
        <v>108</v>
      </c>
      <c r="E169" s="280" t="s">
        <v>822</v>
      </c>
      <c r="F169" s="335"/>
      <c r="G169" s="281">
        <v>160</v>
      </c>
      <c r="H169" s="280">
        <v>104</v>
      </c>
      <c r="I169" s="336" t="s">
        <v>1576</v>
      </c>
      <c r="J169" s="283">
        <v>150000</v>
      </c>
      <c r="K169" s="284">
        <v>-150000</v>
      </c>
      <c r="L169" s="285"/>
      <c r="M169" s="286">
        <f t="shared" si="93"/>
        <v>0</v>
      </c>
      <c r="N169" s="337">
        <v>-150000</v>
      </c>
      <c r="O169" s="288"/>
      <c r="P169" s="289">
        <f t="shared" si="181"/>
        <v>0</v>
      </c>
      <c r="Q169" s="290" t="str">
        <f t="shared" si="86"/>
        <v>X</v>
      </c>
      <c r="R169" s="400"/>
      <c r="S169" s="292" t="s">
        <v>883</v>
      </c>
      <c r="U169" s="332" t="s">
        <v>883</v>
      </c>
      <c r="V169" s="284">
        <v>0</v>
      </c>
      <c r="W169" s="284">
        <v>-150000</v>
      </c>
      <c r="X169" s="292" t="str">
        <f t="shared" si="182"/>
        <v>OK</v>
      </c>
      <c r="Z169" s="292" t="s">
        <v>883</v>
      </c>
      <c r="AA169" s="284">
        <f t="shared" si="185"/>
        <v>0</v>
      </c>
      <c r="AB169" s="284">
        <f t="shared" si="186"/>
        <v>-150000</v>
      </c>
      <c r="AC169" s="292" t="str">
        <f t="shared" si="183"/>
        <v>OK</v>
      </c>
      <c r="AE169" s="333" t="str">
        <f t="shared" si="187"/>
        <v>세입없음</v>
      </c>
      <c r="AG169" s="318">
        <f t="shared" si="184"/>
        <v>732</v>
      </c>
      <c r="AH169" s="290" t="str">
        <f t="shared" si="188"/>
        <v>OK</v>
      </c>
      <c r="AJ169" s="292" t="str">
        <f t="array" ref="AJ169">IF(D169="","",INDEX(구분표!$I$2:$I$313, MATCH(1,(구분표!$E$2:$E$313='17년일출'!C169)*(구분표!$F$2:$F$313='17년일출'!D169)*(구분표!$G$2:$G$313='17년일출'!B169),0)))</f>
        <v>0133</v>
      </c>
      <c r="AL169" s="292"/>
    </row>
    <row r="170" spans="1:39" ht="50.1" customHeight="1">
      <c r="A170" s="252">
        <v>160</v>
      </c>
      <c r="B170" s="334" t="str">
        <f>IFERROR(VLOOKUP($D170,구분표!$A$2:$C$313,2,FALSE),"")</f>
        <v>경제과학기술위원회</v>
      </c>
      <c r="C170" s="318" t="str">
        <f>IFERROR(VLOOKUP($D170,구분표!$A$2:$C$313,3,FALSE),"")</f>
        <v>경제실</v>
      </c>
      <c r="D170" s="299" t="s">
        <v>113</v>
      </c>
      <c r="E170" s="280" t="s">
        <v>822</v>
      </c>
      <c r="F170" s="335" t="s">
        <v>824</v>
      </c>
      <c r="G170" s="281">
        <v>163</v>
      </c>
      <c r="H170" s="280">
        <v>159</v>
      </c>
      <c r="I170" s="336" t="s">
        <v>1577</v>
      </c>
      <c r="J170" s="283">
        <v>16500000</v>
      </c>
      <c r="K170" s="284">
        <v>-12000000</v>
      </c>
      <c r="L170" s="285"/>
      <c r="M170" s="286">
        <f t="shared" si="93"/>
        <v>4500000</v>
      </c>
      <c r="N170" s="337">
        <v>-12000000</v>
      </c>
      <c r="O170" s="288"/>
      <c r="P170" s="289">
        <f t="shared" ref="P170:P173" si="189">J170+N170+O170</f>
        <v>4500000</v>
      </c>
      <c r="Q170" s="290" t="str">
        <f t="shared" si="86"/>
        <v>X</v>
      </c>
      <c r="R170" s="400"/>
      <c r="S170" s="292" t="s">
        <v>883</v>
      </c>
      <c r="U170" s="332" t="s">
        <v>883</v>
      </c>
      <c r="V170" s="284">
        <v>0</v>
      </c>
      <c r="W170" s="284">
        <v>-12000000</v>
      </c>
      <c r="X170" s="292" t="str">
        <f t="shared" si="182"/>
        <v>OK</v>
      </c>
      <c r="Z170" s="292" t="s">
        <v>883</v>
      </c>
      <c r="AA170" s="284">
        <f t="shared" si="185"/>
        <v>0</v>
      </c>
      <c r="AB170" s="284">
        <f t="shared" si="186"/>
        <v>-12000000</v>
      </c>
      <c r="AC170" s="292" t="str">
        <f t="shared" si="183"/>
        <v>OK</v>
      </c>
      <c r="AE170" s="333" t="str">
        <f t="shared" si="187"/>
        <v>세입없음</v>
      </c>
      <c r="AG170" s="318">
        <f t="shared" si="184"/>
        <v>732</v>
      </c>
      <c r="AH170" s="290" t="str">
        <f t="shared" si="188"/>
        <v>OK</v>
      </c>
      <c r="AJ170" s="292" t="str">
        <f t="array" ref="AJ170">IF(D170="","",INDEX(구분표!$I$2:$I$313, MATCH(1,(구분표!$E$2:$E$313='17년일출'!C170)*(구분표!$F$2:$F$313='17년일출'!D170)*(구분표!$G$2:$G$313='17년일출'!B170),0)))</f>
        <v>0134</v>
      </c>
      <c r="AL170" s="292"/>
    </row>
    <row r="171" spans="1:39" ht="50.1" customHeight="1">
      <c r="A171" s="252">
        <v>161</v>
      </c>
      <c r="B171" s="334" t="str">
        <f>IFERROR(VLOOKUP($D171,구분표!$A$2:$C$313,2,FALSE),"")</f>
        <v>경제과학기술위원회</v>
      </c>
      <c r="C171" s="318" t="str">
        <f>IFERROR(VLOOKUP($D171,구분표!$A$2:$C$313,3,FALSE),"")</f>
        <v>경제실</v>
      </c>
      <c r="D171" s="299" t="s">
        <v>113</v>
      </c>
      <c r="E171" s="280" t="s">
        <v>823</v>
      </c>
      <c r="F171" s="335"/>
      <c r="G171" s="281"/>
      <c r="H171" s="280">
        <v>19</v>
      </c>
      <c r="I171" s="336" t="s">
        <v>1578</v>
      </c>
      <c r="J171" s="283">
        <v>0</v>
      </c>
      <c r="K171" s="284"/>
      <c r="L171" s="285">
        <v>75000</v>
      </c>
      <c r="M171" s="286">
        <f t="shared" si="93"/>
        <v>75000</v>
      </c>
      <c r="N171" s="337"/>
      <c r="O171" s="288">
        <v>75000</v>
      </c>
      <c r="P171" s="289">
        <f t="shared" si="189"/>
        <v>75000</v>
      </c>
      <c r="Q171" s="290" t="str">
        <f t="shared" si="86"/>
        <v>X</v>
      </c>
      <c r="R171" s="400"/>
      <c r="S171" s="292" t="s">
        <v>883</v>
      </c>
      <c r="U171" s="332" t="s">
        <v>883</v>
      </c>
      <c r="V171" s="284"/>
      <c r="W171" s="284">
        <v>75000</v>
      </c>
      <c r="X171" s="292" t="str">
        <f t="shared" si="182"/>
        <v>OK</v>
      </c>
      <c r="Z171" s="292" t="s">
        <v>883</v>
      </c>
      <c r="AA171" s="284">
        <f t="shared" si="185"/>
        <v>0</v>
      </c>
      <c r="AB171" s="284">
        <f t="shared" si="186"/>
        <v>75000</v>
      </c>
      <c r="AC171" s="292" t="str">
        <f t="shared" si="183"/>
        <v>OK</v>
      </c>
      <c r="AE171" s="333" t="str">
        <f t="shared" ref="AE171:AE174" si="190">IF(U171="","",IF(U171="도비","세입없음","직접입력"))</f>
        <v>세입없음</v>
      </c>
      <c r="AG171" s="318">
        <f t="shared" si="184"/>
        <v>732</v>
      </c>
      <c r="AH171" s="290" t="str">
        <f t="shared" ref="AH171:AH174" si="191">IF(U171="","",IF(AND(U171="도비",AE171="세입없음"),"OK",IF(AND(U171&lt;&gt;"도비",AE171&lt;&gt;""),"OK","@@")))</f>
        <v>OK</v>
      </c>
      <c r="AJ171" s="292" t="str">
        <f t="array" ref="AJ171">IF(D171="","",INDEX(구분표!$I$2:$I$313, MATCH(1,(구분표!$E$2:$E$313='17년일출'!C171)*(구분표!$F$2:$F$313='17년일출'!D171)*(구분표!$G$2:$G$313='17년일출'!B171),0)))</f>
        <v>0134</v>
      </c>
      <c r="AL171" s="292"/>
    </row>
    <row r="172" spans="1:39" ht="50.1" customHeight="1">
      <c r="A172" s="252">
        <v>162</v>
      </c>
      <c r="B172" s="334" t="str">
        <f>IFERROR(VLOOKUP($D172,구분표!$A$2:$C$313,2,FALSE),"")</f>
        <v>경제과학기술위원회</v>
      </c>
      <c r="C172" s="318" t="str">
        <f>IFERROR(VLOOKUP($D172,구분표!$A$2:$C$313,3,FALSE),"")</f>
        <v>경제실</v>
      </c>
      <c r="D172" s="299" t="s">
        <v>113</v>
      </c>
      <c r="E172" s="280" t="s">
        <v>822</v>
      </c>
      <c r="F172" s="335"/>
      <c r="G172" s="281">
        <v>165</v>
      </c>
      <c r="H172" s="280">
        <v>200</v>
      </c>
      <c r="I172" s="336" t="s">
        <v>1579</v>
      </c>
      <c r="J172" s="283">
        <v>1931000</v>
      </c>
      <c r="K172" s="284"/>
      <c r="L172" s="285">
        <v>500000</v>
      </c>
      <c r="M172" s="286">
        <f t="shared" si="93"/>
        <v>2431000</v>
      </c>
      <c r="N172" s="337"/>
      <c r="O172" s="288">
        <v>500000</v>
      </c>
      <c r="P172" s="289">
        <f t="shared" si="189"/>
        <v>2431000</v>
      </c>
      <c r="Q172" s="290" t="str">
        <f t="shared" si="86"/>
        <v>X</v>
      </c>
      <c r="R172" s="400"/>
      <c r="S172" s="292" t="s">
        <v>883</v>
      </c>
      <c r="U172" s="332" t="s">
        <v>883</v>
      </c>
      <c r="V172" s="284">
        <v>0</v>
      </c>
      <c r="W172" s="284">
        <v>500000</v>
      </c>
      <c r="X172" s="292" t="str">
        <f t="shared" si="182"/>
        <v>OK</v>
      </c>
      <c r="Z172" s="292" t="s">
        <v>883</v>
      </c>
      <c r="AA172" s="284">
        <f t="shared" si="185"/>
        <v>0</v>
      </c>
      <c r="AB172" s="284">
        <f t="shared" si="186"/>
        <v>500000</v>
      </c>
      <c r="AC172" s="292" t="str">
        <f t="shared" si="183"/>
        <v>OK</v>
      </c>
      <c r="AE172" s="333" t="str">
        <f t="shared" si="190"/>
        <v>세입없음</v>
      </c>
      <c r="AG172" s="318">
        <f t="shared" si="184"/>
        <v>732</v>
      </c>
      <c r="AH172" s="290" t="str">
        <f t="shared" si="191"/>
        <v>OK</v>
      </c>
      <c r="AJ172" s="292" t="str">
        <f t="array" ref="AJ172">IF(D172="","",INDEX(구분표!$I$2:$I$313, MATCH(1,(구분표!$E$2:$E$313='17년일출'!C172)*(구분표!$F$2:$F$313='17년일출'!D172)*(구분표!$G$2:$G$313='17년일출'!B172),0)))</f>
        <v>0134</v>
      </c>
      <c r="AL172" s="292"/>
    </row>
    <row r="173" spans="1:39" ht="50.1" customHeight="1">
      <c r="A173" s="252">
        <v>163</v>
      </c>
      <c r="B173" s="334" t="str">
        <f>IFERROR(VLOOKUP($D173,구분표!$A$2:$C$313,2,FALSE),"")</f>
        <v>경제과학기술위원회</v>
      </c>
      <c r="C173" s="318" t="str">
        <f>IFERROR(VLOOKUP($D173,구분표!$A$2:$C$313,3,FALSE),"")</f>
        <v>경제실</v>
      </c>
      <c r="D173" s="299" t="s">
        <v>119</v>
      </c>
      <c r="E173" s="280" t="s">
        <v>823</v>
      </c>
      <c r="F173" s="335"/>
      <c r="G173" s="281"/>
      <c r="H173" s="280">
        <v>20</v>
      </c>
      <c r="I173" s="336" t="s">
        <v>1580</v>
      </c>
      <c r="J173" s="283">
        <v>0</v>
      </c>
      <c r="K173" s="284"/>
      <c r="L173" s="285">
        <v>100000</v>
      </c>
      <c r="M173" s="286">
        <f t="shared" si="93"/>
        <v>100000</v>
      </c>
      <c r="N173" s="337"/>
      <c r="O173" s="288">
        <v>100000</v>
      </c>
      <c r="P173" s="289">
        <f t="shared" si="189"/>
        <v>100000</v>
      </c>
      <c r="Q173" s="290" t="str">
        <f t="shared" si="86"/>
        <v>X</v>
      </c>
      <c r="R173" s="400"/>
      <c r="S173" s="292" t="s">
        <v>883</v>
      </c>
      <c r="U173" s="332" t="s">
        <v>883</v>
      </c>
      <c r="V173" s="284">
        <v>0</v>
      </c>
      <c r="W173" s="284">
        <v>100000</v>
      </c>
      <c r="X173" s="292" t="str">
        <f t="shared" si="182"/>
        <v>OK</v>
      </c>
      <c r="Z173" s="292" t="s">
        <v>883</v>
      </c>
      <c r="AA173" s="284">
        <f t="shared" si="185"/>
        <v>0</v>
      </c>
      <c r="AB173" s="284">
        <f t="shared" si="186"/>
        <v>100000</v>
      </c>
      <c r="AC173" s="292" t="str">
        <f t="shared" si="183"/>
        <v>OK</v>
      </c>
      <c r="AE173" s="333" t="str">
        <f t="shared" si="190"/>
        <v>세입없음</v>
      </c>
      <c r="AG173" s="318">
        <f t="shared" si="184"/>
        <v>732</v>
      </c>
      <c r="AH173" s="290" t="str">
        <f t="shared" si="191"/>
        <v>OK</v>
      </c>
      <c r="AJ173" s="292" t="str">
        <f t="array" ref="AJ173">IF(D173="","",INDEX(구분표!$I$2:$I$313, MATCH(1,(구분표!$E$2:$E$313='17년일출'!C173)*(구분표!$F$2:$F$313='17년일출'!D173)*(구분표!$G$2:$G$313='17년일출'!B173),0)))</f>
        <v>0136</v>
      </c>
      <c r="AL173" s="292"/>
    </row>
    <row r="174" spans="1:39" ht="50.1" customHeight="1">
      <c r="A174" s="252">
        <v>164</v>
      </c>
      <c r="B174" s="334" t="str">
        <f>IFERROR(VLOOKUP($D174,구분표!$A$2:$C$313,2,FALSE),"")</f>
        <v>경제과학기술위원회</v>
      </c>
      <c r="C174" s="318" t="str">
        <f>IFERROR(VLOOKUP($D174,구분표!$A$2:$C$313,3,FALSE),"")</f>
        <v>경제실</v>
      </c>
      <c r="D174" s="299" t="s">
        <v>119</v>
      </c>
      <c r="E174" s="280" t="s">
        <v>822</v>
      </c>
      <c r="F174" s="335"/>
      <c r="G174" s="281">
        <v>171</v>
      </c>
      <c r="H174" s="280">
        <v>291</v>
      </c>
      <c r="I174" s="346" t="s">
        <v>1581</v>
      </c>
      <c r="J174" s="347">
        <v>20000</v>
      </c>
      <c r="K174" s="348"/>
      <c r="L174" s="349">
        <v>150000</v>
      </c>
      <c r="M174" s="350">
        <f t="shared" si="93"/>
        <v>170000</v>
      </c>
      <c r="N174" s="351"/>
      <c r="O174" s="349">
        <v>150000</v>
      </c>
      <c r="P174" s="352">
        <f t="shared" ref="P174:P183" si="192">J174+N174+O174</f>
        <v>170000</v>
      </c>
      <c r="Q174" s="290" t="str">
        <f t="shared" si="86"/>
        <v>X</v>
      </c>
      <c r="R174" s="371"/>
      <c r="S174" s="292" t="s">
        <v>883</v>
      </c>
      <c r="U174" s="332" t="s">
        <v>883</v>
      </c>
      <c r="V174" s="284">
        <f>IF($S174&lt;&gt;"도비",IF(#REF!="국도비","직접입력",SUM($I174:$J174)),)</f>
        <v>0</v>
      </c>
      <c r="W174" s="284">
        <f>IF($U174="도비",SUM($K174:$L174),IF($S174="국도비","직접입력",SUM($K174:$L174)-$V174))</f>
        <v>150000</v>
      </c>
      <c r="X174" s="292" t="str">
        <f t="shared" si="182"/>
        <v>OK</v>
      </c>
      <c r="Z174" s="292" t="s">
        <v>883</v>
      </c>
      <c r="AA174" s="284">
        <f t="shared" si="185"/>
        <v>0</v>
      </c>
      <c r="AB174" s="284">
        <f t="shared" si="186"/>
        <v>150000</v>
      </c>
      <c r="AC174" s="292" t="str">
        <f t="shared" si="183"/>
        <v>OK</v>
      </c>
      <c r="AE174" s="333" t="str">
        <f t="shared" si="190"/>
        <v>세입없음</v>
      </c>
      <c r="AG174" s="318">
        <f t="shared" si="184"/>
        <v>732</v>
      </c>
      <c r="AH174" s="290" t="str">
        <f t="shared" si="191"/>
        <v>OK</v>
      </c>
      <c r="AJ174" s="292" t="str">
        <f t="array" ref="AJ174">IF(D174="","",INDEX(구분표!$I$2:$I$313, MATCH(1,(구분표!$E$2:$E$313='17년일출'!C174)*(구분표!$F$2:$F$313='17년일출'!D174)*(구분표!$G$2:$G$313='17년일출'!B174),0)))</f>
        <v>0136</v>
      </c>
      <c r="AL174" s="292"/>
      <c r="AM174" s="353"/>
    </row>
    <row r="175" spans="1:39" ht="50.1" customHeight="1">
      <c r="A175" s="252">
        <v>165</v>
      </c>
      <c r="B175" s="334" t="str">
        <f>IFERROR(VLOOKUP($D175,구분표!$A$2:$C$313,2,FALSE),"")</f>
        <v>경제과학기술위원회</v>
      </c>
      <c r="C175" s="318" t="str">
        <f>IFERROR(VLOOKUP($D175,구분표!$A$2:$C$313,3,FALSE),"")</f>
        <v>경제실</v>
      </c>
      <c r="D175" s="299" t="s">
        <v>1279</v>
      </c>
      <c r="E175" s="280" t="s">
        <v>823</v>
      </c>
      <c r="F175" s="335"/>
      <c r="G175" s="281"/>
      <c r="H175" s="280">
        <v>21</v>
      </c>
      <c r="I175" s="346" t="s">
        <v>1582</v>
      </c>
      <c r="J175" s="347">
        <v>0</v>
      </c>
      <c r="K175" s="348"/>
      <c r="L175" s="349">
        <v>20000</v>
      </c>
      <c r="M175" s="350">
        <f t="shared" si="93"/>
        <v>20000</v>
      </c>
      <c r="N175" s="351"/>
      <c r="O175" s="349">
        <v>20000</v>
      </c>
      <c r="P175" s="352">
        <f t="shared" si="192"/>
        <v>20000</v>
      </c>
      <c r="Q175" s="290" t="str">
        <f t="shared" si="86"/>
        <v>X</v>
      </c>
      <c r="R175" s="371" t="s">
        <v>1569</v>
      </c>
      <c r="S175" s="292" t="s">
        <v>883</v>
      </c>
      <c r="U175" s="332" t="s">
        <v>883</v>
      </c>
      <c r="V175" s="284">
        <f>IF($S175&lt;&gt;"도비",IF(#REF!="국도비","직접입력",SUM($I175:$J175)),)</f>
        <v>0</v>
      </c>
      <c r="W175" s="284">
        <f>IF($U175="도비",SUM($K175:$L175),IF($S175="국도비","직접입력",SUM($K175:$L175)-$V175))</f>
        <v>20000</v>
      </c>
      <c r="X175" s="292" t="str">
        <f t="shared" si="182"/>
        <v>OK</v>
      </c>
      <c r="Z175" s="292" t="s">
        <v>883</v>
      </c>
      <c r="AA175" s="284">
        <f t="shared" si="185"/>
        <v>0</v>
      </c>
      <c r="AB175" s="284">
        <f t="shared" si="186"/>
        <v>20000</v>
      </c>
      <c r="AC175" s="292" t="str">
        <f t="shared" si="183"/>
        <v>OK</v>
      </c>
      <c r="AE175" s="333" t="str">
        <f t="shared" ref="AE175:AE186" si="193">IF(U175="","",IF(U175="도비","세입없음","직접입력"))</f>
        <v>세입없음</v>
      </c>
      <c r="AG175" s="318">
        <f t="shared" si="184"/>
        <v>732</v>
      </c>
      <c r="AH175" s="290" t="str">
        <f t="shared" ref="AH175:AH186" si="194">IF(U175="","",IF(AND(U175="도비",AE175="세입없음"),"OK",IF(AND(U175&lt;&gt;"도비",AE175&lt;&gt;""),"OK","@@")))</f>
        <v>OK</v>
      </c>
      <c r="AJ175" s="292" t="str">
        <f t="array" ref="AJ175">IF(D175="","",INDEX(구분표!$I$2:$I$313, MATCH(1,(구분표!$E$2:$E$313='17년일출'!C175)*(구분표!$F$2:$F$313='17년일출'!D175)*(구분표!$G$2:$G$313='17년일출'!B175),0)))</f>
        <v>0136</v>
      </c>
      <c r="AL175" s="292"/>
    </row>
    <row r="176" spans="1:39" ht="50.1" customHeight="1">
      <c r="A176" s="252">
        <v>166</v>
      </c>
      <c r="B176" s="334" t="str">
        <f>IFERROR(VLOOKUP($D176,구분표!$A$2:$C$313,2,FALSE),"")</f>
        <v>경제과학기술위원회</v>
      </c>
      <c r="C176" s="318" t="str">
        <f>IFERROR(VLOOKUP($D176,구분표!$A$2:$C$313,3,FALSE),"")</f>
        <v>경제실</v>
      </c>
      <c r="D176" s="299" t="s">
        <v>1279</v>
      </c>
      <c r="E176" s="280" t="s">
        <v>822</v>
      </c>
      <c r="F176" s="335"/>
      <c r="G176" s="281">
        <v>171</v>
      </c>
      <c r="H176" s="280">
        <v>291</v>
      </c>
      <c r="I176" s="346" t="s">
        <v>1583</v>
      </c>
      <c r="J176" s="347">
        <v>15000</v>
      </c>
      <c r="K176" s="348"/>
      <c r="L176" s="349">
        <v>9000</v>
      </c>
      <c r="M176" s="350">
        <f t="shared" si="93"/>
        <v>24000</v>
      </c>
      <c r="N176" s="351"/>
      <c r="O176" s="349">
        <v>9000</v>
      </c>
      <c r="P176" s="352">
        <f t="shared" si="192"/>
        <v>24000</v>
      </c>
      <c r="Q176" s="290" t="str">
        <f t="shared" si="86"/>
        <v>X</v>
      </c>
      <c r="R176" s="371"/>
      <c r="S176" s="292" t="s">
        <v>883</v>
      </c>
      <c r="U176" s="332" t="s">
        <v>883</v>
      </c>
      <c r="V176" s="284">
        <f>IF($S176&lt;&gt;"도비",IF(#REF!="국도비","직접입력",SUM($I176:$J176)),)</f>
        <v>0</v>
      </c>
      <c r="W176" s="284">
        <f>IF($U176="도비",SUM($K176:$L176),IF($S176="국도비","직접입력",SUM($K176:$L176)-$V176))</f>
        <v>9000</v>
      </c>
      <c r="X176" s="292" t="str">
        <f t="shared" si="182"/>
        <v>OK</v>
      </c>
      <c r="Z176" s="292" t="s">
        <v>883</v>
      </c>
      <c r="AA176" s="284">
        <f t="shared" si="185"/>
        <v>0</v>
      </c>
      <c r="AB176" s="284">
        <f t="shared" si="186"/>
        <v>9000</v>
      </c>
      <c r="AC176" s="292" t="str">
        <f t="shared" si="183"/>
        <v>OK</v>
      </c>
      <c r="AE176" s="333" t="str">
        <f t="shared" si="193"/>
        <v>세입없음</v>
      </c>
      <c r="AG176" s="318">
        <f t="shared" si="184"/>
        <v>732</v>
      </c>
      <c r="AH176" s="290" t="str">
        <f t="shared" si="194"/>
        <v>OK</v>
      </c>
      <c r="AJ176" s="292" t="str">
        <f t="array" ref="AJ176">IF(D176="","",INDEX(구분표!$I$2:$I$313, MATCH(1,(구분표!$E$2:$E$313='17년일출'!C176)*(구분표!$F$2:$F$313='17년일출'!D176)*(구분표!$G$2:$G$313='17년일출'!B176),0)))</f>
        <v>0136</v>
      </c>
      <c r="AL176" s="292"/>
    </row>
    <row r="177" spans="1:38" ht="50.1" customHeight="1">
      <c r="A177" s="252">
        <v>167</v>
      </c>
      <c r="B177" s="334" t="str">
        <f>IFERROR(VLOOKUP($D177,구분표!$A$2:$C$313,2,FALSE),"")</f>
        <v>경제과학기술위원회</v>
      </c>
      <c r="C177" s="318" t="str">
        <f>IFERROR(VLOOKUP($D177,구분표!$A$2:$C$313,3,FALSE),"")</f>
        <v>경제실</v>
      </c>
      <c r="D177" s="299" t="s">
        <v>119</v>
      </c>
      <c r="E177" s="280" t="s">
        <v>822</v>
      </c>
      <c r="F177" s="335"/>
      <c r="G177" s="281">
        <v>171</v>
      </c>
      <c r="H177" s="280">
        <v>291</v>
      </c>
      <c r="I177" s="346" t="s">
        <v>1584</v>
      </c>
      <c r="J177" s="347">
        <v>5000</v>
      </c>
      <c r="K177" s="348"/>
      <c r="L177" s="349">
        <v>4000</v>
      </c>
      <c r="M177" s="350">
        <f t="shared" si="93"/>
        <v>9000</v>
      </c>
      <c r="N177" s="351"/>
      <c r="O177" s="349">
        <v>4000</v>
      </c>
      <c r="P177" s="352">
        <f t="shared" si="192"/>
        <v>9000</v>
      </c>
      <c r="Q177" s="290" t="str">
        <f t="shared" si="86"/>
        <v>X</v>
      </c>
      <c r="R177" s="371"/>
      <c r="S177" s="292" t="s">
        <v>883</v>
      </c>
      <c r="U177" s="332" t="s">
        <v>883</v>
      </c>
      <c r="V177" s="284">
        <f>IF($S177&lt;&gt;"도비",IF(#REF!="국도비","직접입력",SUM($I177:$J177)),)</f>
        <v>0</v>
      </c>
      <c r="W177" s="284">
        <f>IF($U177="도비",SUM($K177:$L177),IF($S177="국도비","직접입력",SUM($K177:$L177)-$V177))</f>
        <v>4000</v>
      </c>
      <c r="X177" s="292" t="str">
        <f t="shared" si="182"/>
        <v>OK</v>
      </c>
      <c r="Z177" s="292" t="s">
        <v>883</v>
      </c>
      <c r="AA177" s="284">
        <f t="shared" si="185"/>
        <v>0</v>
      </c>
      <c r="AB177" s="284">
        <f t="shared" si="186"/>
        <v>4000</v>
      </c>
      <c r="AC177" s="292" t="str">
        <f t="shared" si="183"/>
        <v>OK</v>
      </c>
      <c r="AE177" s="333" t="str">
        <f t="shared" si="193"/>
        <v>세입없음</v>
      </c>
      <c r="AG177" s="318">
        <f t="shared" si="184"/>
        <v>732</v>
      </c>
      <c r="AH177" s="290" t="str">
        <f t="shared" si="194"/>
        <v>OK</v>
      </c>
      <c r="AJ177" s="292" t="str">
        <f t="array" ref="AJ177">IF(D177="","",INDEX(구분표!$I$2:$I$313, MATCH(1,(구분표!$E$2:$E$313='17년일출'!C177)*(구분표!$F$2:$F$313='17년일출'!D177)*(구분표!$G$2:$G$313='17년일출'!B177),0)))</f>
        <v>0136</v>
      </c>
      <c r="AL177" s="292"/>
    </row>
    <row r="178" spans="1:38" ht="85.5" customHeight="1">
      <c r="A178" s="252">
        <v>168</v>
      </c>
      <c r="B178" s="334" t="str">
        <f>IFERROR(VLOOKUP($D178,구분표!$A$2:$C$313,2,FALSE),"")</f>
        <v>경제과학기술위원회</v>
      </c>
      <c r="C178" s="318" t="str">
        <f>IFERROR(VLOOKUP($D178,구분표!$A$2:$C$313,3,FALSE),"")</f>
        <v>경제실</v>
      </c>
      <c r="D178" s="299" t="s">
        <v>119</v>
      </c>
      <c r="E178" s="280" t="s">
        <v>823</v>
      </c>
      <c r="F178" s="335"/>
      <c r="G178" s="281"/>
      <c r="H178" s="280">
        <v>21</v>
      </c>
      <c r="I178" s="346" t="s">
        <v>1582</v>
      </c>
      <c r="J178" s="347">
        <v>0</v>
      </c>
      <c r="K178" s="348"/>
      <c r="L178" s="349">
        <v>10000</v>
      </c>
      <c r="M178" s="350">
        <f t="shared" si="93"/>
        <v>10000</v>
      </c>
      <c r="N178" s="351"/>
      <c r="O178" s="349">
        <v>10000</v>
      </c>
      <c r="P178" s="352">
        <f t="shared" si="192"/>
        <v>10000</v>
      </c>
      <c r="Q178" s="290" t="str">
        <f t="shared" si="86"/>
        <v>X</v>
      </c>
      <c r="R178" s="371" t="s">
        <v>1570</v>
      </c>
      <c r="S178" s="292" t="s">
        <v>883</v>
      </c>
      <c r="U178" s="332" t="s">
        <v>883</v>
      </c>
      <c r="V178" s="284">
        <f>IF($S178&lt;&gt;"도비",IF(#REF!="국도비","직접입력",SUM($I178:$J178)),)</f>
        <v>0</v>
      </c>
      <c r="W178" s="284">
        <f>IF($U178="도비",SUM($K178:$L178),IF($S178="국도비","직접입력",SUM($K178:$L178)-$V178))</f>
        <v>10000</v>
      </c>
      <c r="X178" s="292" t="str">
        <f t="shared" si="182"/>
        <v>OK</v>
      </c>
      <c r="Z178" s="292" t="s">
        <v>883</v>
      </c>
      <c r="AA178" s="284">
        <f t="shared" si="185"/>
        <v>0</v>
      </c>
      <c r="AB178" s="284">
        <f t="shared" si="186"/>
        <v>10000</v>
      </c>
      <c r="AC178" s="292" t="str">
        <f t="shared" si="183"/>
        <v>OK</v>
      </c>
      <c r="AE178" s="333" t="str">
        <f t="shared" si="193"/>
        <v>세입없음</v>
      </c>
      <c r="AG178" s="318">
        <f t="shared" si="184"/>
        <v>732</v>
      </c>
      <c r="AH178" s="290" t="str">
        <f t="shared" si="194"/>
        <v>OK</v>
      </c>
      <c r="AJ178" s="292" t="str">
        <f t="array" ref="AJ178">IF(D178="","",INDEX(구분표!$I$2:$I$313, MATCH(1,(구분표!$E$2:$E$313='17년일출'!C178)*(구분표!$F$2:$F$313='17년일출'!D178)*(구분표!$G$2:$G$313='17년일출'!B178),0)))</f>
        <v>0136</v>
      </c>
      <c r="AL178" s="292"/>
    </row>
    <row r="179" spans="1:38" ht="80.099999999999994" customHeight="1">
      <c r="A179" s="252">
        <v>169</v>
      </c>
      <c r="B179" s="334" t="str">
        <f>IFERROR(VLOOKUP($D179,구분표!$A$2:$C$313,2,FALSE),"")</f>
        <v>경제과학기술위원회</v>
      </c>
      <c r="C179" s="318" t="str">
        <f>IFERROR(VLOOKUP($D179,구분표!$A$2:$C$313,3,FALSE),"")</f>
        <v>경제실</v>
      </c>
      <c r="D179" s="299" t="s">
        <v>119</v>
      </c>
      <c r="E179" s="280" t="s">
        <v>823</v>
      </c>
      <c r="F179" s="335"/>
      <c r="G179" s="281"/>
      <c r="H179" s="280">
        <v>22</v>
      </c>
      <c r="I179" s="336" t="s">
        <v>1585</v>
      </c>
      <c r="J179" s="283">
        <v>0</v>
      </c>
      <c r="K179" s="284"/>
      <c r="L179" s="285">
        <v>1800000</v>
      </c>
      <c r="M179" s="286">
        <f t="shared" si="93"/>
        <v>1800000</v>
      </c>
      <c r="N179" s="337"/>
      <c r="O179" s="288"/>
      <c r="P179" s="289">
        <f t="shared" si="192"/>
        <v>0</v>
      </c>
      <c r="Q179" s="290" t="str">
        <f t="shared" si="86"/>
        <v>X</v>
      </c>
      <c r="R179" s="400"/>
      <c r="S179" s="292" t="s">
        <v>883</v>
      </c>
      <c r="U179" s="332" t="s">
        <v>883</v>
      </c>
      <c r="V179" s="284">
        <v>0</v>
      </c>
      <c r="W179" s="284">
        <v>1800000</v>
      </c>
      <c r="X179" s="292" t="str">
        <f t="shared" si="182"/>
        <v>OK</v>
      </c>
      <c r="Z179" s="292" t="s">
        <v>883</v>
      </c>
      <c r="AA179" s="284">
        <f t="shared" si="185"/>
        <v>0</v>
      </c>
      <c r="AB179" s="284">
        <f t="shared" si="186"/>
        <v>0</v>
      </c>
      <c r="AC179" s="292" t="str">
        <f t="shared" si="183"/>
        <v>OK</v>
      </c>
      <c r="AE179" s="333" t="str">
        <f t="shared" si="193"/>
        <v>세입없음</v>
      </c>
      <c r="AG179" s="318">
        <f t="shared" si="184"/>
        <v>732</v>
      </c>
      <c r="AH179" s="290" t="str">
        <f t="shared" si="194"/>
        <v>OK</v>
      </c>
      <c r="AJ179" s="292" t="str">
        <f t="array" ref="AJ179">IF(D179="","",INDEX(구분표!$I$2:$I$313, MATCH(1,(구분표!$E$2:$E$313='17년일출'!C179)*(구분표!$F$2:$F$313='17년일출'!D179)*(구분표!$G$2:$G$313='17년일출'!B179),0)))</f>
        <v>0136</v>
      </c>
      <c r="AL179" s="292"/>
    </row>
    <row r="180" spans="1:38" ht="95.1" customHeight="1">
      <c r="A180" s="252">
        <v>170</v>
      </c>
      <c r="B180" s="334" t="str">
        <f>IFERROR(VLOOKUP($D180,구분표!$A$2:$C$313,2,FALSE),"")</f>
        <v>경제과학기술위원회</v>
      </c>
      <c r="C180" s="318" t="str">
        <f>IFERROR(VLOOKUP($D180,구분표!$A$2:$C$313,3,FALSE),"")</f>
        <v>경제실</v>
      </c>
      <c r="D180" s="299" t="s">
        <v>119</v>
      </c>
      <c r="E180" s="280" t="s">
        <v>823</v>
      </c>
      <c r="F180" s="335"/>
      <c r="G180" s="281"/>
      <c r="H180" s="280">
        <v>23</v>
      </c>
      <c r="I180" s="336" t="s">
        <v>1586</v>
      </c>
      <c r="J180" s="283">
        <v>0</v>
      </c>
      <c r="K180" s="284"/>
      <c r="L180" s="285">
        <v>2000000</v>
      </c>
      <c r="M180" s="286">
        <f t="shared" si="93"/>
        <v>2000000</v>
      </c>
      <c r="N180" s="337"/>
      <c r="O180" s="288"/>
      <c r="P180" s="289">
        <f t="shared" si="192"/>
        <v>0</v>
      </c>
      <c r="Q180" s="290" t="str">
        <f t="shared" si="86"/>
        <v>X</v>
      </c>
      <c r="R180" s="400"/>
      <c r="S180" s="292" t="s">
        <v>883</v>
      </c>
      <c r="U180" s="332" t="s">
        <v>883</v>
      </c>
      <c r="V180" s="284">
        <v>0</v>
      </c>
      <c r="W180" s="284">
        <v>2000000</v>
      </c>
      <c r="X180" s="292" t="str">
        <f t="shared" si="182"/>
        <v>OK</v>
      </c>
      <c r="Z180" s="292" t="s">
        <v>883</v>
      </c>
      <c r="AA180" s="284">
        <f t="shared" si="185"/>
        <v>0</v>
      </c>
      <c r="AB180" s="284">
        <f t="shared" si="186"/>
        <v>0</v>
      </c>
      <c r="AC180" s="292" t="str">
        <f t="shared" si="183"/>
        <v>OK</v>
      </c>
      <c r="AE180" s="333" t="str">
        <f t="shared" si="193"/>
        <v>세입없음</v>
      </c>
      <c r="AG180" s="318">
        <f t="shared" si="184"/>
        <v>732</v>
      </c>
      <c r="AH180" s="290" t="str">
        <f t="shared" si="194"/>
        <v>OK</v>
      </c>
      <c r="AJ180" s="292" t="str">
        <f t="array" ref="AJ180">IF(D180="","",INDEX(구분표!$I$2:$I$313, MATCH(1,(구분표!$E$2:$E$313='17년일출'!C180)*(구분표!$F$2:$F$313='17년일출'!D180)*(구분표!$G$2:$G$313='17년일출'!B180),0)))</f>
        <v>0136</v>
      </c>
      <c r="AL180" s="292"/>
    </row>
    <row r="181" spans="1:38" ht="50.1" customHeight="1">
      <c r="A181" s="252">
        <v>171</v>
      </c>
      <c r="B181" s="334" t="str">
        <f>IFERROR(VLOOKUP($D181,구분표!$A$2:$C$313,2,FALSE),"")</f>
        <v>경제과학기술위원회</v>
      </c>
      <c r="C181" s="318" t="str">
        <f>IFERROR(VLOOKUP($D181,구분표!$A$2:$C$313,3,FALSE),"")</f>
        <v>경제실</v>
      </c>
      <c r="D181" s="299" t="s">
        <v>119</v>
      </c>
      <c r="E181" s="280" t="s">
        <v>823</v>
      </c>
      <c r="F181" s="335"/>
      <c r="G181" s="281"/>
      <c r="H181" s="280">
        <v>24</v>
      </c>
      <c r="I181" s="336" t="s">
        <v>1587</v>
      </c>
      <c r="J181" s="283">
        <v>0</v>
      </c>
      <c r="K181" s="284"/>
      <c r="L181" s="285">
        <v>2000000</v>
      </c>
      <c r="M181" s="286">
        <f t="shared" si="93"/>
        <v>2000000</v>
      </c>
      <c r="N181" s="337"/>
      <c r="O181" s="288"/>
      <c r="P181" s="289">
        <f t="shared" si="192"/>
        <v>0</v>
      </c>
      <c r="Q181" s="290" t="str">
        <f t="shared" si="86"/>
        <v>X</v>
      </c>
      <c r="R181" s="400"/>
      <c r="S181" s="292" t="s">
        <v>883</v>
      </c>
      <c r="U181" s="332" t="s">
        <v>883</v>
      </c>
      <c r="V181" s="284">
        <v>0</v>
      </c>
      <c r="W181" s="284">
        <v>2000000</v>
      </c>
      <c r="X181" s="292" t="str">
        <f t="shared" si="182"/>
        <v>OK</v>
      </c>
      <c r="Z181" s="292" t="s">
        <v>883</v>
      </c>
      <c r="AA181" s="284">
        <f t="shared" si="185"/>
        <v>0</v>
      </c>
      <c r="AB181" s="284">
        <f t="shared" si="186"/>
        <v>0</v>
      </c>
      <c r="AC181" s="292" t="str">
        <f t="shared" si="183"/>
        <v>OK</v>
      </c>
      <c r="AE181" s="333" t="str">
        <f t="shared" si="193"/>
        <v>세입없음</v>
      </c>
      <c r="AG181" s="318">
        <f t="shared" si="184"/>
        <v>732</v>
      </c>
      <c r="AH181" s="290" t="str">
        <f t="shared" si="194"/>
        <v>OK</v>
      </c>
      <c r="AJ181" s="292" t="str">
        <f t="array" ref="AJ181">IF(D181="","",INDEX(구분표!$I$2:$I$313, MATCH(1,(구분표!$E$2:$E$313='17년일출'!C181)*(구분표!$F$2:$F$313='17년일출'!D181)*(구분표!$G$2:$G$313='17년일출'!B181),0)))</f>
        <v>0136</v>
      </c>
      <c r="AL181" s="292"/>
    </row>
    <row r="182" spans="1:38" ht="50.1" customHeight="1">
      <c r="A182" s="252">
        <v>172</v>
      </c>
      <c r="B182" s="334" t="str">
        <f>IFERROR(VLOOKUP($D182,구분표!$A$2:$C$313,2,FALSE),"")</f>
        <v>경제과학기술위원회</v>
      </c>
      <c r="C182" s="318" t="str">
        <f>IFERROR(VLOOKUP($D182,구분표!$A$2:$C$313,3,FALSE),"")</f>
        <v>경제실</v>
      </c>
      <c r="D182" s="299" t="s">
        <v>119</v>
      </c>
      <c r="E182" s="280" t="s">
        <v>822</v>
      </c>
      <c r="F182" s="335"/>
      <c r="G182" s="281">
        <v>172</v>
      </c>
      <c r="H182" s="280">
        <v>294</v>
      </c>
      <c r="I182" s="336" t="s">
        <v>2374</v>
      </c>
      <c r="J182" s="283">
        <v>330000</v>
      </c>
      <c r="K182" s="284"/>
      <c r="L182" s="285">
        <v>160000</v>
      </c>
      <c r="M182" s="286">
        <f t="shared" si="93"/>
        <v>490000</v>
      </c>
      <c r="N182" s="337"/>
      <c r="O182" s="288">
        <v>160000</v>
      </c>
      <c r="P182" s="289">
        <f t="shared" si="192"/>
        <v>490000</v>
      </c>
      <c r="Q182" s="290" t="str">
        <f t="shared" si="86"/>
        <v>X</v>
      </c>
      <c r="R182" s="372" t="s">
        <v>1631</v>
      </c>
      <c r="S182" s="292" t="s">
        <v>883</v>
      </c>
      <c r="U182" s="332" t="s">
        <v>883</v>
      </c>
      <c r="V182" s="284">
        <v>0</v>
      </c>
      <c r="W182" s="284">
        <v>160000</v>
      </c>
      <c r="X182" s="292" t="str">
        <f t="shared" si="182"/>
        <v>OK</v>
      </c>
      <c r="Z182" s="292" t="s">
        <v>883</v>
      </c>
      <c r="AA182" s="284">
        <f t="shared" si="185"/>
        <v>0</v>
      </c>
      <c r="AB182" s="284">
        <f t="shared" si="186"/>
        <v>160000</v>
      </c>
      <c r="AC182" s="292" t="str">
        <f t="shared" si="183"/>
        <v>OK</v>
      </c>
      <c r="AE182" s="333" t="str">
        <f t="shared" si="193"/>
        <v>세입없음</v>
      </c>
      <c r="AG182" s="318">
        <f t="shared" si="184"/>
        <v>732</v>
      </c>
      <c r="AH182" s="290" t="str">
        <f t="shared" si="194"/>
        <v>OK</v>
      </c>
      <c r="AJ182" s="292" t="str">
        <f t="array" ref="AJ182">IF(D182="","",INDEX(구분표!$I$2:$I$313, MATCH(1,(구분표!$E$2:$E$313='17년일출'!C182)*(구분표!$F$2:$F$313='17년일출'!D182)*(구분표!$G$2:$G$313='17년일출'!B182),0)))</f>
        <v>0136</v>
      </c>
      <c r="AL182" s="292"/>
    </row>
    <row r="183" spans="1:38" ht="50.1" customHeight="1">
      <c r="A183" s="252">
        <v>173</v>
      </c>
      <c r="B183" s="334" t="str">
        <f>IFERROR(VLOOKUP($D183,구분표!$A$2:$C$313,2,FALSE),"")</f>
        <v>경제과학기술위원회</v>
      </c>
      <c r="C183" s="318" t="str">
        <f>IFERROR(VLOOKUP($D183,구분표!$A$2:$C$313,3,FALSE),"")</f>
        <v>경제실</v>
      </c>
      <c r="D183" s="299" t="s">
        <v>119</v>
      </c>
      <c r="E183" s="280" t="s">
        <v>822</v>
      </c>
      <c r="F183" s="335"/>
      <c r="G183" s="281">
        <v>173</v>
      </c>
      <c r="H183" s="280">
        <v>312</v>
      </c>
      <c r="I183" s="336" t="s">
        <v>1588</v>
      </c>
      <c r="J183" s="283">
        <v>290000</v>
      </c>
      <c r="K183" s="284">
        <v>-290000</v>
      </c>
      <c r="L183" s="285"/>
      <c r="M183" s="286">
        <f t="shared" si="93"/>
        <v>0</v>
      </c>
      <c r="N183" s="337"/>
      <c r="O183" s="288"/>
      <c r="P183" s="289">
        <f t="shared" si="192"/>
        <v>290000</v>
      </c>
      <c r="Q183" s="290" t="str">
        <f t="shared" si="86"/>
        <v>O</v>
      </c>
      <c r="R183" s="400"/>
      <c r="S183" s="292" t="s">
        <v>883</v>
      </c>
      <c r="U183" s="332" t="s">
        <v>883</v>
      </c>
      <c r="V183" s="284">
        <v>0</v>
      </c>
      <c r="W183" s="284">
        <v>-290000</v>
      </c>
      <c r="X183" s="292" t="str">
        <f t="shared" si="182"/>
        <v>OK</v>
      </c>
      <c r="Z183" s="292" t="s">
        <v>883</v>
      </c>
      <c r="AA183" s="284">
        <f t="shared" si="185"/>
        <v>0</v>
      </c>
      <c r="AB183" s="284">
        <f t="shared" si="186"/>
        <v>0</v>
      </c>
      <c r="AC183" s="292" t="str">
        <f t="shared" si="183"/>
        <v>OK</v>
      </c>
      <c r="AE183" s="333" t="str">
        <f t="shared" si="193"/>
        <v>세입없음</v>
      </c>
      <c r="AG183" s="318">
        <f t="shared" si="184"/>
        <v>732</v>
      </c>
      <c r="AH183" s="290" t="str">
        <f t="shared" si="194"/>
        <v>OK</v>
      </c>
      <c r="AJ183" s="292" t="str">
        <f t="array" ref="AJ183">IF(D183="","",INDEX(구분표!$I$2:$I$313, MATCH(1,(구분표!$E$2:$E$313='17년일출'!C183)*(구분표!$F$2:$F$313='17년일출'!D183)*(구분표!$G$2:$G$313='17년일출'!B183),0)))</f>
        <v>0136</v>
      </c>
      <c r="AL183" s="292"/>
    </row>
    <row r="184" spans="1:38" ht="50.1" customHeight="1">
      <c r="A184" s="252">
        <v>174</v>
      </c>
      <c r="B184" s="334" t="str">
        <f>IFERROR(VLOOKUP($D184,구분표!$A$2:$C$313,2,FALSE),"")</f>
        <v>경제과학기술위원회</v>
      </c>
      <c r="C184" s="318" t="str">
        <f>IFERROR(VLOOKUP($D184,구분표!$A$2:$C$313,3,FALSE),"")</f>
        <v>경제실</v>
      </c>
      <c r="D184" s="299" t="s">
        <v>119</v>
      </c>
      <c r="E184" s="280" t="s">
        <v>822</v>
      </c>
      <c r="F184" s="335"/>
      <c r="G184" s="281">
        <v>173</v>
      </c>
      <c r="H184" s="280">
        <v>312</v>
      </c>
      <c r="I184" s="336" t="s">
        <v>1852</v>
      </c>
      <c r="J184" s="283">
        <v>630000</v>
      </c>
      <c r="K184" s="284"/>
      <c r="L184" s="285"/>
      <c r="M184" s="286">
        <f>J184+K184+L184</f>
        <v>630000</v>
      </c>
      <c r="N184" s="337">
        <v>-80000</v>
      </c>
      <c r="O184" s="288"/>
      <c r="P184" s="289">
        <f>J184+N184+O184</f>
        <v>550000</v>
      </c>
      <c r="Q184" s="290" t="str">
        <f>IF(AND((M184=0),(P184&gt;0)),"O",IF(AND((K184&lt;0),(M184-P184&lt;0)),"O","X"))</f>
        <v>X</v>
      </c>
      <c r="R184" s="400"/>
      <c r="S184" s="292" t="s">
        <v>489</v>
      </c>
      <c r="U184" s="332" t="s">
        <v>489</v>
      </c>
      <c r="V184" s="284">
        <f>IF($U184&lt;&gt;"도비",IF($S184="국도비","직접입력",SUM($K184:$L184)),)</f>
        <v>0</v>
      </c>
      <c r="W184" s="284">
        <f>IF($U184="도비",SUM($K184:$L184),IF($S184="국도비","직접입력",SUM($K184:$L184)-$V184))</f>
        <v>0</v>
      </c>
      <c r="X184" s="292" t="str">
        <f t="shared" si="182"/>
        <v>OK</v>
      </c>
      <c r="Z184" s="292" t="s">
        <v>883</v>
      </c>
      <c r="AA184" s="284">
        <f t="shared" si="185"/>
        <v>0</v>
      </c>
      <c r="AB184" s="284">
        <f t="shared" si="186"/>
        <v>-80000</v>
      </c>
      <c r="AC184" s="292" t="str">
        <f t="shared" si="183"/>
        <v>OK</v>
      </c>
      <c r="AE184" s="333" t="str">
        <f>IF(U184="","",IF(U184="도비","세입없음","직접입력"))</f>
        <v>세입없음</v>
      </c>
      <c r="AG184" s="318">
        <f t="shared" si="184"/>
        <v>732</v>
      </c>
      <c r="AH184" s="290" t="str">
        <f>IF(U184="","",IF(AND(U184="도비",AE184="세입없음"),"OK",IF(AND(U184&lt;&gt;"도비",AE184&lt;&gt;""),"OK","@@")))</f>
        <v>OK</v>
      </c>
      <c r="AJ184" s="292" t="str">
        <f t="array" ref="AJ184">IF(D184="","",INDEX(구분표!$I$2:$I$313, MATCH(1,(구분표!$E$2:$E$313='17년일출'!C184)*(구분표!$F$2:$F$313='17년일출'!D184)*(구분표!$G$2:$G$313='17년일출'!B184),0)))</f>
        <v>0136</v>
      </c>
      <c r="AL184" s="292"/>
    </row>
    <row r="185" spans="1:38" ht="50.1" customHeight="1">
      <c r="A185" s="252">
        <v>175</v>
      </c>
      <c r="B185" s="334" t="str">
        <f>IFERROR(VLOOKUP($D185,구분표!$A$2:$C$313,2,FALSE),"")</f>
        <v>경제과학기술위원회</v>
      </c>
      <c r="C185" s="318" t="str">
        <f>IFERROR(VLOOKUP($D185,구분표!$A$2:$C$313,3,FALSE),"")</f>
        <v>경제실</v>
      </c>
      <c r="D185" s="299" t="s">
        <v>119</v>
      </c>
      <c r="E185" s="280" t="s">
        <v>822</v>
      </c>
      <c r="F185" s="335"/>
      <c r="G185" s="281">
        <v>173</v>
      </c>
      <c r="H185" s="280">
        <v>312</v>
      </c>
      <c r="I185" s="336" t="s">
        <v>1853</v>
      </c>
      <c r="J185" s="283">
        <v>150000</v>
      </c>
      <c r="K185" s="284"/>
      <c r="L185" s="285"/>
      <c r="M185" s="286">
        <f>J185+K185+L185</f>
        <v>150000</v>
      </c>
      <c r="N185" s="337">
        <v>-150000</v>
      </c>
      <c r="O185" s="288"/>
      <c r="P185" s="289">
        <f>J185+N185+O185</f>
        <v>0</v>
      </c>
      <c r="Q185" s="290" t="str">
        <f>IF(AND((M185=0),(P185&gt;0)),"O",IF(AND((K185&lt;0),(M185-P185&lt;0)),"O","X"))</f>
        <v>X</v>
      </c>
      <c r="R185" s="400"/>
      <c r="S185" s="292" t="s">
        <v>489</v>
      </c>
      <c r="U185" s="332" t="s">
        <v>489</v>
      </c>
      <c r="V185" s="284">
        <f>IF($U185&lt;&gt;"도비",IF($S185="국도비","직접입력",SUM($K185:$L185)),)</f>
        <v>0</v>
      </c>
      <c r="W185" s="284">
        <f>IF($U185="도비",SUM($K185:$L185),IF($S185="국도비","직접입력",SUM($K185:$L185)-$V185))</f>
        <v>0</v>
      </c>
      <c r="X185" s="292" t="str">
        <f t="shared" si="182"/>
        <v>OK</v>
      </c>
      <c r="Z185" s="292" t="s">
        <v>883</v>
      </c>
      <c r="AA185" s="284">
        <f t="shared" si="185"/>
        <v>0</v>
      </c>
      <c r="AB185" s="284">
        <f t="shared" si="186"/>
        <v>-150000</v>
      </c>
      <c r="AC185" s="292" t="str">
        <f t="shared" si="183"/>
        <v>OK</v>
      </c>
      <c r="AE185" s="333" t="str">
        <f>IF(U185="","",IF(U185="도비","세입없음","직접입력"))</f>
        <v>세입없음</v>
      </c>
      <c r="AG185" s="318">
        <f t="shared" si="184"/>
        <v>732</v>
      </c>
      <c r="AH185" s="290" t="str">
        <f>IF(U185="","",IF(AND(U185="도비",AE185="세입없음"),"OK",IF(AND(U185&lt;&gt;"도비",AE185&lt;&gt;""),"OK","@@")))</f>
        <v>OK</v>
      </c>
      <c r="AJ185" s="292" t="str">
        <f t="array" ref="AJ185">IF(D185="","",INDEX(구분표!$I$2:$I$313, MATCH(1,(구분표!$E$2:$E$313='17년일출'!C185)*(구분표!$F$2:$F$313='17년일출'!D185)*(구분표!$G$2:$G$313='17년일출'!B185),0)))</f>
        <v>0136</v>
      </c>
      <c r="AL185" s="292"/>
    </row>
    <row r="186" spans="1:38" ht="77.25" customHeight="1">
      <c r="A186" s="252">
        <v>176</v>
      </c>
      <c r="B186" s="334" t="str">
        <f>IFERROR(VLOOKUP($D186,구분표!$A$2:$C$313,2,FALSE),"")</f>
        <v>경제과학기술위원회</v>
      </c>
      <c r="C186" s="318" t="str">
        <f>IFERROR(VLOOKUP($D186,구분표!$A$2:$C$313,3,FALSE),"")</f>
        <v>경제실</v>
      </c>
      <c r="D186" s="299" t="s">
        <v>119</v>
      </c>
      <c r="E186" s="280" t="s">
        <v>822</v>
      </c>
      <c r="F186" s="335" t="s">
        <v>824</v>
      </c>
      <c r="G186" s="281">
        <v>173</v>
      </c>
      <c r="H186" s="280">
        <v>316</v>
      </c>
      <c r="I186" s="336" t="s">
        <v>1589</v>
      </c>
      <c r="J186" s="283">
        <v>6499800</v>
      </c>
      <c r="K186" s="284"/>
      <c r="L186" s="285">
        <v>3050000</v>
      </c>
      <c r="M186" s="286">
        <f t="shared" si="93"/>
        <v>9549800</v>
      </c>
      <c r="N186" s="337"/>
      <c r="O186" s="288">
        <v>3200000</v>
      </c>
      <c r="P186" s="289">
        <f t="shared" ref="P186:P205" si="195">J186+N186+O186</f>
        <v>9699800</v>
      </c>
      <c r="Q186" s="290" t="str">
        <f t="shared" si="86"/>
        <v>X</v>
      </c>
      <c r="R186" s="400" t="s">
        <v>2366</v>
      </c>
      <c r="S186" s="292" t="s">
        <v>883</v>
      </c>
      <c r="U186" s="332" t="s">
        <v>883</v>
      </c>
      <c r="V186" s="284">
        <v>0</v>
      </c>
      <c r="W186" s="284">
        <v>3050000</v>
      </c>
      <c r="X186" s="292" t="str">
        <f t="shared" si="182"/>
        <v>OK</v>
      </c>
      <c r="Z186" s="292" t="s">
        <v>883</v>
      </c>
      <c r="AA186" s="284">
        <f t="shared" si="185"/>
        <v>0</v>
      </c>
      <c r="AB186" s="284">
        <f t="shared" si="186"/>
        <v>3200000</v>
      </c>
      <c r="AC186" s="292" t="str">
        <f t="shared" si="183"/>
        <v>OK</v>
      </c>
      <c r="AE186" s="333" t="str">
        <f t="shared" si="193"/>
        <v>세입없음</v>
      </c>
      <c r="AG186" s="318">
        <f t="shared" si="184"/>
        <v>732</v>
      </c>
      <c r="AH186" s="290" t="str">
        <f t="shared" si="194"/>
        <v>OK</v>
      </c>
      <c r="AJ186" s="292" t="str">
        <f t="array" ref="AJ186">IF(D186="","",INDEX(구분표!$I$2:$I$313, MATCH(1,(구분표!$E$2:$E$313='17년일출'!C186)*(구분표!$F$2:$F$313='17년일출'!D186)*(구분표!$G$2:$G$313='17년일출'!B186),0)))</f>
        <v>0136</v>
      </c>
      <c r="AL186" s="292"/>
    </row>
    <row r="187" spans="1:38" ht="78.75" customHeight="1">
      <c r="A187" s="252">
        <v>177</v>
      </c>
      <c r="B187" s="334" t="str">
        <f>IFERROR(VLOOKUP($D187,구분표!$A$2:$C$313,2,FALSE),"")</f>
        <v>경제과학기술위원회</v>
      </c>
      <c r="C187" s="318" t="str">
        <f>IFERROR(VLOOKUP($D187,구분표!$A$2:$C$313,3,FALSE),"")</f>
        <v>경제실</v>
      </c>
      <c r="D187" s="299" t="s">
        <v>119</v>
      </c>
      <c r="E187" s="280" t="s">
        <v>822</v>
      </c>
      <c r="F187" s="335" t="s">
        <v>824</v>
      </c>
      <c r="G187" s="281">
        <v>173</v>
      </c>
      <c r="H187" s="280">
        <v>321</v>
      </c>
      <c r="I187" s="336" t="s">
        <v>1590</v>
      </c>
      <c r="J187" s="283">
        <v>2017200</v>
      </c>
      <c r="K187" s="284"/>
      <c r="L187" s="285">
        <v>2400000</v>
      </c>
      <c r="M187" s="286">
        <f t="shared" si="93"/>
        <v>4417200</v>
      </c>
      <c r="N187" s="337"/>
      <c r="O187" s="288">
        <v>1700000</v>
      </c>
      <c r="P187" s="289">
        <f t="shared" si="195"/>
        <v>3717200</v>
      </c>
      <c r="Q187" s="290" t="str">
        <f t="shared" si="86"/>
        <v>X</v>
      </c>
      <c r="R187" s="400" t="s">
        <v>2364</v>
      </c>
      <c r="S187" s="292" t="s">
        <v>883</v>
      </c>
      <c r="U187" s="332" t="s">
        <v>883</v>
      </c>
      <c r="V187" s="284">
        <v>0</v>
      </c>
      <c r="W187" s="284">
        <v>2400000</v>
      </c>
      <c r="X187" s="292" t="str">
        <f t="shared" si="182"/>
        <v>OK</v>
      </c>
      <c r="Z187" s="292" t="s">
        <v>883</v>
      </c>
      <c r="AA187" s="284">
        <f t="shared" si="185"/>
        <v>0</v>
      </c>
      <c r="AB187" s="284">
        <f t="shared" si="186"/>
        <v>1700000</v>
      </c>
      <c r="AC187" s="292" t="str">
        <f t="shared" si="183"/>
        <v>OK</v>
      </c>
      <c r="AE187" s="333" t="str">
        <f t="shared" ref="AE187:AE206" si="196">IF(U187="","",IF(U187="도비","세입없음","직접입력"))</f>
        <v>세입없음</v>
      </c>
      <c r="AG187" s="318">
        <f t="shared" si="184"/>
        <v>732</v>
      </c>
      <c r="AH187" s="290" t="str">
        <f t="shared" ref="AH187:AH206" si="197">IF(U187="","",IF(AND(U187="도비",AE187="세입없음"),"OK",IF(AND(U187&lt;&gt;"도비",AE187&lt;&gt;""),"OK","@@")))</f>
        <v>OK</v>
      </c>
      <c r="AJ187" s="292" t="str">
        <f t="array" ref="AJ187">IF(D187="","",INDEX(구분표!$I$2:$I$313, MATCH(1,(구분표!$E$2:$E$313='17년일출'!C187)*(구분표!$F$2:$F$313='17년일출'!D187)*(구분표!$G$2:$G$313='17년일출'!B187),0)))</f>
        <v>0136</v>
      </c>
      <c r="AL187" s="292"/>
    </row>
    <row r="188" spans="1:38" ht="50.1" customHeight="1">
      <c r="A188" s="252">
        <v>178</v>
      </c>
      <c r="B188" s="334" t="str">
        <f>IFERROR(VLOOKUP($D188,구분표!$A$2:$C$313,2,FALSE),"")</f>
        <v>경제과학기술위원회</v>
      </c>
      <c r="C188" s="318" t="str">
        <f>IFERROR(VLOOKUP($D188,구분표!$A$2:$C$313,3,FALSE),"")</f>
        <v>경제실</v>
      </c>
      <c r="D188" s="299" t="s">
        <v>119</v>
      </c>
      <c r="E188" s="280" t="s">
        <v>822</v>
      </c>
      <c r="F188" s="335"/>
      <c r="G188" s="281">
        <v>174</v>
      </c>
      <c r="H188" s="280">
        <v>324</v>
      </c>
      <c r="I188" s="336" t="s">
        <v>1591</v>
      </c>
      <c r="J188" s="283">
        <v>70000</v>
      </c>
      <c r="K188" s="284"/>
      <c r="L188" s="285">
        <v>230000</v>
      </c>
      <c r="M188" s="286">
        <f t="shared" si="93"/>
        <v>300000</v>
      </c>
      <c r="N188" s="337"/>
      <c r="O188" s="288">
        <v>230000</v>
      </c>
      <c r="P188" s="289">
        <f t="shared" si="195"/>
        <v>300000</v>
      </c>
      <c r="Q188" s="290" t="str">
        <f t="shared" si="86"/>
        <v>X</v>
      </c>
      <c r="R188" s="400"/>
      <c r="S188" s="292" t="s">
        <v>883</v>
      </c>
      <c r="U188" s="332" t="s">
        <v>883</v>
      </c>
      <c r="V188" s="284">
        <v>0</v>
      </c>
      <c r="W188" s="284">
        <v>230000</v>
      </c>
      <c r="X188" s="292" t="str">
        <f t="shared" si="182"/>
        <v>OK</v>
      </c>
      <c r="Z188" s="292" t="s">
        <v>883</v>
      </c>
      <c r="AA188" s="284">
        <f t="shared" si="185"/>
        <v>0</v>
      </c>
      <c r="AB188" s="284">
        <f t="shared" si="186"/>
        <v>230000</v>
      </c>
      <c r="AC188" s="292" t="str">
        <f t="shared" si="183"/>
        <v>OK</v>
      </c>
      <c r="AE188" s="333" t="str">
        <f t="shared" si="196"/>
        <v>세입없음</v>
      </c>
      <c r="AG188" s="318">
        <f t="shared" si="184"/>
        <v>732</v>
      </c>
      <c r="AH188" s="290" t="str">
        <f t="shared" si="197"/>
        <v>OK</v>
      </c>
      <c r="AJ188" s="292" t="str">
        <f t="array" ref="AJ188">IF(D188="","",INDEX(구분표!$I$2:$I$313, MATCH(1,(구분표!$E$2:$E$313='17년일출'!C188)*(구분표!$F$2:$F$313='17년일출'!D188)*(구분표!$G$2:$G$313='17년일출'!B188),0)))</f>
        <v>0136</v>
      </c>
      <c r="AL188" s="292"/>
    </row>
    <row r="189" spans="1:38" ht="50.1" customHeight="1">
      <c r="A189" s="252">
        <v>179</v>
      </c>
      <c r="B189" s="334" t="str">
        <f>IFERROR(VLOOKUP($D189,구분표!$A$2:$C$313,2,FALSE),"")</f>
        <v>경제과학기술위원회</v>
      </c>
      <c r="C189" s="318" t="str">
        <f>IFERROR(VLOOKUP($D189,구분표!$A$2:$C$313,3,FALSE),"")</f>
        <v>경제실</v>
      </c>
      <c r="D189" s="299" t="s">
        <v>119</v>
      </c>
      <c r="E189" s="280" t="s">
        <v>822</v>
      </c>
      <c r="F189" s="335"/>
      <c r="G189" s="281">
        <v>175</v>
      </c>
      <c r="H189" s="280">
        <v>341</v>
      </c>
      <c r="I189" s="336" t="s">
        <v>1592</v>
      </c>
      <c r="J189" s="283">
        <v>105000</v>
      </c>
      <c r="K189" s="284"/>
      <c r="L189" s="285">
        <v>35000</v>
      </c>
      <c r="M189" s="286">
        <f t="shared" si="93"/>
        <v>140000</v>
      </c>
      <c r="N189" s="337"/>
      <c r="O189" s="288">
        <v>35000</v>
      </c>
      <c r="P189" s="289">
        <f t="shared" si="195"/>
        <v>140000</v>
      </c>
      <c r="Q189" s="290" t="str">
        <f t="shared" si="86"/>
        <v>X</v>
      </c>
      <c r="R189" s="400"/>
      <c r="S189" s="292" t="s">
        <v>883</v>
      </c>
      <c r="U189" s="332" t="s">
        <v>883</v>
      </c>
      <c r="V189" s="284">
        <v>0</v>
      </c>
      <c r="W189" s="284">
        <v>35000</v>
      </c>
      <c r="X189" s="292" t="str">
        <f t="shared" si="182"/>
        <v>OK</v>
      </c>
      <c r="Z189" s="292" t="s">
        <v>883</v>
      </c>
      <c r="AA189" s="284">
        <f t="shared" si="185"/>
        <v>0</v>
      </c>
      <c r="AB189" s="284">
        <f t="shared" si="186"/>
        <v>35000</v>
      </c>
      <c r="AC189" s="292" t="str">
        <f t="shared" si="183"/>
        <v>OK</v>
      </c>
      <c r="AE189" s="333" t="str">
        <f t="shared" si="196"/>
        <v>세입없음</v>
      </c>
      <c r="AG189" s="318">
        <f t="shared" si="184"/>
        <v>732</v>
      </c>
      <c r="AH189" s="290" t="str">
        <f t="shared" si="197"/>
        <v>OK</v>
      </c>
      <c r="AJ189" s="292" t="str">
        <f t="array" ref="AJ189">IF(D189="","",INDEX(구분표!$I$2:$I$313, MATCH(1,(구분표!$E$2:$E$313='17년일출'!C189)*(구분표!$F$2:$F$313='17년일출'!D189)*(구분표!$G$2:$G$313='17년일출'!B189),0)))</f>
        <v>0136</v>
      </c>
      <c r="AL189" s="292"/>
    </row>
    <row r="190" spans="1:38" ht="50.1" customHeight="1">
      <c r="A190" s="252">
        <v>180</v>
      </c>
      <c r="B190" s="334" t="str">
        <f>IFERROR(VLOOKUP($D190,구분표!$A$2:$C$313,2,FALSE),"")</f>
        <v>경제과학기술위원회</v>
      </c>
      <c r="C190" s="318" t="str">
        <f>IFERROR(VLOOKUP($D190,구분표!$A$2:$C$313,3,FALSE),"")</f>
        <v>경제실</v>
      </c>
      <c r="D190" s="299" t="s">
        <v>119</v>
      </c>
      <c r="E190" s="280" t="s">
        <v>822</v>
      </c>
      <c r="F190" s="335"/>
      <c r="G190" s="281">
        <v>175</v>
      </c>
      <c r="H190" s="280">
        <v>344</v>
      </c>
      <c r="I190" s="336" t="s">
        <v>1593</v>
      </c>
      <c r="J190" s="283">
        <v>26000</v>
      </c>
      <c r="K190" s="284"/>
      <c r="L190" s="285">
        <v>35000</v>
      </c>
      <c r="M190" s="286">
        <f t="shared" si="93"/>
        <v>61000</v>
      </c>
      <c r="N190" s="337"/>
      <c r="O190" s="288">
        <v>35000</v>
      </c>
      <c r="P190" s="289">
        <f t="shared" si="195"/>
        <v>61000</v>
      </c>
      <c r="Q190" s="290" t="str">
        <f t="shared" si="86"/>
        <v>X</v>
      </c>
      <c r="R190" s="400"/>
      <c r="S190" s="292" t="s">
        <v>883</v>
      </c>
      <c r="U190" s="332" t="s">
        <v>883</v>
      </c>
      <c r="V190" s="284">
        <v>0</v>
      </c>
      <c r="W190" s="284">
        <v>35000</v>
      </c>
      <c r="X190" s="292" t="str">
        <f t="shared" si="182"/>
        <v>OK</v>
      </c>
      <c r="Z190" s="292" t="s">
        <v>883</v>
      </c>
      <c r="AA190" s="284">
        <f t="shared" si="185"/>
        <v>0</v>
      </c>
      <c r="AB190" s="284">
        <f t="shared" si="186"/>
        <v>35000</v>
      </c>
      <c r="AC190" s="292" t="str">
        <f t="shared" si="183"/>
        <v>OK</v>
      </c>
      <c r="AE190" s="333" t="str">
        <f t="shared" si="196"/>
        <v>세입없음</v>
      </c>
      <c r="AG190" s="318">
        <f t="shared" si="184"/>
        <v>732</v>
      </c>
      <c r="AH190" s="290" t="str">
        <f t="shared" si="197"/>
        <v>OK</v>
      </c>
      <c r="AJ190" s="292" t="str">
        <f t="array" ref="AJ190">IF(D190="","",INDEX(구분표!$I$2:$I$313, MATCH(1,(구분표!$E$2:$E$313='17년일출'!C190)*(구분표!$F$2:$F$313='17년일출'!D190)*(구분표!$G$2:$G$313='17년일출'!B190),0)))</f>
        <v>0136</v>
      </c>
      <c r="AL190" s="292"/>
    </row>
    <row r="191" spans="1:38" ht="50.1" customHeight="1">
      <c r="A191" s="252">
        <v>181</v>
      </c>
      <c r="B191" s="334" t="str">
        <f>IFERROR(VLOOKUP($D191,구분표!$A$2:$C$313,2,FALSE),"")</f>
        <v>경제과학기술위원회</v>
      </c>
      <c r="C191" s="318" t="str">
        <f>IFERROR(VLOOKUP($D191,구분표!$A$2:$C$313,3,FALSE),"")</f>
        <v>경제실</v>
      </c>
      <c r="D191" s="299" t="s">
        <v>119</v>
      </c>
      <c r="E191" s="280" t="s">
        <v>822</v>
      </c>
      <c r="F191" s="335"/>
      <c r="G191" s="281">
        <v>175</v>
      </c>
      <c r="H191" s="280">
        <v>347</v>
      </c>
      <c r="I191" s="336" t="s">
        <v>1594</v>
      </c>
      <c r="J191" s="283">
        <v>63000</v>
      </c>
      <c r="K191" s="284">
        <v>-63000</v>
      </c>
      <c r="L191" s="285">
        <v>0</v>
      </c>
      <c r="M191" s="286">
        <f t="shared" si="93"/>
        <v>0</v>
      </c>
      <c r="N191" s="337">
        <v>-63000</v>
      </c>
      <c r="O191" s="288"/>
      <c r="P191" s="289">
        <f t="shared" si="195"/>
        <v>0</v>
      </c>
      <c r="Q191" s="290" t="str">
        <f t="shared" si="86"/>
        <v>X</v>
      </c>
      <c r="R191" s="400"/>
      <c r="S191" s="292" t="s">
        <v>883</v>
      </c>
      <c r="U191" s="332" t="s">
        <v>883</v>
      </c>
      <c r="V191" s="284">
        <v>0</v>
      </c>
      <c r="W191" s="284">
        <v>-63000</v>
      </c>
      <c r="X191" s="292" t="str">
        <f t="shared" si="182"/>
        <v>OK</v>
      </c>
      <c r="Z191" s="292" t="s">
        <v>883</v>
      </c>
      <c r="AA191" s="284">
        <f t="shared" si="185"/>
        <v>0</v>
      </c>
      <c r="AB191" s="284">
        <f t="shared" si="186"/>
        <v>-63000</v>
      </c>
      <c r="AC191" s="292" t="str">
        <f t="shared" si="183"/>
        <v>OK</v>
      </c>
      <c r="AE191" s="333" t="str">
        <f t="shared" si="196"/>
        <v>세입없음</v>
      </c>
      <c r="AG191" s="318">
        <f t="shared" si="184"/>
        <v>732</v>
      </c>
      <c r="AH191" s="290" t="str">
        <f t="shared" si="197"/>
        <v>OK</v>
      </c>
      <c r="AJ191" s="292" t="str">
        <f t="array" ref="AJ191">IF(D191="","",INDEX(구분표!$I$2:$I$313, MATCH(1,(구분표!$E$2:$E$313='17년일출'!C191)*(구분표!$F$2:$F$313='17년일출'!D191)*(구분표!$G$2:$G$313='17년일출'!B191),0)))</f>
        <v>0136</v>
      </c>
      <c r="AL191" s="292"/>
    </row>
    <row r="192" spans="1:38" ht="80.099999999999994" customHeight="1">
      <c r="A192" s="252">
        <v>182</v>
      </c>
      <c r="B192" s="334" t="str">
        <f>IFERROR(VLOOKUP($D192,구분표!$A$2:$C$313,2,FALSE),"")</f>
        <v>경제과학기술위원회</v>
      </c>
      <c r="C192" s="318" t="str">
        <f>IFERROR(VLOOKUP($D192,구분표!$A$2:$C$313,3,FALSE),"")</f>
        <v>경제실</v>
      </c>
      <c r="D192" s="299" t="s">
        <v>122</v>
      </c>
      <c r="E192" s="280" t="s">
        <v>822</v>
      </c>
      <c r="F192" s="335" t="s">
        <v>824</v>
      </c>
      <c r="G192" s="281">
        <v>178</v>
      </c>
      <c r="H192" s="280">
        <v>375</v>
      </c>
      <c r="I192" s="336" t="s">
        <v>1595</v>
      </c>
      <c r="J192" s="283">
        <v>938000</v>
      </c>
      <c r="K192" s="284"/>
      <c r="L192" s="285">
        <v>727000</v>
      </c>
      <c r="M192" s="286">
        <f t="shared" si="93"/>
        <v>1665000</v>
      </c>
      <c r="N192" s="337"/>
      <c r="O192" s="288">
        <v>727000</v>
      </c>
      <c r="P192" s="289">
        <f t="shared" si="195"/>
        <v>1665000</v>
      </c>
      <c r="Q192" s="290" t="str">
        <f t="shared" si="86"/>
        <v>X</v>
      </c>
      <c r="R192" s="400"/>
      <c r="S192" s="292" t="s">
        <v>883</v>
      </c>
      <c r="U192" s="332" t="s">
        <v>883</v>
      </c>
      <c r="V192" s="284">
        <v>0</v>
      </c>
      <c r="W192" s="284">
        <v>727000</v>
      </c>
      <c r="X192" s="292" t="str">
        <f t="shared" si="182"/>
        <v>OK</v>
      </c>
      <c r="Z192" s="292" t="s">
        <v>883</v>
      </c>
      <c r="AA192" s="284">
        <f t="shared" si="185"/>
        <v>0</v>
      </c>
      <c r="AB192" s="284">
        <f t="shared" si="186"/>
        <v>727000</v>
      </c>
      <c r="AC192" s="292" t="str">
        <f t="shared" si="183"/>
        <v>OK</v>
      </c>
      <c r="AE192" s="333" t="str">
        <f t="shared" si="196"/>
        <v>세입없음</v>
      </c>
      <c r="AG192" s="318">
        <f t="shared" si="184"/>
        <v>732</v>
      </c>
      <c r="AH192" s="290" t="str">
        <f t="shared" si="197"/>
        <v>OK</v>
      </c>
      <c r="AJ192" s="292" t="str">
        <f t="array" ref="AJ192">IF(D192="","",INDEX(구분표!$I$2:$I$313, MATCH(1,(구분표!$E$2:$E$313='17년일출'!C192)*(구분표!$F$2:$F$313='17년일출'!D192)*(구분표!$G$2:$G$313='17년일출'!B192),0)))</f>
        <v>0137</v>
      </c>
      <c r="AL192" s="292"/>
    </row>
    <row r="193" spans="1:38" ht="50.1" customHeight="1">
      <c r="A193" s="252">
        <v>183</v>
      </c>
      <c r="B193" s="334" t="str">
        <f>IFERROR(VLOOKUP($D193,구분표!$A$2:$C$313,2,FALSE),"")</f>
        <v>경제과학기술위원회</v>
      </c>
      <c r="C193" s="318" t="str">
        <f>IFERROR(VLOOKUP($D193,구분표!$A$2:$C$313,3,FALSE),"")</f>
        <v>경제실</v>
      </c>
      <c r="D193" s="299" t="s">
        <v>122</v>
      </c>
      <c r="E193" s="280" t="s">
        <v>822</v>
      </c>
      <c r="F193" s="335" t="s">
        <v>824</v>
      </c>
      <c r="G193" s="281">
        <v>179</v>
      </c>
      <c r="H193" s="280">
        <v>388</v>
      </c>
      <c r="I193" s="336" t="s">
        <v>1596</v>
      </c>
      <c r="J193" s="283">
        <v>4000000</v>
      </c>
      <c r="K193" s="284"/>
      <c r="L193" s="285">
        <v>2400000</v>
      </c>
      <c r="M193" s="286">
        <f t="shared" si="93"/>
        <v>6400000</v>
      </c>
      <c r="N193" s="337"/>
      <c r="O193" s="288">
        <v>2400000</v>
      </c>
      <c r="P193" s="289">
        <f t="shared" si="195"/>
        <v>6400000</v>
      </c>
      <c r="Q193" s="290" t="str">
        <f t="shared" si="86"/>
        <v>X</v>
      </c>
      <c r="R193" s="400"/>
      <c r="S193" s="292" t="s">
        <v>883</v>
      </c>
      <c r="U193" s="332" t="s">
        <v>883</v>
      </c>
      <c r="V193" s="284">
        <v>0</v>
      </c>
      <c r="W193" s="284">
        <v>2400000</v>
      </c>
      <c r="X193" s="292" t="str">
        <f t="shared" si="182"/>
        <v>OK</v>
      </c>
      <c r="Z193" s="292" t="s">
        <v>883</v>
      </c>
      <c r="AA193" s="284">
        <f t="shared" si="185"/>
        <v>0</v>
      </c>
      <c r="AB193" s="284">
        <f t="shared" si="186"/>
        <v>2400000</v>
      </c>
      <c r="AC193" s="292" t="str">
        <f t="shared" si="183"/>
        <v>OK</v>
      </c>
      <c r="AE193" s="333" t="str">
        <f t="shared" si="196"/>
        <v>세입없음</v>
      </c>
      <c r="AG193" s="318">
        <f t="shared" si="184"/>
        <v>732</v>
      </c>
      <c r="AH193" s="290" t="str">
        <f t="shared" si="197"/>
        <v>OK</v>
      </c>
      <c r="AJ193" s="292" t="str">
        <f t="array" ref="AJ193">IF(D193="","",INDEX(구분표!$I$2:$I$313, MATCH(1,(구분표!$E$2:$E$313='17년일출'!C193)*(구분표!$F$2:$F$313='17년일출'!D193)*(구분표!$G$2:$G$313='17년일출'!B193),0)))</f>
        <v>0137</v>
      </c>
      <c r="AL193" s="292"/>
    </row>
    <row r="194" spans="1:38" ht="50.1" customHeight="1">
      <c r="A194" s="252">
        <v>184</v>
      </c>
      <c r="B194" s="334" t="str">
        <f>IFERROR(VLOOKUP($D194,구분표!$A$2:$C$313,2,FALSE),"")</f>
        <v>경제과학기술위원회</v>
      </c>
      <c r="C194" s="318" t="str">
        <f>IFERROR(VLOOKUP($D194,구분표!$A$2:$C$313,3,FALSE),"")</f>
        <v>경제실</v>
      </c>
      <c r="D194" s="299" t="s">
        <v>122</v>
      </c>
      <c r="E194" s="280" t="s">
        <v>822</v>
      </c>
      <c r="F194" s="335" t="s">
        <v>824</v>
      </c>
      <c r="G194" s="281">
        <v>180</v>
      </c>
      <c r="H194" s="280">
        <v>424</v>
      </c>
      <c r="I194" s="336" t="s">
        <v>1597</v>
      </c>
      <c r="J194" s="283">
        <v>450000</v>
      </c>
      <c r="K194" s="284"/>
      <c r="L194" s="285">
        <v>100000</v>
      </c>
      <c r="M194" s="286">
        <f t="shared" si="93"/>
        <v>550000</v>
      </c>
      <c r="N194" s="337"/>
      <c r="O194" s="288">
        <v>100000</v>
      </c>
      <c r="P194" s="289">
        <f t="shared" si="195"/>
        <v>550000</v>
      </c>
      <c r="Q194" s="290" t="str">
        <f t="shared" si="86"/>
        <v>X</v>
      </c>
      <c r="R194" s="400"/>
      <c r="S194" s="292" t="s">
        <v>883</v>
      </c>
      <c r="U194" s="332" t="s">
        <v>883</v>
      </c>
      <c r="V194" s="284">
        <v>0</v>
      </c>
      <c r="W194" s="284">
        <v>100000</v>
      </c>
      <c r="X194" s="292" t="str">
        <f t="shared" si="182"/>
        <v>OK</v>
      </c>
      <c r="Z194" s="292" t="s">
        <v>883</v>
      </c>
      <c r="AA194" s="284">
        <f t="shared" si="185"/>
        <v>0</v>
      </c>
      <c r="AB194" s="284">
        <f t="shared" si="186"/>
        <v>100000</v>
      </c>
      <c r="AC194" s="292" t="str">
        <f t="shared" si="183"/>
        <v>OK</v>
      </c>
      <c r="AE194" s="333" t="str">
        <f t="shared" si="196"/>
        <v>세입없음</v>
      </c>
      <c r="AG194" s="318">
        <f t="shared" si="184"/>
        <v>732</v>
      </c>
      <c r="AH194" s="290" t="str">
        <f t="shared" si="197"/>
        <v>OK</v>
      </c>
      <c r="AJ194" s="292" t="str">
        <f t="array" ref="AJ194">IF(D194="","",INDEX(구분표!$I$2:$I$313, MATCH(1,(구분표!$E$2:$E$313='17년일출'!C194)*(구분표!$F$2:$F$313='17년일출'!D194)*(구분표!$G$2:$G$313='17년일출'!B194),0)))</f>
        <v>0137</v>
      </c>
      <c r="AL194" s="292"/>
    </row>
    <row r="195" spans="1:38" ht="50.1" customHeight="1">
      <c r="A195" s="252">
        <v>185</v>
      </c>
      <c r="B195" s="334" t="str">
        <f>IFERROR(VLOOKUP($D195,구분표!$A$2:$C$313,2,FALSE),"")</f>
        <v>경제과학기술위원회</v>
      </c>
      <c r="C195" s="318" t="str">
        <f>IFERROR(VLOOKUP($D195,구분표!$A$2:$C$313,3,FALSE),"")</f>
        <v>경제실</v>
      </c>
      <c r="D195" s="299" t="s">
        <v>122</v>
      </c>
      <c r="E195" s="280" t="s">
        <v>822</v>
      </c>
      <c r="F195" s="335"/>
      <c r="G195" s="281">
        <v>180</v>
      </c>
      <c r="H195" s="280">
        <v>433</v>
      </c>
      <c r="I195" s="336" t="s">
        <v>1598</v>
      </c>
      <c r="J195" s="283">
        <v>2060000</v>
      </c>
      <c r="K195" s="284"/>
      <c r="L195" s="285">
        <v>940000</v>
      </c>
      <c r="M195" s="286">
        <f t="shared" si="93"/>
        <v>3000000</v>
      </c>
      <c r="N195" s="337"/>
      <c r="O195" s="288">
        <v>940000</v>
      </c>
      <c r="P195" s="289">
        <f t="shared" si="195"/>
        <v>3000000</v>
      </c>
      <c r="Q195" s="290" t="str">
        <f t="shared" si="86"/>
        <v>X</v>
      </c>
      <c r="R195" s="400"/>
      <c r="S195" s="292" t="s">
        <v>883</v>
      </c>
      <c r="U195" s="332" t="s">
        <v>883</v>
      </c>
      <c r="V195" s="284">
        <v>0</v>
      </c>
      <c r="W195" s="284">
        <v>940000</v>
      </c>
      <c r="X195" s="292" t="str">
        <f t="shared" si="182"/>
        <v>OK</v>
      </c>
      <c r="Z195" s="292" t="s">
        <v>883</v>
      </c>
      <c r="AA195" s="284">
        <f t="shared" si="185"/>
        <v>0</v>
      </c>
      <c r="AB195" s="284">
        <f t="shared" si="186"/>
        <v>940000</v>
      </c>
      <c r="AC195" s="292" t="str">
        <f t="shared" si="183"/>
        <v>OK</v>
      </c>
      <c r="AE195" s="333" t="str">
        <f t="shared" si="196"/>
        <v>세입없음</v>
      </c>
      <c r="AG195" s="318">
        <f t="shared" si="184"/>
        <v>732</v>
      </c>
      <c r="AH195" s="290" t="str">
        <f t="shared" si="197"/>
        <v>OK</v>
      </c>
      <c r="AJ195" s="292" t="str">
        <f t="array" ref="AJ195">IF(D195="","",INDEX(구분표!$I$2:$I$313, MATCH(1,(구분표!$E$2:$E$313='17년일출'!C195)*(구분표!$F$2:$F$313='17년일출'!D195)*(구분표!$G$2:$G$313='17년일출'!B195),0)))</f>
        <v>0137</v>
      </c>
      <c r="AL195" s="292"/>
    </row>
    <row r="196" spans="1:38" ht="50.1" customHeight="1">
      <c r="A196" s="252">
        <v>186</v>
      </c>
      <c r="B196" s="334" t="str">
        <f>IFERROR(VLOOKUP($D196,구분표!$A$2:$C$313,2,FALSE),"")</f>
        <v>경제과학기술위원회</v>
      </c>
      <c r="C196" s="318" t="str">
        <f>IFERROR(VLOOKUP($D196,구분표!$A$2:$C$313,3,FALSE),"")</f>
        <v>경제실</v>
      </c>
      <c r="D196" s="299" t="s">
        <v>122</v>
      </c>
      <c r="E196" s="280" t="s">
        <v>822</v>
      </c>
      <c r="F196" s="335"/>
      <c r="G196" s="281">
        <v>181</v>
      </c>
      <c r="H196" s="280">
        <v>442</v>
      </c>
      <c r="I196" s="336" t="s">
        <v>1599</v>
      </c>
      <c r="J196" s="283">
        <v>700000</v>
      </c>
      <c r="K196" s="284"/>
      <c r="L196" s="285">
        <v>230000</v>
      </c>
      <c r="M196" s="286">
        <f t="shared" si="93"/>
        <v>930000</v>
      </c>
      <c r="N196" s="337"/>
      <c r="O196" s="288">
        <v>230000</v>
      </c>
      <c r="P196" s="289">
        <f t="shared" si="195"/>
        <v>930000</v>
      </c>
      <c r="Q196" s="290" t="str">
        <f t="shared" si="86"/>
        <v>X</v>
      </c>
      <c r="R196" s="400"/>
      <c r="S196" s="292" t="s">
        <v>883</v>
      </c>
      <c r="U196" s="332" t="s">
        <v>883</v>
      </c>
      <c r="V196" s="284">
        <v>0</v>
      </c>
      <c r="W196" s="284">
        <v>230000</v>
      </c>
      <c r="X196" s="292" t="str">
        <f t="shared" ref="X196:X227" si="198">IF(SUM($K196:$L196)=SUM($V196:$W196),"OK","검토")</f>
        <v>OK</v>
      </c>
      <c r="Z196" s="292" t="s">
        <v>883</v>
      </c>
      <c r="AA196" s="284">
        <f t="shared" si="185"/>
        <v>0</v>
      </c>
      <c r="AB196" s="284">
        <f t="shared" si="186"/>
        <v>230000</v>
      </c>
      <c r="AC196" s="292" t="str">
        <f t="shared" ref="AC196:AC227" si="199">IF(SUM(N196:O196)=SUM(AA196:AB196),"OK","검토")</f>
        <v>OK</v>
      </c>
      <c r="AE196" s="333" t="str">
        <f t="shared" si="196"/>
        <v>세입없음</v>
      </c>
      <c r="AG196" s="318">
        <f t="shared" ref="AG196:AG227" si="200">IF(AE196="","",COUNTIF($AE$7:$AE$925,AE196))</f>
        <v>732</v>
      </c>
      <c r="AH196" s="290" t="str">
        <f t="shared" si="197"/>
        <v>OK</v>
      </c>
      <c r="AJ196" s="292" t="str">
        <f t="array" ref="AJ196">IF(D196="","",INDEX(구분표!$I$2:$I$313, MATCH(1,(구분표!$E$2:$E$313='17년일출'!C196)*(구분표!$F$2:$F$313='17년일출'!D196)*(구분표!$G$2:$G$313='17년일출'!B196),0)))</f>
        <v>0137</v>
      </c>
      <c r="AL196" s="292"/>
    </row>
    <row r="197" spans="1:38" ht="74.25" customHeight="1">
      <c r="A197" s="252">
        <v>187</v>
      </c>
      <c r="B197" s="334" t="str">
        <f>IFERROR(VLOOKUP($D197,구분표!$A$2:$C$313,2,FALSE),"")</f>
        <v>경제과학기술위원회</v>
      </c>
      <c r="C197" s="318" t="str">
        <f>IFERROR(VLOOKUP($D197,구분표!$A$2:$C$313,3,FALSE),"")</f>
        <v>경제실</v>
      </c>
      <c r="D197" s="299" t="s">
        <v>122</v>
      </c>
      <c r="E197" s="280" t="s">
        <v>822</v>
      </c>
      <c r="F197" s="335" t="s">
        <v>824</v>
      </c>
      <c r="G197" s="281">
        <v>181</v>
      </c>
      <c r="H197" s="280">
        <v>463</v>
      </c>
      <c r="I197" s="336" t="s">
        <v>1600</v>
      </c>
      <c r="J197" s="283">
        <v>4000000</v>
      </c>
      <c r="K197" s="284">
        <v>0</v>
      </c>
      <c r="L197" s="285">
        <v>0</v>
      </c>
      <c r="M197" s="286">
        <f t="shared" si="93"/>
        <v>4000000</v>
      </c>
      <c r="N197" s="337"/>
      <c r="O197" s="288"/>
      <c r="P197" s="289">
        <f t="shared" si="195"/>
        <v>4000000</v>
      </c>
      <c r="Q197" s="290" t="str">
        <f t="shared" si="86"/>
        <v>X</v>
      </c>
      <c r="R197" s="379"/>
      <c r="S197" s="292" t="s">
        <v>883</v>
      </c>
      <c r="U197" s="332" t="s">
        <v>883</v>
      </c>
      <c r="V197" s="284">
        <v>0</v>
      </c>
      <c r="W197" s="284">
        <v>0</v>
      </c>
      <c r="X197" s="292" t="str">
        <f t="shared" si="198"/>
        <v>OK</v>
      </c>
      <c r="Z197" s="292" t="s">
        <v>883</v>
      </c>
      <c r="AA197" s="284">
        <f t="shared" si="185"/>
        <v>0</v>
      </c>
      <c r="AB197" s="284">
        <f t="shared" si="186"/>
        <v>0</v>
      </c>
      <c r="AC197" s="292" t="str">
        <f t="shared" si="199"/>
        <v>OK</v>
      </c>
      <c r="AE197" s="333" t="str">
        <f t="shared" si="196"/>
        <v>세입없음</v>
      </c>
      <c r="AG197" s="318">
        <f t="shared" si="200"/>
        <v>732</v>
      </c>
      <c r="AH197" s="290" t="str">
        <f t="shared" si="197"/>
        <v>OK</v>
      </c>
      <c r="AJ197" s="292" t="str">
        <f t="array" ref="AJ197">IF(D197="","",INDEX(구분표!$I$2:$I$313, MATCH(1,(구분표!$E$2:$E$313='17년일출'!C197)*(구분표!$F$2:$F$313='17년일출'!D197)*(구분표!$G$2:$G$313='17년일출'!B197),0)))</f>
        <v>0137</v>
      </c>
      <c r="AL197" s="292"/>
    </row>
    <row r="198" spans="1:38" ht="50.1" customHeight="1">
      <c r="A198" s="252">
        <v>188</v>
      </c>
      <c r="B198" s="334" t="str">
        <f>IFERROR(VLOOKUP($D198,구분표!$A$2:$C$313,2,FALSE),"")</f>
        <v>경제과학기술위원회</v>
      </c>
      <c r="C198" s="318" t="str">
        <f>IFERROR(VLOOKUP($D198,구분표!$A$2:$C$313,3,FALSE),"")</f>
        <v>경제실</v>
      </c>
      <c r="D198" s="299" t="s">
        <v>122</v>
      </c>
      <c r="E198" s="280" t="s">
        <v>822</v>
      </c>
      <c r="F198" s="335" t="s">
        <v>824</v>
      </c>
      <c r="G198" s="281">
        <v>182</v>
      </c>
      <c r="H198" s="280">
        <v>478</v>
      </c>
      <c r="I198" s="336" t="s">
        <v>1601</v>
      </c>
      <c r="J198" s="283">
        <v>3000000</v>
      </c>
      <c r="K198" s="284"/>
      <c r="L198" s="285">
        <v>2000000</v>
      </c>
      <c r="M198" s="286">
        <f t="shared" ref="M198:M228" si="201">J198+K198+L198</f>
        <v>5000000</v>
      </c>
      <c r="N198" s="337"/>
      <c r="O198" s="288"/>
      <c r="P198" s="289">
        <f t="shared" si="195"/>
        <v>3000000</v>
      </c>
      <c r="Q198" s="290" t="str">
        <f t="shared" si="86"/>
        <v>X</v>
      </c>
      <c r="R198" s="400"/>
      <c r="S198" s="292" t="s">
        <v>883</v>
      </c>
      <c r="U198" s="332" t="s">
        <v>883</v>
      </c>
      <c r="V198" s="284">
        <v>0</v>
      </c>
      <c r="W198" s="284">
        <v>2000000</v>
      </c>
      <c r="X198" s="292" t="str">
        <f t="shared" si="198"/>
        <v>OK</v>
      </c>
      <c r="Z198" s="292" t="s">
        <v>883</v>
      </c>
      <c r="AA198" s="284">
        <f t="shared" ref="AA198:AA229" si="202">IF($U198&lt;&gt;"도비",IF($S198="국도비","직접입력",SUM($N198:$O198)),)</f>
        <v>0</v>
      </c>
      <c r="AB198" s="284">
        <f t="shared" ref="AB198:AB229" si="203">IF($U198="도비",SUM(N198:O198),IF($S198="국도비","직접입력",SUM(N198:O198)-AA198))</f>
        <v>0</v>
      </c>
      <c r="AC198" s="292" t="str">
        <f t="shared" si="199"/>
        <v>OK</v>
      </c>
      <c r="AE198" s="333" t="str">
        <f t="shared" si="196"/>
        <v>세입없음</v>
      </c>
      <c r="AG198" s="318">
        <f t="shared" si="200"/>
        <v>732</v>
      </c>
      <c r="AH198" s="290" t="str">
        <f t="shared" si="197"/>
        <v>OK</v>
      </c>
      <c r="AJ198" s="292" t="str">
        <f t="array" ref="AJ198">IF(D198="","",INDEX(구분표!$I$2:$I$313, MATCH(1,(구분표!$E$2:$E$313='17년일출'!C198)*(구분표!$F$2:$F$313='17년일출'!D198)*(구분표!$G$2:$G$313='17년일출'!B198),0)))</f>
        <v>0137</v>
      </c>
      <c r="AL198" s="292"/>
    </row>
    <row r="199" spans="1:38" ht="50.1" customHeight="1">
      <c r="A199" s="252">
        <v>189</v>
      </c>
      <c r="B199" s="334" t="str">
        <f>IFERROR(VLOOKUP($D199,구분표!$A$2:$C$313,2,FALSE),"")</f>
        <v>경제과학기술위원회</v>
      </c>
      <c r="C199" s="318" t="str">
        <f>IFERROR(VLOOKUP($D199,구분표!$A$2:$C$313,3,FALSE),"")</f>
        <v>경제실</v>
      </c>
      <c r="D199" s="299" t="s">
        <v>122</v>
      </c>
      <c r="E199" s="280" t="s">
        <v>822</v>
      </c>
      <c r="F199" s="335" t="s">
        <v>824</v>
      </c>
      <c r="G199" s="281">
        <v>183</v>
      </c>
      <c r="H199" s="280">
        <v>484</v>
      </c>
      <c r="I199" s="336" t="s">
        <v>1602</v>
      </c>
      <c r="J199" s="283">
        <v>5000000</v>
      </c>
      <c r="K199" s="284"/>
      <c r="L199" s="285">
        <v>2000000</v>
      </c>
      <c r="M199" s="286">
        <f t="shared" si="201"/>
        <v>7000000</v>
      </c>
      <c r="N199" s="337"/>
      <c r="O199" s="288"/>
      <c r="P199" s="289">
        <f t="shared" si="195"/>
        <v>5000000</v>
      </c>
      <c r="Q199" s="290" t="str">
        <f t="shared" si="86"/>
        <v>X</v>
      </c>
      <c r="R199" s="400"/>
      <c r="S199" s="292" t="s">
        <v>883</v>
      </c>
      <c r="U199" s="332" t="s">
        <v>883</v>
      </c>
      <c r="V199" s="284">
        <v>0</v>
      </c>
      <c r="W199" s="284">
        <v>2000000</v>
      </c>
      <c r="X199" s="292" t="str">
        <f t="shared" si="198"/>
        <v>OK</v>
      </c>
      <c r="Z199" s="292" t="s">
        <v>883</v>
      </c>
      <c r="AA199" s="284">
        <f t="shared" si="202"/>
        <v>0</v>
      </c>
      <c r="AB199" s="284">
        <f t="shared" si="203"/>
        <v>0</v>
      </c>
      <c r="AC199" s="292" t="str">
        <f t="shared" si="199"/>
        <v>OK</v>
      </c>
      <c r="AE199" s="333" t="str">
        <f t="shared" si="196"/>
        <v>세입없음</v>
      </c>
      <c r="AG199" s="318">
        <f t="shared" si="200"/>
        <v>732</v>
      </c>
      <c r="AH199" s="290" t="str">
        <f t="shared" si="197"/>
        <v>OK</v>
      </c>
      <c r="AJ199" s="292" t="str">
        <f t="array" ref="AJ199">IF(D199="","",INDEX(구분표!$I$2:$I$313, MATCH(1,(구분표!$E$2:$E$313='17년일출'!C199)*(구분표!$F$2:$F$313='17년일출'!D199)*(구분표!$G$2:$G$313='17년일출'!B199),0)))</f>
        <v>0137</v>
      </c>
      <c r="AL199" s="292"/>
    </row>
    <row r="200" spans="1:38" ht="50.1" customHeight="1">
      <c r="A200" s="252">
        <v>190</v>
      </c>
      <c r="B200" s="334" t="str">
        <f>IFERROR(VLOOKUP($D200,구분표!$A$2:$C$313,2,FALSE),"")</f>
        <v>경제과학기술위원회</v>
      </c>
      <c r="C200" s="318" t="str">
        <f>IFERROR(VLOOKUP($D200,구분표!$A$2:$C$313,3,FALSE),"")</f>
        <v>경제실</v>
      </c>
      <c r="D200" s="299" t="s">
        <v>128</v>
      </c>
      <c r="E200" s="280" t="s">
        <v>822</v>
      </c>
      <c r="F200" s="335" t="s">
        <v>824</v>
      </c>
      <c r="G200" s="281">
        <v>187</v>
      </c>
      <c r="H200" s="280">
        <v>528</v>
      </c>
      <c r="I200" s="336" t="s">
        <v>1603</v>
      </c>
      <c r="J200" s="283">
        <v>3000000</v>
      </c>
      <c r="K200" s="284"/>
      <c r="L200" s="285">
        <v>600000</v>
      </c>
      <c r="M200" s="286">
        <f t="shared" si="201"/>
        <v>3600000</v>
      </c>
      <c r="N200" s="337"/>
      <c r="O200" s="288">
        <v>600000</v>
      </c>
      <c r="P200" s="289">
        <f t="shared" si="195"/>
        <v>3600000</v>
      </c>
      <c r="Q200" s="290" t="str">
        <f t="shared" si="86"/>
        <v>X</v>
      </c>
      <c r="R200" s="372" t="s">
        <v>900</v>
      </c>
      <c r="S200" s="292" t="s">
        <v>883</v>
      </c>
      <c r="U200" s="332" t="s">
        <v>883</v>
      </c>
      <c r="V200" s="284">
        <v>0</v>
      </c>
      <c r="W200" s="284">
        <v>600000</v>
      </c>
      <c r="X200" s="292" t="str">
        <f t="shared" si="198"/>
        <v>OK</v>
      </c>
      <c r="Z200" s="292" t="s">
        <v>883</v>
      </c>
      <c r="AA200" s="284">
        <f t="shared" si="202"/>
        <v>0</v>
      </c>
      <c r="AB200" s="284">
        <f t="shared" si="203"/>
        <v>600000</v>
      </c>
      <c r="AC200" s="292" t="str">
        <f t="shared" si="199"/>
        <v>OK</v>
      </c>
      <c r="AE200" s="333" t="str">
        <f t="shared" si="196"/>
        <v>세입없음</v>
      </c>
      <c r="AG200" s="318">
        <f t="shared" si="200"/>
        <v>732</v>
      </c>
      <c r="AH200" s="290" t="str">
        <f t="shared" si="197"/>
        <v>OK</v>
      </c>
      <c r="AJ200" s="292" t="str">
        <f t="array" ref="AJ200">IF(D200="","",INDEX(구분표!$I$2:$I$313, MATCH(1,(구분표!$E$2:$E$313='17년일출'!C200)*(구분표!$F$2:$F$313='17년일출'!D200)*(구분표!$G$2:$G$313='17년일출'!B200),0)))</f>
        <v>0139</v>
      </c>
      <c r="AL200" s="292"/>
    </row>
    <row r="201" spans="1:38" ht="50.1" customHeight="1">
      <c r="A201" s="252">
        <v>191</v>
      </c>
      <c r="B201" s="334" t="str">
        <f>IFERROR(VLOOKUP($D201,구분표!$A$2:$C$313,2,FALSE),"")</f>
        <v>경제과학기술위원회</v>
      </c>
      <c r="C201" s="318" t="str">
        <f>IFERROR(VLOOKUP($D201,구분표!$A$2:$C$313,3,FALSE),"")</f>
        <v>경제실</v>
      </c>
      <c r="D201" s="299" t="s">
        <v>128</v>
      </c>
      <c r="E201" s="280" t="s">
        <v>823</v>
      </c>
      <c r="F201" s="335"/>
      <c r="G201" s="281"/>
      <c r="H201" s="280">
        <v>25</v>
      </c>
      <c r="I201" s="336" t="s">
        <v>1604</v>
      </c>
      <c r="J201" s="283">
        <v>0</v>
      </c>
      <c r="K201" s="284"/>
      <c r="L201" s="285">
        <v>300000</v>
      </c>
      <c r="M201" s="286">
        <f t="shared" si="201"/>
        <v>300000</v>
      </c>
      <c r="N201" s="337"/>
      <c r="O201" s="288">
        <v>300000</v>
      </c>
      <c r="P201" s="289">
        <f t="shared" si="195"/>
        <v>300000</v>
      </c>
      <c r="Q201" s="290" t="str">
        <f t="shared" si="86"/>
        <v>X</v>
      </c>
      <c r="R201" s="400"/>
      <c r="S201" s="292" t="s">
        <v>883</v>
      </c>
      <c r="U201" s="332" t="s">
        <v>883</v>
      </c>
      <c r="V201" s="284">
        <v>0</v>
      </c>
      <c r="W201" s="284">
        <v>300000</v>
      </c>
      <c r="X201" s="292" t="str">
        <f t="shared" si="198"/>
        <v>OK</v>
      </c>
      <c r="Z201" s="292" t="s">
        <v>883</v>
      </c>
      <c r="AA201" s="284">
        <f t="shared" si="202"/>
        <v>0</v>
      </c>
      <c r="AB201" s="284">
        <f t="shared" si="203"/>
        <v>300000</v>
      </c>
      <c r="AC201" s="292" t="str">
        <f t="shared" si="199"/>
        <v>OK</v>
      </c>
      <c r="AE201" s="333" t="str">
        <f t="shared" si="196"/>
        <v>세입없음</v>
      </c>
      <c r="AG201" s="318">
        <f t="shared" si="200"/>
        <v>732</v>
      </c>
      <c r="AH201" s="290" t="str">
        <f t="shared" si="197"/>
        <v>OK</v>
      </c>
      <c r="AJ201" s="292" t="str">
        <f t="array" ref="AJ201">IF(D201="","",INDEX(구분표!$I$2:$I$313, MATCH(1,(구분표!$E$2:$E$313='17년일출'!C201)*(구분표!$F$2:$F$313='17년일출'!D201)*(구분표!$G$2:$G$313='17년일출'!B201),0)))</f>
        <v>0139</v>
      </c>
      <c r="AL201" s="292"/>
    </row>
    <row r="202" spans="1:38" ht="50.1" customHeight="1">
      <c r="A202" s="252">
        <v>192</v>
      </c>
      <c r="B202" s="334" t="str">
        <f>IFERROR(VLOOKUP($D202,구분표!$A$2:$C$313,2,FALSE),"")</f>
        <v>경제과학기술위원회</v>
      </c>
      <c r="C202" s="318" t="str">
        <f>IFERROR(VLOOKUP($D202,구분표!$A$2:$C$313,3,FALSE),"")</f>
        <v>경제실</v>
      </c>
      <c r="D202" s="299" t="s">
        <v>128</v>
      </c>
      <c r="E202" s="280" t="s">
        <v>822</v>
      </c>
      <c r="F202" s="335" t="s">
        <v>824</v>
      </c>
      <c r="G202" s="281">
        <v>187</v>
      </c>
      <c r="H202" s="280">
        <v>532</v>
      </c>
      <c r="I202" s="336" t="s">
        <v>1605</v>
      </c>
      <c r="J202" s="283">
        <v>2500000</v>
      </c>
      <c r="K202" s="284"/>
      <c r="L202" s="285">
        <v>1500000</v>
      </c>
      <c r="M202" s="286">
        <f t="shared" si="201"/>
        <v>4000000</v>
      </c>
      <c r="N202" s="337"/>
      <c r="O202" s="288">
        <v>725000</v>
      </c>
      <c r="P202" s="289">
        <f t="shared" si="195"/>
        <v>3225000</v>
      </c>
      <c r="Q202" s="290" t="str">
        <f t="shared" si="86"/>
        <v>X</v>
      </c>
      <c r="R202" s="400"/>
      <c r="S202" s="292" t="s">
        <v>883</v>
      </c>
      <c r="U202" s="332" t="s">
        <v>883</v>
      </c>
      <c r="V202" s="284">
        <v>0</v>
      </c>
      <c r="W202" s="284">
        <v>1500000</v>
      </c>
      <c r="X202" s="292" t="str">
        <f t="shared" si="198"/>
        <v>OK</v>
      </c>
      <c r="Z202" s="292" t="s">
        <v>883</v>
      </c>
      <c r="AA202" s="284">
        <f t="shared" si="202"/>
        <v>0</v>
      </c>
      <c r="AB202" s="284">
        <f t="shared" si="203"/>
        <v>725000</v>
      </c>
      <c r="AC202" s="292" t="str">
        <f t="shared" si="199"/>
        <v>OK</v>
      </c>
      <c r="AE202" s="333" t="str">
        <f t="shared" si="196"/>
        <v>세입없음</v>
      </c>
      <c r="AG202" s="318">
        <f t="shared" si="200"/>
        <v>732</v>
      </c>
      <c r="AH202" s="290" t="str">
        <f t="shared" si="197"/>
        <v>OK</v>
      </c>
      <c r="AJ202" s="292" t="str">
        <f t="array" ref="AJ202">IF(D202="","",INDEX(구분표!$I$2:$I$313, MATCH(1,(구분표!$E$2:$E$313='17년일출'!C202)*(구분표!$F$2:$F$313='17년일출'!D202)*(구분표!$G$2:$G$313='17년일출'!B202),0)))</f>
        <v>0139</v>
      </c>
      <c r="AL202" s="292"/>
    </row>
    <row r="203" spans="1:38" ht="50.1" customHeight="1">
      <c r="A203" s="252">
        <v>193</v>
      </c>
      <c r="B203" s="334" t="str">
        <f>IFERROR(VLOOKUP($D203,구분표!$A$2:$C$313,2,FALSE),"")</f>
        <v>경제과학기술위원회</v>
      </c>
      <c r="C203" s="318" t="str">
        <f>IFERROR(VLOOKUP($D203,구분표!$A$2:$C$313,3,FALSE),"")</f>
        <v>경제실</v>
      </c>
      <c r="D203" s="299" t="s">
        <v>128</v>
      </c>
      <c r="E203" s="280" t="s">
        <v>823</v>
      </c>
      <c r="F203" s="335" t="s">
        <v>824</v>
      </c>
      <c r="G203" s="281"/>
      <c r="H203" s="280">
        <v>11</v>
      </c>
      <c r="I203" s="336" t="s">
        <v>1606</v>
      </c>
      <c r="J203" s="283">
        <v>0</v>
      </c>
      <c r="K203" s="284"/>
      <c r="L203" s="285">
        <v>40000</v>
      </c>
      <c r="M203" s="286">
        <f t="shared" si="201"/>
        <v>40000</v>
      </c>
      <c r="N203" s="337"/>
      <c r="O203" s="288">
        <v>40000</v>
      </c>
      <c r="P203" s="289">
        <f t="shared" si="195"/>
        <v>40000</v>
      </c>
      <c r="Q203" s="290" t="str">
        <f t="shared" si="86"/>
        <v>X</v>
      </c>
      <c r="R203" s="400"/>
      <c r="S203" s="292" t="s">
        <v>883</v>
      </c>
      <c r="U203" s="332" t="s">
        <v>883</v>
      </c>
      <c r="V203" s="284">
        <v>0</v>
      </c>
      <c r="W203" s="284">
        <v>40000</v>
      </c>
      <c r="X203" s="292" t="str">
        <f t="shared" si="198"/>
        <v>OK</v>
      </c>
      <c r="Z203" s="292" t="s">
        <v>883</v>
      </c>
      <c r="AA203" s="284">
        <f t="shared" si="202"/>
        <v>0</v>
      </c>
      <c r="AB203" s="284">
        <f t="shared" si="203"/>
        <v>40000</v>
      </c>
      <c r="AC203" s="292" t="str">
        <f t="shared" si="199"/>
        <v>OK</v>
      </c>
      <c r="AE203" s="333" t="str">
        <f t="shared" si="196"/>
        <v>세입없음</v>
      </c>
      <c r="AG203" s="318">
        <f t="shared" si="200"/>
        <v>732</v>
      </c>
      <c r="AH203" s="290" t="str">
        <f t="shared" si="197"/>
        <v>OK</v>
      </c>
      <c r="AJ203" s="292" t="str">
        <f t="array" ref="AJ203">IF(D203="","",INDEX(구분표!$I$2:$I$313, MATCH(1,(구분표!$E$2:$E$313='17년일출'!C203)*(구분표!$F$2:$F$313='17년일출'!D203)*(구분표!$G$2:$G$313='17년일출'!B203),0)))</f>
        <v>0139</v>
      </c>
      <c r="AL203" s="292"/>
    </row>
    <row r="204" spans="1:38" ht="50.1" customHeight="1">
      <c r="A204" s="252">
        <v>194</v>
      </c>
      <c r="B204" s="334" t="str">
        <f>IFERROR(VLOOKUP($D204,구분표!$A$2:$C$313,2,FALSE),"")</f>
        <v>경제과학기술위원회</v>
      </c>
      <c r="C204" s="318" t="str">
        <f>IFERROR(VLOOKUP($D204,구분표!$A$2:$C$313,3,FALSE),"")</f>
        <v>경제실</v>
      </c>
      <c r="D204" s="299" t="s">
        <v>128</v>
      </c>
      <c r="E204" s="280" t="s">
        <v>823</v>
      </c>
      <c r="F204" s="335"/>
      <c r="G204" s="281"/>
      <c r="H204" s="280">
        <v>27</v>
      </c>
      <c r="I204" s="336" t="s">
        <v>1607</v>
      </c>
      <c r="J204" s="283">
        <v>0</v>
      </c>
      <c r="K204" s="284"/>
      <c r="L204" s="285">
        <v>1200000</v>
      </c>
      <c r="M204" s="286">
        <f t="shared" si="201"/>
        <v>1200000</v>
      </c>
      <c r="N204" s="337"/>
      <c r="O204" s="288"/>
      <c r="P204" s="289">
        <f t="shared" si="195"/>
        <v>0</v>
      </c>
      <c r="Q204" s="290" t="str">
        <f t="shared" si="86"/>
        <v>X</v>
      </c>
      <c r="R204" s="400"/>
      <c r="S204" s="292" t="s">
        <v>883</v>
      </c>
      <c r="U204" s="332" t="s">
        <v>883</v>
      </c>
      <c r="V204" s="284">
        <v>0</v>
      </c>
      <c r="W204" s="284">
        <v>1200000</v>
      </c>
      <c r="X204" s="292" t="str">
        <f t="shared" si="198"/>
        <v>OK</v>
      </c>
      <c r="Z204" s="292" t="s">
        <v>883</v>
      </c>
      <c r="AA204" s="284">
        <f t="shared" si="202"/>
        <v>0</v>
      </c>
      <c r="AB204" s="284">
        <f t="shared" si="203"/>
        <v>0</v>
      </c>
      <c r="AC204" s="292" t="str">
        <f t="shared" si="199"/>
        <v>OK</v>
      </c>
      <c r="AE204" s="333" t="str">
        <f t="shared" si="196"/>
        <v>세입없음</v>
      </c>
      <c r="AG204" s="318">
        <f t="shared" si="200"/>
        <v>732</v>
      </c>
      <c r="AH204" s="290" t="str">
        <f t="shared" si="197"/>
        <v>OK</v>
      </c>
      <c r="AJ204" s="292" t="str">
        <f t="array" ref="AJ204">IF(D204="","",INDEX(구분표!$I$2:$I$313, MATCH(1,(구분표!$E$2:$E$313='17년일출'!C204)*(구분표!$F$2:$F$313='17년일출'!D204)*(구분표!$G$2:$G$313='17년일출'!B204),0)))</f>
        <v>0139</v>
      </c>
      <c r="AL204" s="292"/>
    </row>
    <row r="205" spans="1:38" ht="50.1" customHeight="1">
      <c r="A205" s="252">
        <v>195</v>
      </c>
      <c r="B205" s="334" t="str">
        <f>IFERROR(VLOOKUP($D205,구분표!$A$2:$C$313,2,FALSE),"")</f>
        <v>경제과학기술위원회</v>
      </c>
      <c r="C205" s="318" t="str">
        <f>IFERROR(VLOOKUP($D205,구분표!$A$2:$C$313,3,FALSE),"")</f>
        <v>경제실</v>
      </c>
      <c r="D205" s="299" t="s">
        <v>128</v>
      </c>
      <c r="E205" s="280" t="s">
        <v>823</v>
      </c>
      <c r="F205" s="335"/>
      <c r="G205" s="281"/>
      <c r="H205" s="280">
        <v>28</v>
      </c>
      <c r="I205" s="336" t="s">
        <v>1608</v>
      </c>
      <c r="J205" s="283">
        <v>0</v>
      </c>
      <c r="K205" s="284"/>
      <c r="L205" s="285">
        <v>3000000</v>
      </c>
      <c r="M205" s="286">
        <f t="shared" si="201"/>
        <v>3000000</v>
      </c>
      <c r="N205" s="337"/>
      <c r="O205" s="288"/>
      <c r="P205" s="289">
        <f t="shared" si="195"/>
        <v>0</v>
      </c>
      <c r="Q205" s="290" t="str">
        <f t="shared" si="86"/>
        <v>X</v>
      </c>
      <c r="R205" s="400"/>
      <c r="S205" s="292" t="s">
        <v>883</v>
      </c>
      <c r="U205" s="332" t="s">
        <v>883</v>
      </c>
      <c r="V205" s="284">
        <v>0</v>
      </c>
      <c r="W205" s="284">
        <v>3000000</v>
      </c>
      <c r="X205" s="292" t="str">
        <f t="shared" si="198"/>
        <v>OK</v>
      </c>
      <c r="Z205" s="292" t="s">
        <v>883</v>
      </c>
      <c r="AA205" s="284">
        <f t="shared" si="202"/>
        <v>0</v>
      </c>
      <c r="AB205" s="284">
        <f t="shared" si="203"/>
        <v>0</v>
      </c>
      <c r="AC205" s="292" t="str">
        <f t="shared" si="199"/>
        <v>OK</v>
      </c>
      <c r="AE205" s="333" t="str">
        <f t="shared" si="196"/>
        <v>세입없음</v>
      </c>
      <c r="AG205" s="318">
        <f t="shared" si="200"/>
        <v>732</v>
      </c>
      <c r="AH205" s="290" t="str">
        <f t="shared" si="197"/>
        <v>OK</v>
      </c>
      <c r="AJ205" s="292" t="str">
        <f t="array" ref="AJ205">IF(D205="","",INDEX(구분표!$I$2:$I$313, MATCH(1,(구분표!$E$2:$E$313='17년일출'!C205)*(구분표!$F$2:$F$313='17년일출'!D205)*(구분표!$G$2:$G$313='17년일출'!B205),0)))</f>
        <v>0139</v>
      </c>
      <c r="AL205" s="292"/>
    </row>
    <row r="206" spans="1:38" ht="50.1" customHeight="1">
      <c r="A206" s="252">
        <v>196</v>
      </c>
      <c r="B206" s="334" t="str">
        <f>IFERROR(VLOOKUP($D206,구분표!$A$2:$C$313,2,FALSE),"")</f>
        <v>경제과학기술위원회</v>
      </c>
      <c r="C206" s="318" t="str">
        <f>IFERROR(VLOOKUP($D206,구분표!$A$2:$C$313,3,FALSE),"")</f>
        <v>경제실</v>
      </c>
      <c r="D206" s="299" t="s">
        <v>131</v>
      </c>
      <c r="E206" s="280" t="s">
        <v>822</v>
      </c>
      <c r="F206" s="335"/>
      <c r="G206" s="281">
        <v>192</v>
      </c>
      <c r="H206" s="280">
        <v>614</v>
      </c>
      <c r="I206" s="336" t="s">
        <v>1609</v>
      </c>
      <c r="J206" s="283">
        <v>300000</v>
      </c>
      <c r="K206" s="284"/>
      <c r="L206" s="285">
        <v>200000</v>
      </c>
      <c r="M206" s="286">
        <f t="shared" si="201"/>
        <v>500000</v>
      </c>
      <c r="N206" s="337"/>
      <c r="O206" s="288"/>
      <c r="P206" s="289">
        <f t="shared" ref="P206:P223" si="204">J206+N206+O206</f>
        <v>300000</v>
      </c>
      <c r="Q206" s="290" t="str">
        <f t="shared" si="86"/>
        <v>X</v>
      </c>
      <c r="R206" s="400"/>
      <c r="S206" s="292" t="s">
        <v>883</v>
      </c>
      <c r="U206" s="332" t="s">
        <v>883</v>
      </c>
      <c r="V206" s="284">
        <v>0</v>
      </c>
      <c r="W206" s="284">
        <v>200000</v>
      </c>
      <c r="X206" s="292" t="str">
        <f t="shared" si="198"/>
        <v>OK</v>
      </c>
      <c r="Z206" s="292" t="s">
        <v>883</v>
      </c>
      <c r="AA206" s="284">
        <f t="shared" si="202"/>
        <v>0</v>
      </c>
      <c r="AB206" s="284">
        <f t="shared" si="203"/>
        <v>0</v>
      </c>
      <c r="AC206" s="292" t="str">
        <f t="shared" si="199"/>
        <v>OK</v>
      </c>
      <c r="AE206" s="333" t="str">
        <f t="shared" si="196"/>
        <v>세입없음</v>
      </c>
      <c r="AG206" s="318">
        <f t="shared" si="200"/>
        <v>732</v>
      </c>
      <c r="AH206" s="290" t="str">
        <f t="shared" si="197"/>
        <v>OK</v>
      </c>
      <c r="AJ206" s="292" t="str">
        <f t="array" ref="AJ206">IF(D206="","",INDEX(구분표!$I$2:$I$313, MATCH(1,(구분표!$E$2:$E$313='17년일출'!C206)*(구분표!$F$2:$F$313='17년일출'!D206)*(구분표!$G$2:$G$313='17년일출'!B206),0)))</f>
        <v>0140</v>
      </c>
      <c r="AL206" s="292"/>
    </row>
    <row r="207" spans="1:38" ht="50.1" customHeight="1">
      <c r="A207" s="252">
        <v>197</v>
      </c>
      <c r="B207" s="334" t="str">
        <f>IFERROR(VLOOKUP($D207,구분표!$A$2:$C$313,2,FALSE),"")</f>
        <v>경제과학기술위원회</v>
      </c>
      <c r="C207" s="318" t="str">
        <f>IFERROR(VLOOKUP($D207,구분표!$A$2:$C$313,3,FALSE),"")</f>
        <v>경제실</v>
      </c>
      <c r="D207" s="299" t="s">
        <v>131</v>
      </c>
      <c r="E207" s="280" t="s">
        <v>822</v>
      </c>
      <c r="F207" s="335" t="s">
        <v>824</v>
      </c>
      <c r="G207" s="281">
        <v>193</v>
      </c>
      <c r="H207" s="280">
        <v>628</v>
      </c>
      <c r="I207" s="336" t="s">
        <v>1610</v>
      </c>
      <c r="J207" s="283">
        <v>400000</v>
      </c>
      <c r="K207" s="284"/>
      <c r="L207" s="285">
        <v>100000</v>
      </c>
      <c r="M207" s="286">
        <f t="shared" si="201"/>
        <v>500000</v>
      </c>
      <c r="N207" s="337"/>
      <c r="O207" s="288">
        <v>50000</v>
      </c>
      <c r="P207" s="289">
        <f t="shared" si="204"/>
        <v>450000</v>
      </c>
      <c r="Q207" s="290" t="str">
        <f t="shared" si="86"/>
        <v>X</v>
      </c>
      <c r="R207" s="400"/>
      <c r="S207" s="292" t="s">
        <v>883</v>
      </c>
      <c r="U207" s="332" t="s">
        <v>883</v>
      </c>
      <c r="V207" s="284">
        <v>0</v>
      </c>
      <c r="W207" s="284">
        <v>100000</v>
      </c>
      <c r="X207" s="292" t="str">
        <f t="shared" si="198"/>
        <v>OK</v>
      </c>
      <c r="Z207" s="292" t="s">
        <v>883</v>
      </c>
      <c r="AA207" s="284">
        <f t="shared" si="202"/>
        <v>0</v>
      </c>
      <c r="AB207" s="284">
        <f t="shared" si="203"/>
        <v>50000</v>
      </c>
      <c r="AC207" s="292" t="str">
        <f t="shared" si="199"/>
        <v>OK</v>
      </c>
      <c r="AE207" s="333" t="str">
        <f t="shared" ref="AE207:AE223" si="205">IF(U207="","",IF(U207="도비","세입없음","직접입력"))</f>
        <v>세입없음</v>
      </c>
      <c r="AG207" s="318">
        <f t="shared" si="200"/>
        <v>732</v>
      </c>
      <c r="AH207" s="290" t="str">
        <f t="shared" ref="AH207:AH223" si="206">IF(U207="","",IF(AND(U207="도비",AE207="세입없음"),"OK",IF(AND(U207&lt;&gt;"도비",AE207&lt;&gt;""),"OK","@@")))</f>
        <v>OK</v>
      </c>
      <c r="AJ207" s="292" t="str">
        <f t="array" ref="AJ207">IF(D207="","",INDEX(구분표!$I$2:$I$313, MATCH(1,(구분표!$E$2:$E$313='17년일출'!C207)*(구분표!$F$2:$F$313='17년일출'!D207)*(구분표!$G$2:$G$313='17년일출'!B207),0)))</f>
        <v>0140</v>
      </c>
      <c r="AL207" s="292"/>
    </row>
    <row r="208" spans="1:38" ht="50.1" customHeight="1">
      <c r="A208" s="252">
        <v>198</v>
      </c>
      <c r="B208" s="334" t="str">
        <f>IFERROR(VLOOKUP($D208,구분표!$A$2:$C$313,2,FALSE),"")</f>
        <v>경제과학기술위원회</v>
      </c>
      <c r="C208" s="318" t="str">
        <f>IFERROR(VLOOKUP($D208,구분표!$A$2:$C$313,3,FALSE),"")</f>
        <v>경제실</v>
      </c>
      <c r="D208" s="299" t="s">
        <v>131</v>
      </c>
      <c r="E208" s="280" t="s">
        <v>822</v>
      </c>
      <c r="F208" s="335"/>
      <c r="G208" s="281">
        <v>193</v>
      </c>
      <c r="H208" s="280">
        <v>628</v>
      </c>
      <c r="I208" s="336" t="s">
        <v>1611</v>
      </c>
      <c r="J208" s="283">
        <v>300000</v>
      </c>
      <c r="K208" s="284"/>
      <c r="L208" s="285">
        <v>200000</v>
      </c>
      <c r="M208" s="286">
        <f t="shared" si="201"/>
        <v>500000</v>
      </c>
      <c r="N208" s="337"/>
      <c r="O208" s="288">
        <v>200000</v>
      </c>
      <c r="P208" s="289">
        <f t="shared" si="204"/>
        <v>500000</v>
      </c>
      <c r="Q208" s="290" t="str">
        <f t="shared" si="86"/>
        <v>X</v>
      </c>
      <c r="R208" s="400"/>
      <c r="S208" s="292" t="s">
        <v>883</v>
      </c>
      <c r="U208" s="332" t="s">
        <v>883</v>
      </c>
      <c r="V208" s="284">
        <v>0</v>
      </c>
      <c r="W208" s="284">
        <v>200000</v>
      </c>
      <c r="X208" s="292" t="str">
        <f t="shared" si="198"/>
        <v>OK</v>
      </c>
      <c r="Z208" s="292" t="s">
        <v>883</v>
      </c>
      <c r="AA208" s="284">
        <f t="shared" si="202"/>
        <v>0</v>
      </c>
      <c r="AB208" s="284">
        <f t="shared" si="203"/>
        <v>200000</v>
      </c>
      <c r="AC208" s="292" t="str">
        <f t="shared" si="199"/>
        <v>OK</v>
      </c>
      <c r="AE208" s="333" t="str">
        <f t="shared" si="205"/>
        <v>세입없음</v>
      </c>
      <c r="AG208" s="318">
        <f t="shared" si="200"/>
        <v>732</v>
      </c>
      <c r="AH208" s="290" t="str">
        <f t="shared" si="206"/>
        <v>OK</v>
      </c>
      <c r="AJ208" s="292" t="str">
        <f t="array" ref="AJ208">IF(D208="","",INDEX(구분표!$I$2:$I$313, MATCH(1,(구분표!$E$2:$E$313='17년일출'!C208)*(구분표!$F$2:$F$313='17년일출'!D208)*(구분표!$G$2:$G$313='17년일출'!B208),0)))</f>
        <v>0140</v>
      </c>
      <c r="AL208" s="292"/>
    </row>
    <row r="209" spans="1:38" ht="50.1" customHeight="1">
      <c r="A209" s="252">
        <v>199</v>
      </c>
      <c r="B209" s="334" t="str">
        <f>IFERROR(VLOOKUP($D209,구분표!$A$2:$C$313,2,FALSE),"")</f>
        <v>경제과학기술위원회</v>
      </c>
      <c r="C209" s="318" t="str">
        <f>IFERROR(VLOOKUP($D209,구분표!$A$2:$C$313,3,FALSE),"")</f>
        <v>경제실</v>
      </c>
      <c r="D209" s="299" t="s">
        <v>131</v>
      </c>
      <c r="E209" s="280" t="s">
        <v>822</v>
      </c>
      <c r="F209" s="335"/>
      <c r="G209" s="281">
        <v>193</v>
      </c>
      <c r="H209" s="280">
        <v>635</v>
      </c>
      <c r="I209" s="336" t="s">
        <v>1612</v>
      </c>
      <c r="J209" s="283">
        <v>400000</v>
      </c>
      <c r="K209" s="284"/>
      <c r="L209" s="285">
        <v>100000</v>
      </c>
      <c r="M209" s="286">
        <f t="shared" si="201"/>
        <v>500000</v>
      </c>
      <c r="N209" s="337"/>
      <c r="O209" s="288"/>
      <c r="P209" s="289">
        <f t="shared" si="204"/>
        <v>400000</v>
      </c>
      <c r="Q209" s="290" t="str">
        <f t="shared" si="86"/>
        <v>X</v>
      </c>
      <c r="R209" s="400"/>
      <c r="S209" s="292" t="s">
        <v>883</v>
      </c>
      <c r="U209" s="332" t="s">
        <v>883</v>
      </c>
      <c r="V209" s="284">
        <v>0</v>
      </c>
      <c r="W209" s="284">
        <v>100000</v>
      </c>
      <c r="X209" s="292" t="str">
        <f t="shared" si="198"/>
        <v>OK</v>
      </c>
      <c r="Z209" s="292" t="s">
        <v>883</v>
      </c>
      <c r="AA209" s="284">
        <f t="shared" si="202"/>
        <v>0</v>
      </c>
      <c r="AB209" s="284">
        <f t="shared" si="203"/>
        <v>0</v>
      </c>
      <c r="AC209" s="292" t="str">
        <f t="shared" si="199"/>
        <v>OK</v>
      </c>
      <c r="AE209" s="333" t="str">
        <f t="shared" si="205"/>
        <v>세입없음</v>
      </c>
      <c r="AG209" s="318">
        <f t="shared" si="200"/>
        <v>732</v>
      </c>
      <c r="AH209" s="290" t="str">
        <f t="shared" si="206"/>
        <v>OK</v>
      </c>
      <c r="AJ209" s="292" t="str">
        <f t="array" ref="AJ209">IF(D209="","",INDEX(구분표!$I$2:$I$313, MATCH(1,(구분표!$E$2:$E$313='17년일출'!C209)*(구분표!$F$2:$F$313='17년일출'!D209)*(구분표!$G$2:$G$313='17년일출'!B209),0)))</f>
        <v>0140</v>
      </c>
      <c r="AL209" s="292"/>
    </row>
    <row r="210" spans="1:38" ht="50.1" customHeight="1">
      <c r="A210" s="252">
        <v>200</v>
      </c>
      <c r="B210" s="334" t="str">
        <f>IFERROR(VLOOKUP($D210,구분표!$A$2:$C$313,2,FALSE),"")</f>
        <v>경제과학기술위원회</v>
      </c>
      <c r="C210" s="318" t="str">
        <f>IFERROR(VLOOKUP($D210,구분표!$A$2:$C$313,3,FALSE),"")</f>
        <v>경제실</v>
      </c>
      <c r="D210" s="299" t="s">
        <v>131</v>
      </c>
      <c r="E210" s="280" t="s">
        <v>822</v>
      </c>
      <c r="F210" s="335"/>
      <c r="G210" s="281">
        <v>193</v>
      </c>
      <c r="H210" s="280">
        <v>650</v>
      </c>
      <c r="I210" s="336" t="s">
        <v>1613</v>
      </c>
      <c r="J210" s="283">
        <v>200000</v>
      </c>
      <c r="K210" s="284"/>
      <c r="L210" s="285">
        <v>100000</v>
      </c>
      <c r="M210" s="286">
        <f t="shared" si="201"/>
        <v>300000</v>
      </c>
      <c r="N210" s="337"/>
      <c r="O210" s="288"/>
      <c r="P210" s="289">
        <f t="shared" si="204"/>
        <v>200000</v>
      </c>
      <c r="Q210" s="290" t="str">
        <f t="shared" si="86"/>
        <v>X</v>
      </c>
      <c r="R210" s="400"/>
      <c r="S210" s="292" t="s">
        <v>883</v>
      </c>
      <c r="U210" s="332" t="s">
        <v>883</v>
      </c>
      <c r="V210" s="284">
        <v>0</v>
      </c>
      <c r="W210" s="284">
        <v>100000</v>
      </c>
      <c r="X210" s="292" t="str">
        <f t="shared" si="198"/>
        <v>OK</v>
      </c>
      <c r="Z210" s="292" t="s">
        <v>883</v>
      </c>
      <c r="AA210" s="284">
        <f t="shared" si="202"/>
        <v>0</v>
      </c>
      <c r="AB210" s="284">
        <f t="shared" si="203"/>
        <v>0</v>
      </c>
      <c r="AC210" s="292" t="str">
        <f t="shared" si="199"/>
        <v>OK</v>
      </c>
      <c r="AE210" s="333" t="str">
        <f t="shared" si="205"/>
        <v>세입없음</v>
      </c>
      <c r="AG210" s="318">
        <f t="shared" si="200"/>
        <v>732</v>
      </c>
      <c r="AH210" s="290" t="str">
        <f t="shared" si="206"/>
        <v>OK</v>
      </c>
      <c r="AJ210" s="292" t="str">
        <f t="array" ref="AJ210">IF(D210="","",INDEX(구분표!$I$2:$I$313, MATCH(1,(구분표!$E$2:$E$313='17년일출'!C210)*(구분표!$F$2:$F$313='17년일출'!D210)*(구분표!$G$2:$G$313='17년일출'!B210),0)))</f>
        <v>0140</v>
      </c>
      <c r="AL210" s="292"/>
    </row>
    <row r="211" spans="1:38" ht="50.1" customHeight="1">
      <c r="A211" s="252">
        <v>201</v>
      </c>
      <c r="B211" s="334" t="str">
        <f>IFERROR(VLOOKUP($D211,구분표!$A$2:$C$313,2,FALSE),"")</f>
        <v>경제과학기술위원회</v>
      </c>
      <c r="C211" s="318" t="str">
        <f>IFERROR(VLOOKUP($D211,구분표!$A$2:$C$313,3,FALSE),"")</f>
        <v>경제실</v>
      </c>
      <c r="D211" s="299" t="s">
        <v>131</v>
      </c>
      <c r="E211" s="280" t="s">
        <v>822</v>
      </c>
      <c r="F211" s="335"/>
      <c r="G211" s="281">
        <v>194</v>
      </c>
      <c r="H211" s="280">
        <v>668</v>
      </c>
      <c r="I211" s="336" t="s">
        <v>1614</v>
      </c>
      <c r="J211" s="283">
        <v>100000</v>
      </c>
      <c r="K211" s="284"/>
      <c r="L211" s="285">
        <v>100000</v>
      </c>
      <c r="M211" s="286">
        <f t="shared" si="201"/>
        <v>200000</v>
      </c>
      <c r="N211" s="337"/>
      <c r="O211" s="288"/>
      <c r="P211" s="289">
        <f t="shared" si="204"/>
        <v>100000</v>
      </c>
      <c r="Q211" s="290" t="str">
        <f t="shared" si="86"/>
        <v>X</v>
      </c>
      <c r="R211" s="400"/>
      <c r="S211" s="292" t="s">
        <v>883</v>
      </c>
      <c r="U211" s="332" t="s">
        <v>883</v>
      </c>
      <c r="V211" s="284">
        <v>0</v>
      </c>
      <c r="W211" s="284">
        <v>100000</v>
      </c>
      <c r="X211" s="292" t="str">
        <f t="shared" si="198"/>
        <v>OK</v>
      </c>
      <c r="Z211" s="292" t="s">
        <v>883</v>
      </c>
      <c r="AA211" s="284">
        <f t="shared" si="202"/>
        <v>0</v>
      </c>
      <c r="AB211" s="284">
        <f t="shared" si="203"/>
        <v>0</v>
      </c>
      <c r="AC211" s="292" t="str">
        <f t="shared" si="199"/>
        <v>OK</v>
      </c>
      <c r="AE211" s="333" t="str">
        <f t="shared" si="205"/>
        <v>세입없음</v>
      </c>
      <c r="AG211" s="318">
        <f t="shared" si="200"/>
        <v>732</v>
      </c>
      <c r="AH211" s="290" t="str">
        <f t="shared" si="206"/>
        <v>OK</v>
      </c>
      <c r="AJ211" s="292" t="str">
        <f t="array" ref="AJ211">IF(D211="","",INDEX(구분표!$I$2:$I$313, MATCH(1,(구분표!$E$2:$E$313='17년일출'!C211)*(구분표!$F$2:$F$313='17년일출'!D211)*(구분표!$G$2:$G$313='17년일출'!B211),0)))</f>
        <v>0140</v>
      </c>
      <c r="AL211" s="292"/>
    </row>
    <row r="212" spans="1:38" ht="50.1" customHeight="1">
      <c r="A212" s="252">
        <v>202</v>
      </c>
      <c r="B212" s="334" t="str">
        <f>IFERROR(VLOOKUP($D212,구분표!$A$2:$C$313,2,FALSE),"")</f>
        <v>경제과학기술위원회</v>
      </c>
      <c r="C212" s="318" t="str">
        <f>IFERROR(VLOOKUP($D212,구분표!$A$2:$C$313,3,FALSE),"")</f>
        <v>경제실</v>
      </c>
      <c r="D212" s="299" t="s">
        <v>131</v>
      </c>
      <c r="E212" s="280" t="s">
        <v>822</v>
      </c>
      <c r="F212" s="335"/>
      <c r="G212" s="281">
        <v>195</v>
      </c>
      <c r="H212" s="280">
        <v>711</v>
      </c>
      <c r="I212" s="336" t="s">
        <v>1615</v>
      </c>
      <c r="J212" s="283">
        <v>300000</v>
      </c>
      <c r="K212" s="284"/>
      <c r="L212" s="285">
        <v>500000</v>
      </c>
      <c r="M212" s="286">
        <f t="shared" si="201"/>
        <v>800000</v>
      </c>
      <c r="N212" s="337"/>
      <c r="O212" s="288"/>
      <c r="P212" s="289">
        <f t="shared" si="204"/>
        <v>300000</v>
      </c>
      <c r="Q212" s="290" t="str">
        <f t="shared" si="86"/>
        <v>X</v>
      </c>
      <c r="R212" s="400"/>
      <c r="S212" s="292" t="s">
        <v>883</v>
      </c>
      <c r="U212" s="332" t="s">
        <v>883</v>
      </c>
      <c r="V212" s="284">
        <v>0</v>
      </c>
      <c r="W212" s="284">
        <v>500000</v>
      </c>
      <c r="X212" s="292" t="str">
        <f t="shared" si="198"/>
        <v>OK</v>
      </c>
      <c r="Z212" s="292" t="s">
        <v>883</v>
      </c>
      <c r="AA212" s="284">
        <f t="shared" si="202"/>
        <v>0</v>
      </c>
      <c r="AB212" s="284">
        <f t="shared" si="203"/>
        <v>0</v>
      </c>
      <c r="AC212" s="292" t="str">
        <f t="shared" si="199"/>
        <v>OK</v>
      </c>
      <c r="AE212" s="333" t="str">
        <f t="shared" si="205"/>
        <v>세입없음</v>
      </c>
      <c r="AG212" s="318">
        <f t="shared" si="200"/>
        <v>732</v>
      </c>
      <c r="AH212" s="290" t="str">
        <f t="shared" si="206"/>
        <v>OK</v>
      </c>
      <c r="AJ212" s="292" t="str">
        <f t="array" ref="AJ212">IF(D212="","",INDEX(구분표!$I$2:$I$313, MATCH(1,(구분표!$E$2:$E$313='17년일출'!C212)*(구분표!$F$2:$F$313='17년일출'!D212)*(구분표!$G$2:$G$313='17년일출'!B212),0)))</f>
        <v>0140</v>
      </c>
      <c r="AL212" s="292"/>
    </row>
    <row r="213" spans="1:38" ht="50.1" customHeight="1">
      <c r="A213" s="252">
        <v>203</v>
      </c>
      <c r="B213" s="334" t="str">
        <f>IFERROR(VLOOKUP($D213,구분표!$A$2:$C$313,2,FALSE),"")</f>
        <v>경제과학기술위원회</v>
      </c>
      <c r="C213" s="318" t="str">
        <f>IFERROR(VLOOKUP($D213,구분표!$A$2:$C$313,3,FALSE),"")</f>
        <v>경제실</v>
      </c>
      <c r="D213" s="299" t="s">
        <v>134</v>
      </c>
      <c r="E213" s="280" t="s">
        <v>822</v>
      </c>
      <c r="F213" s="335" t="s">
        <v>824</v>
      </c>
      <c r="G213" s="281">
        <v>197</v>
      </c>
      <c r="H213" s="280">
        <v>725</v>
      </c>
      <c r="I213" s="336" t="s">
        <v>1616</v>
      </c>
      <c r="J213" s="283">
        <v>2500000</v>
      </c>
      <c r="K213" s="284"/>
      <c r="L213" s="285">
        <v>500000</v>
      </c>
      <c r="M213" s="286">
        <f t="shared" si="201"/>
        <v>3000000</v>
      </c>
      <c r="N213" s="337"/>
      <c r="O213" s="288">
        <v>500000</v>
      </c>
      <c r="P213" s="289">
        <f t="shared" si="204"/>
        <v>3000000</v>
      </c>
      <c r="Q213" s="290" t="str">
        <f t="shared" si="86"/>
        <v>X</v>
      </c>
      <c r="R213" s="400"/>
      <c r="S213" s="292" t="s">
        <v>883</v>
      </c>
      <c r="U213" s="332" t="s">
        <v>883</v>
      </c>
      <c r="V213" s="284">
        <v>0</v>
      </c>
      <c r="W213" s="284">
        <v>500000</v>
      </c>
      <c r="X213" s="292" t="str">
        <f t="shared" si="198"/>
        <v>OK</v>
      </c>
      <c r="Z213" s="292" t="s">
        <v>883</v>
      </c>
      <c r="AA213" s="284">
        <f t="shared" si="202"/>
        <v>0</v>
      </c>
      <c r="AB213" s="284">
        <f t="shared" si="203"/>
        <v>500000</v>
      </c>
      <c r="AC213" s="292" t="str">
        <f t="shared" si="199"/>
        <v>OK</v>
      </c>
      <c r="AE213" s="333" t="str">
        <f t="shared" si="205"/>
        <v>세입없음</v>
      </c>
      <c r="AG213" s="318">
        <f t="shared" si="200"/>
        <v>732</v>
      </c>
      <c r="AH213" s="290" t="str">
        <f t="shared" si="206"/>
        <v>OK</v>
      </c>
      <c r="AJ213" s="292" t="str">
        <f t="array" ref="AJ213">IF(D213="","",INDEX(구분표!$I$2:$I$313, MATCH(1,(구분표!$E$2:$E$313='17년일출'!C213)*(구분표!$F$2:$F$313='17년일출'!D213)*(구분표!$G$2:$G$313='17년일출'!B213),0)))</f>
        <v>0141</v>
      </c>
      <c r="AL213" s="292"/>
    </row>
    <row r="214" spans="1:38" ht="50.1" customHeight="1">
      <c r="A214" s="252">
        <v>204</v>
      </c>
      <c r="B214" s="334" t="str">
        <f>IFERROR(VLOOKUP($D214,구분표!$A$2:$C$313,2,FALSE),"")</f>
        <v>경제과학기술위원회</v>
      </c>
      <c r="C214" s="318" t="str">
        <f>IFERROR(VLOOKUP($D214,구분표!$A$2:$C$313,3,FALSE),"")</f>
        <v>경제실</v>
      </c>
      <c r="D214" s="299" t="s">
        <v>134</v>
      </c>
      <c r="E214" s="280" t="s">
        <v>822</v>
      </c>
      <c r="F214" s="335" t="s">
        <v>824</v>
      </c>
      <c r="G214" s="281">
        <v>197</v>
      </c>
      <c r="H214" s="280">
        <v>729</v>
      </c>
      <c r="I214" s="336" t="s">
        <v>1617</v>
      </c>
      <c r="J214" s="283">
        <v>570000</v>
      </c>
      <c r="K214" s="284"/>
      <c r="L214" s="285">
        <v>230000</v>
      </c>
      <c r="M214" s="286">
        <f t="shared" si="201"/>
        <v>800000</v>
      </c>
      <c r="N214" s="337"/>
      <c r="O214" s="288"/>
      <c r="P214" s="289">
        <f t="shared" si="204"/>
        <v>570000</v>
      </c>
      <c r="Q214" s="290" t="str">
        <f t="shared" si="86"/>
        <v>X</v>
      </c>
      <c r="R214" s="400"/>
      <c r="S214" s="292" t="s">
        <v>883</v>
      </c>
      <c r="U214" s="332" t="s">
        <v>883</v>
      </c>
      <c r="V214" s="284">
        <v>0</v>
      </c>
      <c r="W214" s="284">
        <v>230000</v>
      </c>
      <c r="X214" s="292" t="str">
        <f t="shared" si="198"/>
        <v>OK</v>
      </c>
      <c r="Z214" s="292" t="s">
        <v>883</v>
      </c>
      <c r="AA214" s="284">
        <f t="shared" si="202"/>
        <v>0</v>
      </c>
      <c r="AB214" s="284">
        <f t="shared" si="203"/>
        <v>0</v>
      </c>
      <c r="AC214" s="292" t="str">
        <f t="shared" si="199"/>
        <v>OK</v>
      </c>
      <c r="AE214" s="333" t="str">
        <f t="shared" si="205"/>
        <v>세입없음</v>
      </c>
      <c r="AG214" s="318">
        <f t="shared" si="200"/>
        <v>732</v>
      </c>
      <c r="AH214" s="290" t="str">
        <f t="shared" si="206"/>
        <v>OK</v>
      </c>
      <c r="AJ214" s="292" t="str">
        <f t="array" ref="AJ214">IF(D214="","",INDEX(구분표!$I$2:$I$313, MATCH(1,(구분표!$E$2:$E$313='17년일출'!C214)*(구분표!$F$2:$F$313='17년일출'!D214)*(구분표!$G$2:$G$313='17년일출'!B214),0)))</f>
        <v>0141</v>
      </c>
      <c r="AL214" s="292"/>
    </row>
    <row r="215" spans="1:38" ht="50.1" customHeight="1">
      <c r="A215" s="252">
        <v>205</v>
      </c>
      <c r="B215" s="334" t="str">
        <f>IFERROR(VLOOKUP($D215,구분표!$A$2:$C$313,2,FALSE),"")</f>
        <v>경제과학기술위원회</v>
      </c>
      <c r="C215" s="318" t="str">
        <f>IFERROR(VLOOKUP($D215,구분표!$A$2:$C$313,3,FALSE),"")</f>
        <v>경제실</v>
      </c>
      <c r="D215" s="299" t="s">
        <v>134</v>
      </c>
      <c r="E215" s="280" t="s">
        <v>823</v>
      </c>
      <c r="F215" s="335" t="s">
        <v>824</v>
      </c>
      <c r="G215" s="281"/>
      <c r="H215" s="280">
        <v>29</v>
      </c>
      <c r="I215" s="336" t="s">
        <v>1618</v>
      </c>
      <c r="J215" s="283">
        <v>0</v>
      </c>
      <c r="K215" s="284"/>
      <c r="L215" s="285">
        <v>300000</v>
      </c>
      <c r="M215" s="286">
        <f t="shared" si="201"/>
        <v>300000</v>
      </c>
      <c r="N215" s="337"/>
      <c r="O215" s="288">
        <v>300000</v>
      </c>
      <c r="P215" s="289">
        <f t="shared" si="204"/>
        <v>300000</v>
      </c>
      <c r="Q215" s="290" t="str">
        <f t="shared" si="86"/>
        <v>X</v>
      </c>
      <c r="R215" s="400"/>
      <c r="S215" s="292" t="s">
        <v>883</v>
      </c>
      <c r="U215" s="332" t="s">
        <v>883</v>
      </c>
      <c r="V215" s="284">
        <v>0</v>
      </c>
      <c r="W215" s="284">
        <v>300000</v>
      </c>
      <c r="X215" s="292" t="str">
        <f t="shared" si="198"/>
        <v>OK</v>
      </c>
      <c r="Z215" s="292" t="s">
        <v>883</v>
      </c>
      <c r="AA215" s="284">
        <f t="shared" si="202"/>
        <v>0</v>
      </c>
      <c r="AB215" s="284">
        <f t="shared" si="203"/>
        <v>300000</v>
      </c>
      <c r="AC215" s="292" t="str">
        <f t="shared" si="199"/>
        <v>OK</v>
      </c>
      <c r="AE215" s="333" t="str">
        <f t="shared" si="205"/>
        <v>세입없음</v>
      </c>
      <c r="AG215" s="318">
        <f t="shared" si="200"/>
        <v>732</v>
      </c>
      <c r="AH215" s="290" t="str">
        <f t="shared" si="206"/>
        <v>OK</v>
      </c>
      <c r="AJ215" s="292" t="str">
        <f t="array" ref="AJ215">IF(D215="","",INDEX(구분표!$I$2:$I$313, MATCH(1,(구분표!$E$2:$E$313='17년일출'!C215)*(구분표!$F$2:$F$313='17년일출'!D215)*(구분표!$G$2:$G$313='17년일출'!B215),0)))</f>
        <v>0141</v>
      </c>
      <c r="AL215" s="292"/>
    </row>
    <row r="216" spans="1:38" ht="50.1" customHeight="1">
      <c r="A216" s="252">
        <v>206</v>
      </c>
      <c r="B216" s="334" t="str">
        <f>IFERROR(VLOOKUP($D216,구분표!$A$2:$C$313,2,FALSE),"")</f>
        <v>경제과학기술위원회</v>
      </c>
      <c r="C216" s="318" t="str">
        <f>IFERROR(VLOOKUP($D216,구분표!$A$2:$C$313,3,FALSE),"")</f>
        <v>경제실</v>
      </c>
      <c r="D216" s="299" t="s">
        <v>134</v>
      </c>
      <c r="E216" s="280" t="s">
        <v>822</v>
      </c>
      <c r="F216" s="335" t="s">
        <v>824</v>
      </c>
      <c r="G216" s="281">
        <v>200</v>
      </c>
      <c r="H216" s="280">
        <v>800</v>
      </c>
      <c r="I216" s="336" t="s">
        <v>2067</v>
      </c>
      <c r="J216" s="283">
        <v>2000000</v>
      </c>
      <c r="K216" s="284">
        <v>-1000000</v>
      </c>
      <c r="L216" s="285">
        <v>0</v>
      </c>
      <c r="M216" s="286">
        <f t="shared" si="201"/>
        <v>1000000</v>
      </c>
      <c r="N216" s="337">
        <v>-1000000</v>
      </c>
      <c r="O216" s="288"/>
      <c r="P216" s="289">
        <f t="shared" si="204"/>
        <v>1000000</v>
      </c>
      <c r="Q216" s="290" t="str">
        <f t="shared" si="86"/>
        <v>X</v>
      </c>
      <c r="R216" s="400"/>
      <c r="S216" s="292" t="s">
        <v>883</v>
      </c>
      <c r="U216" s="332" t="s">
        <v>883</v>
      </c>
      <c r="V216" s="284">
        <v>0</v>
      </c>
      <c r="W216" s="284">
        <v>-1000000</v>
      </c>
      <c r="X216" s="292" t="str">
        <f t="shared" si="198"/>
        <v>OK</v>
      </c>
      <c r="Z216" s="292" t="s">
        <v>883</v>
      </c>
      <c r="AA216" s="284">
        <f t="shared" si="202"/>
        <v>0</v>
      </c>
      <c r="AB216" s="284">
        <f t="shared" si="203"/>
        <v>-1000000</v>
      </c>
      <c r="AC216" s="292" t="str">
        <f t="shared" si="199"/>
        <v>OK</v>
      </c>
      <c r="AE216" s="333" t="str">
        <f t="shared" si="205"/>
        <v>세입없음</v>
      </c>
      <c r="AG216" s="318">
        <f t="shared" si="200"/>
        <v>732</v>
      </c>
      <c r="AH216" s="290" t="str">
        <f t="shared" si="206"/>
        <v>OK</v>
      </c>
      <c r="AJ216" s="292" t="str">
        <f t="array" ref="AJ216">IF(D216="","",INDEX(구분표!$I$2:$I$313, MATCH(1,(구분표!$E$2:$E$313='17년일출'!C216)*(구분표!$F$2:$F$313='17년일출'!D216)*(구분표!$G$2:$G$313='17년일출'!B216),0)))</f>
        <v>0141</v>
      </c>
      <c r="AL216" s="292"/>
    </row>
    <row r="217" spans="1:38" ht="50.1" customHeight="1">
      <c r="A217" s="252">
        <v>207</v>
      </c>
      <c r="B217" s="334" t="str">
        <f>IFERROR(VLOOKUP($D217,구분표!$A$2:$C$313,2,FALSE),"")</f>
        <v>경제과학기술위원회</v>
      </c>
      <c r="C217" s="318" t="str">
        <f>IFERROR(VLOOKUP($D217,구분표!$A$2:$C$313,3,FALSE),"")</f>
        <v>경제실</v>
      </c>
      <c r="D217" s="299" t="s">
        <v>134</v>
      </c>
      <c r="E217" s="280" t="s">
        <v>823</v>
      </c>
      <c r="F217" s="335" t="s">
        <v>824</v>
      </c>
      <c r="G217" s="281"/>
      <c r="H217" s="280">
        <v>30</v>
      </c>
      <c r="I217" s="336" t="s">
        <v>1619</v>
      </c>
      <c r="J217" s="283">
        <v>0</v>
      </c>
      <c r="K217" s="284"/>
      <c r="L217" s="285">
        <v>500000</v>
      </c>
      <c r="M217" s="286">
        <f t="shared" si="201"/>
        <v>500000</v>
      </c>
      <c r="N217" s="337"/>
      <c r="O217" s="288"/>
      <c r="P217" s="289">
        <f t="shared" si="204"/>
        <v>0</v>
      </c>
      <c r="Q217" s="290" t="str">
        <f t="shared" si="86"/>
        <v>X</v>
      </c>
      <c r="R217" s="400"/>
      <c r="S217" s="292" t="s">
        <v>883</v>
      </c>
      <c r="U217" s="332" t="s">
        <v>883</v>
      </c>
      <c r="V217" s="284">
        <v>0</v>
      </c>
      <c r="W217" s="284">
        <v>500000</v>
      </c>
      <c r="X217" s="292" t="str">
        <f t="shared" si="198"/>
        <v>OK</v>
      </c>
      <c r="Z217" s="292" t="s">
        <v>883</v>
      </c>
      <c r="AA217" s="284">
        <f t="shared" si="202"/>
        <v>0</v>
      </c>
      <c r="AB217" s="284">
        <f t="shared" si="203"/>
        <v>0</v>
      </c>
      <c r="AC217" s="292" t="str">
        <f t="shared" si="199"/>
        <v>OK</v>
      </c>
      <c r="AE217" s="333" t="str">
        <f t="shared" si="205"/>
        <v>세입없음</v>
      </c>
      <c r="AG217" s="318">
        <f t="shared" si="200"/>
        <v>732</v>
      </c>
      <c r="AH217" s="290" t="str">
        <f t="shared" si="206"/>
        <v>OK</v>
      </c>
      <c r="AJ217" s="292" t="str">
        <f t="array" ref="AJ217">IF(D217="","",INDEX(구분표!$I$2:$I$313, MATCH(1,(구분표!$E$2:$E$313='17년일출'!C217)*(구분표!$F$2:$F$313='17년일출'!D217)*(구분표!$G$2:$G$313='17년일출'!B217),0)))</f>
        <v>0141</v>
      </c>
      <c r="AL217" s="292"/>
    </row>
    <row r="218" spans="1:38" ht="50.1" customHeight="1">
      <c r="A218" s="252">
        <v>208</v>
      </c>
      <c r="B218" s="334" t="str">
        <f>IFERROR(VLOOKUP($D218,구분표!$A$2:$C$313,2,FALSE),"")</f>
        <v>경제과학기술위원회</v>
      </c>
      <c r="C218" s="318" t="str">
        <f>IFERROR(VLOOKUP($D218,구분표!$A$2:$C$313,3,FALSE),"")</f>
        <v>경제실</v>
      </c>
      <c r="D218" s="299" t="s">
        <v>134</v>
      </c>
      <c r="E218" s="280" t="s">
        <v>823</v>
      </c>
      <c r="F218" s="335" t="s">
        <v>824</v>
      </c>
      <c r="G218" s="281"/>
      <c r="H218" s="280">
        <v>31</v>
      </c>
      <c r="I218" s="336" t="s">
        <v>1620</v>
      </c>
      <c r="J218" s="283">
        <v>0</v>
      </c>
      <c r="K218" s="284"/>
      <c r="L218" s="285">
        <v>100000</v>
      </c>
      <c r="M218" s="286">
        <f t="shared" si="201"/>
        <v>100000</v>
      </c>
      <c r="N218" s="337"/>
      <c r="O218" s="288">
        <v>100000</v>
      </c>
      <c r="P218" s="289">
        <f t="shared" si="204"/>
        <v>100000</v>
      </c>
      <c r="Q218" s="290" t="str">
        <f t="shared" si="86"/>
        <v>X</v>
      </c>
      <c r="R218" s="400"/>
      <c r="S218" s="292" t="s">
        <v>883</v>
      </c>
      <c r="U218" s="332" t="s">
        <v>883</v>
      </c>
      <c r="V218" s="284">
        <v>0</v>
      </c>
      <c r="W218" s="284">
        <v>100000</v>
      </c>
      <c r="X218" s="292" t="str">
        <f t="shared" si="198"/>
        <v>OK</v>
      </c>
      <c r="Z218" s="292" t="s">
        <v>883</v>
      </c>
      <c r="AA218" s="284">
        <f t="shared" si="202"/>
        <v>0</v>
      </c>
      <c r="AB218" s="284">
        <f t="shared" si="203"/>
        <v>100000</v>
      </c>
      <c r="AC218" s="292" t="str">
        <f t="shared" si="199"/>
        <v>OK</v>
      </c>
      <c r="AE218" s="333" t="str">
        <f t="shared" si="205"/>
        <v>세입없음</v>
      </c>
      <c r="AG218" s="318">
        <f t="shared" si="200"/>
        <v>732</v>
      </c>
      <c r="AH218" s="290" t="str">
        <f t="shared" si="206"/>
        <v>OK</v>
      </c>
      <c r="AJ218" s="292" t="str">
        <f t="array" ref="AJ218">IF(D218="","",INDEX(구분표!$I$2:$I$313, MATCH(1,(구분표!$E$2:$E$313='17년일출'!C218)*(구분표!$F$2:$F$313='17년일출'!D218)*(구분표!$G$2:$G$313='17년일출'!B218),0)))</f>
        <v>0141</v>
      </c>
      <c r="AL218" s="292"/>
    </row>
    <row r="219" spans="1:38" ht="50.1" customHeight="1">
      <c r="A219" s="252">
        <v>209</v>
      </c>
      <c r="B219" s="334" t="s">
        <v>109</v>
      </c>
      <c r="C219" s="318" t="str">
        <f>IFERROR(VLOOKUP($D219,구분표!$A$2:$C$313,3,FALSE),"")</f>
        <v>경제실</v>
      </c>
      <c r="D219" s="299" t="s">
        <v>134</v>
      </c>
      <c r="E219" s="280" t="s">
        <v>822</v>
      </c>
      <c r="F219" s="335" t="s">
        <v>824</v>
      </c>
      <c r="G219" s="281">
        <v>201</v>
      </c>
      <c r="H219" s="280">
        <v>832</v>
      </c>
      <c r="I219" s="336" t="s">
        <v>1621</v>
      </c>
      <c r="J219" s="283">
        <v>250000</v>
      </c>
      <c r="K219" s="284"/>
      <c r="L219" s="285">
        <v>150000</v>
      </c>
      <c r="M219" s="286">
        <f t="shared" si="201"/>
        <v>400000</v>
      </c>
      <c r="N219" s="337"/>
      <c r="O219" s="288">
        <v>150000</v>
      </c>
      <c r="P219" s="289">
        <f t="shared" si="204"/>
        <v>400000</v>
      </c>
      <c r="Q219" s="290" t="str">
        <f t="shared" si="86"/>
        <v>X</v>
      </c>
      <c r="R219" s="400"/>
      <c r="S219" s="292" t="s">
        <v>883</v>
      </c>
      <c r="U219" s="332" t="s">
        <v>883</v>
      </c>
      <c r="V219" s="284">
        <v>0</v>
      </c>
      <c r="W219" s="284">
        <v>150000</v>
      </c>
      <c r="X219" s="292" t="str">
        <f t="shared" si="198"/>
        <v>OK</v>
      </c>
      <c r="Z219" s="292" t="s">
        <v>883</v>
      </c>
      <c r="AA219" s="284">
        <f t="shared" si="202"/>
        <v>0</v>
      </c>
      <c r="AB219" s="284">
        <f t="shared" si="203"/>
        <v>150000</v>
      </c>
      <c r="AC219" s="292" t="str">
        <f t="shared" si="199"/>
        <v>OK</v>
      </c>
      <c r="AE219" s="333" t="s">
        <v>1465</v>
      </c>
      <c r="AG219" s="318">
        <f t="shared" si="200"/>
        <v>732</v>
      </c>
      <c r="AH219" s="290" t="str">
        <f t="shared" si="206"/>
        <v>OK</v>
      </c>
      <c r="AJ219" s="292" t="str">
        <f t="array" ref="AJ219">IF(D219="","",INDEX(구분표!$I$2:$I$313, MATCH(1,(구분표!$E$2:$E$313='17년일출'!C219)*(구분표!$F$2:$F$313='17년일출'!D219)*(구분표!$G$2:$G$313='17년일출'!B219),0)))</f>
        <v>0141</v>
      </c>
      <c r="AL219" s="292"/>
    </row>
    <row r="220" spans="1:38" ht="50.1" customHeight="1">
      <c r="A220" s="252">
        <v>210</v>
      </c>
      <c r="B220" s="334" t="s">
        <v>109</v>
      </c>
      <c r="C220" s="318" t="str">
        <f>IFERROR(VLOOKUP($D220,구분표!$A$2:$C$313,3,FALSE),"")</f>
        <v>경제실</v>
      </c>
      <c r="D220" s="299" t="s">
        <v>137</v>
      </c>
      <c r="E220" s="280" t="s">
        <v>822</v>
      </c>
      <c r="F220" s="335" t="s">
        <v>824</v>
      </c>
      <c r="G220" s="281">
        <v>204</v>
      </c>
      <c r="H220" s="280">
        <v>897</v>
      </c>
      <c r="I220" s="336" t="s">
        <v>1622</v>
      </c>
      <c r="J220" s="283">
        <v>3000000</v>
      </c>
      <c r="K220" s="284"/>
      <c r="L220" s="285">
        <v>500000</v>
      </c>
      <c r="M220" s="286">
        <f t="shared" si="201"/>
        <v>3500000</v>
      </c>
      <c r="N220" s="337"/>
      <c r="O220" s="288">
        <v>500000</v>
      </c>
      <c r="P220" s="289">
        <f t="shared" si="204"/>
        <v>3500000</v>
      </c>
      <c r="Q220" s="290" t="str">
        <f t="shared" si="86"/>
        <v>X</v>
      </c>
      <c r="R220" s="400"/>
      <c r="S220" s="292" t="s">
        <v>883</v>
      </c>
      <c r="U220" s="332" t="s">
        <v>883</v>
      </c>
      <c r="V220" s="284">
        <v>0</v>
      </c>
      <c r="W220" s="284">
        <v>500000</v>
      </c>
      <c r="X220" s="292" t="str">
        <f t="shared" si="198"/>
        <v>OK</v>
      </c>
      <c r="Z220" s="292" t="s">
        <v>883</v>
      </c>
      <c r="AA220" s="284">
        <f t="shared" si="202"/>
        <v>0</v>
      </c>
      <c r="AB220" s="284">
        <f t="shared" si="203"/>
        <v>500000</v>
      </c>
      <c r="AC220" s="292" t="str">
        <f t="shared" si="199"/>
        <v>OK</v>
      </c>
      <c r="AE220" s="333" t="s">
        <v>1465</v>
      </c>
      <c r="AG220" s="318">
        <f t="shared" si="200"/>
        <v>732</v>
      </c>
      <c r="AH220" s="290" t="str">
        <f t="shared" si="206"/>
        <v>OK</v>
      </c>
      <c r="AJ220" s="292" t="str">
        <f t="array" ref="AJ220">IF(D220="","",INDEX(구분표!$I$2:$I$313, MATCH(1,(구분표!$E$2:$E$313='17년일출'!C220)*(구분표!$F$2:$F$313='17년일출'!D220)*(구분표!$G$2:$G$313='17년일출'!B220),0)))</f>
        <v>0142</v>
      </c>
      <c r="AL220" s="292"/>
    </row>
    <row r="221" spans="1:38" ht="50.1" customHeight="1">
      <c r="A221" s="252">
        <v>211</v>
      </c>
      <c r="B221" s="334" t="s">
        <v>109</v>
      </c>
      <c r="C221" s="318" t="str">
        <f>IFERROR(VLOOKUP($D221,구분표!$A$2:$C$313,3,FALSE),"")</f>
        <v>경제실</v>
      </c>
      <c r="D221" s="299" t="s">
        <v>140</v>
      </c>
      <c r="E221" s="280" t="s">
        <v>822</v>
      </c>
      <c r="F221" s="335" t="s">
        <v>824</v>
      </c>
      <c r="G221" s="281">
        <v>206</v>
      </c>
      <c r="H221" s="280">
        <v>913</v>
      </c>
      <c r="I221" s="336" t="s">
        <v>1623</v>
      </c>
      <c r="J221" s="283">
        <v>1000000</v>
      </c>
      <c r="K221" s="284"/>
      <c r="L221" s="285">
        <v>372000</v>
      </c>
      <c r="M221" s="286">
        <f t="shared" si="201"/>
        <v>1372000</v>
      </c>
      <c r="N221" s="337"/>
      <c r="O221" s="288"/>
      <c r="P221" s="289">
        <f t="shared" si="204"/>
        <v>1000000</v>
      </c>
      <c r="Q221" s="290" t="str">
        <f t="shared" si="86"/>
        <v>X</v>
      </c>
      <c r="R221" s="400"/>
      <c r="S221" s="292" t="s">
        <v>883</v>
      </c>
      <c r="U221" s="332" t="s">
        <v>883</v>
      </c>
      <c r="V221" s="284">
        <v>0</v>
      </c>
      <c r="W221" s="284">
        <v>372000</v>
      </c>
      <c r="X221" s="292" t="str">
        <f t="shared" si="198"/>
        <v>OK</v>
      </c>
      <c r="Z221" s="292" t="s">
        <v>883</v>
      </c>
      <c r="AA221" s="284">
        <f t="shared" si="202"/>
        <v>0</v>
      </c>
      <c r="AB221" s="284">
        <f t="shared" si="203"/>
        <v>0</v>
      </c>
      <c r="AC221" s="292" t="str">
        <f t="shared" si="199"/>
        <v>OK</v>
      </c>
      <c r="AE221" s="333" t="str">
        <f t="shared" si="205"/>
        <v>세입없음</v>
      </c>
      <c r="AG221" s="318">
        <f t="shared" si="200"/>
        <v>732</v>
      </c>
      <c r="AH221" s="290" t="str">
        <f t="shared" si="206"/>
        <v>OK</v>
      </c>
      <c r="AJ221" s="292" t="str">
        <f t="array" ref="AJ221">IF(D221="","",INDEX(구분표!$I$2:$I$313, MATCH(1,(구분표!$E$2:$E$313='17년일출'!C221)*(구분표!$F$2:$F$313='17년일출'!D221)*(구분표!$G$2:$G$313='17년일출'!B221),0)))</f>
        <v>0143</v>
      </c>
      <c r="AL221" s="292"/>
    </row>
    <row r="222" spans="1:38" ht="50.1" customHeight="1">
      <c r="A222" s="252">
        <v>212</v>
      </c>
      <c r="B222" s="334" t="s">
        <v>109</v>
      </c>
      <c r="C222" s="318" t="str">
        <f>IFERROR(VLOOKUP($D222,구분표!$A$2:$C$313,3,FALSE),"")</f>
        <v>경제실</v>
      </c>
      <c r="D222" s="299" t="s">
        <v>140</v>
      </c>
      <c r="E222" s="280" t="s">
        <v>822</v>
      </c>
      <c r="F222" s="335" t="s">
        <v>824</v>
      </c>
      <c r="G222" s="281">
        <v>207</v>
      </c>
      <c r="H222" s="280">
        <v>929</v>
      </c>
      <c r="I222" s="336" t="s">
        <v>1624</v>
      </c>
      <c r="J222" s="283">
        <v>3600000</v>
      </c>
      <c r="K222" s="284"/>
      <c r="L222" s="285">
        <v>0</v>
      </c>
      <c r="M222" s="286">
        <f t="shared" si="201"/>
        <v>3600000</v>
      </c>
      <c r="N222" s="337"/>
      <c r="O222" s="288"/>
      <c r="P222" s="289">
        <f t="shared" si="204"/>
        <v>3600000</v>
      </c>
      <c r="Q222" s="290" t="str">
        <f t="shared" si="86"/>
        <v>X</v>
      </c>
      <c r="R222" s="400" t="s">
        <v>2124</v>
      </c>
      <c r="S222" s="292" t="s">
        <v>883</v>
      </c>
      <c r="U222" s="332" t="s">
        <v>883</v>
      </c>
      <c r="V222" s="284">
        <v>0</v>
      </c>
      <c r="W222" s="284">
        <v>0</v>
      </c>
      <c r="X222" s="292" t="str">
        <f t="shared" si="198"/>
        <v>OK</v>
      </c>
      <c r="Z222" s="292" t="s">
        <v>883</v>
      </c>
      <c r="AA222" s="284">
        <f t="shared" si="202"/>
        <v>0</v>
      </c>
      <c r="AB222" s="284">
        <f t="shared" si="203"/>
        <v>0</v>
      </c>
      <c r="AC222" s="292" t="str">
        <f t="shared" si="199"/>
        <v>OK</v>
      </c>
      <c r="AE222" s="333" t="str">
        <f t="shared" si="205"/>
        <v>세입없음</v>
      </c>
      <c r="AG222" s="318">
        <f t="shared" si="200"/>
        <v>732</v>
      </c>
      <c r="AH222" s="290" t="str">
        <f t="shared" si="206"/>
        <v>OK</v>
      </c>
      <c r="AJ222" s="292" t="str">
        <f t="array" ref="AJ222">IF(D222="","",INDEX(구분표!$I$2:$I$313, MATCH(1,(구분표!$E$2:$E$313='17년일출'!C222)*(구분표!$F$2:$F$313='17년일출'!D222)*(구분표!$G$2:$G$313='17년일출'!B222),0)))</f>
        <v>0143</v>
      </c>
      <c r="AL222" s="292"/>
    </row>
    <row r="223" spans="1:38" ht="50.1" customHeight="1">
      <c r="A223" s="252">
        <v>213</v>
      </c>
      <c r="B223" s="334" t="s">
        <v>109</v>
      </c>
      <c r="C223" s="318" t="str">
        <f>IFERROR(VLOOKUP($D223,구분표!$A$2:$C$313,3,FALSE),"")</f>
        <v>경제실</v>
      </c>
      <c r="D223" s="299" t="s">
        <v>140</v>
      </c>
      <c r="E223" s="280" t="s">
        <v>822</v>
      </c>
      <c r="F223" s="335" t="s">
        <v>824</v>
      </c>
      <c r="G223" s="281">
        <v>207</v>
      </c>
      <c r="H223" s="280">
        <v>953</v>
      </c>
      <c r="I223" s="336" t="s">
        <v>1625</v>
      </c>
      <c r="J223" s="283">
        <v>700000</v>
      </c>
      <c r="K223" s="284"/>
      <c r="L223" s="285">
        <v>300000</v>
      </c>
      <c r="M223" s="286">
        <f t="shared" si="201"/>
        <v>1000000</v>
      </c>
      <c r="N223" s="337"/>
      <c r="O223" s="288"/>
      <c r="P223" s="289">
        <f t="shared" si="204"/>
        <v>700000</v>
      </c>
      <c r="Q223" s="290" t="str">
        <f t="shared" si="86"/>
        <v>X</v>
      </c>
      <c r="R223" s="400"/>
      <c r="S223" s="292" t="s">
        <v>883</v>
      </c>
      <c r="U223" s="332" t="s">
        <v>883</v>
      </c>
      <c r="V223" s="284">
        <v>0</v>
      </c>
      <c r="W223" s="284">
        <v>300000</v>
      </c>
      <c r="X223" s="292" t="str">
        <f t="shared" si="198"/>
        <v>OK</v>
      </c>
      <c r="Z223" s="292" t="s">
        <v>883</v>
      </c>
      <c r="AA223" s="284">
        <f t="shared" si="202"/>
        <v>0</v>
      </c>
      <c r="AB223" s="284">
        <f t="shared" si="203"/>
        <v>0</v>
      </c>
      <c r="AC223" s="292" t="str">
        <f t="shared" si="199"/>
        <v>OK</v>
      </c>
      <c r="AE223" s="333" t="str">
        <f t="shared" si="205"/>
        <v>세입없음</v>
      </c>
      <c r="AG223" s="318">
        <f t="shared" si="200"/>
        <v>732</v>
      </c>
      <c r="AH223" s="290" t="str">
        <f t="shared" si="206"/>
        <v>OK</v>
      </c>
      <c r="AJ223" s="292" t="str">
        <f t="array" ref="AJ223">IF(D223="","",INDEX(구분표!$I$2:$I$313, MATCH(1,(구분표!$E$2:$E$313='17년일출'!C223)*(구분표!$F$2:$F$313='17년일출'!D223)*(구분표!$G$2:$G$313='17년일출'!B223),0)))</f>
        <v>0143</v>
      </c>
      <c r="AL223" s="292"/>
    </row>
    <row r="224" spans="1:38" ht="50.1" customHeight="1">
      <c r="A224" s="252">
        <v>214</v>
      </c>
      <c r="B224" s="334" t="str">
        <f>IFERROR(VLOOKUP($D224,구분표!$A$2:$C$313,2,FALSE),"")</f>
        <v>경제과학기술위원회</v>
      </c>
      <c r="C224" s="318" t="str">
        <f>IFERROR(VLOOKUP($D224,구분표!$A$2:$C$313,3,FALSE),"")</f>
        <v>경제실</v>
      </c>
      <c r="D224" s="299" t="s">
        <v>108</v>
      </c>
      <c r="E224" s="280" t="s">
        <v>1116</v>
      </c>
      <c r="F224" s="335"/>
      <c r="G224" s="281">
        <v>157</v>
      </c>
      <c r="H224" s="280">
        <v>45</v>
      </c>
      <c r="I224" s="336" t="s">
        <v>1753</v>
      </c>
      <c r="J224" s="283">
        <v>700000</v>
      </c>
      <c r="K224" s="284"/>
      <c r="L224" s="285"/>
      <c r="M224" s="286">
        <f t="shared" si="201"/>
        <v>700000</v>
      </c>
      <c r="N224" s="337"/>
      <c r="O224" s="288"/>
      <c r="P224" s="289">
        <f t="shared" ref="P224:P228" si="207">J224+N224+O224</f>
        <v>700000</v>
      </c>
      <c r="Q224" s="290" t="str">
        <f t="shared" si="86"/>
        <v>X</v>
      </c>
      <c r="R224" s="400"/>
      <c r="S224" s="292" t="s">
        <v>489</v>
      </c>
      <c r="U224" s="332" t="s">
        <v>489</v>
      </c>
      <c r="V224" s="284">
        <f t="shared" ref="V224:V263" si="208">IF($U224&lt;&gt;"도비",IF($S224="국도비","직접입력",SUM($K224:$L224)),)</f>
        <v>0</v>
      </c>
      <c r="W224" s="284">
        <f t="shared" ref="W224:W263" si="209">IF($U224="도비",SUM($K224:$L224),IF($S224="국도비","직접입력",SUM($K224:$L224)-$V224))</f>
        <v>0</v>
      </c>
      <c r="X224" s="292" t="str">
        <f t="shared" si="198"/>
        <v>OK</v>
      </c>
      <c r="Z224" s="292" t="s">
        <v>883</v>
      </c>
      <c r="AA224" s="284">
        <f t="shared" si="202"/>
        <v>0</v>
      </c>
      <c r="AB224" s="284">
        <f t="shared" si="203"/>
        <v>0</v>
      </c>
      <c r="AC224" s="292" t="str">
        <f t="shared" si="199"/>
        <v>OK</v>
      </c>
      <c r="AE224" s="333" t="str">
        <f t="shared" ref="AE224:AE228" si="210">IF(U224="","",IF(U224="도비","세입없음","직접입력"))</f>
        <v>세입없음</v>
      </c>
      <c r="AG224" s="318">
        <f t="shared" si="200"/>
        <v>732</v>
      </c>
      <c r="AH224" s="290" t="str">
        <f t="shared" ref="AH224:AH228" si="211">IF(U224="","",IF(AND(U224="도비",AE224="세입없음"),"OK",IF(AND(U224&lt;&gt;"도비",AE224&lt;&gt;""),"OK","@@")))</f>
        <v>OK</v>
      </c>
      <c r="AJ224" s="292" t="str">
        <f t="array" ref="AJ224">IF(D224="","",INDEX(구분표!$I$2:$I$313, MATCH(1,(구분표!$E$2:$E$313='17년일출'!C224)*(구분표!$F$2:$F$313='17년일출'!D224)*(구분표!$G$2:$G$313='17년일출'!B224),0)))</f>
        <v>0133</v>
      </c>
      <c r="AL224" s="292"/>
    </row>
    <row r="225" spans="1:38" ht="50.1" customHeight="1">
      <c r="A225" s="252">
        <v>215</v>
      </c>
      <c r="B225" s="334" t="str">
        <f>IFERROR(VLOOKUP($D225,구분표!$A$2:$C$313,2,FALSE),"")</f>
        <v>경제과학기술위원회</v>
      </c>
      <c r="C225" s="318" t="str">
        <f>IFERROR(VLOOKUP($D225,구분표!$A$2:$C$313,3,FALSE),"")</f>
        <v>경제실</v>
      </c>
      <c r="D225" s="299" t="s">
        <v>108</v>
      </c>
      <c r="E225" s="280" t="s">
        <v>1116</v>
      </c>
      <c r="F225" s="335"/>
      <c r="G225" s="281">
        <v>158</v>
      </c>
      <c r="H225" s="280">
        <v>55</v>
      </c>
      <c r="I225" s="336" t="s">
        <v>1754</v>
      </c>
      <c r="J225" s="283">
        <v>200000</v>
      </c>
      <c r="K225" s="284"/>
      <c r="L225" s="285"/>
      <c r="M225" s="286">
        <f t="shared" si="201"/>
        <v>200000</v>
      </c>
      <c r="N225" s="337">
        <v>-200000</v>
      </c>
      <c r="O225" s="288"/>
      <c r="P225" s="289">
        <f t="shared" si="207"/>
        <v>0</v>
      </c>
      <c r="Q225" s="290" t="str">
        <f t="shared" si="86"/>
        <v>X</v>
      </c>
      <c r="R225" s="400"/>
      <c r="S225" s="292" t="s">
        <v>489</v>
      </c>
      <c r="U225" s="332" t="s">
        <v>489</v>
      </c>
      <c r="V225" s="284">
        <f t="shared" si="208"/>
        <v>0</v>
      </c>
      <c r="W225" s="284">
        <f t="shared" si="209"/>
        <v>0</v>
      </c>
      <c r="X225" s="292" t="str">
        <f t="shared" si="198"/>
        <v>OK</v>
      </c>
      <c r="Z225" s="292" t="s">
        <v>883</v>
      </c>
      <c r="AA225" s="284">
        <f t="shared" si="202"/>
        <v>0</v>
      </c>
      <c r="AB225" s="284">
        <f t="shared" si="203"/>
        <v>-200000</v>
      </c>
      <c r="AC225" s="292" t="str">
        <f t="shared" si="199"/>
        <v>OK</v>
      </c>
      <c r="AE225" s="333" t="str">
        <f t="shared" si="210"/>
        <v>세입없음</v>
      </c>
      <c r="AG225" s="318">
        <f t="shared" si="200"/>
        <v>732</v>
      </c>
      <c r="AH225" s="290" t="str">
        <f t="shared" si="211"/>
        <v>OK</v>
      </c>
      <c r="AJ225" s="292" t="str">
        <f t="array" ref="AJ225">IF(D225="","",INDEX(구분표!$I$2:$I$313, MATCH(1,(구분표!$E$2:$E$313='17년일출'!C225)*(구분표!$F$2:$F$313='17년일출'!D225)*(구분표!$G$2:$G$313='17년일출'!B225),0)))</f>
        <v>0133</v>
      </c>
      <c r="AL225" s="292"/>
    </row>
    <row r="226" spans="1:38" ht="50.1" customHeight="1">
      <c r="A226" s="252">
        <v>216</v>
      </c>
      <c r="B226" s="334" t="str">
        <f>IFERROR(VLOOKUP($D226,구분표!$A$2:$C$313,2,FALSE),"")</f>
        <v>경제과학기술위원회</v>
      </c>
      <c r="C226" s="318" t="str">
        <f>IFERROR(VLOOKUP($D226,구분표!$A$2:$C$313,3,FALSE),"")</f>
        <v>경제실</v>
      </c>
      <c r="D226" s="299" t="s">
        <v>1669</v>
      </c>
      <c r="E226" s="280" t="s">
        <v>822</v>
      </c>
      <c r="F226" s="335"/>
      <c r="G226" s="281">
        <v>162</v>
      </c>
      <c r="H226" s="280">
        <v>113</v>
      </c>
      <c r="I226" s="336" t="s">
        <v>1755</v>
      </c>
      <c r="J226" s="283">
        <v>2700000</v>
      </c>
      <c r="K226" s="284"/>
      <c r="L226" s="285"/>
      <c r="M226" s="286">
        <f t="shared" si="201"/>
        <v>2700000</v>
      </c>
      <c r="N226" s="337"/>
      <c r="O226" s="288"/>
      <c r="P226" s="289">
        <f t="shared" si="207"/>
        <v>2700000</v>
      </c>
      <c r="Q226" s="290" t="str">
        <f t="shared" si="86"/>
        <v>X</v>
      </c>
      <c r="R226" s="400"/>
      <c r="S226" s="292" t="s">
        <v>489</v>
      </c>
      <c r="U226" s="332" t="s">
        <v>489</v>
      </c>
      <c r="V226" s="284">
        <f t="shared" si="208"/>
        <v>0</v>
      </c>
      <c r="W226" s="284">
        <f t="shared" si="209"/>
        <v>0</v>
      </c>
      <c r="X226" s="292" t="str">
        <f t="shared" si="198"/>
        <v>OK</v>
      </c>
      <c r="Z226" s="292" t="s">
        <v>883</v>
      </c>
      <c r="AA226" s="284">
        <f t="shared" si="202"/>
        <v>0</v>
      </c>
      <c r="AB226" s="284">
        <f t="shared" si="203"/>
        <v>0</v>
      </c>
      <c r="AC226" s="292" t="str">
        <f t="shared" si="199"/>
        <v>OK</v>
      </c>
      <c r="AE226" s="333" t="str">
        <f t="shared" si="210"/>
        <v>세입없음</v>
      </c>
      <c r="AG226" s="318">
        <f t="shared" si="200"/>
        <v>732</v>
      </c>
      <c r="AH226" s="290" t="str">
        <f t="shared" si="211"/>
        <v>OK</v>
      </c>
      <c r="AJ226" s="292" t="str">
        <f t="array" ref="AJ226">IF(D226="","",INDEX(구분표!$I$2:$I$313, MATCH(1,(구분표!$E$2:$E$313='17년일출'!C226)*(구분표!$F$2:$F$313='17년일출'!D226)*(구분표!$G$2:$G$313='17년일출'!B226),0)))</f>
        <v>0134</v>
      </c>
      <c r="AL226" s="292"/>
    </row>
    <row r="227" spans="1:38" ht="50.1" customHeight="1">
      <c r="A227" s="252">
        <v>217</v>
      </c>
      <c r="B227" s="334" t="str">
        <f>IFERROR(VLOOKUP($D227,구분표!$A$2:$C$313,2,FALSE),"")</f>
        <v>경제과학기술위원회</v>
      </c>
      <c r="C227" s="318" t="str">
        <f>IFERROR(VLOOKUP($D227,구분표!$A$2:$C$313,3,FALSE),"")</f>
        <v>경제실</v>
      </c>
      <c r="D227" s="299" t="s">
        <v>1669</v>
      </c>
      <c r="E227" s="280" t="s">
        <v>822</v>
      </c>
      <c r="F227" s="335"/>
      <c r="G227" s="281">
        <v>162</v>
      </c>
      <c r="H227" s="280">
        <v>130</v>
      </c>
      <c r="I227" s="336" t="s">
        <v>1756</v>
      </c>
      <c r="J227" s="283">
        <v>130000</v>
      </c>
      <c r="K227" s="284"/>
      <c r="L227" s="285"/>
      <c r="M227" s="286">
        <f t="shared" si="201"/>
        <v>130000</v>
      </c>
      <c r="N227" s="337"/>
      <c r="O227" s="288"/>
      <c r="P227" s="289">
        <f t="shared" si="207"/>
        <v>130000</v>
      </c>
      <c r="Q227" s="290" t="str">
        <f t="shared" si="86"/>
        <v>X</v>
      </c>
      <c r="R227" s="400"/>
      <c r="S227" s="292" t="s">
        <v>489</v>
      </c>
      <c r="U227" s="332" t="s">
        <v>489</v>
      </c>
      <c r="V227" s="284">
        <f t="shared" si="208"/>
        <v>0</v>
      </c>
      <c r="W227" s="284">
        <f t="shared" si="209"/>
        <v>0</v>
      </c>
      <c r="X227" s="292" t="str">
        <f t="shared" si="198"/>
        <v>OK</v>
      </c>
      <c r="Z227" s="292" t="s">
        <v>883</v>
      </c>
      <c r="AA227" s="284">
        <f t="shared" si="202"/>
        <v>0</v>
      </c>
      <c r="AB227" s="284">
        <f t="shared" si="203"/>
        <v>0</v>
      </c>
      <c r="AC227" s="292" t="str">
        <f t="shared" si="199"/>
        <v>OK</v>
      </c>
      <c r="AE227" s="333" t="str">
        <f t="shared" si="210"/>
        <v>세입없음</v>
      </c>
      <c r="AG227" s="318">
        <f t="shared" si="200"/>
        <v>732</v>
      </c>
      <c r="AH227" s="290" t="str">
        <f t="shared" si="211"/>
        <v>OK</v>
      </c>
      <c r="AJ227" s="292" t="str">
        <f t="array" ref="AJ227">IF(D227="","",INDEX(구분표!$I$2:$I$313, MATCH(1,(구분표!$E$2:$E$313='17년일출'!C227)*(구분표!$F$2:$F$313='17년일출'!D227)*(구분표!$G$2:$G$313='17년일출'!B227),0)))</f>
        <v>0134</v>
      </c>
      <c r="AL227" s="292"/>
    </row>
    <row r="228" spans="1:38" ht="50.1" customHeight="1">
      <c r="A228" s="252">
        <v>218</v>
      </c>
      <c r="B228" s="334" t="str">
        <f>IFERROR(VLOOKUP($D228,구분표!$A$2:$C$313,2,FALSE),"")</f>
        <v>경제과학기술위원회</v>
      </c>
      <c r="C228" s="318" t="str">
        <f>IFERROR(VLOOKUP($D228,구분표!$A$2:$C$313,3,FALSE),"")</f>
        <v>경제실</v>
      </c>
      <c r="D228" s="299" t="s">
        <v>1669</v>
      </c>
      <c r="E228" s="280" t="s">
        <v>822</v>
      </c>
      <c r="F228" s="335"/>
      <c r="G228" s="281">
        <v>163</v>
      </c>
      <c r="H228" s="280">
        <v>143</v>
      </c>
      <c r="I228" s="336" t="s">
        <v>1757</v>
      </c>
      <c r="J228" s="283">
        <v>20000000</v>
      </c>
      <c r="K228" s="284"/>
      <c r="L228" s="285"/>
      <c r="M228" s="286">
        <f t="shared" si="201"/>
        <v>20000000</v>
      </c>
      <c r="N228" s="337"/>
      <c r="O228" s="288"/>
      <c r="P228" s="289">
        <f t="shared" si="207"/>
        <v>20000000</v>
      </c>
      <c r="Q228" s="290" t="str">
        <f t="shared" si="86"/>
        <v>X</v>
      </c>
      <c r="R228" s="400"/>
      <c r="S228" s="292" t="s">
        <v>489</v>
      </c>
      <c r="U228" s="332" t="s">
        <v>489</v>
      </c>
      <c r="V228" s="284">
        <f t="shared" si="208"/>
        <v>0</v>
      </c>
      <c r="W228" s="284">
        <f t="shared" si="209"/>
        <v>0</v>
      </c>
      <c r="X228" s="292" t="str">
        <f t="shared" ref="X228:X259" si="212">IF(SUM($K228:$L228)=SUM($V228:$W228),"OK","검토")</f>
        <v>OK</v>
      </c>
      <c r="Z228" s="292" t="s">
        <v>883</v>
      </c>
      <c r="AA228" s="284">
        <f t="shared" si="202"/>
        <v>0</v>
      </c>
      <c r="AB228" s="284">
        <f t="shared" si="203"/>
        <v>0</v>
      </c>
      <c r="AC228" s="292" t="str">
        <f t="shared" ref="AC228:AC259" si="213">IF(SUM(N228:O228)=SUM(AA228:AB228),"OK","검토")</f>
        <v>OK</v>
      </c>
      <c r="AE228" s="333" t="str">
        <f t="shared" si="210"/>
        <v>세입없음</v>
      </c>
      <c r="AG228" s="318">
        <f t="shared" ref="AG228:AG259" si="214">IF(AE228="","",COUNTIF($AE$7:$AE$925,AE228))</f>
        <v>732</v>
      </c>
      <c r="AH228" s="290" t="str">
        <f t="shared" si="211"/>
        <v>OK</v>
      </c>
      <c r="AJ228" s="292" t="str">
        <f t="array" ref="AJ228">IF(D228="","",INDEX(구분표!$I$2:$I$313, MATCH(1,(구분표!$E$2:$E$313='17년일출'!C228)*(구분표!$F$2:$F$313='17년일출'!D228)*(구분표!$G$2:$G$313='17년일출'!B228),0)))</f>
        <v>0134</v>
      </c>
      <c r="AL228" s="292"/>
    </row>
    <row r="229" spans="1:38" ht="50.1" customHeight="1">
      <c r="A229" s="252">
        <v>219</v>
      </c>
      <c r="B229" s="334" t="str">
        <f>IFERROR(VLOOKUP($D229,구분표!$A$2:$C$313,2,FALSE),"")</f>
        <v>경제과학기술위원회</v>
      </c>
      <c r="C229" s="318" t="str">
        <f>IFERROR(VLOOKUP($D229,구분표!$A$2:$C$313,3,FALSE),"")</f>
        <v>경제실</v>
      </c>
      <c r="D229" s="299" t="s">
        <v>1669</v>
      </c>
      <c r="E229" s="280" t="s">
        <v>822</v>
      </c>
      <c r="F229" s="335"/>
      <c r="G229" s="281">
        <v>163</v>
      </c>
      <c r="H229" s="280">
        <v>155</v>
      </c>
      <c r="I229" s="336" t="s">
        <v>1758</v>
      </c>
      <c r="J229" s="283">
        <v>650000</v>
      </c>
      <c r="K229" s="284"/>
      <c r="L229" s="285"/>
      <c r="M229" s="286">
        <f t="shared" ref="M229:M231" si="215">J229+K229+L229</f>
        <v>650000</v>
      </c>
      <c r="N229" s="337"/>
      <c r="O229" s="288"/>
      <c r="P229" s="289">
        <f t="shared" ref="P229:P231" si="216">J229+N229+O229</f>
        <v>650000</v>
      </c>
      <c r="Q229" s="290" t="str">
        <f t="shared" ref="Q229:Q231" si="217">IF(AND((M229=0),(P229&gt;0)),"O",IF(AND((K229&lt;0),(M229-P229&lt;0)),"O","X"))</f>
        <v>X</v>
      </c>
      <c r="R229" s="400"/>
      <c r="S229" s="292" t="s">
        <v>489</v>
      </c>
      <c r="U229" s="332" t="s">
        <v>489</v>
      </c>
      <c r="V229" s="284">
        <f t="shared" si="208"/>
        <v>0</v>
      </c>
      <c r="W229" s="284">
        <f t="shared" si="209"/>
        <v>0</v>
      </c>
      <c r="X229" s="292" t="str">
        <f t="shared" si="212"/>
        <v>OK</v>
      </c>
      <c r="Z229" s="292" t="s">
        <v>883</v>
      </c>
      <c r="AA229" s="284">
        <f t="shared" si="202"/>
        <v>0</v>
      </c>
      <c r="AB229" s="284">
        <f t="shared" si="203"/>
        <v>0</v>
      </c>
      <c r="AC229" s="292" t="str">
        <f t="shared" si="213"/>
        <v>OK</v>
      </c>
      <c r="AE229" s="333" t="str">
        <f t="shared" ref="AE229:AE231" si="218">IF(U229="","",IF(U229="도비","세입없음","직접입력"))</f>
        <v>세입없음</v>
      </c>
      <c r="AG229" s="318">
        <f t="shared" si="214"/>
        <v>732</v>
      </c>
      <c r="AH229" s="290" t="str">
        <f t="shared" ref="AH229:AH231" si="219">IF(U229="","",IF(AND(U229="도비",AE229="세입없음"),"OK",IF(AND(U229&lt;&gt;"도비",AE229&lt;&gt;""),"OK","@@")))</f>
        <v>OK</v>
      </c>
      <c r="AJ229" s="292" t="str">
        <f t="array" ref="AJ229">IF(D229="","",INDEX(구분표!$I$2:$I$313, MATCH(1,(구분표!$E$2:$E$313='17년일출'!C229)*(구분표!$F$2:$F$313='17년일출'!D229)*(구분표!$G$2:$G$313='17년일출'!B229),0)))</f>
        <v>0134</v>
      </c>
      <c r="AL229" s="292"/>
    </row>
    <row r="230" spans="1:38" ht="50.1" customHeight="1">
      <c r="A230" s="252">
        <v>220</v>
      </c>
      <c r="B230" s="334" t="str">
        <f>IFERROR(VLOOKUP($D230,구분표!$A$2:$C$313,2,FALSE),"")</f>
        <v>경제과학기술위원회</v>
      </c>
      <c r="C230" s="318" t="str">
        <f>IFERROR(VLOOKUP($D230,구분표!$A$2:$C$313,3,FALSE),"")</f>
        <v>경제실</v>
      </c>
      <c r="D230" s="299" t="s">
        <v>1669</v>
      </c>
      <c r="E230" s="280" t="s">
        <v>822</v>
      </c>
      <c r="F230" s="335"/>
      <c r="G230" s="281">
        <v>163</v>
      </c>
      <c r="H230" s="280">
        <v>162</v>
      </c>
      <c r="I230" s="336" t="s">
        <v>1759</v>
      </c>
      <c r="J230" s="283">
        <v>150000</v>
      </c>
      <c r="K230" s="284"/>
      <c r="L230" s="285"/>
      <c r="M230" s="286">
        <f t="shared" si="215"/>
        <v>150000</v>
      </c>
      <c r="N230" s="337"/>
      <c r="O230" s="288"/>
      <c r="P230" s="289">
        <f t="shared" si="216"/>
        <v>150000</v>
      </c>
      <c r="Q230" s="290" t="str">
        <f t="shared" si="217"/>
        <v>X</v>
      </c>
      <c r="R230" s="400"/>
      <c r="S230" s="292" t="s">
        <v>489</v>
      </c>
      <c r="U230" s="332" t="s">
        <v>489</v>
      </c>
      <c r="V230" s="284">
        <f t="shared" si="208"/>
        <v>0</v>
      </c>
      <c r="W230" s="284">
        <f t="shared" si="209"/>
        <v>0</v>
      </c>
      <c r="X230" s="292" t="str">
        <f t="shared" si="212"/>
        <v>OK</v>
      </c>
      <c r="Z230" s="292" t="s">
        <v>883</v>
      </c>
      <c r="AA230" s="284">
        <f t="shared" ref="AA230:AA263" si="220">IF($U230&lt;&gt;"도비",IF($S230="국도비","직접입력",SUM($N230:$O230)),)</f>
        <v>0</v>
      </c>
      <c r="AB230" s="284">
        <f t="shared" ref="AB230:AB261" si="221">IF($U230="도비",SUM(N230:O230),IF($S230="국도비","직접입력",SUM(N230:O230)-AA230))</f>
        <v>0</v>
      </c>
      <c r="AC230" s="292" t="str">
        <f t="shared" si="213"/>
        <v>OK</v>
      </c>
      <c r="AE230" s="333" t="str">
        <f t="shared" si="218"/>
        <v>세입없음</v>
      </c>
      <c r="AG230" s="318">
        <f t="shared" si="214"/>
        <v>732</v>
      </c>
      <c r="AH230" s="290" t="str">
        <f t="shared" si="219"/>
        <v>OK</v>
      </c>
      <c r="AJ230" s="292" t="str">
        <f t="array" ref="AJ230">IF(D230="","",INDEX(구분표!$I$2:$I$313, MATCH(1,(구분표!$E$2:$E$313='17년일출'!C230)*(구분표!$F$2:$F$313='17년일출'!D230)*(구분표!$G$2:$G$313='17년일출'!B230),0)))</f>
        <v>0134</v>
      </c>
      <c r="AL230" s="292"/>
    </row>
    <row r="231" spans="1:38" ht="50.1" customHeight="1">
      <c r="A231" s="252">
        <v>221</v>
      </c>
      <c r="B231" s="334" t="str">
        <f>IFERROR(VLOOKUP($D231,구분표!$A$2:$C$313,2,FALSE),"")</f>
        <v>경제과학기술위원회</v>
      </c>
      <c r="C231" s="318" t="str">
        <f>IFERROR(VLOOKUP($D231,구분표!$A$2:$C$313,3,FALSE),"")</f>
        <v>경제실</v>
      </c>
      <c r="D231" s="299" t="s">
        <v>1669</v>
      </c>
      <c r="E231" s="280" t="s">
        <v>822</v>
      </c>
      <c r="F231" s="335"/>
      <c r="G231" s="281">
        <v>164</v>
      </c>
      <c r="H231" s="280">
        <v>166</v>
      </c>
      <c r="I231" s="336" t="s">
        <v>1868</v>
      </c>
      <c r="J231" s="283">
        <v>100000</v>
      </c>
      <c r="K231" s="284"/>
      <c r="L231" s="285"/>
      <c r="M231" s="286">
        <f t="shared" si="215"/>
        <v>100000</v>
      </c>
      <c r="N231" s="337"/>
      <c r="O231" s="288"/>
      <c r="P231" s="289">
        <f t="shared" si="216"/>
        <v>100000</v>
      </c>
      <c r="Q231" s="290" t="str">
        <f t="shared" si="217"/>
        <v>X</v>
      </c>
      <c r="R231" s="400"/>
      <c r="S231" s="292" t="s">
        <v>489</v>
      </c>
      <c r="U231" s="332" t="s">
        <v>489</v>
      </c>
      <c r="V231" s="284">
        <f t="shared" si="208"/>
        <v>0</v>
      </c>
      <c r="W231" s="284">
        <f t="shared" si="209"/>
        <v>0</v>
      </c>
      <c r="X231" s="292" t="str">
        <f t="shared" si="212"/>
        <v>OK</v>
      </c>
      <c r="Z231" s="292" t="s">
        <v>883</v>
      </c>
      <c r="AA231" s="284">
        <f t="shared" si="220"/>
        <v>0</v>
      </c>
      <c r="AB231" s="284">
        <f t="shared" si="221"/>
        <v>0</v>
      </c>
      <c r="AC231" s="292" t="str">
        <f t="shared" si="213"/>
        <v>OK</v>
      </c>
      <c r="AE231" s="333" t="str">
        <f t="shared" si="218"/>
        <v>세입없음</v>
      </c>
      <c r="AG231" s="318">
        <f t="shared" si="214"/>
        <v>732</v>
      </c>
      <c r="AH231" s="290" t="str">
        <f t="shared" si="219"/>
        <v>OK</v>
      </c>
      <c r="AJ231" s="292" t="str">
        <f t="array" ref="AJ231">IF(D231="","",INDEX(구분표!$I$2:$I$313, MATCH(1,(구분표!$E$2:$E$313='17년일출'!C231)*(구분표!$F$2:$F$313='17년일출'!D231)*(구분표!$G$2:$G$313='17년일출'!B231),0)))</f>
        <v>0134</v>
      </c>
      <c r="AL231" s="292"/>
    </row>
    <row r="232" spans="1:38" ht="50.1" customHeight="1">
      <c r="A232" s="252">
        <v>222</v>
      </c>
      <c r="B232" s="334" t="str">
        <f>IFERROR(VLOOKUP($D232,구분표!$A$2:$C$313,2,FALSE),"")</f>
        <v>경제과학기술위원회</v>
      </c>
      <c r="C232" s="318" t="str">
        <f>IFERROR(VLOOKUP($D232,구분표!$A$2:$C$313,3,FALSE),"")</f>
        <v>경제실</v>
      </c>
      <c r="D232" s="299" t="s">
        <v>1669</v>
      </c>
      <c r="E232" s="280" t="s">
        <v>822</v>
      </c>
      <c r="F232" s="335"/>
      <c r="G232" s="281">
        <v>165</v>
      </c>
      <c r="H232" s="280">
        <v>203</v>
      </c>
      <c r="I232" s="336" t="s">
        <v>1760</v>
      </c>
      <c r="J232" s="283">
        <v>370000</v>
      </c>
      <c r="K232" s="284"/>
      <c r="L232" s="285"/>
      <c r="M232" s="286">
        <f t="shared" ref="M232:M250" si="222">J232+K232+L232</f>
        <v>370000</v>
      </c>
      <c r="N232" s="337"/>
      <c r="O232" s="288"/>
      <c r="P232" s="289">
        <f t="shared" ref="P232:P250" si="223">J232+N232+O232</f>
        <v>370000</v>
      </c>
      <c r="Q232" s="290" t="str">
        <f t="shared" ref="Q232:Q250" si="224">IF(AND((M232=0),(P232&gt;0)),"O",IF(AND((K232&lt;0),(M232-P232&lt;0)),"O","X"))</f>
        <v>X</v>
      </c>
      <c r="R232" s="400"/>
      <c r="S232" s="292" t="s">
        <v>489</v>
      </c>
      <c r="U232" s="332" t="s">
        <v>489</v>
      </c>
      <c r="V232" s="284">
        <f t="shared" si="208"/>
        <v>0</v>
      </c>
      <c r="W232" s="284">
        <f t="shared" si="209"/>
        <v>0</v>
      </c>
      <c r="X232" s="292" t="str">
        <f t="shared" si="212"/>
        <v>OK</v>
      </c>
      <c r="Z232" s="292" t="s">
        <v>883</v>
      </c>
      <c r="AA232" s="284">
        <f t="shared" si="220"/>
        <v>0</v>
      </c>
      <c r="AB232" s="284">
        <f t="shared" si="221"/>
        <v>0</v>
      </c>
      <c r="AC232" s="292" t="str">
        <f t="shared" si="213"/>
        <v>OK</v>
      </c>
      <c r="AE232" s="333" t="str">
        <f t="shared" ref="AE232:AE250" si="225">IF(U232="","",IF(U232="도비","세입없음","직접입력"))</f>
        <v>세입없음</v>
      </c>
      <c r="AG232" s="318">
        <f t="shared" si="214"/>
        <v>732</v>
      </c>
      <c r="AH232" s="290" t="str">
        <f t="shared" ref="AH232:AH250" si="226">IF(U232="","",IF(AND(U232="도비",AE232="세입없음"),"OK",IF(AND(U232&lt;&gt;"도비",AE232&lt;&gt;""),"OK","@@")))</f>
        <v>OK</v>
      </c>
      <c r="AJ232" s="292" t="str">
        <f t="array" ref="AJ232">IF(D232="","",INDEX(구분표!$I$2:$I$313, MATCH(1,(구분표!$E$2:$E$313='17년일출'!C232)*(구분표!$F$2:$F$313='17년일출'!D232)*(구분표!$G$2:$G$313='17년일출'!B232),0)))</f>
        <v>0134</v>
      </c>
      <c r="AL232" s="292"/>
    </row>
    <row r="233" spans="1:38" ht="50.1" customHeight="1">
      <c r="A233" s="252">
        <v>223</v>
      </c>
      <c r="B233" s="334" t="str">
        <f>IFERROR(VLOOKUP($D233,구분표!$A$2:$C$313,2,FALSE),"")</f>
        <v>경제과학기술위원회</v>
      </c>
      <c r="C233" s="318" t="str">
        <f>IFERROR(VLOOKUP($D233,구분표!$A$2:$C$313,3,FALSE),"")</f>
        <v>경제실</v>
      </c>
      <c r="D233" s="299" t="s">
        <v>1669</v>
      </c>
      <c r="E233" s="280" t="s">
        <v>822</v>
      </c>
      <c r="F233" s="335"/>
      <c r="G233" s="281">
        <v>167</v>
      </c>
      <c r="H233" s="280">
        <v>227</v>
      </c>
      <c r="I233" s="336" t="s">
        <v>1872</v>
      </c>
      <c r="J233" s="283">
        <v>500000</v>
      </c>
      <c r="K233" s="284"/>
      <c r="L233" s="285"/>
      <c r="M233" s="286">
        <f t="shared" si="222"/>
        <v>500000</v>
      </c>
      <c r="N233" s="337"/>
      <c r="O233" s="288"/>
      <c r="P233" s="289">
        <f t="shared" si="223"/>
        <v>500000</v>
      </c>
      <c r="Q233" s="290" t="str">
        <f t="shared" si="224"/>
        <v>X</v>
      </c>
      <c r="R233" s="400"/>
      <c r="S233" s="292" t="s">
        <v>489</v>
      </c>
      <c r="U233" s="332" t="s">
        <v>489</v>
      </c>
      <c r="V233" s="284">
        <f t="shared" si="208"/>
        <v>0</v>
      </c>
      <c r="W233" s="284">
        <f t="shared" si="209"/>
        <v>0</v>
      </c>
      <c r="X233" s="292" t="str">
        <f t="shared" si="212"/>
        <v>OK</v>
      </c>
      <c r="Z233" s="292" t="s">
        <v>883</v>
      </c>
      <c r="AA233" s="284">
        <f t="shared" si="220"/>
        <v>0</v>
      </c>
      <c r="AB233" s="284">
        <f t="shared" si="221"/>
        <v>0</v>
      </c>
      <c r="AC233" s="292" t="str">
        <f t="shared" si="213"/>
        <v>OK</v>
      </c>
      <c r="AE233" s="333" t="str">
        <f t="shared" si="225"/>
        <v>세입없음</v>
      </c>
      <c r="AG233" s="318">
        <f t="shared" si="214"/>
        <v>732</v>
      </c>
      <c r="AH233" s="290" t="str">
        <f t="shared" si="226"/>
        <v>OK</v>
      </c>
      <c r="AJ233" s="292" t="str">
        <f t="array" ref="AJ233">IF(D233="","",INDEX(구분표!$I$2:$I$313, MATCH(1,(구분표!$E$2:$E$313='17년일출'!C233)*(구분표!$F$2:$F$313='17년일출'!D233)*(구분표!$G$2:$G$313='17년일출'!B233),0)))</f>
        <v>0134</v>
      </c>
      <c r="AL233" s="292"/>
    </row>
    <row r="234" spans="1:38" ht="50.1" customHeight="1">
      <c r="A234" s="252">
        <v>224</v>
      </c>
      <c r="B234" s="334" t="str">
        <f>IFERROR(VLOOKUP($D234,구분표!$A$2:$C$313,2,FALSE),"")</f>
        <v>경제과학기술위원회</v>
      </c>
      <c r="C234" s="318" t="str">
        <f>IFERROR(VLOOKUP($D234,구분표!$A$2:$C$313,3,FALSE),"")</f>
        <v>경제실</v>
      </c>
      <c r="D234" s="299" t="s">
        <v>1669</v>
      </c>
      <c r="E234" s="280" t="s">
        <v>822</v>
      </c>
      <c r="F234" s="335"/>
      <c r="G234" s="281">
        <v>167</v>
      </c>
      <c r="H234" s="280">
        <v>230</v>
      </c>
      <c r="I234" s="336" t="s">
        <v>1761</v>
      </c>
      <c r="J234" s="283">
        <v>500000</v>
      </c>
      <c r="K234" s="284"/>
      <c r="L234" s="285"/>
      <c r="M234" s="286">
        <f t="shared" si="222"/>
        <v>500000</v>
      </c>
      <c r="N234" s="337">
        <v>-500000</v>
      </c>
      <c r="O234" s="288"/>
      <c r="P234" s="289">
        <f t="shared" si="223"/>
        <v>0</v>
      </c>
      <c r="Q234" s="290" t="str">
        <f t="shared" si="224"/>
        <v>X</v>
      </c>
      <c r="R234" s="400"/>
      <c r="S234" s="292" t="s">
        <v>489</v>
      </c>
      <c r="U234" s="332" t="s">
        <v>489</v>
      </c>
      <c r="V234" s="284">
        <f t="shared" si="208"/>
        <v>0</v>
      </c>
      <c r="W234" s="284">
        <f t="shared" si="209"/>
        <v>0</v>
      </c>
      <c r="X234" s="292" t="str">
        <f t="shared" si="212"/>
        <v>OK</v>
      </c>
      <c r="Z234" s="292" t="s">
        <v>883</v>
      </c>
      <c r="AA234" s="284">
        <f t="shared" si="220"/>
        <v>0</v>
      </c>
      <c r="AB234" s="284">
        <f t="shared" si="221"/>
        <v>-500000</v>
      </c>
      <c r="AC234" s="292" t="str">
        <f t="shared" si="213"/>
        <v>OK</v>
      </c>
      <c r="AE234" s="333" t="str">
        <f t="shared" si="225"/>
        <v>세입없음</v>
      </c>
      <c r="AG234" s="318">
        <f t="shared" si="214"/>
        <v>732</v>
      </c>
      <c r="AH234" s="290" t="str">
        <f t="shared" si="226"/>
        <v>OK</v>
      </c>
      <c r="AJ234" s="292" t="str">
        <f t="array" ref="AJ234">IF(D234="","",INDEX(구분표!$I$2:$I$313, MATCH(1,(구분표!$E$2:$E$313='17년일출'!C234)*(구분표!$F$2:$F$313='17년일출'!D234)*(구분표!$G$2:$G$313='17년일출'!B234),0)))</f>
        <v>0134</v>
      </c>
      <c r="AL234" s="292"/>
    </row>
    <row r="235" spans="1:38" ht="50.1" customHeight="1">
      <c r="A235" s="252">
        <v>225</v>
      </c>
      <c r="B235" s="334" t="str">
        <f>IFERROR(VLOOKUP($D235,구분표!$A$2:$C$313,2,FALSE),"")</f>
        <v>경제과학기술위원회</v>
      </c>
      <c r="C235" s="318" t="str">
        <f>IFERROR(VLOOKUP($D235,구분표!$A$2:$C$313,3,FALSE),"")</f>
        <v>경제실</v>
      </c>
      <c r="D235" s="299" t="s">
        <v>119</v>
      </c>
      <c r="E235" s="280" t="s">
        <v>822</v>
      </c>
      <c r="F235" s="335"/>
      <c r="G235" s="281">
        <v>171</v>
      </c>
      <c r="H235" s="280">
        <v>286</v>
      </c>
      <c r="I235" s="336" t="s">
        <v>1851</v>
      </c>
      <c r="J235" s="283">
        <v>900000</v>
      </c>
      <c r="K235" s="284"/>
      <c r="L235" s="285"/>
      <c r="M235" s="286">
        <f t="shared" si="222"/>
        <v>900000</v>
      </c>
      <c r="N235" s="337">
        <v>-500000</v>
      </c>
      <c r="O235" s="288"/>
      <c r="P235" s="289">
        <f t="shared" si="223"/>
        <v>400000</v>
      </c>
      <c r="Q235" s="290" t="str">
        <f t="shared" si="224"/>
        <v>X</v>
      </c>
      <c r="R235" s="400"/>
      <c r="S235" s="292" t="s">
        <v>489</v>
      </c>
      <c r="U235" s="332" t="s">
        <v>489</v>
      </c>
      <c r="V235" s="284">
        <f t="shared" si="208"/>
        <v>0</v>
      </c>
      <c r="W235" s="284">
        <f t="shared" si="209"/>
        <v>0</v>
      </c>
      <c r="X235" s="292" t="str">
        <f t="shared" si="212"/>
        <v>OK</v>
      </c>
      <c r="Z235" s="292" t="s">
        <v>883</v>
      </c>
      <c r="AA235" s="284">
        <f t="shared" si="220"/>
        <v>0</v>
      </c>
      <c r="AB235" s="284">
        <f t="shared" si="221"/>
        <v>-500000</v>
      </c>
      <c r="AC235" s="292" t="str">
        <f t="shared" si="213"/>
        <v>OK</v>
      </c>
      <c r="AE235" s="333" t="str">
        <f t="shared" si="225"/>
        <v>세입없음</v>
      </c>
      <c r="AG235" s="318">
        <f t="shared" si="214"/>
        <v>732</v>
      </c>
      <c r="AH235" s="290" t="str">
        <f t="shared" si="226"/>
        <v>OK</v>
      </c>
      <c r="AJ235" s="292" t="str">
        <f t="array" ref="AJ235">IF(D235="","",INDEX(구분표!$I$2:$I$313, MATCH(1,(구분표!$E$2:$E$313='17년일출'!C235)*(구분표!$F$2:$F$313='17년일출'!D235)*(구분표!$G$2:$G$313='17년일출'!B235),0)))</f>
        <v>0136</v>
      </c>
      <c r="AL235" s="292"/>
    </row>
    <row r="236" spans="1:38" ht="50.1" customHeight="1">
      <c r="A236" s="252">
        <v>226</v>
      </c>
      <c r="B236" s="334" t="str">
        <f>IFERROR(VLOOKUP($D236,구분표!$A$2:$C$313,2,FALSE),"")</f>
        <v>경제과학기술위원회</v>
      </c>
      <c r="C236" s="318" t="str">
        <f>IFERROR(VLOOKUP($D236,구분표!$A$2:$C$313,3,FALSE),"")</f>
        <v>경제실</v>
      </c>
      <c r="D236" s="299" t="s">
        <v>119</v>
      </c>
      <c r="E236" s="280" t="s">
        <v>822</v>
      </c>
      <c r="F236" s="335"/>
      <c r="G236" s="281">
        <v>172</v>
      </c>
      <c r="H236" s="280">
        <v>291</v>
      </c>
      <c r="I236" s="336" t="s">
        <v>1762</v>
      </c>
      <c r="J236" s="283">
        <v>100000</v>
      </c>
      <c r="K236" s="284"/>
      <c r="L236" s="285"/>
      <c r="M236" s="286">
        <f t="shared" si="222"/>
        <v>100000</v>
      </c>
      <c r="N236" s="351">
        <v>-100000</v>
      </c>
      <c r="O236" s="288"/>
      <c r="P236" s="289">
        <f t="shared" si="223"/>
        <v>0</v>
      </c>
      <c r="Q236" s="290" t="str">
        <f t="shared" si="224"/>
        <v>X</v>
      </c>
      <c r="R236" s="400"/>
      <c r="S236" s="292" t="s">
        <v>489</v>
      </c>
      <c r="U236" s="332" t="s">
        <v>489</v>
      </c>
      <c r="V236" s="284">
        <f t="shared" si="208"/>
        <v>0</v>
      </c>
      <c r="W236" s="284">
        <f t="shared" si="209"/>
        <v>0</v>
      </c>
      <c r="X236" s="292" t="str">
        <f t="shared" si="212"/>
        <v>OK</v>
      </c>
      <c r="Z236" s="292" t="s">
        <v>883</v>
      </c>
      <c r="AA236" s="284">
        <f t="shared" si="220"/>
        <v>0</v>
      </c>
      <c r="AB236" s="284">
        <f t="shared" si="221"/>
        <v>-100000</v>
      </c>
      <c r="AC236" s="292" t="str">
        <f t="shared" si="213"/>
        <v>OK</v>
      </c>
      <c r="AE236" s="333" t="str">
        <f t="shared" si="225"/>
        <v>세입없음</v>
      </c>
      <c r="AG236" s="318">
        <f t="shared" si="214"/>
        <v>732</v>
      </c>
      <c r="AH236" s="290" t="str">
        <f t="shared" si="226"/>
        <v>OK</v>
      </c>
      <c r="AJ236" s="292" t="str">
        <f t="array" ref="AJ236">IF(D236="","",INDEX(구분표!$I$2:$I$313, MATCH(1,(구분표!$E$2:$E$313='17년일출'!C236)*(구분표!$F$2:$F$313='17년일출'!D236)*(구분표!$G$2:$G$313='17년일출'!B236),0)))</f>
        <v>0136</v>
      </c>
      <c r="AL236" s="292"/>
    </row>
    <row r="237" spans="1:38" ht="50.1" customHeight="1">
      <c r="A237" s="252">
        <v>227</v>
      </c>
      <c r="B237" s="334" t="str">
        <f>IFERROR(VLOOKUP($D237,구분표!$A$2:$C$313,2,FALSE),"")</f>
        <v>경제과학기술위원회</v>
      </c>
      <c r="C237" s="318" t="str">
        <f>IFERROR(VLOOKUP($D237,구분표!$A$2:$C$313,3,FALSE),"")</f>
        <v>경제실</v>
      </c>
      <c r="D237" s="299" t="s">
        <v>119</v>
      </c>
      <c r="E237" s="280" t="s">
        <v>822</v>
      </c>
      <c r="F237" s="335"/>
      <c r="G237" s="281">
        <v>172</v>
      </c>
      <c r="H237" s="280">
        <v>300</v>
      </c>
      <c r="I237" s="336" t="s">
        <v>1763</v>
      </c>
      <c r="J237" s="283">
        <v>400000</v>
      </c>
      <c r="K237" s="284"/>
      <c r="L237" s="285"/>
      <c r="M237" s="286">
        <f t="shared" ref="M237:M240" si="227">J237+K237+L237</f>
        <v>400000</v>
      </c>
      <c r="N237" s="337"/>
      <c r="O237" s="288"/>
      <c r="P237" s="289">
        <f t="shared" ref="P237:P240" si="228">J237+N237+O237</f>
        <v>400000</v>
      </c>
      <c r="Q237" s="290" t="str">
        <f t="shared" ref="Q237:Q240" si="229">IF(AND((M237=0),(P237&gt;0)),"O",IF(AND((K237&lt;0),(M237-P237&lt;0)),"O","X"))</f>
        <v>X</v>
      </c>
      <c r="R237" s="400"/>
      <c r="S237" s="292" t="s">
        <v>489</v>
      </c>
      <c r="U237" s="332" t="s">
        <v>489</v>
      </c>
      <c r="V237" s="284">
        <f t="shared" si="208"/>
        <v>0</v>
      </c>
      <c r="W237" s="284">
        <f t="shared" si="209"/>
        <v>0</v>
      </c>
      <c r="X237" s="292" t="str">
        <f t="shared" si="212"/>
        <v>OK</v>
      </c>
      <c r="Z237" s="292" t="s">
        <v>883</v>
      </c>
      <c r="AA237" s="284">
        <f t="shared" si="220"/>
        <v>0</v>
      </c>
      <c r="AB237" s="284">
        <f t="shared" si="221"/>
        <v>0</v>
      </c>
      <c r="AC237" s="292" t="str">
        <f t="shared" si="213"/>
        <v>OK</v>
      </c>
      <c r="AE237" s="333" t="str">
        <f t="shared" ref="AE237:AE240" si="230">IF(U237="","",IF(U237="도비","세입없음","직접입력"))</f>
        <v>세입없음</v>
      </c>
      <c r="AG237" s="318">
        <f t="shared" si="214"/>
        <v>732</v>
      </c>
      <c r="AH237" s="290" t="str">
        <f t="shared" ref="AH237:AH240" si="231">IF(U237="","",IF(AND(U237="도비",AE237="세입없음"),"OK",IF(AND(U237&lt;&gt;"도비",AE237&lt;&gt;""),"OK","@@")))</f>
        <v>OK</v>
      </c>
      <c r="AJ237" s="292" t="str">
        <f t="array" ref="AJ237">IF(D237="","",INDEX(구분표!$I$2:$I$313, MATCH(1,(구분표!$E$2:$E$313='17년일출'!C237)*(구분표!$F$2:$F$313='17년일출'!D237)*(구분표!$G$2:$G$313='17년일출'!B237),0)))</f>
        <v>0136</v>
      </c>
      <c r="AL237" s="292"/>
    </row>
    <row r="238" spans="1:38" ht="50.1" customHeight="1">
      <c r="A238" s="252">
        <v>228</v>
      </c>
      <c r="B238" s="334" t="str">
        <f>IFERROR(VLOOKUP($D238,구분표!$A$2:$C$313,2,FALSE),"")</f>
        <v>경제과학기술위원회</v>
      </c>
      <c r="C238" s="318" t="str">
        <f>IFERROR(VLOOKUP($D238,구분표!$A$2:$C$313,3,FALSE),"")</f>
        <v>경제실</v>
      </c>
      <c r="D238" s="299" t="s">
        <v>119</v>
      </c>
      <c r="E238" s="280" t="s">
        <v>822</v>
      </c>
      <c r="F238" s="335"/>
      <c r="G238" s="281">
        <v>174</v>
      </c>
      <c r="H238" s="280">
        <v>329</v>
      </c>
      <c r="I238" s="336" t="s">
        <v>1695</v>
      </c>
      <c r="J238" s="283">
        <v>200000</v>
      </c>
      <c r="K238" s="284"/>
      <c r="L238" s="285"/>
      <c r="M238" s="286">
        <f t="shared" si="227"/>
        <v>200000</v>
      </c>
      <c r="N238" s="337">
        <v>-200000</v>
      </c>
      <c r="O238" s="288"/>
      <c r="P238" s="289">
        <f t="shared" si="228"/>
        <v>0</v>
      </c>
      <c r="Q238" s="290" t="str">
        <f t="shared" si="229"/>
        <v>X</v>
      </c>
      <c r="R238" s="400"/>
      <c r="S238" s="292" t="s">
        <v>489</v>
      </c>
      <c r="U238" s="332" t="s">
        <v>489</v>
      </c>
      <c r="V238" s="284">
        <f t="shared" si="208"/>
        <v>0</v>
      </c>
      <c r="W238" s="284">
        <f t="shared" si="209"/>
        <v>0</v>
      </c>
      <c r="X238" s="292" t="str">
        <f t="shared" si="212"/>
        <v>OK</v>
      </c>
      <c r="Z238" s="292" t="s">
        <v>883</v>
      </c>
      <c r="AA238" s="284">
        <f t="shared" si="220"/>
        <v>0</v>
      </c>
      <c r="AB238" s="284">
        <f t="shared" si="221"/>
        <v>-200000</v>
      </c>
      <c r="AC238" s="292" t="str">
        <f t="shared" si="213"/>
        <v>OK</v>
      </c>
      <c r="AE238" s="333" t="str">
        <f t="shared" si="230"/>
        <v>세입없음</v>
      </c>
      <c r="AG238" s="318">
        <f t="shared" si="214"/>
        <v>732</v>
      </c>
      <c r="AH238" s="290" t="str">
        <f t="shared" si="231"/>
        <v>OK</v>
      </c>
      <c r="AJ238" s="292" t="str">
        <f t="array" ref="AJ238">IF(D238="","",INDEX(구분표!$I$2:$I$313, MATCH(1,(구분표!$E$2:$E$313='17년일출'!C238)*(구분표!$F$2:$F$313='17년일출'!D238)*(구분표!$G$2:$G$313='17년일출'!B238),0)))</f>
        <v>0136</v>
      </c>
      <c r="AL238" s="292"/>
    </row>
    <row r="239" spans="1:38" ht="50.1" customHeight="1">
      <c r="A239" s="252">
        <v>229</v>
      </c>
      <c r="B239" s="334" t="str">
        <f>IFERROR(VLOOKUP($D239,구분표!$A$2:$C$313,2,FALSE),"")</f>
        <v>경제과학기술위원회</v>
      </c>
      <c r="C239" s="318" t="str">
        <f>IFERROR(VLOOKUP($D239,구분표!$A$2:$C$313,3,FALSE),"")</f>
        <v>경제실</v>
      </c>
      <c r="D239" s="299" t="s">
        <v>119</v>
      </c>
      <c r="E239" s="280" t="s">
        <v>822</v>
      </c>
      <c r="F239" s="335"/>
      <c r="G239" s="281">
        <v>174</v>
      </c>
      <c r="H239" s="280">
        <v>329</v>
      </c>
      <c r="I239" s="336" t="s">
        <v>1696</v>
      </c>
      <c r="J239" s="283">
        <v>1800000</v>
      </c>
      <c r="K239" s="284"/>
      <c r="L239" s="285"/>
      <c r="M239" s="286">
        <f t="shared" si="227"/>
        <v>1800000</v>
      </c>
      <c r="N239" s="337">
        <v>-1800000</v>
      </c>
      <c r="O239" s="288"/>
      <c r="P239" s="289">
        <f t="shared" si="228"/>
        <v>0</v>
      </c>
      <c r="Q239" s="290" t="str">
        <f t="shared" si="229"/>
        <v>X</v>
      </c>
      <c r="R239" s="400"/>
      <c r="S239" s="292" t="s">
        <v>489</v>
      </c>
      <c r="U239" s="332" t="s">
        <v>489</v>
      </c>
      <c r="V239" s="284">
        <f t="shared" si="208"/>
        <v>0</v>
      </c>
      <c r="W239" s="284">
        <f t="shared" si="209"/>
        <v>0</v>
      </c>
      <c r="X239" s="292" t="str">
        <f t="shared" si="212"/>
        <v>OK</v>
      </c>
      <c r="Z239" s="292" t="s">
        <v>883</v>
      </c>
      <c r="AA239" s="284">
        <f t="shared" si="220"/>
        <v>0</v>
      </c>
      <c r="AB239" s="284">
        <f t="shared" si="221"/>
        <v>-1800000</v>
      </c>
      <c r="AC239" s="292" t="str">
        <f t="shared" si="213"/>
        <v>OK</v>
      </c>
      <c r="AE239" s="333" t="str">
        <f t="shared" si="230"/>
        <v>세입없음</v>
      </c>
      <c r="AG239" s="318">
        <f t="shared" si="214"/>
        <v>732</v>
      </c>
      <c r="AH239" s="290" t="str">
        <f t="shared" si="231"/>
        <v>OK</v>
      </c>
      <c r="AJ239" s="292" t="str">
        <f t="array" ref="AJ239">IF(D239="","",INDEX(구분표!$I$2:$I$313, MATCH(1,(구분표!$E$2:$E$313='17년일출'!C239)*(구분표!$F$2:$F$313='17년일출'!D239)*(구분표!$G$2:$G$313='17년일출'!B239),0)))</f>
        <v>0136</v>
      </c>
      <c r="AL239" s="292"/>
    </row>
    <row r="240" spans="1:38" ht="50.1" customHeight="1">
      <c r="A240" s="252">
        <v>230</v>
      </c>
      <c r="B240" s="334" t="str">
        <f>IFERROR(VLOOKUP($D240,구분표!$A$2:$C$313,2,FALSE),"")</f>
        <v>경제과학기술위원회</v>
      </c>
      <c r="C240" s="318" t="str">
        <f>IFERROR(VLOOKUP($D240,구분표!$A$2:$C$313,3,FALSE),"")</f>
        <v>경제실</v>
      </c>
      <c r="D240" s="299" t="s">
        <v>119</v>
      </c>
      <c r="E240" s="280" t="s">
        <v>822</v>
      </c>
      <c r="F240" s="335"/>
      <c r="G240" s="281">
        <v>175</v>
      </c>
      <c r="H240" s="280">
        <v>347</v>
      </c>
      <c r="I240" s="336" t="s">
        <v>1873</v>
      </c>
      <c r="J240" s="283">
        <v>60000</v>
      </c>
      <c r="K240" s="284"/>
      <c r="L240" s="285"/>
      <c r="M240" s="286">
        <f t="shared" si="227"/>
        <v>60000</v>
      </c>
      <c r="N240" s="337"/>
      <c r="O240" s="288"/>
      <c r="P240" s="289">
        <f t="shared" si="228"/>
        <v>60000</v>
      </c>
      <c r="Q240" s="290" t="str">
        <f t="shared" si="229"/>
        <v>X</v>
      </c>
      <c r="R240" s="400"/>
      <c r="S240" s="292" t="s">
        <v>489</v>
      </c>
      <c r="U240" s="332" t="s">
        <v>489</v>
      </c>
      <c r="V240" s="284">
        <f t="shared" si="208"/>
        <v>0</v>
      </c>
      <c r="W240" s="284">
        <f t="shared" si="209"/>
        <v>0</v>
      </c>
      <c r="X240" s="292" t="str">
        <f t="shared" si="212"/>
        <v>OK</v>
      </c>
      <c r="Z240" s="292" t="s">
        <v>883</v>
      </c>
      <c r="AA240" s="284">
        <f t="shared" si="220"/>
        <v>0</v>
      </c>
      <c r="AB240" s="284">
        <f t="shared" si="221"/>
        <v>0</v>
      </c>
      <c r="AC240" s="292" t="str">
        <f t="shared" si="213"/>
        <v>OK</v>
      </c>
      <c r="AE240" s="333" t="str">
        <f t="shared" si="230"/>
        <v>세입없음</v>
      </c>
      <c r="AG240" s="318">
        <f t="shared" si="214"/>
        <v>732</v>
      </c>
      <c r="AH240" s="290" t="str">
        <f t="shared" si="231"/>
        <v>OK</v>
      </c>
      <c r="AJ240" s="292" t="str">
        <f t="array" ref="AJ240">IF(D240="","",INDEX(구분표!$I$2:$I$313, MATCH(1,(구분표!$E$2:$E$313='17년일출'!C240)*(구분표!$F$2:$F$313='17년일출'!D240)*(구분표!$G$2:$G$313='17년일출'!B240),0)))</f>
        <v>0136</v>
      </c>
      <c r="AL240" s="292"/>
    </row>
    <row r="241" spans="1:38" ht="50.1" customHeight="1">
      <c r="A241" s="252">
        <v>231</v>
      </c>
      <c r="B241" s="334" t="str">
        <f>IFERROR(VLOOKUP($D241,구분표!$A$2:$C$313,2,FALSE),"")</f>
        <v>경제과학기술위원회</v>
      </c>
      <c r="C241" s="318" t="str">
        <f>IFERROR(VLOOKUP($D241,구분표!$A$2:$C$313,3,FALSE),"")</f>
        <v>경제실</v>
      </c>
      <c r="D241" s="299" t="s">
        <v>1670</v>
      </c>
      <c r="E241" s="280" t="s">
        <v>1643</v>
      </c>
      <c r="F241" s="335"/>
      <c r="G241" s="281">
        <v>179</v>
      </c>
      <c r="H241" s="280">
        <v>409</v>
      </c>
      <c r="I241" s="336" t="s">
        <v>1975</v>
      </c>
      <c r="J241" s="283">
        <v>400000</v>
      </c>
      <c r="K241" s="284"/>
      <c r="L241" s="285"/>
      <c r="M241" s="286">
        <f t="shared" ref="M241:M244" si="232">J241+K241+L241</f>
        <v>400000</v>
      </c>
      <c r="N241" s="337"/>
      <c r="O241" s="288"/>
      <c r="P241" s="289">
        <f t="shared" ref="P241:P244" si="233">J241+N241+O241</f>
        <v>400000</v>
      </c>
      <c r="Q241" s="290" t="str">
        <f t="shared" ref="Q241:Q244" si="234">IF(AND((M241=0),(P241&gt;0)),"O",IF(AND((K241&lt;0),(M241-P241&lt;0)),"O","X"))</f>
        <v>X</v>
      </c>
      <c r="R241" s="400"/>
      <c r="S241" s="292" t="s">
        <v>489</v>
      </c>
      <c r="U241" s="332" t="s">
        <v>489</v>
      </c>
      <c r="V241" s="284">
        <f t="shared" si="208"/>
        <v>0</v>
      </c>
      <c r="W241" s="284">
        <f t="shared" si="209"/>
        <v>0</v>
      </c>
      <c r="X241" s="292" t="str">
        <f t="shared" si="212"/>
        <v>OK</v>
      </c>
      <c r="Z241" s="292" t="s">
        <v>883</v>
      </c>
      <c r="AA241" s="284">
        <f t="shared" si="220"/>
        <v>0</v>
      </c>
      <c r="AB241" s="284">
        <f t="shared" si="221"/>
        <v>0</v>
      </c>
      <c r="AC241" s="292" t="str">
        <f t="shared" si="213"/>
        <v>OK</v>
      </c>
      <c r="AE241" s="333" t="str">
        <f t="shared" ref="AE241:AE244" si="235">IF(U241="","",IF(U241="도비","세입없음","직접입력"))</f>
        <v>세입없음</v>
      </c>
      <c r="AG241" s="318">
        <f t="shared" si="214"/>
        <v>732</v>
      </c>
      <c r="AH241" s="290" t="str">
        <f t="shared" ref="AH241:AH244" si="236">IF(U241="","",IF(AND(U241="도비",AE241="세입없음"),"OK",IF(AND(U241&lt;&gt;"도비",AE241&lt;&gt;""),"OK","@@")))</f>
        <v>OK</v>
      </c>
      <c r="AJ241" s="292" t="str">
        <f t="array" ref="AJ241">IF(D241="","",INDEX(구분표!$I$2:$I$313, MATCH(1,(구분표!$E$2:$E$313='17년일출'!C241)*(구분표!$F$2:$F$313='17년일출'!D241)*(구분표!$G$2:$G$313='17년일출'!B241),0)))</f>
        <v>0137</v>
      </c>
      <c r="AL241" s="292"/>
    </row>
    <row r="242" spans="1:38" ht="50.1" customHeight="1">
      <c r="A242" s="252">
        <v>232</v>
      </c>
      <c r="B242" s="334" t="str">
        <f>IFERROR(VLOOKUP($D242,구분표!$A$2:$C$313,2,FALSE),"")</f>
        <v>경제과학기술위원회</v>
      </c>
      <c r="C242" s="318" t="str">
        <f>IFERROR(VLOOKUP($D242,구분표!$A$2:$C$313,3,FALSE),"")</f>
        <v>경제실</v>
      </c>
      <c r="D242" s="299" t="s">
        <v>1670</v>
      </c>
      <c r="E242" s="280" t="s">
        <v>1643</v>
      </c>
      <c r="F242" s="335"/>
      <c r="G242" s="281">
        <v>181</v>
      </c>
      <c r="H242" s="280">
        <v>445</v>
      </c>
      <c r="I242" s="336" t="s">
        <v>1692</v>
      </c>
      <c r="J242" s="283">
        <v>500000</v>
      </c>
      <c r="K242" s="284"/>
      <c r="L242" s="285"/>
      <c r="M242" s="286">
        <f t="shared" si="232"/>
        <v>500000</v>
      </c>
      <c r="N242" s="337"/>
      <c r="O242" s="288"/>
      <c r="P242" s="289">
        <f t="shared" si="233"/>
        <v>500000</v>
      </c>
      <c r="Q242" s="290" t="str">
        <f t="shared" si="234"/>
        <v>X</v>
      </c>
      <c r="R242" s="400"/>
      <c r="S242" s="292" t="s">
        <v>489</v>
      </c>
      <c r="U242" s="332" t="s">
        <v>489</v>
      </c>
      <c r="V242" s="284">
        <f t="shared" si="208"/>
        <v>0</v>
      </c>
      <c r="W242" s="284">
        <f t="shared" si="209"/>
        <v>0</v>
      </c>
      <c r="X242" s="292" t="str">
        <f t="shared" si="212"/>
        <v>OK</v>
      </c>
      <c r="Z242" s="292" t="s">
        <v>883</v>
      </c>
      <c r="AA242" s="284">
        <f t="shared" si="220"/>
        <v>0</v>
      </c>
      <c r="AB242" s="284">
        <f t="shared" si="221"/>
        <v>0</v>
      </c>
      <c r="AC242" s="292" t="str">
        <f t="shared" si="213"/>
        <v>OK</v>
      </c>
      <c r="AE242" s="333" t="str">
        <f t="shared" si="235"/>
        <v>세입없음</v>
      </c>
      <c r="AG242" s="318">
        <f t="shared" si="214"/>
        <v>732</v>
      </c>
      <c r="AH242" s="290" t="str">
        <f t="shared" si="236"/>
        <v>OK</v>
      </c>
      <c r="AJ242" s="292" t="str">
        <f t="array" ref="AJ242">IF(D242="","",INDEX(구분표!$I$2:$I$313, MATCH(1,(구분표!$E$2:$E$313='17년일출'!C242)*(구분표!$F$2:$F$313='17년일출'!D242)*(구분표!$G$2:$G$313='17년일출'!B242),0)))</f>
        <v>0137</v>
      </c>
      <c r="AL242" s="292"/>
    </row>
    <row r="243" spans="1:38" ht="50.1" customHeight="1">
      <c r="A243" s="252">
        <v>233</v>
      </c>
      <c r="B243" s="334" t="str">
        <f>IFERROR(VLOOKUP($D243,구분표!$A$2:$C$313,2,FALSE),"")</f>
        <v>경제과학기술위원회</v>
      </c>
      <c r="C243" s="318" t="str">
        <f>IFERROR(VLOOKUP($D243,구분표!$A$2:$C$313,3,FALSE),"")</f>
        <v>경제실</v>
      </c>
      <c r="D243" s="299" t="s">
        <v>1670</v>
      </c>
      <c r="E243" s="280" t="s">
        <v>1643</v>
      </c>
      <c r="F243" s="335"/>
      <c r="G243" s="281">
        <v>181</v>
      </c>
      <c r="H243" s="280">
        <v>451</v>
      </c>
      <c r="I243" s="336" t="s">
        <v>1693</v>
      </c>
      <c r="J243" s="283">
        <v>250000</v>
      </c>
      <c r="K243" s="284"/>
      <c r="L243" s="285"/>
      <c r="M243" s="286">
        <f t="shared" si="232"/>
        <v>250000</v>
      </c>
      <c r="N243" s="337"/>
      <c r="O243" s="288"/>
      <c r="P243" s="289">
        <f t="shared" si="233"/>
        <v>250000</v>
      </c>
      <c r="Q243" s="290" t="str">
        <f t="shared" si="234"/>
        <v>X</v>
      </c>
      <c r="R243" s="400"/>
      <c r="S243" s="292" t="s">
        <v>489</v>
      </c>
      <c r="U243" s="332" t="s">
        <v>489</v>
      </c>
      <c r="V243" s="284">
        <f t="shared" si="208"/>
        <v>0</v>
      </c>
      <c r="W243" s="284">
        <f t="shared" si="209"/>
        <v>0</v>
      </c>
      <c r="X243" s="292" t="str">
        <f t="shared" si="212"/>
        <v>OK</v>
      </c>
      <c r="Z243" s="292" t="s">
        <v>883</v>
      </c>
      <c r="AA243" s="284">
        <f t="shared" si="220"/>
        <v>0</v>
      </c>
      <c r="AB243" s="284">
        <f t="shared" si="221"/>
        <v>0</v>
      </c>
      <c r="AC243" s="292" t="str">
        <f t="shared" si="213"/>
        <v>OK</v>
      </c>
      <c r="AE243" s="333" t="str">
        <f t="shared" si="235"/>
        <v>세입없음</v>
      </c>
      <c r="AG243" s="318">
        <f t="shared" si="214"/>
        <v>732</v>
      </c>
      <c r="AH243" s="290" t="str">
        <f t="shared" si="236"/>
        <v>OK</v>
      </c>
      <c r="AJ243" s="292" t="str">
        <f t="array" ref="AJ243">IF(D243="","",INDEX(구분표!$I$2:$I$313, MATCH(1,(구분표!$E$2:$E$313='17년일출'!C243)*(구분표!$F$2:$F$313='17년일출'!D243)*(구분표!$G$2:$G$313='17년일출'!B243),0)))</f>
        <v>0137</v>
      </c>
      <c r="AL243" s="292"/>
    </row>
    <row r="244" spans="1:38" ht="50.1" customHeight="1">
      <c r="A244" s="252">
        <v>234</v>
      </c>
      <c r="B244" s="334" t="str">
        <f>IFERROR(VLOOKUP($D244,구분표!$A$2:$C$313,2,FALSE),"")</f>
        <v>경제과학기술위원회</v>
      </c>
      <c r="C244" s="318" t="str">
        <f>IFERROR(VLOOKUP($D244,구분표!$A$2:$C$313,3,FALSE),"")</f>
        <v>경제실</v>
      </c>
      <c r="D244" s="299" t="s">
        <v>1670</v>
      </c>
      <c r="E244" s="280" t="s">
        <v>1643</v>
      </c>
      <c r="F244" s="335"/>
      <c r="G244" s="281">
        <v>181</v>
      </c>
      <c r="H244" s="280">
        <v>460</v>
      </c>
      <c r="I244" s="336" t="s">
        <v>1694</v>
      </c>
      <c r="J244" s="283">
        <v>230000</v>
      </c>
      <c r="K244" s="284"/>
      <c r="L244" s="285"/>
      <c r="M244" s="286">
        <f t="shared" si="232"/>
        <v>230000</v>
      </c>
      <c r="N244" s="337"/>
      <c r="O244" s="288"/>
      <c r="P244" s="289">
        <f t="shared" si="233"/>
        <v>230000</v>
      </c>
      <c r="Q244" s="290" t="str">
        <f t="shared" si="234"/>
        <v>X</v>
      </c>
      <c r="R244" s="400"/>
      <c r="S244" s="292" t="s">
        <v>489</v>
      </c>
      <c r="U244" s="332" t="s">
        <v>489</v>
      </c>
      <c r="V244" s="284">
        <f t="shared" si="208"/>
        <v>0</v>
      </c>
      <c r="W244" s="284">
        <f t="shared" si="209"/>
        <v>0</v>
      </c>
      <c r="X244" s="292" t="str">
        <f t="shared" si="212"/>
        <v>OK</v>
      </c>
      <c r="Z244" s="292" t="s">
        <v>883</v>
      </c>
      <c r="AA244" s="284">
        <f t="shared" si="220"/>
        <v>0</v>
      </c>
      <c r="AB244" s="284">
        <f t="shared" si="221"/>
        <v>0</v>
      </c>
      <c r="AC244" s="292" t="str">
        <f t="shared" si="213"/>
        <v>OK</v>
      </c>
      <c r="AE244" s="333" t="str">
        <f t="shared" si="235"/>
        <v>세입없음</v>
      </c>
      <c r="AG244" s="318">
        <f t="shared" si="214"/>
        <v>732</v>
      </c>
      <c r="AH244" s="290" t="str">
        <f t="shared" si="236"/>
        <v>OK</v>
      </c>
      <c r="AJ244" s="292" t="str">
        <f t="array" ref="AJ244">IF(D244="","",INDEX(구분표!$I$2:$I$313, MATCH(1,(구분표!$E$2:$E$313='17년일출'!C244)*(구분표!$F$2:$F$313='17년일출'!D244)*(구분표!$G$2:$G$313='17년일출'!B244),0)))</f>
        <v>0137</v>
      </c>
      <c r="AL244" s="292"/>
    </row>
    <row r="245" spans="1:38" ht="50.1" customHeight="1">
      <c r="A245" s="252">
        <v>235</v>
      </c>
      <c r="B245" s="334" t="str">
        <f>IFERROR(VLOOKUP($D245,구분표!$A$2:$C$313,2,FALSE),"")</f>
        <v>경제과학기술위원회</v>
      </c>
      <c r="C245" s="318" t="str">
        <f>IFERROR(VLOOKUP($D245,구분표!$A$2:$C$313,3,FALSE),"")</f>
        <v>경제실</v>
      </c>
      <c r="D245" s="299" t="s">
        <v>1670</v>
      </c>
      <c r="E245" s="280" t="s">
        <v>1643</v>
      </c>
      <c r="F245" s="335"/>
      <c r="G245" s="281">
        <v>182</v>
      </c>
      <c r="H245" s="280">
        <v>466</v>
      </c>
      <c r="I245" s="336" t="s">
        <v>1689</v>
      </c>
      <c r="J245" s="283">
        <v>250000</v>
      </c>
      <c r="K245" s="284"/>
      <c r="L245" s="285"/>
      <c r="M245" s="286">
        <f t="shared" ref="M245:M247" si="237">J245+K245+L245</f>
        <v>250000</v>
      </c>
      <c r="N245" s="337"/>
      <c r="O245" s="288"/>
      <c r="P245" s="289">
        <f t="shared" ref="P245:P247" si="238">J245+N245+O245</f>
        <v>250000</v>
      </c>
      <c r="Q245" s="290" t="str">
        <f t="shared" ref="Q245:Q247" si="239">IF(AND((M245=0),(P245&gt;0)),"O",IF(AND((K245&lt;0),(M245-P245&lt;0)),"O","X"))</f>
        <v>X</v>
      </c>
      <c r="R245" s="400"/>
      <c r="S245" s="292" t="s">
        <v>489</v>
      </c>
      <c r="U245" s="332" t="s">
        <v>489</v>
      </c>
      <c r="V245" s="284">
        <f t="shared" si="208"/>
        <v>0</v>
      </c>
      <c r="W245" s="284">
        <f t="shared" si="209"/>
        <v>0</v>
      </c>
      <c r="X245" s="292" t="str">
        <f t="shared" si="212"/>
        <v>OK</v>
      </c>
      <c r="Z245" s="292" t="s">
        <v>883</v>
      </c>
      <c r="AA245" s="284">
        <f t="shared" si="220"/>
        <v>0</v>
      </c>
      <c r="AB245" s="284">
        <f t="shared" si="221"/>
        <v>0</v>
      </c>
      <c r="AC245" s="292" t="str">
        <f t="shared" si="213"/>
        <v>OK</v>
      </c>
      <c r="AE245" s="333" t="str">
        <f t="shared" ref="AE245:AE247" si="240">IF(U245="","",IF(U245="도비","세입없음","직접입력"))</f>
        <v>세입없음</v>
      </c>
      <c r="AG245" s="318">
        <f t="shared" si="214"/>
        <v>732</v>
      </c>
      <c r="AH245" s="290" t="str">
        <f t="shared" ref="AH245:AH247" si="241">IF(U245="","",IF(AND(U245="도비",AE245="세입없음"),"OK",IF(AND(U245&lt;&gt;"도비",AE245&lt;&gt;""),"OK","@@")))</f>
        <v>OK</v>
      </c>
      <c r="AJ245" s="292" t="str">
        <f t="array" ref="AJ245">IF(D245="","",INDEX(구분표!$I$2:$I$313, MATCH(1,(구분표!$E$2:$E$313='17년일출'!C245)*(구분표!$F$2:$F$313='17년일출'!D245)*(구분표!$G$2:$G$313='17년일출'!B245),0)))</f>
        <v>0137</v>
      </c>
      <c r="AL245" s="292"/>
    </row>
    <row r="246" spans="1:38" ht="50.1" customHeight="1">
      <c r="A246" s="252">
        <v>236</v>
      </c>
      <c r="B246" s="334" t="str">
        <f>IFERROR(VLOOKUP($D246,구분표!$A$2:$C$313,2,FALSE),"")</f>
        <v>경제과학기술위원회</v>
      </c>
      <c r="C246" s="318" t="str">
        <f>IFERROR(VLOOKUP($D246,구분표!$A$2:$C$313,3,FALSE),"")</f>
        <v>경제실</v>
      </c>
      <c r="D246" s="299" t="s">
        <v>1670</v>
      </c>
      <c r="E246" s="280" t="s">
        <v>1643</v>
      </c>
      <c r="F246" s="335"/>
      <c r="G246" s="281">
        <v>182</v>
      </c>
      <c r="H246" s="280">
        <v>472</v>
      </c>
      <c r="I246" s="336" t="s">
        <v>1691</v>
      </c>
      <c r="J246" s="283">
        <v>5000000</v>
      </c>
      <c r="K246" s="284"/>
      <c r="L246" s="285"/>
      <c r="M246" s="286">
        <f t="shared" si="237"/>
        <v>5000000</v>
      </c>
      <c r="N246" s="337"/>
      <c r="O246" s="288"/>
      <c r="P246" s="289">
        <f t="shared" si="238"/>
        <v>5000000</v>
      </c>
      <c r="Q246" s="290" t="str">
        <f t="shared" si="239"/>
        <v>X</v>
      </c>
      <c r="R246" s="400"/>
      <c r="S246" s="292" t="s">
        <v>489</v>
      </c>
      <c r="U246" s="332" t="s">
        <v>489</v>
      </c>
      <c r="V246" s="284">
        <f t="shared" si="208"/>
        <v>0</v>
      </c>
      <c r="W246" s="284">
        <f t="shared" si="209"/>
        <v>0</v>
      </c>
      <c r="X246" s="292" t="str">
        <f t="shared" si="212"/>
        <v>OK</v>
      </c>
      <c r="Z246" s="292" t="s">
        <v>883</v>
      </c>
      <c r="AA246" s="284">
        <f t="shared" si="220"/>
        <v>0</v>
      </c>
      <c r="AB246" s="284">
        <f t="shared" si="221"/>
        <v>0</v>
      </c>
      <c r="AC246" s="292" t="str">
        <f t="shared" si="213"/>
        <v>OK</v>
      </c>
      <c r="AE246" s="333" t="str">
        <f t="shared" si="240"/>
        <v>세입없음</v>
      </c>
      <c r="AG246" s="318">
        <f t="shared" si="214"/>
        <v>732</v>
      </c>
      <c r="AH246" s="290" t="str">
        <f t="shared" si="241"/>
        <v>OK</v>
      </c>
      <c r="AJ246" s="292" t="str">
        <f t="array" ref="AJ246">IF(D246="","",INDEX(구분표!$I$2:$I$313, MATCH(1,(구분표!$E$2:$E$313='17년일출'!C246)*(구분표!$F$2:$F$313='17년일출'!D246)*(구분표!$G$2:$G$313='17년일출'!B246),0)))</f>
        <v>0137</v>
      </c>
      <c r="AL246" s="292"/>
    </row>
    <row r="247" spans="1:38" ht="50.1" customHeight="1">
      <c r="A247" s="252">
        <v>237</v>
      </c>
      <c r="B247" s="334" t="str">
        <f>IFERROR(VLOOKUP($D247,구분표!$A$2:$C$313,2,FALSE),"")</f>
        <v>경제과학기술위원회</v>
      </c>
      <c r="C247" s="318" t="str">
        <f>IFERROR(VLOOKUP($D247,구분표!$A$2:$C$313,3,FALSE),"")</f>
        <v>경제실</v>
      </c>
      <c r="D247" s="299" t="s">
        <v>1670</v>
      </c>
      <c r="E247" s="280" t="s">
        <v>1643</v>
      </c>
      <c r="F247" s="335"/>
      <c r="G247" s="281">
        <v>182</v>
      </c>
      <c r="H247" s="280">
        <v>475</v>
      </c>
      <c r="I247" s="336" t="s">
        <v>1690</v>
      </c>
      <c r="J247" s="283">
        <v>300000</v>
      </c>
      <c r="K247" s="284"/>
      <c r="L247" s="285"/>
      <c r="M247" s="286">
        <f t="shared" si="237"/>
        <v>300000</v>
      </c>
      <c r="N247" s="337"/>
      <c r="O247" s="288"/>
      <c r="P247" s="289">
        <f t="shared" si="238"/>
        <v>300000</v>
      </c>
      <c r="Q247" s="290" t="str">
        <f t="shared" si="239"/>
        <v>X</v>
      </c>
      <c r="R247" s="400"/>
      <c r="S247" s="292" t="s">
        <v>489</v>
      </c>
      <c r="U247" s="332" t="s">
        <v>489</v>
      </c>
      <c r="V247" s="284">
        <f t="shared" si="208"/>
        <v>0</v>
      </c>
      <c r="W247" s="284">
        <f t="shared" si="209"/>
        <v>0</v>
      </c>
      <c r="X247" s="292" t="str">
        <f t="shared" si="212"/>
        <v>OK</v>
      </c>
      <c r="Z247" s="292" t="s">
        <v>883</v>
      </c>
      <c r="AA247" s="284">
        <f t="shared" si="220"/>
        <v>0</v>
      </c>
      <c r="AB247" s="284">
        <f t="shared" si="221"/>
        <v>0</v>
      </c>
      <c r="AC247" s="292" t="str">
        <f t="shared" si="213"/>
        <v>OK</v>
      </c>
      <c r="AE247" s="333" t="str">
        <f t="shared" si="240"/>
        <v>세입없음</v>
      </c>
      <c r="AG247" s="318">
        <f t="shared" si="214"/>
        <v>732</v>
      </c>
      <c r="AH247" s="290" t="str">
        <f t="shared" si="241"/>
        <v>OK</v>
      </c>
      <c r="AJ247" s="292" t="str">
        <f t="array" ref="AJ247">IF(D247="","",INDEX(구분표!$I$2:$I$313, MATCH(1,(구분표!$E$2:$E$313='17년일출'!C247)*(구분표!$F$2:$F$313='17년일출'!D247)*(구분표!$G$2:$G$313='17년일출'!B247),0)))</f>
        <v>0137</v>
      </c>
      <c r="AL247" s="292"/>
    </row>
    <row r="248" spans="1:38" ht="50.1" customHeight="1">
      <c r="A248" s="252">
        <v>238</v>
      </c>
      <c r="B248" s="334" t="str">
        <f>IFERROR(VLOOKUP($D248,구분표!$A$2:$C$313,2,FALSE),"")</f>
        <v>경제과학기술위원회</v>
      </c>
      <c r="C248" s="318" t="str">
        <f>IFERROR(VLOOKUP($D248,구분표!$A$2:$C$313,3,FALSE),"")</f>
        <v>경제실</v>
      </c>
      <c r="D248" s="299" t="s">
        <v>1671</v>
      </c>
      <c r="E248" s="280" t="s">
        <v>1643</v>
      </c>
      <c r="F248" s="335"/>
      <c r="G248" s="281">
        <v>188</v>
      </c>
      <c r="H248" s="280">
        <v>563</v>
      </c>
      <c r="I248" s="336" t="s">
        <v>1688</v>
      </c>
      <c r="J248" s="283">
        <v>200000</v>
      </c>
      <c r="K248" s="284"/>
      <c r="L248" s="285"/>
      <c r="M248" s="286">
        <f t="shared" si="222"/>
        <v>200000</v>
      </c>
      <c r="N248" s="337"/>
      <c r="O248" s="288"/>
      <c r="P248" s="289">
        <f t="shared" si="223"/>
        <v>200000</v>
      </c>
      <c r="Q248" s="290" t="str">
        <f t="shared" si="224"/>
        <v>X</v>
      </c>
      <c r="R248" s="400"/>
      <c r="S248" s="292" t="s">
        <v>489</v>
      </c>
      <c r="U248" s="332" t="s">
        <v>489</v>
      </c>
      <c r="V248" s="284">
        <f t="shared" si="208"/>
        <v>0</v>
      </c>
      <c r="W248" s="284">
        <f t="shared" si="209"/>
        <v>0</v>
      </c>
      <c r="X248" s="292" t="str">
        <f t="shared" si="212"/>
        <v>OK</v>
      </c>
      <c r="Z248" s="292" t="s">
        <v>883</v>
      </c>
      <c r="AA248" s="284">
        <f t="shared" si="220"/>
        <v>0</v>
      </c>
      <c r="AB248" s="284">
        <f t="shared" si="221"/>
        <v>0</v>
      </c>
      <c r="AC248" s="292" t="str">
        <f t="shared" si="213"/>
        <v>OK</v>
      </c>
      <c r="AE248" s="333" t="str">
        <f t="shared" si="225"/>
        <v>세입없음</v>
      </c>
      <c r="AG248" s="318">
        <f t="shared" si="214"/>
        <v>732</v>
      </c>
      <c r="AH248" s="290" t="str">
        <f t="shared" si="226"/>
        <v>OK</v>
      </c>
      <c r="AJ248" s="292" t="str">
        <f t="array" ref="AJ248">IF(D248="","",INDEX(구분표!$I$2:$I$313, MATCH(1,(구분표!$E$2:$E$313='17년일출'!C248)*(구분표!$F$2:$F$313='17년일출'!D248)*(구분표!$G$2:$G$313='17년일출'!B248),0)))</f>
        <v>0139</v>
      </c>
      <c r="AL248" s="292"/>
    </row>
    <row r="249" spans="1:38" ht="50.1" customHeight="1">
      <c r="A249" s="252">
        <v>239</v>
      </c>
      <c r="B249" s="334" t="str">
        <f>IFERROR(VLOOKUP($D249,구분표!$A$2:$C$313,2,FALSE),"")</f>
        <v>경제과학기술위원회</v>
      </c>
      <c r="C249" s="318" t="str">
        <f>IFERROR(VLOOKUP($D249,구분표!$A$2:$C$313,3,FALSE),"")</f>
        <v>경제실</v>
      </c>
      <c r="D249" s="299" t="s">
        <v>1672</v>
      </c>
      <c r="E249" s="280" t="s">
        <v>1643</v>
      </c>
      <c r="F249" s="335"/>
      <c r="G249" s="281">
        <v>192</v>
      </c>
      <c r="H249" s="280">
        <v>601</v>
      </c>
      <c r="I249" s="336" t="s">
        <v>1687</v>
      </c>
      <c r="J249" s="283">
        <v>730000</v>
      </c>
      <c r="K249" s="284"/>
      <c r="L249" s="285"/>
      <c r="M249" s="286">
        <f t="shared" ref="M249" si="242">J249+K249+L249</f>
        <v>730000</v>
      </c>
      <c r="N249" s="337">
        <v>-90000</v>
      </c>
      <c r="O249" s="288"/>
      <c r="P249" s="289">
        <f t="shared" ref="P249" si="243">J249+N249+O249</f>
        <v>640000</v>
      </c>
      <c r="Q249" s="290" t="str">
        <f t="shared" ref="Q249" si="244">IF(AND((M249=0),(P249&gt;0)),"O",IF(AND((K249&lt;0),(M249-P249&lt;0)),"O","X"))</f>
        <v>X</v>
      </c>
      <c r="R249" s="400"/>
      <c r="S249" s="292" t="s">
        <v>489</v>
      </c>
      <c r="U249" s="332" t="s">
        <v>489</v>
      </c>
      <c r="V249" s="284">
        <f t="shared" si="208"/>
        <v>0</v>
      </c>
      <c r="W249" s="284">
        <f t="shared" si="209"/>
        <v>0</v>
      </c>
      <c r="X249" s="292" t="str">
        <f t="shared" si="212"/>
        <v>OK</v>
      </c>
      <c r="Z249" s="292" t="s">
        <v>883</v>
      </c>
      <c r="AA249" s="284">
        <f t="shared" si="220"/>
        <v>0</v>
      </c>
      <c r="AB249" s="284">
        <f t="shared" si="221"/>
        <v>-90000</v>
      </c>
      <c r="AC249" s="292" t="str">
        <f t="shared" si="213"/>
        <v>OK</v>
      </c>
      <c r="AE249" s="333" t="str">
        <f t="shared" ref="AE249" si="245">IF(U249="","",IF(U249="도비","세입없음","직접입력"))</f>
        <v>세입없음</v>
      </c>
      <c r="AG249" s="318">
        <f t="shared" si="214"/>
        <v>732</v>
      </c>
      <c r="AH249" s="290" t="str">
        <f t="shared" ref="AH249" si="246">IF(U249="","",IF(AND(U249="도비",AE249="세입없음"),"OK",IF(AND(U249&lt;&gt;"도비",AE249&lt;&gt;""),"OK","@@")))</f>
        <v>OK</v>
      </c>
      <c r="AJ249" s="292" t="str">
        <f t="array" ref="AJ249">IF(D249="","",INDEX(구분표!$I$2:$I$313, MATCH(1,(구분표!$E$2:$E$313='17년일출'!C249)*(구분표!$F$2:$F$313='17년일출'!D249)*(구분표!$G$2:$G$313='17년일출'!B249),0)))</f>
        <v>0140</v>
      </c>
      <c r="AL249" s="292"/>
    </row>
    <row r="250" spans="1:38" ht="50.1" customHeight="1">
      <c r="A250" s="252">
        <v>240</v>
      </c>
      <c r="B250" s="334" t="str">
        <f>IFERROR(VLOOKUP($D250,구분표!$A$2:$C$313,2,FALSE),"")</f>
        <v>경제과학기술위원회</v>
      </c>
      <c r="C250" s="318" t="str">
        <f>IFERROR(VLOOKUP($D250,구분표!$A$2:$C$313,3,FALSE),"")</f>
        <v>경제실</v>
      </c>
      <c r="D250" s="299" t="s">
        <v>1672</v>
      </c>
      <c r="E250" s="280" t="s">
        <v>1643</v>
      </c>
      <c r="F250" s="335"/>
      <c r="G250" s="281">
        <v>192</v>
      </c>
      <c r="H250" s="280">
        <v>619</v>
      </c>
      <c r="I250" s="336" t="s">
        <v>1854</v>
      </c>
      <c r="J250" s="283">
        <v>400000</v>
      </c>
      <c r="K250" s="284"/>
      <c r="L250" s="285"/>
      <c r="M250" s="286">
        <f t="shared" si="222"/>
        <v>400000</v>
      </c>
      <c r="N250" s="337"/>
      <c r="O250" s="288"/>
      <c r="P250" s="289">
        <f t="shared" si="223"/>
        <v>400000</v>
      </c>
      <c r="Q250" s="290" t="str">
        <f t="shared" si="224"/>
        <v>X</v>
      </c>
      <c r="R250" s="400"/>
      <c r="S250" s="292" t="s">
        <v>489</v>
      </c>
      <c r="U250" s="332" t="s">
        <v>489</v>
      </c>
      <c r="V250" s="284">
        <f t="shared" si="208"/>
        <v>0</v>
      </c>
      <c r="W250" s="284">
        <f t="shared" si="209"/>
        <v>0</v>
      </c>
      <c r="X250" s="292" t="str">
        <f t="shared" si="212"/>
        <v>OK</v>
      </c>
      <c r="Z250" s="292" t="s">
        <v>883</v>
      </c>
      <c r="AA250" s="284">
        <f t="shared" si="220"/>
        <v>0</v>
      </c>
      <c r="AB250" s="284">
        <f t="shared" si="221"/>
        <v>0</v>
      </c>
      <c r="AC250" s="292" t="str">
        <f t="shared" si="213"/>
        <v>OK</v>
      </c>
      <c r="AE250" s="333" t="str">
        <f t="shared" si="225"/>
        <v>세입없음</v>
      </c>
      <c r="AG250" s="318">
        <f t="shared" si="214"/>
        <v>732</v>
      </c>
      <c r="AH250" s="290" t="str">
        <f t="shared" si="226"/>
        <v>OK</v>
      </c>
      <c r="AJ250" s="292" t="str">
        <f t="array" ref="AJ250">IF(D250="","",INDEX(구분표!$I$2:$I$313, MATCH(1,(구분표!$E$2:$E$313='17년일출'!C250)*(구분표!$F$2:$F$313='17년일출'!D250)*(구분표!$G$2:$G$313='17년일출'!B250),0)))</f>
        <v>0140</v>
      </c>
      <c r="AL250" s="292"/>
    </row>
    <row r="251" spans="1:38" ht="50.1" customHeight="1">
      <c r="A251" s="252">
        <v>241</v>
      </c>
      <c r="B251" s="334" t="str">
        <f>IFERROR(VLOOKUP($D251,구분표!$A$2:$C$313,2,FALSE),"")</f>
        <v>경제과학기술위원회</v>
      </c>
      <c r="C251" s="318" t="str">
        <f>IFERROR(VLOOKUP($D251,구분표!$A$2:$C$313,3,FALSE),"")</f>
        <v>경제실</v>
      </c>
      <c r="D251" s="299" t="s">
        <v>1672</v>
      </c>
      <c r="E251" s="280" t="s">
        <v>1116</v>
      </c>
      <c r="F251" s="335"/>
      <c r="G251" s="281">
        <v>192</v>
      </c>
      <c r="H251" s="280">
        <v>619</v>
      </c>
      <c r="I251" s="336" t="s">
        <v>1855</v>
      </c>
      <c r="J251" s="283">
        <v>300000</v>
      </c>
      <c r="K251" s="284"/>
      <c r="L251" s="285"/>
      <c r="M251" s="286">
        <f t="shared" ref="M251" si="247">J251+K251+L251</f>
        <v>300000</v>
      </c>
      <c r="N251" s="337"/>
      <c r="O251" s="288"/>
      <c r="P251" s="289">
        <f t="shared" ref="P251" si="248">J251+N251+O251</f>
        <v>300000</v>
      </c>
      <c r="Q251" s="290" t="str">
        <f t="shared" ref="Q251" si="249">IF(AND((M251=0),(P251&gt;0)),"O",IF(AND((K251&lt;0),(M251-P251&lt;0)),"O","X"))</f>
        <v>X</v>
      </c>
      <c r="R251" s="400"/>
      <c r="S251" s="292" t="s">
        <v>489</v>
      </c>
      <c r="U251" s="332" t="s">
        <v>489</v>
      </c>
      <c r="V251" s="284">
        <f t="shared" si="208"/>
        <v>0</v>
      </c>
      <c r="W251" s="284">
        <f t="shared" si="209"/>
        <v>0</v>
      </c>
      <c r="X251" s="292" t="str">
        <f t="shared" si="212"/>
        <v>OK</v>
      </c>
      <c r="Z251" s="292" t="s">
        <v>883</v>
      </c>
      <c r="AA251" s="284">
        <f t="shared" si="220"/>
        <v>0</v>
      </c>
      <c r="AB251" s="284">
        <f t="shared" si="221"/>
        <v>0</v>
      </c>
      <c r="AC251" s="292" t="str">
        <f t="shared" si="213"/>
        <v>OK</v>
      </c>
      <c r="AE251" s="333" t="str">
        <f t="shared" ref="AE251" si="250">IF(U251="","",IF(U251="도비","세입없음","직접입력"))</f>
        <v>세입없음</v>
      </c>
      <c r="AG251" s="318">
        <f t="shared" si="214"/>
        <v>732</v>
      </c>
      <c r="AH251" s="290" t="str">
        <f t="shared" ref="AH251" si="251">IF(U251="","",IF(AND(U251="도비",AE251="세입없음"),"OK",IF(AND(U251&lt;&gt;"도비",AE251&lt;&gt;""),"OK","@@")))</f>
        <v>OK</v>
      </c>
      <c r="AJ251" s="292" t="str">
        <f t="array" ref="AJ251">IF(D251="","",INDEX(구분표!$I$2:$I$313, MATCH(1,(구분표!$E$2:$E$313='17년일출'!C251)*(구분표!$F$2:$F$313='17년일출'!D251)*(구분표!$G$2:$G$313='17년일출'!B251),0)))</f>
        <v>0140</v>
      </c>
      <c r="AL251" s="292"/>
    </row>
    <row r="252" spans="1:38" ht="50.1" customHeight="1">
      <c r="A252" s="252">
        <v>242</v>
      </c>
      <c r="B252" s="334" t="str">
        <f>IFERROR(VLOOKUP($D252,구분표!$A$2:$C$313,2,FALSE),"")</f>
        <v>경제과학기술위원회</v>
      </c>
      <c r="C252" s="318" t="str">
        <f>IFERROR(VLOOKUP($D252,구분표!$A$2:$C$313,3,FALSE),"")</f>
        <v>경제실</v>
      </c>
      <c r="D252" s="299" t="s">
        <v>1672</v>
      </c>
      <c r="E252" s="280" t="s">
        <v>1643</v>
      </c>
      <c r="F252" s="335"/>
      <c r="G252" s="281">
        <v>193</v>
      </c>
      <c r="H252" s="280">
        <v>635</v>
      </c>
      <c r="I252" s="336" t="s">
        <v>1685</v>
      </c>
      <c r="J252" s="283">
        <v>200000</v>
      </c>
      <c r="K252" s="284"/>
      <c r="L252" s="285"/>
      <c r="M252" s="286">
        <f t="shared" ref="M252:M255" si="252">J252+K252+L252</f>
        <v>200000</v>
      </c>
      <c r="N252" s="337"/>
      <c r="O252" s="288"/>
      <c r="P252" s="289">
        <f t="shared" ref="P252:P255" si="253">J252+N252+O252</f>
        <v>200000</v>
      </c>
      <c r="Q252" s="290" t="str">
        <f t="shared" ref="Q252:Q255" si="254">IF(AND((M252=0),(P252&gt;0)),"O",IF(AND((K252&lt;0),(M252-P252&lt;0)),"O","X"))</f>
        <v>X</v>
      </c>
      <c r="R252" s="400"/>
      <c r="S252" s="292" t="s">
        <v>489</v>
      </c>
      <c r="U252" s="332" t="s">
        <v>489</v>
      </c>
      <c r="V252" s="284">
        <f t="shared" si="208"/>
        <v>0</v>
      </c>
      <c r="W252" s="284">
        <f t="shared" si="209"/>
        <v>0</v>
      </c>
      <c r="X252" s="292" t="str">
        <f t="shared" si="212"/>
        <v>OK</v>
      </c>
      <c r="Z252" s="292" t="s">
        <v>883</v>
      </c>
      <c r="AA252" s="284">
        <f t="shared" si="220"/>
        <v>0</v>
      </c>
      <c r="AB252" s="284">
        <f t="shared" si="221"/>
        <v>0</v>
      </c>
      <c r="AC252" s="292" t="str">
        <f t="shared" si="213"/>
        <v>OK</v>
      </c>
      <c r="AE252" s="333" t="str">
        <f t="shared" ref="AE252:AE255" si="255">IF(U252="","",IF(U252="도비","세입없음","직접입력"))</f>
        <v>세입없음</v>
      </c>
      <c r="AG252" s="318">
        <f t="shared" si="214"/>
        <v>732</v>
      </c>
      <c r="AH252" s="290" t="str">
        <f t="shared" ref="AH252:AH255" si="256">IF(U252="","",IF(AND(U252="도비",AE252="세입없음"),"OK",IF(AND(U252&lt;&gt;"도비",AE252&lt;&gt;""),"OK","@@")))</f>
        <v>OK</v>
      </c>
      <c r="AJ252" s="292" t="str">
        <f t="array" ref="AJ252">IF(D252="","",INDEX(구분표!$I$2:$I$313, MATCH(1,(구분표!$E$2:$E$313='17년일출'!C252)*(구분표!$F$2:$F$313='17년일출'!D252)*(구분표!$G$2:$G$313='17년일출'!B252),0)))</f>
        <v>0140</v>
      </c>
      <c r="AL252" s="292"/>
    </row>
    <row r="253" spans="1:38" ht="50.1" customHeight="1">
      <c r="A253" s="252">
        <v>243</v>
      </c>
      <c r="B253" s="334" t="str">
        <f>IFERROR(VLOOKUP($D253,구분표!$A$2:$C$313,2,FALSE),"")</f>
        <v>경제과학기술위원회</v>
      </c>
      <c r="C253" s="318" t="str">
        <f>IFERROR(VLOOKUP($D253,구분표!$A$2:$C$313,3,FALSE),"")</f>
        <v>경제실</v>
      </c>
      <c r="D253" s="299" t="s">
        <v>1672</v>
      </c>
      <c r="E253" s="280" t="s">
        <v>1643</v>
      </c>
      <c r="F253" s="335"/>
      <c r="G253" s="281">
        <v>193</v>
      </c>
      <c r="H253" s="280">
        <v>642</v>
      </c>
      <c r="I253" s="336" t="s">
        <v>1686</v>
      </c>
      <c r="J253" s="283">
        <v>210000</v>
      </c>
      <c r="K253" s="284"/>
      <c r="L253" s="285"/>
      <c r="M253" s="286">
        <f t="shared" si="252"/>
        <v>210000</v>
      </c>
      <c r="N253" s="337">
        <v>-210000</v>
      </c>
      <c r="O253" s="288"/>
      <c r="P253" s="289">
        <f t="shared" si="253"/>
        <v>0</v>
      </c>
      <c r="Q253" s="290" t="str">
        <f t="shared" si="254"/>
        <v>X</v>
      </c>
      <c r="R253" s="400"/>
      <c r="S253" s="292" t="s">
        <v>489</v>
      </c>
      <c r="U253" s="332" t="s">
        <v>489</v>
      </c>
      <c r="V253" s="284">
        <f t="shared" si="208"/>
        <v>0</v>
      </c>
      <c r="W253" s="284">
        <f t="shared" si="209"/>
        <v>0</v>
      </c>
      <c r="X253" s="292" t="str">
        <f t="shared" si="212"/>
        <v>OK</v>
      </c>
      <c r="Z253" s="292" t="s">
        <v>883</v>
      </c>
      <c r="AA253" s="284">
        <f t="shared" si="220"/>
        <v>0</v>
      </c>
      <c r="AB253" s="284">
        <f t="shared" si="221"/>
        <v>-210000</v>
      </c>
      <c r="AC253" s="292" t="str">
        <f t="shared" si="213"/>
        <v>OK</v>
      </c>
      <c r="AE253" s="333" t="str">
        <f t="shared" si="255"/>
        <v>세입없음</v>
      </c>
      <c r="AG253" s="318">
        <f t="shared" si="214"/>
        <v>732</v>
      </c>
      <c r="AH253" s="290" t="str">
        <f t="shared" si="256"/>
        <v>OK</v>
      </c>
      <c r="AJ253" s="292" t="str">
        <f t="array" ref="AJ253">IF(D253="","",INDEX(구분표!$I$2:$I$313, MATCH(1,(구분표!$E$2:$E$313='17년일출'!C253)*(구분표!$F$2:$F$313='17년일출'!D253)*(구분표!$G$2:$G$313='17년일출'!B253),0)))</f>
        <v>0140</v>
      </c>
      <c r="AL253" s="292"/>
    </row>
    <row r="254" spans="1:38" ht="50.1" customHeight="1">
      <c r="A254" s="252">
        <v>244</v>
      </c>
      <c r="B254" s="334" t="str">
        <f>IFERROR(VLOOKUP($D254,구분표!$A$2:$C$313,2,FALSE),"")</f>
        <v>경제과학기술위원회</v>
      </c>
      <c r="C254" s="318" t="str">
        <f>IFERROR(VLOOKUP($D254,구분표!$A$2:$C$313,3,FALSE),"")</f>
        <v>경제실</v>
      </c>
      <c r="D254" s="299" t="s">
        <v>1672</v>
      </c>
      <c r="E254" s="280" t="s">
        <v>1643</v>
      </c>
      <c r="F254" s="335"/>
      <c r="G254" s="281">
        <v>194</v>
      </c>
      <c r="H254" s="280">
        <v>681</v>
      </c>
      <c r="I254" s="336" t="s">
        <v>1684</v>
      </c>
      <c r="J254" s="283">
        <v>1050000</v>
      </c>
      <c r="K254" s="284"/>
      <c r="L254" s="285"/>
      <c r="M254" s="286">
        <f t="shared" si="252"/>
        <v>1050000</v>
      </c>
      <c r="N254" s="337"/>
      <c r="O254" s="288"/>
      <c r="P254" s="289">
        <f t="shared" si="253"/>
        <v>1050000</v>
      </c>
      <c r="Q254" s="290" t="str">
        <f t="shared" si="254"/>
        <v>X</v>
      </c>
      <c r="R254" s="400"/>
      <c r="S254" s="292" t="s">
        <v>489</v>
      </c>
      <c r="U254" s="332" t="s">
        <v>489</v>
      </c>
      <c r="V254" s="284">
        <f t="shared" si="208"/>
        <v>0</v>
      </c>
      <c r="W254" s="284">
        <f t="shared" si="209"/>
        <v>0</v>
      </c>
      <c r="X254" s="292" t="str">
        <f t="shared" si="212"/>
        <v>OK</v>
      </c>
      <c r="Z254" s="292" t="s">
        <v>883</v>
      </c>
      <c r="AA254" s="284">
        <f t="shared" si="220"/>
        <v>0</v>
      </c>
      <c r="AB254" s="284">
        <f t="shared" si="221"/>
        <v>0</v>
      </c>
      <c r="AC254" s="292" t="str">
        <f t="shared" si="213"/>
        <v>OK</v>
      </c>
      <c r="AE254" s="333" t="str">
        <f t="shared" si="255"/>
        <v>세입없음</v>
      </c>
      <c r="AG254" s="318">
        <f t="shared" si="214"/>
        <v>732</v>
      </c>
      <c r="AH254" s="290" t="str">
        <f t="shared" si="256"/>
        <v>OK</v>
      </c>
      <c r="AJ254" s="292" t="str">
        <f t="array" ref="AJ254">IF(D254="","",INDEX(구분표!$I$2:$I$313, MATCH(1,(구분표!$E$2:$E$313='17년일출'!C254)*(구분표!$F$2:$F$313='17년일출'!D254)*(구분표!$G$2:$G$313='17년일출'!B254),0)))</f>
        <v>0140</v>
      </c>
      <c r="AL254" s="292"/>
    </row>
    <row r="255" spans="1:38" ht="50.1" customHeight="1">
      <c r="A255" s="252">
        <v>245</v>
      </c>
      <c r="B255" s="334" t="str">
        <f>IFERROR(VLOOKUP($D255,구분표!$A$2:$C$313,2,FALSE),"")</f>
        <v>경제과학기술위원회</v>
      </c>
      <c r="C255" s="318" t="str">
        <f>IFERROR(VLOOKUP($D255,구분표!$A$2:$C$313,3,FALSE),"")</f>
        <v>경제실</v>
      </c>
      <c r="D255" s="299" t="s">
        <v>1672</v>
      </c>
      <c r="E255" s="280" t="s">
        <v>1643</v>
      </c>
      <c r="F255" s="335"/>
      <c r="G255" s="281">
        <v>195</v>
      </c>
      <c r="H255" s="280">
        <v>698</v>
      </c>
      <c r="I255" s="336" t="s">
        <v>1682</v>
      </c>
      <c r="J255" s="283">
        <v>2696000</v>
      </c>
      <c r="K255" s="284"/>
      <c r="L255" s="285"/>
      <c r="M255" s="286">
        <f t="shared" si="252"/>
        <v>2696000</v>
      </c>
      <c r="N255" s="337"/>
      <c r="O255" s="288"/>
      <c r="P255" s="289">
        <f t="shared" si="253"/>
        <v>2696000</v>
      </c>
      <c r="Q255" s="290" t="str">
        <f t="shared" si="254"/>
        <v>X</v>
      </c>
      <c r="R255" s="400"/>
      <c r="S255" s="292" t="s">
        <v>489</v>
      </c>
      <c r="U255" s="332" t="s">
        <v>489</v>
      </c>
      <c r="V255" s="284">
        <f t="shared" si="208"/>
        <v>0</v>
      </c>
      <c r="W255" s="284">
        <f t="shared" si="209"/>
        <v>0</v>
      </c>
      <c r="X255" s="292" t="str">
        <f t="shared" si="212"/>
        <v>OK</v>
      </c>
      <c r="Z255" s="292" t="s">
        <v>883</v>
      </c>
      <c r="AA255" s="284">
        <f t="shared" si="220"/>
        <v>0</v>
      </c>
      <c r="AB255" s="284">
        <f t="shared" si="221"/>
        <v>0</v>
      </c>
      <c r="AC255" s="292" t="str">
        <f t="shared" si="213"/>
        <v>OK</v>
      </c>
      <c r="AE255" s="333" t="str">
        <f t="shared" si="255"/>
        <v>세입없음</v>
      </c>
      <c r="AG255" s="318">
        <f t="shared" si="214"/>
        <v>732</v>
      </c>
      <c r="AH255" s="290" t="str">
        <f t="shared" si="256"/>
        <v>OK</v>
      </c>
      <c r="AJ255" s="292" t="str">
        <f t="array" ref="AJ255">IF(D255="","",INDEX(구분표!$I$2:$I$313, MATCH(1,(구분표!$E$2:$E$313='17년일출'!C255)*(구분표!$F$2:$F$313='17년일출'!D255)*(구분표!$G$2:$G$313='17년일출'!B255),0)))</f>
        <v>0140</v>
      </c>
      <c r="AL255" s="292"/>
    </row>
    <row r="256" spans="1:38" ht="50.1" customHeight="1">
      <c r="A256" s="252">
        <v>246</v>
      </c>
      <c r="B256" s="334" t="str">
        <f>IFERROR(VLOOKUP($D256,구분표!$A$2:$C$313,2,FALSE),"")</f>
        <v>경제과학기술위원회</v>
      </c>
      <c r="C256" s="318" t="str">
        <f>IFERROR(VLOOKUP($D256,구분표!$A$2:$C$313,3,FALSE),"")</f>
        <v>경제실</v>
      </c>
      <c r="D256" s="299" t="s">
        <v>1672</v>
      </c>
      <c r="E256" s="280" t="s">
        <v>1643</v>
      </c>
      <c r="F256" s="335"/>
      <c r="G256" s="281">
        <v>195</v>
      </c>
      <c r="H256" s="280">
        <v>703</v>
      </c>
      <c r="I256" s="336" t="s">
        <v>1683</v>
      </c>
      <c r="J256" s="283">
        <v>1760000</v>
      </c>
      <c r="K256" s="284"/>
      <c r="L256" s="285"/>
      <c r="M256" s="286">
        <f t="shared" ref="M256:M259" si="257">J256+K256+L256</f>
        <v>1760000</v>
      </c>
      <c r="N256" s="337">
        <v>-760000</v>
      </c>
      <c r="O256" s="288"/>
      <c r="P256" s="289">
        <f t="shared" ref="P256:P259" si="258">J256+N256+O256</f>
        <v>1000000</v>
      </c>
      <c r="Q256" s="290" t="str">
        <f t="shared" ref="Q256:Q259" si="259">IF(AND((M256=0),(P256&gt;0)),"O",IF(AND((K256&lt;0),(M256-P256&lt;0)),"O","X"))</f>
        <v>X</v>
      </c>
      <c r="R256" s="400"/>
      <c r="S256" s="292" t="s">
        <v>489</v>
      </c>
      <c r="U256" s="332" t="s">
        <v>489</v>
      </c>
      <c r="V256" s="284">
        <f t="shared" si="208"/>
        <v>0</v>
      </c>
      <c r="W256" s="284">
        <f t="shared" si="209"/>
        <v>0</v>
      </c>
      <c r="X256" s="292" t="str">
        <f t="shared" si="212"/>
        <v>OK</v>
      </c>
      <c r="Z256" s="292" t="s">
        <v>883</v>
      </c>
      <c r="AA256" s="284">
        <f t="shared" si="220"/>
        <v>0</v>
      </c>
      <c r="AB256" s="284">
        <f t="shared" si="221"/>
        <v>-760000</v>
      </c>
      <c r="AC256" s="292" t="str">
        <f t="shared" si="213"/>
        <v>OK</v>
      </c>
      <c r="AE256" s="333" t="str">
        <f t="shared" ref="AE256:AE259" si="260">IF(U256="","",IF(U256="도비","세입없음","직접입력"))</f>
        <v>세입없음</v>
      </c>
      <c r="AG256" s="318">
        <f t="shared" si="214"/>
        <v>732</v>
      </c>
      <c r="AH256" s="290" t="str">
        <f t="shared" ref="AH256:AH259" si="261">IF(U256="","",IF(AND(U256="도비",AE256="세입없음"),"OK",IF(AND(U256&lt;&gt;"도비",AE256&lt;&gt;""),"OK","@@")))</f>
        <v>OK</v>
      </c>
      <c r="AJ256" s="292" t="str">
        <f t="array" ref="AJ256">IF(D256="","",INDEX(구분표!$I$2:$I$313, MATCH(1,(구분표!$E$2:$E$313='17년일출'!C256)*(구분표!$F$2:$F$313='17년일출'!D256)*(구분표!$G$2:$G$313='17년일출'!B256),0)))</f>
        <v>0140</v>
      </c>
      <c r="AL256" s="292"/>
    </row>
    <row r="257" spans="1:38" ht="50.1" customHeight="1">
      <c r="A257" s="252">
        <v>247</v>
      </c>
      <c r="B257" s="334" t="str">
        <f>IFERROR(VLOOKUP($D257,구분표!$A$2:$C$313,2,FALSE),"")</f>
        <v>경제과학기술위원회</v>
      </c>
      <c r="C257" s="318" t="str">
        <f>IFERROR(VLOOKUP($D257,구분표!$A$2:$C$313,3,FALSE),"")</f>
        <v>경제실</v>
      </c>
      <c r="D257" s="299" t="s">
        <v>1673</v>
      </c>
      <c r="E257" s="280" t="s">
        <v>1643</v>
      </c>
      <c r="F257" s="335"/>
      <c r="G257" s="281">
        <v>198</v>
      </c>
      <c r="H257" s="280">
        <v>764</v>
      </c>
      <c r="I257" s="336" t="s">
        <v>1856</v>
      </c>
      <c r="J257" s="283">
        <v>2500000</v>
      </c>
      <c r="K257" s="284"/>
      <c r="L257" s="285"/>
      <c r="M257" s="286">
        <f t="shared" si="257"/>
        <v>2500000</v>
      </c>
      <c r="N257" s="337"/>
      <c r="O257" s="288"/>
      <c r="P257" s="289">
        <f t="shared" si="258"/>
        <v>2500000</v>
      </c>
      <c r="Q257" s="290" t="str">
        <f t="shared" si="259"/>
        <v>X</v>
      </c>
      <c r="R257" s="400"/>
      <c r="S257" s="292" t="s">
        <v>489</v>
      </c>
      <c r="U257" s="332" t="s">
        <v>489</v>
      </c>
      <c r="V257" s="284">
        <f t="shared" si="208"/>
        <v>0</v>
      </c>
      <c r="W257" s="284">
        <f t="shared" si="209"/>
        <v>0</v>
      </c>
      <c r="X257" s="292" t="str">
        <f t="shared" si="212"/>
        <v>OK</v>
      </c>
      <c r="Z257" s="292" t="s">
        <v>883</v>
      </c>
      <c r="AA257" s="284">
        <f t="shared" si="220"/>
        <v>0</v>
      </c>
      <c r="AB257" s="284">
        <f t="shared" si="221"/>
        <v>0</v>
      </c>
      <c r="AC257" s="292" t="str">
        <f t="shared" si="213"/>
        <v>OK</v>
      </c>
      <c r="AE257" s="333" t="str">
        <f t="shared" si="260"/>
        <v>세입없음</v>
      </c>
      <c r="AG257" s="318">
        <f t="shared" si="214"/>
        <v>732</v>
      </c>
      <c r="AH257" s="290" t="str">
        <f t="shared" si="261"/>
        <v>OK</v>
      </c>
      <c r="AJ257" s="292" t="str">
        <f t="array" ref="AJ257">IF(D257="","",INDEX(구분표!$I$2:$I$313, MATCH(1,(구분표!$E$2:$E$313='17년일출'!C257)*(구분표!$F$2:$F$313='17년일출'!D257)*(구분표!$G$2:$G$313='17년일출'!B257),0)))</f>
        <v>0141</v>
      </c>
      <c r="AL257" s="292"/>
    </row>
    <row r="258" spans="1:38" ht="50.1" customHeight="1">
      <c r="A258" s="252">
        <v>248</v>
      </c>
      <c r="B258" s="334" t="str">
        <f>IFERROR(VLOOKUP($D258,구분표!$A$2:$C$313,2,FALSE),"")</f>
        <v>경제과학기술위원회</v>
      </c>
      <c r="C258" s="318" t="str">
        <f>IFERROR(VLOOKUP($D258,구분표!$A$2:$C$313,3,FALSE),"")</f>
        <v>경제실</v>
      </c>
      <c r="D258" s="299" t="s">
        <v>1673</v>
      </c>
      <c r="E258" s="280" t="s">
        <v>1643</v>
      </c>
      <c r="F258" s="335"/>
      <c r="G258" s="281">
        <v>198</v>
      </c>
      <c r="H258" s="280">
        <v>768</v>
      </c>
      <c r="I258" s="336" t="s">
        <v>1681</v>
      </c>
      <c r="J258" s="283">
        <v>5274000</v>
      </c>
      <c r="K258" s="284"/>
      <c r="L258" s="285"/>
      <c r="M258" s="286">
        <f t="shared" si="257"/>
        <v>5274000</v>
      </c>
      <c r="N258" s="337"/>
      <c r="O258" s="288"/>
      <c r="P258" s="289">
        <f t="shared" si="258"/>
        <v>5274000</v>
      </c>
      <c r="Q258" s="290" t="str">
        <f t="shared" si="259"/>
        <v>X</v>
      </c>
      <c r="R258" s="400"/>
      <c r="S258" s="292" t="s">
        <v>489</v>
      </c>
      <c r="U258" s="332" t="s">
        <v>489</v>
      </c>
      <c r="V258" s="284">
        <f t="shared" si="208"/>
        <v>0</v>
      </c>
      <c r="W258" s="284">
        <f t="shared" si="209"/>
        <v>0</v>
      </c>
      <c r="X258" s="292" t="str">
        <f t="shared" si="212"/>
        <v>OK</v>
      </c>
      <c r="Z258" s="292" t="s">
        <v>883</v>
      </c>
      <c r="AA258" s="284">
        <f t="shared" si="220"/>
        <v>0</v>
      </c>
      <c r="AB258" s="284">
        <f t="shared" si="221"/>
        <v>0</v>
      </c>
      <c r="AC258" s="292" t="str">
        <f t="shared" si="213"/>
        <v>OK</v>
      </c>
      <c r="AE258" s="333" t="str">
        <f t="shared" si="260"/>
        <v>세입없음</v>
      </c>
      <c r="AG258" s="318">
        <f t="shared" si="214"/>
        <v>732</v>
      </c>
      <c r="AH258" s="290" t="str">
        <f t="shared" si="261"/>
        <v>OK</v>
      </c>
      <c r="AJ258" s="292" t="str">
        <f t="array" ref="AJ258">IF(D258="","",INDEX(구분표!$I$2:$I$313, MATCH(1,(구분표!$E$2:$E$313='17년일출'!C258)*(구분표!$F$2:$F$313='17년일출'!D258)*(구분표!$G$2:$G$313='17년일출'!B258),0)))</f>
        <v>0141</v>
      </c>
      <c r="AL258" s="292"/>
    </row>
    <row r="259" spans="1:38" ht="50.1" customHeight="1">
      <c r="A259" s="252">
        <v>249</v>
      </c>
      <c r="B259" s="334" t="str">
        <f>IFERROR(VLOOKUP($D259,구분표!$A$2:$C$313,2,FALSE),"")</f>
        <v>경제과학기술위원회</v>
      </c>
      <c r="C259" s="318" t="str">
        <f>IFERROR(VLOOKUP($D259,구분표!$A$2:$C$313,3,FALSE),"")</f>
        <v>경제실</v>
      </c>
      <c r="D259" s="299" t="s">
        <v>1673</v>
      </c>
      <c r="E259" s="280" t="s">
        <v>1643</v>
      </c>
      <c r="F259" s="335"/>
      <c r="G259" s="281">
        <v>200</v>
      </c>
      <c r="H259" s="280">
        <v>812</v>
      </c>
      <c r="I259" s="336" t="s">
        <v>1679</v>
      </c>
      <c r="J259" s="283">
        <v>500000</v>
      </c>
      <c r="K259" s="284"/>
      <c r="L259" s="285"/>
      <c r="M259" s="286">
        <f t="shared" si="257"/>
        <v>500000</v>
      </c>
      <c r="N259" s="337"/>
      <c r="O259" s="288"/>
      <c r="P259" s="289">
        <f t="shared" si="258"/>
        <v>500000</v>
      </c>
      <c r="Q259" s="290" t="str">
        <f t="shared" si="259"/>
        <v>X</v>
      </c>
      <c r="R259" s="400"/>
      <c r="S259" s="292" t="s">
        <v>489</v>
      </c>
      <c r="U259" s="332" t="s">
        <v>489</v>
      </c>
      <c r="V259" s="284">
        <f t="shared" si="208"/>
        <v>0</v>
      </c>
      <c r="W259" s="284">
        <f t="shared" si="209"/>
        <v>0</v>
      </c>
      <c r="X259" s="292" t="str">
        <f t="shared" si="212"/>
        <v>OK</v>
      </c>
      <c r="Z259" s="292" t="s">
        <v>883</v>
      </c>
      <c r="AA259" s="284">
        <f t="shared" si="220"/>
        <v>0</v>
      </c>
      <c r="AB259" s="284">
        <f t="shared" si="221"/>
        <v>0</v>
      </c>
      <c r="AC259" s="292" t="str">
        <f t="shared" si="213"/>
        <v>OK</v>
      </c>
      <c r="AE259" s="333" t="str">
        <f t="shared" si="260"/>
        <v>세입없음</v>
      </c>
      <c r="AG259" s="318">
        <f t="shared" si="214"/>
        <v>732</v>
      </c>
      <c r="AH259" s="290" t="str">
        <f t="shared" si="261"/>
        <v>OK</v>
      </c>
      <c r="AJ259" s="292" t="str">
        <f t="array" ref="AJ259">IF(D259="","",INDEX(구분표!$I$2:$I$313, MATCH(1,(구분표!$E$2:$E$313='17년일출'!C259)*(구분표!$F$2:$F$313='17년일출'!D259)*(구분표!$G$2:$G$313='17년일출'!B259),0)))</f>
        <v>0141</v>
      </c>
      <c r="AL259" s="292"/>
    </row>
    <row r="260" spans="1:38" ht="50.1" customHeight="1">
      <c r="A260" s="252">
        <v>250</v>
      </c>
      <c r="B260" s="334" t="str">
        <f>IFERROR(VLOOKUP($D260,구분표!$A$2:$C$313,2,FALSE),"")</f>
        <v>경제과학기술위원회</v>
      </c>
      <c r="C260" s="318" t="str">
        <f>IFERROR(VLOOKUP($D260,구분표!$A$2:$C$313,3,FALSE),"")</f>
        <v>경제실</v>
      </c>
      <c r="D260" s="299" t="s">
        <v>1673</v>
      </c>
      <c r="E260" s="280" t="s">
        <v>1643</v>
      </c>
      <c r="F260" s="335"/>
      <c r="G260" s="281">
        <v>200</v>
      </c>
      <c r="H260" s="280">
        <v>817</v>
      </c>
      <c r="I260" s="336" t="s">
        <v>1680</v>
      </c>
      <c r="J260" s="283">
        <v>300000</v>
      </c>
      <c r="K260" s="284"/>
      <c r="L260" s="285"/>
      <c r="M260" s="286">
        <f t="shared" ref="M260:M263" si="262">J260+K260+L260</f>
        <v>300000</v>
      </c>
      <c r="N260" s="337"/>
      <c r="O260" s="288">
        <v>200000</v>
      </c>
      <c r="P260" s="289">
        <f t="shared" ref="P260:P263" si="263">J260+N260+O260</f>
        <v>500000</v>
      </c>
      <c r="Q260" s="290" t="str">
        <f t="shared" ref="Q260:Q263" si="264">IF(AND((M260=0),(P260&gt;0)),"O",IF(AND((K260&lt;0),(M260-P260&lt;0)),"O","X"))</f>
        <v>X</v>
      </c>
      <c r="R260" s="400"/>
      <c r="S260" s="292" t="s">
        <v>489</v>
      </c>
      <c r="U260" s="332" t="s">
        <v>489</v>
      </c>
      <c r="V260" s="284">
        <f t="shared" si="208"/>
        <v>0</v>
      </c>
      <c r="W260" s="284">
        <f t="shared" si="209"/>
        <v>0</v>
      </c>
      <c r="X260" s="292" t="str">
        <f t="shared" ref="X260:X285" si="265">IF(SUM($K260:$L260)=SUM($V260:$W260),"OK","검토")</f>
        <v>OK</v>
      </c>
      <c r="Z260" s="292" t="s">
        <v>883</v>
      </c>
      <c r="AA260" s="284">
        <f t="shared" si="220"/>
        <v>0</v>
      </c>
      <c r="AB260" s="284">
        <f t="shared" si="221"/>
        <v>200000</v>
      </c>
      <c r="AC260" s="292" t="str">
        <f t="shared" ref="AC260:AC285" si="266">IF(SUM(N260:O260)=SUM(AA260:AB260),"OK","검토")</f>
        <v>OK</v>
      </c>
      <c r="AE260" s="333" t="str">
        <f t="shared" ref="AE260:AE263" si="267">IF(U260="","",IF(U260="도비","세입없음","직접입력"))</f>
        <v>세입없음</v>
      </c>
      <c r="AG260" s="318">
        <f t="shared" ref="AG260:AG285" si="268">IF(AE260="","",COUNTIF($AE$7:$AE$925,AE260))</f>
        <v>732</v>
      </c>
      <c r="AH260" s="290" t="str">
        <f t="shared" ref="AH260:AH263" si="269">IF(U260="","",IF(AND(U260="도비",AE260="세입없음"),"OK",IF(AND(U260&lt;&gt;"도비",AE260&lt;&gt;""),"OK","@@")))</f>
        <v>OK</v>
      </c>
      <c r="AJ260" s="292" t="str">
        <f t="array" ref="AJ260">IF(D260="","",INDEX(구분표!$I$2:$I$313, MATCH(1,(구분표!$E$2:$E$313='17년일출'!C260)*(구분표!$F$2:$F$313='17년일출'!D260)*(구분표!$G$2:$G$313='17년일출'!B260),0)))</f>
        <v>0141</v>
      </c>
      <c r="AL260" s="292"/>
    </row>
    <row r="261" spans="1:38" ht="50.1" customHeight="1">
      <c r="A261" s="252">
        <v>251</v>
      </c>
      <c r="B261" s="334" t="str">
        <f>IFERROR(VLOOKUP($D261,구분표!$A$2:$C$313,2,FALSE),"")</f>
        <v>경제과학기술위원회</v>
      </c>
      <c r="C261" s="318" t="str">
        <f>IFERROR(VLOOKUP($D261,구분표!$A$2:$C$313,3,FALSE),"")</f>
        <v>경제실</v>
      </c>
      <c r="D261" s="299" t="s">
        <v>1674</v>
      </c>
      <c r="E261" s="280" t="s">
        <v>1643</v>
      </c>
      <c r="F261" s="335"/>
      <c r="G261" s="281">
        <v>209</v>
      </c>
      <c r="H261" s="280">
        <v>976</v>
      </c>
      <c r="I261" s="336" t="s">
        <v>1678</v>
      </c>
      <c r="J261" s="283">
        <v>150000</v>
      </c>
      <c r="K261" s="284"/>
      <c r="L261" s="285"/>
      <c r="M261" s="286">
        <f t="shared" si="262"/>
        <v>150000</v>
      </c>
      <c r="N261" s="337"/>
      <c r="O261" s="288"/>
      <c r="P261" s="289">
        <f t="shared" si="263"/>
        <v>150000</v>
      </c>
      <c r="Q261" s="290" t="str">
        <f t="shared" si="264"/>
        <v>X</v>
      </c>
      <c r="R261" s="400"/>
      <c r="S261" s="292" t="s">
        <v>489</v>
      </c>
      <c r="U261" s="332" t="s">
        <v>489</v>
      </c>
      <c r="V261" s="284">
        <f t="shared" si="208"/>
        <v>0</v>
      </c>
      <c r="W261" s="284">
        <f t="shared" si="209"/>
        <v>0</v>
      </c>
      <c r="X261" s="292" t="str">
        <f t="shared" si="265"/>
        <v>OK</v>
      </c>
      <c r="Z261" s="292" t="s">
        <v>883</v>
      </c>
      <c r="AA261" s="284">
        <f t="shared" si="220"/>
        <v>0</v>
      </c>
      <c r="AB261" s="284">
        <f t="shared" si="221"/>
        <v>0</v>
      </c>
      <c r="AC261" s="292" t="str">
        <f t="shared" si="266"/>
        <v>OK</v>
      </c>
      <c r="AE261" s="333" t="str">
        <f t="shared" si="267"/>
        <v>세입없음</v>
      </c>
      <c r="AG261" s="318">
        <f t="shared" si="268"/>
        <v>732</v>
      </c>
      <c r="AH261" s="290" t="str">
        <f t="shared" si="269"/>
        <v>OK</v>
      </c>
      <c r="AJ261" s="292" t="str">
        <f t="array" ref="AJ261">IF(D261="","",INDEX(구분표!$I$2:$I$313, MATCH(1,(구분표!$E$2:$E$313='17년일출'!C261)*(구분표!$F$2:$F$313='17년일출'!D261)*(구분표!$G$2:$G$313='17년일출'!B261),0)))</f>
        <v>0144</v>
      </c>
      <c r="AL261" s="292"/>
    </row>
    <row r="262" spans="1:38" ht="50.1" customHeight="1">
      <c r="A262" s="252">
        <v>252</v>
      </c>
      <c r="B262" s="334" t="str">
        <f>IFERROR(VLOOKUP($D262,구분표!$A$2:$C$313,2,FALSE),"")</f>
        <v>경제과학기술위원회</v>
      </c>
      <c r="C262" s="318" t="str">
        <f>IFERROR(VLOOKUP($D262,구분표!$A$2:$C$313,3,FALSE),"")</f>
        <v>황해경제자유구역청</v>
      </c>
      <c r="D262" s="299" t="s">
        <v>1675</v>
      </c>
      <c r="E262" s="280" t="s">
        <v>1643</v>
      </c>
      <c r="F262" s="335"/>
      <c r="G262" s="281">
        <v>223</v>
      </c>
      <c r="H262" s="280">
        <v>31</v>
      </c>
      <c r="I262" s="336" t="s">
        <v>1676</v>
      </c>
      <c r="J262" s="283">
        <v>2840</v>
      </c>
      <c r="K262" s="284"/>
      <c r="L262" s="285"/>
      <c r="M262" s="286">
        <f t="shared" si="262"/>
        <v>2840</v>
      </c>
      <c r="N262" s="337"/>
      <c r="O262" s="288"/>
      <c r="P262" s="289">
        <f t="shared" si="263"/>
        <v>2840</v>
      </c>
      <c r="Q262" s="290" t="str">
        <f t="shared" si="264"/>
        <v>X</v>
      </c>
      <c r="R262" s="400"/>
      <c r="S262" s="292" t="s">
        <v>489</v>
      </c>
      <c r="U262" s="332" t="s">
        <v>489</v>
      </c>
      <c r="V262" s="284">
        <f t="shared" si="208"/>
        <v>0</v>
      </c>
      <c r="W262" s="284">
        <f t="shared" si="209"/>
        <v>0</v>
      </c>
      <c r="X262" s="292" t="str">
        <f t="shared" si="265"/>
        <v>OK</v>
      </c>
      <c r="Z262" s="292" t="s">
        <v>883</v>
      </c>
      <c r="AA262" s="284">
        <f t="shared" si="220"/>
        <v>0</v>
      </c>
      <c r="AB262" s="284">
        <f t="shared" ref="AB262:AB263" si="270">IF($U262="도비",SUM(N262:O262),IF($S262="국도비","직접입력",SUM(N262:O262)-AA262))</f>
        <v>0</v>
      </c>
      <c r="AC262" s="292" t="str">
        <f t="shared" si="266"/>
        <v>OK</v>
      </c>
      <c r="AE262" s="333" t="str">
        <f t="shared" si="267"/>
        <v>세입없음</v>
      </c>
      <c r="AG262" s="318">
        <f t="shared" si="268"/>
        <v>732</v>
      </c>
      <c r="AH262" s="290" t="str">
        <f t="shared" si="269"/>
        <v>OK</v>
      </c>
      <c r="AJ262" s="292" t="str">
        <f t="array" ref="AJ262">IF(D262="","",INDEX(구분표!$I$2:$I$313, MATCH(1,(구분표!$E$2:$E$313='17년일출'!C262)*(구분표!$F$2:$F$313='17년일출'!D262)*(구분표!$G$2:$G$313='17년일출'!B262),0)))</f>
        <v>0148</v>
      </c>
      <c r="AL262" s="292"/>
    </row>
    <row r="263" spans="1:38" ht="50.1" customHeight="1">
      <c r="A263" s="252">
        <v>253</v>
      </c>
      <c r="B263" s="334" t="str">
        <f>IFERROR(VLOOKUP($D263,구분표!$A$2:$C$313,2,FALSE),"")</f>
        <v>경제과학기술위원회</v>
      </c>
      <c r="C263" s="318" t="str">
        <f>IFERROR(VLOOKUP($D263,구분표!$A$2:$C$313,3,FALSE),"")</f>
        <v>황해경제자유구역청</v>
      </c>
      <c r="D263" s="299" t="s">
        <v>1675</v>
      </c>
      <c r="E263" s="280" t="s">
        <v>1643</v>
      </c>
      <c r="F263" s="335"/>
      <c r="G263" s="281">
        <v>223</v>
      </c>
      <c r="H263" s="280">
        <v>31</v>
      </c>
      <c r="I263" s="336" t="s">
        <v>1677</v>
      </c>
      <c r="J263" s="283">
        <v>83000</v>
      </c>
      <c r="K263" s="284"/>
      <c r="L263" s="285"/>
      <c r="M263" s="286">
        <f t="shared" si="262"/>
        <v>83000</v>
      </c>
      <c r="N263" s="337"/>
      <c r="O263" s="288"/>
      <c r="P263" s="289">
        <f t="shared" si="263"/>
        <v>83000</v>
      </c>
      <c r="Q263" s="290" t="str">
        <f t="shared" si="264"/>
        <v>X</v>
      </c>
      <c r="R263" s="400"/>
      <c r="S263" s="292" t="s">
        <v>489</v>
      </c>
      <c r="U263" s="332" t="s">
        <v>489</v>
      </c>
      <c r="V263" s="284">
        <f t="shared" si="208"/>
        <v>0</v>
      </c>
      <c r="W263" s="284">
        <f t="shared" si="209"/>
        <v>0</v>
      </c>
      <c r="X263" s="292" t="str">
        <f t="shared" si="265"/>
        <v>OK</v>
      </c>
      <c r="Z263" s="292" t="s">
        <v>883</v>
      </c>
      <c r="AA263" s="284">
        <f t="shared" si="220"/>
        <v>0</v>
      </c>
      <c r="AB263" s="284">
        <f t="shared" si="270"/>
        <v>0</v>
      </c>
      <c r="AC263" s="292" t="str">
        <f t="shared" si="266"/>
        <v>OK</v>
      </c>
      <c r="AE263" s="333" t="str">
        <f t="shared" si="267"/>
        <v>세입없음</v>
      </c>
      <c r="AG263" s="318">
        <f t="shared" si="268"/>
        <v>732</v>
      </c>
      <c r="AH263" s="290" t="str">
        <f t="shared" si="269"/>
        <v>OK</v>
      </c>
      <c r="AJ263" s="292" t="str">
        <f t="array" ref="AJ263">IF(D263="","",INDEX(구분표!$I$2:$I$313, MATCH(1,(구분표!$E$2:$E$313='17년일출'!C263)*(구분표!$F$2:$F$313='17년일출'!D263)*(구분표!$G$2:$G$313='17년일출'!B263),0)))</f>
        <v>0148</v>
      </c>
      <c r="AL263" s="292"/>
    </row>
    <row r="264" spans="1:38" ht="50.1" customHeight="1">
      <c r="A264" s="252">
        <v>254</v>
      </c>
      <c r="B264" s="334" t="str">
        <f>IFERROR(VLOOKUP($D264,구분표!$A$2:$C$313,2,FALSE),"")</f>
        <v>경제과학기술위원회</v>
      </c>
      <c r="C264" s="318" t="str">
        <f>IFERROR(VLOOKUP($D264,구분표!$A$2:$C$313,3,FALSE),"")</f>
        <v>황해경제자유구역청</v>
      </c>
      <c r="D264" s="299" t="s">
        <v>1928</v>
      </c>
      <c r="E264" s="280" t="s">
        <v>1929</v>
      </c>
      <c r="F264" s="335"/>
      <c r="G264" s="281">
        <v>222</v>
      </c>
      <c r="H264" s="280">
        <v>20</v>
      </c>
      <c r="I264" s="336" t="s">
        <v>1949</v>
      </c>
      <c r="J264" s="283">
        <v>2006000</v>
      </c>
      <c r="K264" s="284"/>
      <c r="L264" s="285"/>
      <c r="M264" s="286">
        <f t="shared" ref="M264:M285" si="271">J264+K264+L264</f>
        <v>2006000</v>
      </c>
      <c r="N264" s="337"/>
      <c r="O264" s="288">
        <v>1002000</v>
      </c>
      <c r="P264" s="289">
        <f t="shared" ref="P264:P285" si="272">J264+N264+O264</f>
        <v>3008000</v>
      </c>
      <c r="Q264" s="290" t="str">
        <f t="shared" ref="Q264:Q285" si="273">IF(AND((M264=0),(P264&gt;0)),"O",IF(AND((K264&lt;0),(M264-P264&lt;0)),"O","X"))</f>
        <v>X</v>
      </c>
      <c r="R264" s="371" t="s">
        <v>2111</v>
      </c>
      <c r="S264" s="292" t="s">
        <v>1945</v>
      </c>
      <c r="U264" s="332" t="s">
        <v>1946</v>
      </c>
      <c r="V264" s="284"/>
      <c r="W264" s="284"/>
      <c r="X264" s="292" t="str">
        <f t="shared" si="265"/>
        <v>OK</v>
      </c>
      <c r="Z264" s="292" t="s">
        <v>1946</v>
      </c>
      <c r="AA264" s="284">
        <v>501000</v>
      </c>
      <c r="AB264" s="284">
        <v>501000</v>
      </c>
      <c r="AC264" s="292" t="str">
        <f t="shared" si="266"/>
        <v>OK</v>
      </c>
      <c r="AE264" s="333" t="s">
        <v>1947</v>
      </c>
      <c r="AG264" s="318">
        <f t="shared" si="268"/>
        <v>1</v>
      </c>
      <c r="AH264" s="290" t="str">
        <f t="shared" ref="AH264:AH285" si="274">IF(U264="","",IF(AND(U264="도비",AE264="세입없음"),"OK",IF(AND(U264&lt;&gt;"도비",AE264&lt;&gt;""),"OK","@@")))</f>
        <v>OK</v>
      </c>
      <c r="AJ264" s="292" t="str">
        <f t="array" ref="AJ264">IF(D264="","",INDEX(구분표!$I$2:$I$313, MATCH(1,(구분표!$E$2:$E$313='17년일출'!C264)*(구분표!$F$2:$F$313='17년일출'!D264)*(구분표!$G$2:$G$313='17년일출'!B264),0)))</f>
        <v>0147</v>
      </c>
      <c r="AL264" s="292"/>
    </row>
    <row r="265" spans="1:38" ht="50.1" customHeight="1">
      <c r="A265" s="252">
        <v>255</v>
      </c>
      <c r="B265" s="334" t="str">
        <f>IFERROR(VLOOKUP($D265,구분표!$A$2:$C$313,2,FALSE),"")</f>
        <v>경제과학기술위원회</v>
      </c>
      <c r="C265" s="318" t="str">
        <f>IFERROR(VLOOKUP($D265,구분표!$A$2:$C$313,3,FALSE),"")</f>
        <v>황해경제자유구역청</v>
      </c>
      <c r="D265" s="299" t="s">
        <v>1928</v>
      </c>
      <c r="E265" s="280" t="s">
        <v>1930</v>
      </c>
      <c r="F265" s="335"/>
      <c r="G265" s="281"/>
      <c r="H265" s="280"/>
      <c r="I265" s="336" t="s">
        <v>1950</v>
      </c>
      <c r="J265" s="283"/>
      <c r="K265" s="284"/>
      <c r="L265" s="285"/>
      <c r="M265" s="286">
        <f t="shared" si="271"/>
        <v>0</v>
      </c>
      <c r="N265" s="337"/>
      <c r="O265" s="288">
        <v>1000000</v>
      </c>
      <c r="P265" s="289">
        <f t="shared" si="272"/>
        <v>1000000</v>
      </c>
      <c r="Q265" s="290" t="str">
        <f t="shared" si="273"/>
        <v>O</v>
      </c>
      <c r="R265" s="371" t="s">
        <v>2111</v>
      </c>
      <c r="S265" s="292" t="s">
        <v>1945</v>
      </c>
      <c r="U265" s="332" t="s">
        <v>1946</v>
      </c>
      <c r="V265" s="284"/>
      <c r="W265" s="284"/>
      <c r="X265" s="292" t="str">
        <f t="shared" si="265"/>
        <v>OK</v>
      </c>
      <c r="Z265" s="292" t="s">
        <v>1946</v>
      </c>
      <c r="AA265" s="284">
        <v>500000</v>
      </c>
      <c r="AB265" s="284">
        <v>500000</v>
      </c>
      <c r="AC265" s="292" t="str">
        <f t="shared" si="266"/>
        <v>OK</v>
      </c>
      <c r="AE265" s="333" t="s">
        <v>1948</v>
      </c>
      <c r="AG265" s="318">
        <f t="shared" si="268"/>
        <v>1</v>
      </c>
      <c r="AH265" s="290" t="str">
        <f t="shared" si="274"/>
        <v>OK</v>
      </c>
      <c r="AJ265" s="292" t="str">
        <f t="array" ref="AJ265">IF(D265="","",INDEX(구분표!$I$2:$I$313, MATCH(1,(구분표!$E$2:$E$313='17년일출'!C265)*(구분표!$F$2:$F$313='17년일출'!D265)*(구분표!$G$2:$G$313='17년일출'!B265),0)))</f>
        <v>0147</v>
      </c>
      <c r="AL265" s="292"/>
    </row>
    <row r="266" spans="1:38" ht="50.1" customHeight="1">
      <c r="A266" s="252">
        <v>256</v>
      </c>
      <c r="B266" s="334" t="s">
        <v>109</v>
      </c>
      <c r="C266" s="318" t="str">
        <f>IFERROR(VLOOKUP($D266,구분표!$A$2:$C$313,3,FALSE),"")</f>
        <v>따복공동체지원단</v>
      </c>
      <c r="D266" s="299" t="s">
        <v>105</v>
      </c>
      <c r="E266" s="280" t="s">
        <v>822</v>
      </c>
      <c r="F266" s="335" t="s">
        <v>824</v>
      </c>
      <c r="G266" s="281">
        <v>231</v>
      </c>
      <c r="H266" s="280">
        <v>49</v>
      </c>
      <c r="I266" s="336" t="s">
        <v>1626</v>
      </c>
      <c r="J266" s="283">
        <v>1909329</v>
      </c>
      <c r="K266" s="284">
        <v>-105365</v>
      </c>
      <c r="L266" s="285"/>
      <c r="M266" s="286">
        <f t="shared" si="271"/>
        <v>1803964</v>
      </c>
      <c r="N266" s="337">
        <v>-105365</v>
      </c>
      <c r="O266" s="288"/>
      <c r="P266" s="289">
        <f t="shared" si="272"/>
        <v>1803964</v>
      </c>
      <c r="Q266" s="290" t="str">
        <f t="shared" si="273"/>
        <v>X</v>
      </c>
      <c r="R266" s="371" t="s">
        <v>2111</v>
      </c>
      <c r="S266" s="292" t="s">
        <v>898</v>
      </c>
      <c r="U266" s="332" t="s">
        <v>899</v>
      </c>
      <c r="V266" s="284">
        <v>-99000</v>
      </c>
      <c r="W266" s="284">
        <v>-6365</v>
      </c>
      <c r="X266" s="292" t="str">
        <f t="shared" si="265"/>
        <v>OK</v>
      </c>
      <c r="Z266" s="292" t="s">
        <v>899</v>
      </c>
      <c r="AA266" s="284">
        <v>-99000</v>
      </c>
      <c r="AB266" s="284">
        <v>-6365</v>
      </c>
      <c r="AC266" s="292" t="str">
        <f t="shared" si="266"/>
        <v>OK</v>
      </c>
      <c r="AE266" s="333" t="s">
        <v>1210</v>
      </c>
      <c r="AG266" s="318">
        <f t="shared" si="268"/>
        <v>2</v>
      </c>
      <c r="AH266" s="290" t="str">
        <f t="shared" si="274"/>
        <v>OK</v>
      </c>
      <c r="AJ266" s="292" t="str">
        <f t="array" ref="AJ266">IF(D266="","",INDEX(구분표!$I$2:$I$313, MATCH(1,(구분표!$E$2:$E$313='17년일출'!C266)*(구분표!$F$2:$F$313='17년일출'!D266)*(구분표!$G$2:$G$313='17년일출'!B266),0)))</f>
        <v>0149</v>
      </c>
      <c r="AL266" s="292"/>
    </row>
    <row r="267" spans="1:38" ht="50.1" customHeight="1">
      <c r="A267" s="252">
        <v>257</v>
      </c>
      <c r="B267" s="354" t="s">
        <v>109</v>
      </c>
      <c r="C267" s="318" t="str">
        <f>IFERROR(VLOOKUP($D267,구분표!$A$2:$C$313,3,FALSE),"")</f>
        <v>따복공동체지원단</v>
      </c>
      <c r="D267" s="299" t="s">
        <v>105</v>
      </c>
      <c r="E267" s="280" t="s">
        <v>823</v>
      </c>
      <c r="F267" s="335" t="s">
        <v>824</v>
      </c>
      <c r="G267" s="281">
        <v>231</v>
      </c>
      <c r="H267" s="280">
        <v>49</v>
      </c>
      <c r="I267" s="336" t="s">
        <v>1627</v>
      </c>
      <c r="J267" s="283">
        <v>0</v>
      </c>
      <c r="K267" s="284"/>
      <c r="L267" s="285">
        <v>424000</v>
      </c>
      <c r="M267" s="286">
        <f t="shared" si="271"/>
        <v>424000</v>
      </c>
      <c r="N267" s="337"/>
      <c r="O267" s="288">
        <v>424000</v>
      </c>
      <c r="P267" s="289">
        <f t="shared" si="272"/>
        <v>424000</v>
      </c>
      <c r="Q267" s="290" t="str">
        <f t="shared" si="273"/>
        <v>X</v>
      </c>
      <c r="R267" s="371" t="s">
        <v>2111</v>
      </c>
      <c r="S267" s="292" t="s">
        <v>898</v>
      </c>
      <c r="U267" s="332" t="s">
        <v>899</v>
      </c>
      <c r="V267" s="284">
        <v>424000</v>
      </c>
      <c r="W267" s="284">
        <v>0</v>
      </c>
      <c r="X267" s="292" t="str">
        <f t="shared" si="265"/>
        <v>OK</v>
      </c>
      <c r="Z267" s="292" t="s">
        <v>899</v>
      </c>
      <c r="AA267" s="284">
        <v>424000</v>
      </c>
      <c r="AB267" s="284">
        <v>0</v>
      </c>
      <c r="AC267" s="292" t="str">
        <f t="shared" si="266"/>
        <v>OK</v>
      </c>
      <c r="AE267" s="333" t="s">
        <v>1210</v>
      </c>
      <c r="AG267" s="318">
        <f t="shared" si="268"/>
        <v>2</v>
      </c>
      <c r="AH267" s="290" t="str">
        <f t="shared" si="274"/>
        <v>OK</v>
      </c>
      <c r="AJ267" s="292" t="str">
        <f t="array" ref="AJ267">IF(D267="","",INDEX(구분표!$I$2:$I$313, MATCH(1,(구분표!$E$2:$E$313='17년일출'!C267)*(구분표!$F$2:$F$313='17년일출'!D267)*(구분표!$G$2:$G$313='17년일출'!B267),0)))</f>
        <v>0149</v>
      </c>
      <c r="AL267" s="292"/>
    </row>
    <row r="268" spans="1:38" ht="50.1" customHeight="1">
      <c r="A268" s="252">
        <v>258</v>
      </c>
      <c r="B268" s="354" t="s">
        <v>109</v>
      </c>
      <c r="C268" s="318" t="str">
        <f>IFERROR(VLOOKUP($D268,구분표!$A$2:$C$313,3,FALSE),"")</f>
        <v>따복공동체지원단</v>
      </c>
      <c r="D268" s="299" t="s">
        <v>105</v>
      </c>
      <c r="E268" s="280" t="s">
        <v>822</v>
      </c>
      <c r="F268" s="335" t="s">
        <v>824</v>
      </c>
      <c r="G268" s="281">
        <v>233</v>
      </c>
      <c r="H268" s="280">
        <v>77</v>
      </c>
      <c r="I268" s="336" t="s">
        <v>1628</v>
      </c>
      <c r="J268" s="283">
        <v>50000</v>
      </c>
      <c r="K268" s="284"/>
      <c r="L268" s="285">
        <v>50000</v>
      </c>
      <c r="M268" s="286">
        <f t="shared" si="271"/>
        <v>100000</v>
      </c>
      <c r="N268" s="337"/>
      <c r="O268" s="288">
        <v>50000</v>
      </c>
      <c r="P268" s="289">
        <f t="shared" si="272"/>
        <v>100000</v>
      </c>
      <c r="Q268" s="290" t="str">
        <f t="shared" si="273"/>
        <v>X</v>
      </c>
      <c r="R268" s="400" t="s">
        <v>901</v>
      </c>
      <c r="S268" s="292" t="s">
        <v>883</v>
      </c>
      <c r="U268" s="332" t="s">
        <v>883</v>
      </c>
      <c r="V268" s="284">
        <v>0</v>
      </c>
      <c r="W268" s="284">
        <v>50000</v>
      </c>
      <c r="X268" s="292" t="str">
        <f t="shared" si="265"/>
        <v>OK</v>
      </c>
      <c r="Z268" s="292" t="s">
        <v>883</v>
      </c>
      <c r="AA268" s="284">
        <f t="shared" ref="AA268:AA285" si="275">IF($U268&lt;&gt;"도비",IF($S268="국도비","직접입력",SUM($N268:$O268)),)</f>
        <v>0</v>
      </c>
      <c r="AB268" s="284">
        <f t="shared" ref="AB268:AB285" si="276">IF($U268="도비",SUM(N268:O268),IF($S268="국도비","직접입력",SUM(N268:O268)-AA268))</f>
        <v>50000</v>
      </c>
      <c r="AC268" s="292" t="str">
        <f t="shared" si="266"/>
        <v>OK</v>
      </c>
      <c r="AE268" s="333" t="str">
        <f t="shared" ref="AE268:AE301" si="277">IF(U268="","",IF(U268="도비","세입없음","직접입력"))</f>
        <v>세입없음</v>
      </c>
      <c r="AG268" s="318">
        <f t="shared" si="268"/>
        <v>732</v>
      </c>
      <c r="AH268" s="290" t="str">
        <f t="shared" si="274"/>
        <v>OK</v>
      </c>
      <c r="AJ268" s="292" t="str">
        <f t="array" ref="AJ268">IF(D268="","",INDEX(구분표!$I$2:$I$313, MATCH(1,(구분표!$E$2:$E$313='17년일출'!C268)*(구분표!$F$2:$F$313='17년일출'!D268)*(구분표!$G$2:$G$313='17년일출'!B268),0)))</f>
        <v>0149</v>
      </c>
      <c r="AL268" s="292"/>
    </row>
    <row r="269" spans="1:38" ht="50.1" customHeight="1">
      <c r="A269" s="252">
        <v>259</v>
      </c>
      <c r="B269" s="354" t="s">
        <v>109</v>
      </c>
      <c r="C269" s="318" t="str">
        <f>IFERROR(VLOOKUP($D269,구분표!$A$2:$C$313,3,FALSE),"")</f>
        <v>따복공동체지원단</v>
      </c>
      <c r="D269" s="299" t="s">
        <v>105</v>
      </c>
      <c r="E269" s="280" t="s">
        <v>822</v>
      </c>
      <c r="F269" s="335" t="s">
        <v>824</v>
      </c>
      <c r="G269" s="281">
        <v>233</v>
      </c>
      <c r="H269" s="280">
        <v>77</v>
      </c>
      <c r="I269" s="336" t="s">
        <v>1629</v>
      </c>
      <c r="J269" s="283">
        <v>200000</v>
      </c>
      <c r="K269" s="284"/>
      <c r="L269" s="285">
        <v>600000</v>
      </c>
      <c r="M269" s="286">
        <f t="shared" si="271"/>
        <v>800000</v>
      </c>
      <c r="N269" s="337"/>
      <c r="O269" s="288">
        <v>600000</v>
      </c>
      <c r="P269" s="289">
        <f t="shared" si="272"/>
        <v>800000</v>
      </c>
      <c r="Q269" s="290" t="str">
        <f t="shared" si="273"/>
        <v>X</v>
      </c>
      <c r="R269" s="400" t="s">
        <v>902</v>
      </c>
      <c r="S269" s="292" t="s">
        <v>883</v>
      </c>
      <c r="U269" s="332" t="s">
        <v>883</v>
      </c>
      <c r="V269" s="284">
        <v>0</v>
      </c>
      <c r="W269" s="284">
        <v>600000</v>
      </c>
      <c r="X269" s="292" t="str">
        <f t="shared" si="265"/>
        <v>OK</v>
      </c>
      <c r="Z269" s="292" t="s">
        <v>883</v>
      </c>
      <c r="AA269" s="284">
        <f t="shared" si="275"/>
        <v>0</v>
      </c>
      <c r="AB269" s="284">
        <f t="shared" si="276"/>
        <v>600000</v>
      </c>
      <c r="AC269" s="292" t="str">
        <f t="shared" si="266"/>
        <v>OK</v>
      </c>
      <c r="AE269" s="333" t="str">
        <f t="shared" si="277"/>
        <v>세입없음</v>
      </c>
      <c r="AG269" s="318">
        <f t="shared" si="268"/>
        <v>732</v>
      </c>
      <c r="AH269" s="290" t="str">
        <f t="shared" si="274"/>
        <v>OK</v>
      </c>
      <c r="AJ269" s="292" t="str">
        <f t="array" ref="AJ269">IF(D269="","",INDEX(구분표!$I$2:$I$313, MATCH(1,(구분표!$E$2:$E$313='17년일출'!C269)*(구분표!$F$2:$F$313='17년일출'!D269)*(구분표!$G$2:$G$313='17년일출'!B269),0)))</f>
        <v>0149</v>
      </c>
      <c r="AL269" s="292"/>
    </row>
    <row r="270" spans="1:38" ht="50.1" customHeight="1">
      <c r="A270" s="252">
        <v>260</v>
      </c>
      <c r="B270" s="354" t="s">
        <v>109</v>
      </c>
      <c r="C270" s="318" t="str">
        <f>IFERROR(VLOOKUP($D270,구분표!$A$2:$C$313,3,FALSE),"")</f>
        <v>따복공동체지원단</v>
      </c>
      <c r="D270" s="299" t="s">
        <v>105</v>
      </c>
      <c r="E270" s="280" t="s">
        <v>822</v>
      </c>
      <c r="F270" s="335" t="s">
        <v>824</v>
      </c>
      <c r="G270" s="281">
        <v>233</v>
      </c>
      <c r="H270" s="280">
        <v>80</v>
      </c>
      <c r="I270" s="336" t="s">
        <v>1630</v>
      </c>
      <c r="J270" s="283">
        <v>150000</v>
      </c>
      <c r="K270" s="284"/>
      <c r="L270" s="285">
        <v>50000</v>
      </c>
      <c r="M270" s="286">
        <f t="shared" si="271"/>
        <v>200000</v>
      </c>
      <c r="N270" s="337"/>
      <c r="O270" s="288">
        <v>50000</v>
      </c>
      <c r="P270" s="289">
        <f t="shared" si="272"/>
        <v>200000</v>
      </c>
      <c r="Q270" s="290" t="str">
        <f t="shared" si="273"/>
        <v>X</v>
      </c>
      <c r="R270" s="400"/>
      <c r="S270" s="292" t="s">
        <v>883</v>
      </c>
      <c r="U270" s="332" t="s">
        <v>883</v>
      </c>
      <c r="V270" s="284">
        <v>0</v>
      </c>
      <c r="W270" s="284">
        <v>50000</v>
      </c>
      <c r="X270" s="292" t="str">
        <f t="shared" si="265"/>
        <v>OK</v>
      </c>
      <c r="Z270" s="292" t="s">
        <v>883</v>
      </c>
      <c r="AA270" s="284">
        <f t="shared" si="275"/>
        <v>0</v>
      </c>
      <c r="AB270" s="284">
        <f t="shared" si="276"/>
        <v>50000</v>
      </c>
      <c r="AC270" s="292" t="str">
        <f t="shared" si="266"/>
        <v>OK</v>
      </c>
      <c r="AE270" s="333" t="str">
        <f t="shared" si="277"/>
        <v>세입없음</v>
      </c>
      <c r="AG270" s="318">
        <f t="shared" si="268"/>
        <v>732</v>
      </c>
      <c r="AH270" s="290" t="str">
        <f t="shared" si="274"/>
        <v>OK</v>
      </c>
      <c r="AJ270" s="292" t="str">
        <f t="array" ref="AJ270">IF(D270="","",INDEX(구분표!$I$2:$I$313, MATCH(1,(구분표!$E$2:$E$313='17년일출'!C270)*(구분표!$F$2:$F$313='17년일출'!D270)*(구분표!$G$2:$G$313='17년일출'!B270),0)))</f>
        <v>0149</v>
      </c>
      <c r="AL270" s="292"/>
    </row>
    <row r="271" spans="1:38" ht="50.1" customHeight="1">
      <c r="A271" s="252">
        <v>261</v>
      </c>
      <c r="B271" s="334" t="s">
        <v>109</v>
      </c>
      <c r="C271" s="318" t="str">
        <f>IFERROR(VLOOKUP($D271,구분표!$A$2:$C$313,3,FALSE),"")</f>
        <v>따복공동체지원단</v>
      </c>
      <c r="D271" s="299" t="s">
        <v>105</v>
      </c>
      <c r="E271" s="280" t="s">
        <v>822</v>
      </c>
      <c r="F271" s="335"/>
      <c r="G271" s="281">
        <v>234</v>
      </c>
      <c r="H271" s="280">
        <v>96</v>
      </c>
      <c r="I271" s="336" t="s">
        <v>1751</v>
      </c>
      <c r="J271" s="283">
        <v>50000</v>
      </c>
      <c r="K271" s="284"/>
      <c r="L271" s="285"/>
      <c r="M271" s="286">
        <f t="shared" si="271"/>
        <v>50000</v>
      </c>
      <c r="N271" s="337"/>
      <c r="O271" s="288"/>
      <c r="P271" s="289">
        <f t="shared" si="272"/>
        <v>50000</v>
      </c>
      <c r="Q271" s="290" t="str">
        <f t="shared" si="273"/>
        <v>X</v>
      </c>
      <c r="R271" s="400"/>
      <c r="S271" s="292" t="s">
        <v>1645</v>
      </c>
      <c r="U271" s="332" t="s">
        <v>1645</v>
      </c>
      <c r="V271" s="284">
        <f t="shared" ref="V271:V285" si="278">IF($U271&lt;&gt;"도비",IF($S271="국도비","직접입력",SUM($K271:$L271)),)</f>
        <v>0</v>
      </c>
      <c r="W271" s="284">
        <f t="shared" ref="W271:W285" si="279">IF($U271="도비",SUM($K271:$L271),IF($S271="국도비","직접입력",SUM($K271:$L271)-$V271))</f>
        <v>0</v>
      </c>
      <c r="X271" s="292" t="str">
        <f t="shared" si="265"/>
        <v>OK</v>
      </c>
      <c r="Z271" s="292" t="s">
        <v>883</v>
      </c>
      <c r="AA271" s="284">
        <f t="shared" si="275"/>
        <v>0</v>
      </c>
      <c r="AB271" s="284">
        <f t="shared" si="276"/>
        <v>0</v>
      </c>
      <c r="AC271" s="292" t="str">
        <f t="shared" si="266"/>
        <v>OK</v>
      </c>
      <c r="AE271" s="333" t="str">
        <f t="shared" si="277"/>
        <v>세입없음</v>
      </c>
      <c r="AG271" s="318">
        <f t="shared" si="268"/>
        <v>732</v>
      </c>
      <c r="AH271" s="290" t="str">
        <f t="shared" si="274"/>
        <v>OK</v>
      </c>
      <c r="AJ271" s="292" t="str">
        <f t="array" ref="AJ271">IF(D271="","",INDEX(구분표!$I$2:$I$313, MATCH(1,(구분표!$E$2:$E$313='17년일출'!C271)*(구분표!$F$2:$F$313='17년일출'!D271)*(구분표!$G$2:$G$313='17년일출'!B271),0)))</f>
        <v>0149</v>
      </c>
      <c r="AL271" s="292"/>
    </row>
    <row r="272" spans="1:38" ht="50.1" customHeight="1">
      <c r="A272" s="252">
        <v>262</v>
      </c>
      <c r="B272" s="334" t="s">
        <v>109</v>
      </c>
      <c r="C272" s="318" t="str">
        <f>IFERROR(VLOOKUP($D272,구분표!$A$2:$C$313,3,FALSE),"")</f>
        <v>따복공동체지원단</v>
      </c>
      <c r="D272" s="299" t="s">
        <v>105</v>
      </c>
      <c r="E272" s="280" t="s">
        <v>822</v>
      </c>
      <c r="F272" s="335"/>
      <c r="G272" s="281">
        <v>234</v>
      </c>
      <c r="H272" s="280">
        <v>96</v>
      </c>
      <c r="I272" s="336" t="s">
        <v>1752</v>
      </c>
      <c r="J272" s="283">
        <v>950000</v>
      </c>
      <c r="K272" s="284"/>
      <c r="L272" s="285"/>
      <c r="M272" s="286">
        <f t="shared" si="271"/>
        <v>950000</v>
      </c>
      <c r="N272" s="337"/>
      <c r="O272" s="288"/>
      <c r="P272" s="289">
        <f t="shared" si="272"/>
        <v>950000</v>
      </c>
      <c r="Q272" s="290" t="str">
        <f t="shared" si="273"/>
        <v>X</v>
      </c>
      <c r="R272" s="400"/>
      <c r="S272" s="292" t="s">
        <v>1645</v>
      </c>
      <c r="U272" s="332" t="s">
        <v>1645</v>
      </c>
      <c r="V272" s="284">
        <f t="shared" si="278"/>
        <v>0</v>
      </c>
      <c r="W272" s="284">
        <f t="shared" si="279"/>
        <v>0</v>
      </c>
      <c r="X272" s="292" t="str">
        <f t="shared" si="265"/>
        <v>OK</v>
      </c>
      <c r="Z272" s="292" t="s">
        <v>883</v>
      </c>
      <c r="AA272" s="284">
        <f t="shared" si="275"/>
        <v>0</v>
      </c>
      <c r="AB272" s="284">
        <f t="shared" si="276"/>
        <v>0</v>
      </c>
      <c r="AC272" s="292" t="str">
        <f t="shared" si="266"/>
        <v>OK</v>
      </c>
      <c r="AE272" s="333" t="str">
        <f t="shared" si="277"/>
        <v>세입없음</v>
      </c>
      <c r="AG272" s="318">
        <f t="shared" si="268"/>
        <v>732</v>
      </c>
      <c r="AH272" s="290" t="str">
        <f t="shared" si="274"/>
        <v>OK</v>
      </c>
      <c r="AJ272" s="292" t="str">
        <f t="array" ref="AJ272">IF(D272="","",INDEX(구분표!$I$2:$I$313, MATCH(1,(구분표!$E$2:$E$313='17년일출'!C272)*(구분표!$F$2:$F$313='17년일출'!D272)*(구분표!$G$2:$G$313='17년일출'!B272),0)))</f>
        <v>0149</v>
      </c>
      <c r="AL272" s="292"/>
    </row>
    <row r="273" spans="1:38" ht="50.1" customHeight="1">
      <c r="A273" s="252">
        <v>263</v>
      </c>
      <c r="B273" s="334" t="str">
        <f>IFERROR(VLOOKUP($D273,구분표!$A$2:$C$313,2,FALSE),"")</f>
        <v>경제과학기술위원회</v>
      </c>
      <c r="C273" s="318" t="str">
        <f>IFERROR(VLOOKUP($D273,구분표!$A$2:$C$313,3,FALSE),"")</f>
        <v>경제실</v>
      </c>
      <c r="D273" s="299" t="s">
        <v>113</v>
      </c>
      <c r="E273" s="280" t="s">
        <v>2147</v>
      </c>
      <c r="F273" s="335"/>
      <c r="G273" s="281"/>
      <c r="H273" s="280"/>
      <c r="I273" s="336" t="s">
        <v>2190</v>
      </c>
      <c r="J273" s="283">
        <v>27000</v>
      </c>
      <c r="K273" s="284"/>
      <c r="L273" s="285"/>
      <c r="M273" s="286">
        <f t="shared" si="271"/>
        <v>27000</v>
      </c>
      <c r="N273" s="337">
        <v>-17000</v>
      </c>
      <c r="O273" s="288"/>
      <c r="P273" s="289">
        <f t="shared" si="272"/>
        <v>10000</v>
      </c>
      <c r="Q273" s="290" t="str">
        <f t="shared" si="273"/>
        <v>X</v>
      </c>
      <c r="R273" s="400"/>
      <c r="S273" s="292" t="s">
        <v>2155</v>
      </c>
      <c r="U273" s="332" t="s">
        <v>2155</v>
      </c>
      <c r="V273" s="284">
        <f t="shared" si="278"/>
        <v>0</v>
      </c>
      <c r="W273" s="284">
        <f t="shared" si="279"/>
        <v>0</v>
      </c>
      <c r="X273" s="292" t="str">
        <f t="shared" si="265"/>
        <v>OK</v>
      </c>
      <c r="Z273" s="292" t="s">
        <v>2155</v>
      </c>
      <c r="AA273" s="284">
        <f t="shared" si="275"/>
        <v>0</v>
      </c>
      <c r="AB273" s="284">
        <f t="shared" si="276"/>
        <v>-17000</v>
      </c>
      <c r="AC273" s="292" t="str">
        <f t="shared" si="266"/>
        <v>OK</v>
      </c>
      <c r="AE273" s="333" t="str">
        <f t="shared" si="277"/>
        <v>세입없음</v>
      </c>
      <c r="AG273" s="318">
        <f t="shared" si="268"/>
        <v>732</v>
      </c>
      <c r="AH273" s="290" t="str">
        <f t="shared" si="274"/>
        <v>OK</v>
      </c>
      <c r="AJ273" s="292" t="str">
        <f t="array" ref="AJ273">IF(D273="","",INDEX(구분표!$I$2:$I$313, MATCH(1,(구분표!$E$2:$E$313='17년일출'!C273)*(구분표!$F$2:$F$313='17년일출'!D273)*(구분표!$G$2:$G$313='17년일출'!B273),0)))</f>
        <v>0134</v>
      </c>
      <c r="AL273" s="292"/>
    </row>
    <row r="274" spans="1:38" ht="50.1" customHeight="1">
      <c r="A274" s="252">
        <v>264</v>
      </c>
      <c r="B274" s="334" t="str">
        <f>IFERROR(VLOOKUP($D274,구분표!$A$2:$C$313,2,FALSE),"")</f>
        <v>경제과학기술위원회</v>
      </c>
      <c r="C274" s="318" t="str">
        <f>IFERROR(VLOOKUP($D274,구분표!$A$2:$C$313,3,FALSE),"")</f>
        <v>경제실</v>
      </c>
      <c r="D274" s="299" t="s">
        <v>137</v>
      </c>
      <c r="E274" s="280" t="s">
        <v>2147</v>
      </c>
      <c r="F274" s="335"/>
      <c r="G274" s="281"/>
      <c r="H274" s="280"/>
      <c r="I274" s="336" t="s">
        <v>2191</v>
      </c>
      <c r="J274" s="283">
        <v>45000</v>
      </c>
      <c r="K274" s="284"/>
      <c r="L274" s="285"/>
      <c r="M274" s="286">
        <f t="shared" si="271"/>
        <v>45000</v>
      </c>
      <c r="N274" s="337">
        <v>-9000</v>
      </c>
      <c r="O274" s="288"/>
      <c r="P274" s="289">
        <f t="shared" si="272"/>
        <v>36000</v>
      </c>
      <c r="Q274" s="290" t="str">
        <f t="shared" si="273"/>
        <v>X</v>
      </c>
      <c r="R274" s="400"/>
      <c r="S274" s="292" t="s">
        <v>2155</v>
      </c>
      <c r="U274" s="332" t="s">
        <v>2155</v>
      </c>
      <c r="V274" s="284">
        <f t="shared" si="278"/>
        <v>0</v>
      </c>
      <c r="W274" s="284">
        <f t="shared" si="279"/>
        <v>0</v>
      </c>
      <c r="X274" s="292" t="str">
        <f t="shared" si="265"/>
        <v>OK</v>
      </c>
      <c r="Z274" s="292" t="s">
        <v>2155</v>
      </c>
      <c r="AA274" s="284">
        <f t="shared" si="275"/>
        <v>0</v>
      </c>
      <c r="AB274" s="284">
        <f t="shared" si="276"/>
        <v>-9000</v>
      </c>
      <c r="AC274" s="292" t="str">
        <f t="shared" si="266"/>
        <v>OK</v>
      </c>
      <c r="AE274" s="333" t="str">
        <f t="shared" si="277"/>
        <v>세입없음</v>
      </c>
      <c r="AG274" s="318">
        <f t="shared" si="268"/>
        <v>732</v>
      </c>
      <c r="AH274" s="290" t="str">
        <f t="shared" si="274"/>
        <v>OK</v>
      </c>
      <c r="AJ274" s="292" t="str">
        <f t="array" ref="AJ274">IF(D274="","",INDEX(구분표!$I$2:$I$313, MATCH(1,(구분표!$E$2:$E$313='17년일출'!C274)*(구분표!$F$2:$F$313='17년일출'!D274)*(구분표!$G$2:$G$313='17년일출'!B274),0)))</f>
        <v>0142</v>
      </c>
      <c r="AL274" s="292"/>
    </row>
    <row r="275" spans="1:38" ht="50.1" customHeight="1">
      <c r="A275" s="252">
        <v>265</v>
      </c>
      <c r="B275" s="334" t="str">
        <f>IFERROR(VLOOKUP($D275,구분표!$A$2:$C$313,2,FALSE),"")</f>
        <v>경제과학기술위원회</v>
      </c>
      <c r="C275" s="318" t="str">
        <f>IFERROR(VLOOKUP($D275,구분표!$A$2:$C$313,3,FALSE),"")</f>
        <v>경제실</v>
      </c>
      <c r="D275" s="299" t="s">
        <v>143</v>
      </c>
      <c r="E275" s="280" t="s">
        <v>2147</v>
      </c>
      <c r="F275" s="335"/>
      <c r="G275" s="281"/>
      <c r="H275" s="280"/>
      <c r="I275" s="336" t="s">
        <v>2192</v>
      </c>
      <c r="J275" s="283">
        <v>27000</v>
      </c>
      <c r="K275" s="284"/>
      <c r="L275" s="285"/>
      <c r="M275" s="286">
        <f t="shared" si="271"/>
        <v>27000</v>
      </c>
      <c r="N275" s="337">
        <v>-9000</v>
      </c>
      <c r="O275" s="288"/>
      <c r="P275" s="289">
        <f t="shared" si="272"/>
        <v>18000</v>
      </c>
      <c r="Q275" s="290" t="str">
        <f t="shared" si="273"/>
        <v>X</v>
      </c>
      <c r="R275" s="400"/>
      <c r="S275" s="292" t="s">
        <v>2155</v>
      </c>
      <c r="U275" s="332" t="s">
        <v>2155</v>
      </c>
      <c r="V275" s="284">
        <f t="shared" si="278"/>
        <v>0</v>
      </c>
      <c r="W275" s="284">
        <f t="shared" si="279"/>
        <v>0</v>
      </c>
      <c r="X275" s="292" t="str">
        <f t="shared" si="265"/>
        <v>OK</v>
      </c>
      <c r="Z275" s="292" t="s">
        <v>2155</v>
      </c>
      <c r="AA275" s="284">
        <f t="shared" si="275"/>
        <v>0</v>
      </c>
      <c r="AB275" s="284">
        <f t="shared" si="276"/>
        <v>-9000</v>
      </c>
      <c r="AC275" s="292" t="str">
        <f t="shared" si="266"/>
        <v>OK</v>
      </c>
      <c r="AE275" s="333" t="str">
        <f t="shared" si="277"/>
        <v>세입없음</v>
      </c>
      <c r="AG275" s="318">
        <f t="shared" si="268"/>
        <v>732</v>
      </c>
      <c r="AH275" s="290" t="str">
        <f t="shared" si="274"/>
        <v>OK</v>
      </c>
      <c r="AJ275" s="292" t="str">
        <f t="array" ref="AJ275">IF(D275="","",INDEX(구분표!$I$2:$I$313, MATCH(1,(구분표!$E$2:$E$313='17년일출'!C275)*(구분표!$F$2:$F$313='17년일출'!D275)*(구분표!$G$2:$G$313='17년일출'!B275),0)))</f>
        <v>0144</v>
      </c>
      <c r="AL275" s="292"/>
    </row>
    <row r="276" spans="1:38" ht="50.1" customHeight="1">
      <c r="A276" s="252">
        <v>266</v>
      </c>
      <c r="B276" s="334" t="str">
        <f>IFERROR(VLOOKUP($D276,구분표!$A$2:$C$313,2,FALSE),"")</f>
        <v>경제과학기술위원회</v>
      </c>
      <c r="C276" s="318" t="str">
        <f>IFERROR(VLOOKUP($D276,구분표!$A$2:$C$313,3,FALSE),"")</f>
        <v>경제실</v>
      </c>
      <c r="D276" s="299" t="s">
        <v>108</v>
      </c>
      <c r="E276" s="280" t="s">
        <v>2147</v>
      </c>
      <c r="F276" s="335"/>
      <c r="G276" s="281"/>
      <c r="H276" s="280"/>
      <c r="I276" s="336" t="s">
        <v>2193</v>
      </c>
      <c r="J276" s="283">
        <v>40000</v>
      </c>
      <c r="K276" s="284"/>
      <c r="L276" s="285"/>
      <c r="M276" s="286">
        <f t="shared" si="271"/>
        <v>40000</v>
      </c>
      <c r="N276" s="337">
        <v>-6000</v>
      </c>
      <c r="O276" s="288"/>
      <c r="P276" s="289">
        <f t="shared" si="272"/>
        <v>34000</v>
      </c>
      <c r="Q276" s="290" t="str">
        <f t="shared" si="273"/>
        <v>X</v>
      </c>
      <c r="R276" s="400"/>
      <c r="S276" s="292" t="s">
        <v>2155</v>
      </c>
      <c r="U276" s="332" t="s">
        <v>2155</v>
      </c>
      <c r="V276" s="284">
        <f t="shared" si="278"/>
        <v>0</v>
      </c>
      <c r="W276" s="284">
        <f t="shared" si="279"/>
        <v>0</v>
      </c>
      <c r="X276" s="292" t="str">
        <f t="shared" si="265"/>
        <v>OK</v>
      </c>
      <c r="Z276" s="292" t="s">
        <v>2155</v>
      </c>
      <c r="AA276" s="284">
        <f t="shared" si="275"/>
        <v>0</v>
      </c>
      <c r="AB276" s="284">
        <f t="shared" si="276"/>
        <v>-6000</v>
      </c>
      <c r="AC276" s="292" t="str">
        <f t="shared" si="266"/>
        <v>OK</v>
      </c>
      <c r="AE276" s="333" t="str">
        <f t="shared" si="277"/>
        <v>세입없음</v>
      </c>
      <c r="AG276" s="318">
        <f t="shared" si="268"/>
        <v>732</v>
      </c>
      <c r="AH276" s="290" t="str">
        <f t="shared" si="274"/>
        <v>OK</v>
      </c>
      <c r="AJ276" s="292" t="str">
        <f t="array" ref="AJ276">IF(D276="","",INDEX(구분표!$I$2:$I$313, MATCH(1,(구분표!$E$2:$E$313='17년일출'!C276)*(구분표!$F$2:$F$313='17년일출'!D276)*(구분표!$G$2:$G$313='17년일출'!B276),0)))</f>
        <v>0133</v>
      </c>
      <c r="AL276" s="292"/>
    </row>
    <row r="277" spans="1:38" ht="50.1" customHeight="1">
      <c r="A277" s="252">
        <v>267</v>
      </c>
      <c r="B277" s="334" t="str">
        <f>IFERROR(VLOOKUP($D277,구분표!$A$2:$C$313,2,FALSE),"")</f>
        <v>경제과학기술위원회</v>
      </c>
      <c r="C277" s="318" t="str">
        <f>IFERROR(VLOOKUP($D277,구분표!$A$2:$C$313,3,FALSE),"")</f>
        <v>경제실</v>
      </c>
      <c r="D277" s="299" t="s">
        <v>108</v>
      </c>
      <c r="E277" s="280" t="s">
        <v>2147</v>
      </c>
      <c r="F277" s="335"/>
      <c r="G277" s="281"/>
      <c r="H277" s="280"/>
      <c r="I277" s="336" t="s">
        <v>2194</v>
      </c>
      <c r="J277" s="283">
        <v>18000</v>
      </c>
      <c r="K277" s="284"/>
      <c r="L277" s="285"/>
      <c r="M277" s="286">
        <f t="shared" si="271"/>
        <v>18000</v>
      </c>
      <c r="N277" s="337">
        <v>-2700</v>
      </c>
      <c r="O277" s="288"/>
      <c r="P277" s="289">
        <f t="shared" si="272"/>
        <v>15300</v>
      </c>
      <c r="Q277" s="290" t="str">
        <f t="shared" si="273"/>
        <v>X</v>
      </c>
      <c r="R277" s="400"/>
      <c r="S277" s="292" t="s">
        <v>2155</v>
      </c>
      <c r="U277" s="332" t="s">
        <v>2155</v>
      </c>
      <c r="V277" s="284">
        <f t="shared" si="278"/>
        <v>0</v>
      </c>
      <c r="W277" s="284">
        <f t="shared" si="279"/>
        <v>0</v>
      </c>
      <c r="X277" s="292" t="str">
        <f t="shared" si="265"/>
        <v>OK</v>
      </c>
      <c r="Z277" s="292" t="s">
        <v>2155</v>
      </c>
      <c r="AA277" s="284">
        <f t="shared" si="275"/>
        <v>0</v>
      </c>
      <c r="AB277" s="284">
        <f t="shared" si="276"/>
        <v>-2700</v>
      </c>
      <c r="AC277" s="292" t="str">
        <f t="shared" si="266"/>
        <v>OK</v>
      </c>
      <c r="AE277" s="333" t="str">
        <f t="shared" si="277"/>
        <v>세입없음</v>
      </c>
      <c r="AG277" s="318">
        <f t="shared" si="268"/>
        <v>732</v>
      </c>
      <c r="AH277" s="290" t="str">
        <f t="shared" si="274"/>
        <v>OK</v>
      </c>
      <c r="AJ277" s="292" t="str">
        <f t="array" ref="AJ277">IF(D277="","",INDEX(구분표!$I$2:$I$313, MATCH(1,(구분표!$E$2:$E$313='17년일출'!C277)*(구분표!$F$2:$F$313='17년일출'!D277)*(구분표!$G$2:$G$313='17년일출'!B277),0)))</f>
        <v>0133</v>
      </c>
      <c r="AL277" s="292"/>
    </row>
    <row r="278" spans="1:38" ht="50.1" customHeight="1">
      <c r="A278" s="252">
        <v>268</v>
      </c>
      <c r="B278" s="334" t="str">
        <f>IFERROR(VLOOKUP($D278,구분표!$A$2:$C$313,2,FALSE),"")</f>
        <v>경제과학기술위원회</v>
      </c>
      <c r="C278" s="318" t="str">
        <f>IFERROR(VLOOKUP($D278,구분표!$A$2:$C$313,3,FALSE),"")</f>
        <v>경제실</v>
      </c>
      <c r="D278" s="299" t="s">
        <v>137</v>
      </c>
      <c r="E278" s="280" t="s">
        <v>2147</v>
      </c>
      <c r="F278" s="335"/>
      <c r="G278" s="281"/>
      <c r="H278" s="280"/>
      <c r="I278" s="336" t="s">
        <v>2195</v>
      </c>
      <c r="J278" s="283">
        <v>18000</v>
      </c>
      <c r="K278" s="284"/>
      <c r="L278" s="285"/>
      <c r="M278" s="286">
        <f t="shared" si="271"/>
        <v>18000</v>
      </c>
      <c r="N278" s="337">
        <v>-2700</v>
      </c>
      <c r="O278" s="288"/>
      <c r="P278" s="289">
        <f t="shared" si="272"/>
        <v>15300</v>
      </c>
      <c r="Q278" s="290" t="str">
        <f t="shared" si="273"/>
        <v>X</v>
      </c>
      <c r="R278" s="400"/>
      <c r="S278" s="292" t="s">
        <v>2155</v>
      </c>
      <c r="U278" s="332" t="s">
        <v>2155</v>
      </c>
      <c r="V278" s="284">
        <f t="shared" si="278"/>
        <v>0</v>
      </c>
      <c r="W278" s="284">
        <f t="shared" si="279"/>
        <v>0</v>
      </c>
      <c r="X278" s="292" t="str">
        <f t="shared" si="265"/>
        <v>OK</v>
      </c>
      <c r="Z278" s="292" t="s">
        <v>2155</v>
      </c>
      <c r="AA278" s="284">
        <f t="shared" si="275"/>
        <v>0</v>
      </c>
      <c r="AB278" s="284">
        <f t="shared" si="276"/>
        <v>-2700</v>
      </c>
      <c r="AC278" s="292" t="str">
        <f t="shared" si="266"/>
        <v>OK</v>
      </c>
      <c r="AE278" s="333" t="str">
        <f t="shared" si="277"/>
        <v>세입없음</v>
      </c>
      <c r="AG278" s="318">
        <f t="shared" si="268"/>
        <v>732</v>
      </c>
      <c r="AH278" s="290" t="str">
        <f t="shared" si="274"/>
        <v>OK</v>
      </c>
      <c r="AJ278" s="292" t="str">
        <f t="array" ref="AJ278">IF(D278="","",INDEX(구분표!$I$2:$I$313, MATCH(1,(구분표!$E$2:$E$313='17년일출'!C278)*(구분표!$F$2:$F$313='17년일출'!D278)*(구분표!$G$2:$G$313='17년일출'!B278),0)))</f>
        <v>0142</v>
      </c>
      <c r="AL278" s="292"/>
    </row>
    <row r="279" spans="1:38" ht="50.1" customHeight="1">
      <c r="A279" s="252">
        <v>269</v>
      </c>
      <c r="B279" s="334" t="str">
        <f>IFERROR(VLOOKUP($D279,구분표!$A$2:$C$313,2,FALSE),"")</f>
        <v>경제과학기술위원회</v>
      </c>
      <c r="C279" s="318" t="str">
        <f>IFERROR(VLOOKUP($D279,구분표!$A$2:$C$313,3,FALSE),"")</f>
        <v>황해경제자유구역청</v>
      </c>
      <c r="D279" s="299" t="s">
        <v>149</v>
      </c>
      <c r="E279" s="280" t="s">
        <v>2147</v>
      </c>
      <c r="F279" s="335"/>
      <c r="G279" s="281"/>
      <c r="H279" s="280"/>
      <c r="I279" s="336" t="s">
        <v>2196</v>
      </c>
      <c r="J279" s="283">
        <v>52500</v>
      </c>
      <c r="K279" s="284"/>
      <c r="L279" s="285"/>
      <c r="M279" s="286">
        <f t="shared" si="271"/>
        <v>52500</v>
      </c>
      <c r="N279" s="337">
        <v>-7200</v>
      </c>
      <c r="O279" s="288"/>
      <c r="P279" s="289">
        <f t="shared" si="272"/>
        <v>45300</v>
      </c>
      <c r="Q279" s="290" t="str">
        <f t="shared" si="273"/>
        <v>X</v>
      </c>
      <c r="R279" s="400"/>
      <c r="S279" s="292" t="s">
        <v>2155</v>
      </c>
      <c r="U279" s="332" t="s">
        <v>2155</v>
      </c>
      <c r="V279" s="284">
        <f t="shared" si="278"/>
        <v>0</v>
      </c>
      <c r="W279" s="284">
        <f t="shared" si="279"/>
        <v>0</v>
      </c>
      <c r="X279" s="292" t="str">
        <f t="shared" si="265"/>
        <v>OK</v>
      </c>
      <c r="Z279" s="292" t="s">
        <v>2155</v>
      </c>
      <c r="AA279" s="284">
        <f t="shared" si="275"/>
        <v>0</v>
      </c>
      <c r="AB279" s="284">
        <f t="shared" si="276"/>
        <v>-7200</v>
      </c>
      <c r="AC279" s="292" t="str">
        <f t="shared" si="266"/>
        <v>OK</v>
      </c>
      <c r="AE279" s="333" t="str">
        <f t="shared" si="277"/>
        <v>세입없음</v>
      </c>
      <c r="AG279" s="318">
        <f t="shared" si="268"/>
        <v>732</v>
      </c>
      <c r="AH279" s="290" t="str">
        <f t="shared" si="274"/>
        <v>OK</v>
      </c>
      <c r="AJ279" s="292" t="str">
        <f t="array" ref="AJ279">IF(D279="","",INDEX(구분표!$I$2:$I$313, MATCH(1,(구분표!$E$2:$E$313='17년일출'!C279)*(구분표!$F$2:$F$313='17년일출'!D279)*(구분표!$G$2:$G$313='17년일출'!B279),0)))</f>
        <v>0146</v>
      </c>
      <c r="AL279" s="292"/>
    </row>
    <row r="280" spans="1:38" ht="50.1" customHeight="1">
      <c r="A280" s="252">
        <v>270</v>
      </c>
      <c r="B280" s="334" t="s">
        <v>109</v>
      </c>
      <c r="C280" s="318" t="str">
        <f>IFERROR(VLOOKUP($D280,구분표!$A$2:$C$313,3,FALSE),"")</f>
        <v>따복공동체지원단</v>
      </c>
      <c r="D280" s="299" t="s">
        <v>105</v>
      </c>
      <c r="E280" s="280" t="s">
        <v>2147</v>
      </c>
      <c r="F280" s="335"/>
      <c r="G280" s="281">
        <v>234</v>
      </c>
      <c r="H280" s="280"/>
      <c r="I280" s="336" t="s">
        <v>2323</v>
      </c>
      <c r="J280" s="283">
        <v>1000000</v>
      </c>
      <c r="K280" s="284"/>
      <c r="L280" s="285"/>
      <c r="M280" s="286">
        <f t="shared" si="271"/>
        <v>1000000</v>
      </c>
      <c r="N280" s="337"/>
      <c r="O280" s="288">
        <v>1000000</v>
      </c>
      <c r="P280" s="289">
        <f t="shared" si="272"/>
        <v>2000000</v>
      </c>
      <c r="Q280" s="290" t="str">
        <f t="shared" si="273"/>
        <v>X</v>
      </c>
      <c r="R280" s="400"/>
      <c r="S280" s="292" t="s">
        <v>2155</v>
      </c>
      <c r="U280" s="332" t="s">
        <v>2155</v>
      </c>
      <c r="V280" s="284">
        <f t="shared" si="278"/>
        <v>0</v>
      </c>
      <c r="W280" s="284">
        <f t="shared" si="279"/>
        <v>0</v>
      </c>
      <c r="X280" s="292" t="str">
        <f t="shared" si="265"/>
        <v>OK</v>
      </c>
      <c r="Z280" s="292" t="s">
        <v>2155</v>
      </c>
      <c r="AA280" s="284">
        <f t="shared" si="275"/>
        <v>0</v>
      </c>
      <c r="AB280" s="284">
        <f t="shared" si="276"/>
        <v>1000000</v>
      </c>
      <c r="AC280" s="292" t="str">
        <f t="shared" si="266"/>
        <v>OK</v>
      </c>
      <c r="AE280" s="333" t="str">
        <f t="shared" si="277"/>
        <v>세입없음</v>
      </c>
      <c r="AG280" s="318">
        <f t="shared" si="268"/>
        <v>732</v>
      </c>
      <c r="AH280" s="290" t="str">
        <f t="shared" si="274"/>
        <v>OK</v>
      </c>
      <c r="AJ280" s="292" t="str">
        <f t="array" ref="AJ280">IF(D280="","",INDEX(구분표!$I$2:$I$313, MATCH(1,(구분표!$E$2:$E$313='17년일출'!C280)*(구분표!$F$2:$F$313='17년일출'!D280)*(구분표!$G$2:$G$313='17년일출'!B280),0)))</f>
        <v>0149</v>
      </c>
      <c r="AL280" s="292"/>
    </row>
    <row r="281" spans="1:38" ht="50.1" customHeight="1">
      <c r="A281" s="252">
        <v>271</v>
      </c>
      <c r="B281" s="334" t="str">
        <f>IFERROR(VLOOKUP($D281,구분표!$A$2:$C$313,2,FALSE),"")</f>
        <v>경제과학기술위원회</v>
      </c>
      <c r="C281" s="318" t="str">
        <f>IFERROR(VLOOKUP($D281,구분표!$A$2:$C$313,3,FALSE),"")</f>
        <v>경제실</v>
      </c>
      <c r="D281" s="299" t="s">
        <v>1107</v>
      </c>
      <c r="E281" s="280" t="s">
        <v>2307</v>
      </c>
      <c r="F281" s="335"/>
      <c r="G281" s="281"/>
      <c r="H281" s="280"/>
      <c r="I281" s="336" t="s">
        <v>2365</v>
      </c>
      <c r="J281" s="283"/>
      <c r="K281" s="284"/>
      <c r="L281" s="285"/>
      <c r="M281" s="286">
        <f t="shared" si="271"/>
        <v>0</v>
      </c>
      <c r="N281" s="337"/>
      <c r="O281" s="288">
        <v>150000</v>
      </c>
      <c r="P281" s="289">
        <f t="shared" si="272"/>
        <v>150000</v>
      </c>
      <c r="Q281" s="290" t="str">
        <f t="shared" si="273"/>
        <v>O</v>
      </c>
      <c r="R281" s="400" t="s">
        <v>2137</v>
      </c>
      <c r="S281" s="292" t="s">
        <v>2309</v>
      </c>
      <c r="U281" s="332" t="s">
        <v>2310</v>
      </c>
      <c r="V281" s="284">
        <f t="shared" si="278"/>
        <v>0</v>
      </c>
      <c r="W281" s="284">
        <f t="shared" si="279"/>
        <v>0</v>
      </c>
      <c r="X281" s="292" t="str">
        <f t="shared" si="265"/>
        <v>OK</v>
      </c>
      <c r="Z281" s="292" t="s">
        <v>2155</v>
      </c>
      <c r="AA281" s="284">
        <f t="shared" si="275"/>
        <v>0</v>
      </c>
      <c r="AB281" s="284">
        <f t="shared" si="276"/>
        <v>150000</v>
      </c>
      <c r="AC281" s="292" t="str">
        <f t="shared" si="266"/>
        <v>OK</v>
      </c>
      <c r="AE281" s="333" t="str">
        <f t="shared" si="277"/>
        <v>세입없음</v>
      </c>
      <c r="AG281" s="318">
        <f t="shared" si="268"/>
        <v>732</v>
      </c>
      <c r="AH281" s="290" t="str">
        <f t="shared" si="274"/>
        <v>OK</v>
      </c>
      <c r="AJ281" s="292" t="str">
        <f t="array" ref="AJ281">IF(D281="","",INDEX(구분표!$I$2:$I$313, MATCH(1,(구분표!$E$2:$E$313='17년일출'!C281)*(구분표!$F$2:$F$313='17년일출'!D281)*(구분표!$G$2:$G$313='17년일출'!B281),0)))</f>
        <v>0141</v>
      </c>
      <c r="AL281" s="292"/>
    </row>
    <row r="282" spans="1:38" ht="50.1" customHeight="1">
      <c r="A282" s="252">
        <v>272</v>
      </c>
      <c r="B282" s="334" t="str">
        <f>IFERROR(VLOOKUP($D282,구분표!$A$2:$C$313,2,FALSE),"")</f>
        <v>경제과학기술위원회</v>
      </c>
      <c r="C282" s="318" t="str">
        <f>IFERROR(VLOOKUP($D282,구분표!$A$2:$C$313,3,FALSE),"")</f>
        <v>경제실</v>
      </c>
      <c r="D282" s="299" t="s">
        <v>1670</v>
      </c>
      <c r="E282" s="280" t="s">
        <v>2147</v>
      </c>
      <c r="F282" s="340"/>
      <c r="G282" s="281">
        <v>180</v>
      </c>
      <c r="H282" s="280"/>
      <c r="I282" s="336" t="s">
        <v>2318</v>
      </c>
      <c r="J282" s="283">
        <v>700000</v>
      </c>
      <c r="K282" s="284"/>
      <c r="L282" s="285"/>
      <c r="M282" s="286">
        <f t="shared" ref="M282:M283" si="280">J282+K282+L282</f>
        <v>700000</v>
      </c>
      <c r="N282" s="337"/>
      <c r="O282" s="288">
        <v>150000</v>
      </c>
      <c r="P282" s="289">
        <f t="shared" ref="P282:P283" si="281">J282+N282+O282</f>
        <v>850000</v>
      </c>
      <c r="Q282" s="290" t="str">
        <f t="shared" ref="Q282:Q283" si="282">IF(AND((M282=0),(P282&gt;0)),"O",IF(AND((K282&lt;0),(M282-P282&lt;0)),"O","X"))</f>
        <v>X</v>
      </c>
      <c r="R282" s="400"/>
      <c r="S282" s="292" t="s">
        <v>489</v>
      </c>
      <c r="U282" s="355" t="s">
        <v>2155</v>
      </c>
      <c r="V282" s="284">
        <f t="shared" si="278"/>
        <v>0</v>
      </c>
      <c r="W282" s="284">
        <f t="shared" si="279"/>
        <v>0</v>
      </c>
      <c r="X282" s="292" t="str">
        <f t="shared" si="265"/>
        <v>OK</v>
      </c>
      <c r="Z282" s="292" t="s">
        <v>2155</v>
      </c>
      <c r="AA282" s="284">
        <f t="shared" si="275"/>
        <v>0</v>
      </c>
      <c r="AB282" s="284">
        <f t="shared" si="276"/>
        <v>150000</v>
      </c>
      <c r="AC282" s="292" t="str">
        <f t="shared" si="266"/>
        <v>OK</v>
      </c>
      <c r="AE282" s="333" t="str">
        <f t="shared" ref="AE282:AE283" si="283">IF(U282="","",IF(U282="도비","세입없음","직접입력"))</f>
        <v>세입없음</v>
      </c>
      <c r="AG282" s="318">
        <f t="shared" si="268"/>
        <v>732</v>
      </c>
      <c r="AH282" s="290" t="str">
        <f t="shared" ref="AH282:AH283" si="284">IF(U282="","",IF(AND(U282="도비",AE282="세입없음"),"OK",IF(AND(U282&lt;&gt;"도비",AE282&lt;&gt;""),"OK","@@")))</f>
        <v>OK</v>
      </c>
      <c r="AJ282" s="292" t="str">
        <f t="array" ref="AJ282">IF(D282="","",INDEX(구분표!$I$2:$I$313, MATCH(1,(구분표!$E$2:$E$313='17년일출'!C282)*(구분표!$F$2:$F$313='17년일출'!D282)*(구분표!$G$2:$G$313='17년일출'!B282),0)))</f>
        <v>0137</v>
      </c>
      <c r="AL282" s="292"/>
    </row>
    <row r="283" spans="1:38" ht="50.1" customHeight="1">
      <c r="A283" s="252">
        <v>273</v>
      </c>
      <c r="B283" s="334" t="str">
        <f>IFERROR(VLOOKUP($D283,구분표!$A$2:$C$313,2,FALSE),"")</f>
        <v>경제과학기술위원회</v>
      </c>
      <c r="C283" s="318" t="str">
        <f>IFERROR(VLOOKUP($D283,구분표!$A$2:$C$313,3,FALSE),"")</f>
        <v>경제실</v>
      </c>
      <c r="D283" s="299" t="s">
        <v>1107</v>
      </c>
      <c r="E283" s="280" t="s">
        <v>2147</v>
      </c>
      <c r="F283" s="340"/>
      <c r="G283" s="281">
        <v>199</v>
      </c>
      <c r="H283" s="280"/>
      <c r="I283" s="336" t="s">
        <v>2319</v>
      </c>
      <c r="J283" s="283">
        <v>145000</v>
      </c>
      <c r="K283" s="284"/>
      <c r="L283" s="285"/>
      <c r="M283" s="286">
        <f t="shared" si="280"/>
        <v>145000</v>
      </c>
      <c r="N283" s="337"/>
      <c r="O283" s="288">
        <v>155000</v>
      </c>
      <c r="P283" s="289">
        <f t="shared" si="281"/>
        <v>300000</v>
      </c>
      <c r="Q283" s="290" t="str">
        <f t="shared" si="282"/>
        <v>X</v>
      </c>
      <c r="R283" s="400"/>
      <c r="S283" s="292" t="s">
        <v>489</v>
      </c>
      <c r="U283" s="355" t="s">
        <v>489</v>
      </c>
      <c r="V283" s="284">
        <f t="shared" si="278"/>
        <v>0</v>
      </c>
      <c r="W283" s="284">
        <f t="shared" si="279"/>
        <v>0</v>
      </c>
      <c r="X283" s="292" t="str">
        <f t="shared" si="265"/>
        <v>OK</v>
      </c>
      <c r="Z283" s="292" t="s">
        <v>2155</v>
      </c>
      <c r="AA283" s="284">
        <f t="shared" si="275"/>
        <v>0</v>
      </c>
      <c r="AB283" s="284">
        <f t="shared" si="276"/>
        <v>155000</v>
      </c>
      <c r="AC283" s="292" t="str">
        <f t="shared" si="266"/>
        <v>OK</v>
      </c>
      <c r="AE283" s="333" t="str">
        <f t="shared" si="283"/>
        <v>세입없음</v>
      </c>
      <c r="AG283" s="318">
        <f t="shared" si="268"/>
        <v>732</v>
      </c>
      <c r="AH283" s="290" t="str">
        <f t="shared" si="284"/>
        <v>OK</v>
      </c>
      <c r="AJ283" s="292" t="str">
        <f t="array" ref="AJ283">IF(D283="","",INDEX(구분표!$I$2:$I$313, MATCH(1,(구분표!$E$2:$E$313='17년일출'!C283)*(구분표!$F$2:$F$313='17년일출'!D283)*(구분표!$G$2:$G$313='17년일출'!B283),0)))</f>
        <v>0141</v>
      </c>
      <c r="AL283" s="292"/>
    </row>
    <row r="284" spans="1:38" ht="50.1" customHeight="1">
      <c r="A284" s="252">
        <v>274</v>
      </c>
      <c r="B284" s="334" t="str">
        <f>IFERROR(VLOOKUP($D284,구분표!$A$2:$C$313,2,FALSE),"")</f>
        <v>경제과학기술위원회</v>
      </c>
      <c r="C284" s="318" t="str">
        <f>IFERROR(VLOOKUP($D284,구분표!$A$2:$C$313,3,FALSE),"")</f>
        <v>경제실</v>
      </c>
      <c r="D284" s="299" t="s">
        <v>1670</v>
      </c>
      <c r="E284" s="280" t="s">
        <v>2338</v>
      </c>
      <c r="F284" s="335"/>
      <c r="G284" s="281">
        <v>178</v>
      </c>
      <c r="H284" s="280"/>
      <c r="I284" s="336" t="s">
        <v>2339</v>
      </c>
      <c r="J284" s="283">
        <v>180000</v>
      </c>
      <c r="K284" s="284"/>
      <c r="L284" s="285"/>
      <c r="M284" s="286">
        <f t="shared" si="271"/>
        <v>180000</v>
      </c>
      <c r="N284" s="337"/>
      <c r="O284" s="288">
        <v>60000</v>
      </c>
      <c r="P284" s="289">
        <f t="shared" si="272"/>
        <v>240000</v>
      </c>
      <c r="Q284" s="290" t="str">
        <f t="shared" si="273"/>
        <v>X</v>
      </c>
      <c r="R284" s="400"/>
      <c r="S284" s="292" t="s">
        <v>1269</v>
      </c>
      <c r="U284" s="332" t="s">
        <v>1269</v>
      </c>
      <c r="V284" s="284">
        <f t="shared" si="278"/>
        <v>0</v>
      </c>
      <c r="W284" s="284">
        <f t="shared" si="279"/>
        <v>0</v>
      </c>
      <c r="X284" s="292" t="str">
        <f t="shared" si="265"/>
        <v>OK</v>
      </c>
      <c r="Z284" s="292" t="s">
        <v>2340</v>
      </c>
      <c r="AA284" s="284">
        <f t="shared" si="275"/>
        <v>0</v>
      </c>
      <c r="AB284" s="284">
        <f t="shared" si="276"/>
        <v>60000</v>
      </c>
      <c r="AC284" s="292" t="str">
        <f t="shared" si="266"/>
        <v>OK</v>
      </c>
      <c r="AE284" s="333" t="str">
        <f t="shared" si="277"/>
        <v>세입없음</v>
      </c>
      <c r="AG284" s="318">
        <f t="shared" si="268"/>
        <v>732</v>
      </c>
      <c r="AH284" s="290" t="str">
        <f t="shared" si="274"/>
        <v>OK</v>
      </c>
      <c r="AJ284" s="292" t="str">
        <f t="array" ref="AJ284">IF(D284="","",INDEX(구분표!$I$2:$I$313, MATCH(1,(구분표!$E$2:$E$313='17년일출'!C284)*(구분표!$F$2:$F$313='17년일출'!D284)*(구분표!$G$2:$G$313='17년일출'!B284),0)))</f>
        <v>0137</v>
      </c>
      <c r="AL284" s="292"/>
    </row>
    <row r="285" spans="1:38" ht="50.1" hidden="1" customHeight="1">
      <c r="A285" s="252">
        <v>275</v>
      </c>
      <c r="B285" s="334" t="str">
        <f>IFERROR(VLOOKUP($D285,구분표!$A$2:$C$313,2,FALSE),"")</f>
        <v/>
      </c>
      <c r="C285" s="318" t="str">
        <f>IFERROR(VLOOKUP($D285,구분표!$A$2:$C$313,3,FALSE),"")</f>
        <v/>
      </c>
      <c r="D285" s="299"/>
      <c r="E285" s="280"/>
      <c r="F285" s="335"/>
      <c r="G285" s="281"/>
      <c r="H285" s="280"/>
      <c r="I285" s="336"/>
      <c r="J285" s="283"/>
      <c r="K285" s="284"/>
      <c r="L285" s="285"/>
      <c r="M285" s="286">
        <f t="shared" si="271"/>
        <v>0</v>
      </c>
      <c r="N285" s="337"/>
      <c r="O285" s="288"/>
      <c r="P285" s="289">
        <f t="shared" si="272"/>
        <v>0</v>
      </c>
      <c r="Q285" s="290" t="str">
        <f t="shared" si="273"/>
        <v>X</v>
      </c>
      <c r="R285" s="400"/>
      <c r="S285" s="292"/>
      <c r="U285" s="332"/>
      <c r="V285" s="284">
        <f t="shared" si="278"/>
        <v>0</v>
      </c>
      <c r="W285" s="284">
        <f t="shared" si="279"/>
        <v>0</v>
      </c>
      <c r="X285" s="292" t="str">
        <f t="shared" si="265"/>
        <v>OK</v>
      </c>
      <c r="Z285" s="292"/>
      <c r="AA285" s="284">
        <f t="shared" si="275"/>
        <v>0</v>
      </c>
      <c r="AB285" s="284">
        <f t="shared" si="276"/>
        <v>0</v>
      </c>
      <c r="AC285" s="292" t="str">
        <f t="shared" si="266"/>
        <v>OK</v>
      </c>
      <c r="AE285" s="333" t="str">
        <f t="shared" si="277"/>
        <v/>
      </c>
      <c r="AG285" s="318" t="str">
        <f t="shared" si="268"/>
        <v/>
      </c>
      <c r="AH285" s="290" t="str">
        <f t="shared" si="274"/>
        <v/>
      </c>
      <c r="AJ285" s="292" t="str">
        <f t="array" ref="AJ285">IF(D285="","",INDEX(구분표!$I$2:$I$313, MATCH(1,(구분표!$E$2:$E$313='17년일출'!C285)*(구분표!$F$2:$F$313='17년일출'!D285)*(구분표!$G$2:$G$313='17년일출'!B285),0)))</f>
        <v/>
      </c>
      <c r="AL285" s="292"/>
    </row>
    <row r="286" spans="1:38" ht="50.1" customHeight="1">
      <c r="A286" s="252">
        <v>276</v>
      </c>
      <c r="B286" s="320" t="s">
        <v>504</v>
      </c>
      <c r="C286" s="321"/>
      <c r="D286" s="322"/>
      <c r="E286" s="321"/>
      <c r="F286" s="345"/>
      <c r="G286" s="322"/>
      <c r="H286" s="321"/>
      <c r="I286" s="342"/>
      <c r="J286" s="356">
        <f t="shared" ref="J286:P286" si="285">SUBTOTAL(9,J287:J330)</f>
        <v>25660418</v>
      </c>
      <c r="K286" s="356">
        <f t="shared" si="285"/>
        <v>-156700</v>
      </c>
      <c r="L286" s="356">
        <f t="shared" si="285"/>
        <v>1579500</v>
      </c>
      <c r="M286" s="357">
        <f t="shared" si="285"/>
        <v>27083218</v>
      </c>
      <c r="N286" s="358">
        <f t="shared" si="285"/>
        <v>-13792450</v>
      </c>
      <c r="O286" s="356">
        <f t="shared" si="285"/>
        <v>2292700</v>
      </c>
      <c r="P286" s="329">
        <f t="shared" si="285"/>
        <v>14160668</v>
      </c>
      <c r="Q286" s="330"/>
      <c r="R286" s="331"/>
      <c r="S286" s="292"/>
      <c r="U286" s="332"/>
      <c r="V286" s="284"/>
      <c r="W286" s="284"/>
      <c r="X286" s="292"/>
      <c r="Z286" s="292"/>
      <c r="AA286" s="284"/>
      <c r="AB286" s="284"/>
      <c r="AC286" s="292"/>
      <c r="AE286" s="333" t="str">
        <f t="shared" si="277"/>
        <v/>
      </c>
      <c r="AG286" s="318"/>
      <c r="AH286" s="290"/>
      <c r="AJ286" s="292"/>
      <c r="AL286" s="292"/>
    </row>
    <row r="287" spans="1:38" ht="50.1" customHeight="1">
      <c r="A287" s="252">
        <v>277</v>
      </c>
      <c r="B287" s="334" t="str">
        <f>IFERROR(VLOOKUP($D287,구분표!$A$2:$C$313,2,FALSE),"")</f>
        <v>안전행정위원회</v>
      </c>
      <c r="C287" s="318" t="str">
        <f>IFERROR(VLOOKUP($D287,구분표!$A$2:$C$313,3,FALSE),"")</f>
        <v>자치행정국</v>
      </c>
      <c r="D287" s="299" t="s">
        <v>157</v>
      </c>
      <c r="E287" s="280" t="s">
        <v>822</v>
      </c>
      <c r="F287" s="335"/>
      <c r="G287" s="281">
        <v>246</v>
      </c>
      <c r="H287" s="280">
        <v>56</v>
      </c>
      <c r="I287" s="336" t="s">
        <v>1211</v>
      </c>
      <c r="J287" s="283">
        <v>36000</v>
      </c>
      <c r="K287" s="284"/>
      <c r="L287" s="285">
        <v>140000</v>
      </c>
      <c r="M287" s="286">
        <f t="shared" ref="M287:M330" si="286">J287+K287+L287</f>
        <v>176000</v>
      </c>
      <c r="N287" s="337"/>
      <c r="O287" s="288">
        <v>114000</v>
      </c>
      <c r="P287" s="289">
        <f t="shared" ref="P287:P330" si="287">J287+N287+O287</f>
        <v>150000</v>
      </c>
      <c r="Q287" s="290" t="str">
        <f t="shared" ref="Q287:Q330" si="288">IF(AND((M287=0),(P287&gt;0)),"O",IF(AND((K287&lt;0),(M287-P287&lt;0)),"O","X"))</f>
        <v>X</v>
      </c>
      <c r="R287" s="400"/>
      <c r="S287" s="292" t="s">
        <v>883</v>
      </c>
      <c r="U287" s="332" t="s">
        <v>883</v>
      </c>
      <c r="V287" s="284">
        <v>0</v>
      </c>
      <c r="W287" s="284">
        <v>140000</v>
      </c>
      <c r="X287" s="292" t="str">
        <f t="shared" ref="X287:X330" si="289">IF(SUM($K287:$L287)=SUM($V287:$W287),"OK","검토")</f>
        <v>OK</v>
      </c>
      <c r="Z287" s="292" t="s">
        <v>883</v>
      </c>
      <c r="AA287" s="284">
        <f t="shared" ref="AA287:AA330" si="290">IF($U287&lt;&gt;"도비",IF($S287="국도비","직접입력",SUM($N287:$O287)),)</f>
        <v>0</v>
      </c>
      <c r="AB287" s="284">
        <f t="shared" ref="AB287:AB330" si="291">IF($U287="도비",SUM(N287:O287),IF($S287="국도비","직접입력",SUM(N287:O287)-AA287))</f>
        <v>114000</v>
      </c>
      <c r="AC287" s="292" t="str">
        <f t="shared" ref="AC287:AC330" si="292">IF(SUM(N287:O287)=SUM(AA287:AB287),"OK","검토")</f>
        <v>OK</v>
      </c>
      <c r="AE287" s="333" t="str">
        <f t="shared" si="277"/>
        <v>세입없음</v>
      </c>
      <c r="AG287" s="318">
        <f t="shared" ref="AG287:AG330" si="293">IF(AE287="","",COUNTIF($AE$7:$AE$925,AE287))</f>
        <v>732</v>
      </c>
      <c r="AH287" s="290" t="str">
        <f t="shared" ref="AH287:AH330" si="294">IF(U287="","",IF(AND(U287="도비",AE287="세입없음"),"OK",IF(AND(U287&lt;&gt;"도비",AE287&lt;&gt;""),"OK","@@")))</f>
        <v>OK</v>
      </c>
      <c r="AJ287" s="292" t="str">
        <f t="array" ref="AJ287">IF(D287="","",INDEX(구분표!$I$2:$I$313, MATCH(1,(구분표!$E$2:$E$313='17년일출'!C287)*(구분표!$F$2:$F$313='17년일출'!D287)*(구분표!$G$2:$G$313='17년일출'!B287),0)))</f>
        <v>0150</v>
      </c>
      <c r="AL287" s="292"/>
    </row>
    <row r="288" spans="1:38" ht="50.1" customHeight="1">
      <c r="A288" s="252">
        <v>278</v>
      </c>
      <c r="B288" s="334" t="str">
        <f>IFERROR(VLOOKUP($D288,구분표!$A$2:$C$313,2,FALSE),"")</f>
        <v>안전행정위원회</v>
      </c>
      <c r="C288" s="318" t="str">
        <f>IFERROR(VLOOKUP($D288,구분표!$A$2:$C$313,3,FALSE),"")</f>
        <v>자치행정국</v>
      </c>
      <c r="D288" s="299" t="s">
        <v>157</v>
      </c>
      <c r="E288" s="280" t="s">
        <v>822</v>
      </c>
      <c r="F288" s="335"/>
      <c r="G288" s="281">
        <v>248</v>
      </c>
      <c r="H288" s="280">
        <v>80</v>
      </c>
      <c r="I288" s="336" t="s">
        <v>1212</v>
      </c>
      <c r="J288" s="283">
        <v>195000</v>
      </c>
      <c r="K288" s="284">
        <v>-50000</v>
      </c>
      <c r="L288" s="285"/>
      <c r="M288" s="286">
        <f t="shared" si="286"/>
        <v>145000</v>
      </c>
      <c r="N288" s="337">
        <v>-50000</v>
      </c>
      <c r="O288" s="288"/>
      <c r="P288" s="289">
        <f t="shared" si="287"/>
        <v>145000</v>
      </c>
      <c r="Q288" s="290" t="str">
        <f t="shared" si="288"/>
        <v>X</v>
      </c>
      <c r="R288" s="400"/>
      <c r="S288" s="292" t="s">
        <v>883</v>
      </c>
      <c r="U288" s="332" t="s">
        <v>883</v>
      </c>
      <c r="V288" s="284">
        <v>0</v>
      </c>
      <c r="W288" s="284">
        <v>-50000</v>
      </c>
      <c r="X288" s="292" t="str">
        <f t="shared" si="289"/>
        <v>OK</v>
      </c>
      <c r="Z288" s="292" t="s">
        <v>883</v>
      </c>
      <c r="AA288" s="284">
        <f t="shared" si="290"/>
        <v>0</v>
      </c>
      <c r="AB288" s="284">
        <f t="shared" si="291"/>
        <v>-50000</v>
      </c>
      <c r="AC288" s="292" t="str">
        <f t="shared" si="292"/>
        <v>OK</v>
      </c>
      <c r="AE288" s="333" t="str">
        <f t="shared" si="277"/>
        <v>세입없음</v>
      </c>
      <c r="AG288" s="318">
        <f t="shared" si="293"/>
        <v>732</v>
      </c>
      <c r="AH288" s="290" t="str">
        <f t="shared" si="294"/>
        <v>OK</v>
      </c>
      <c r="AJ288" s="292" t="str">
        <f t="array" ref="AJ288">IF(D288="","",INDEX(구분표!$I$2:$I$313, MATCH(1,(구분표!$E$2:$E$313='17년일출'!C288)*(구분표!$F$2:$F$313='17년일출'!D288)*(구분표!$G$2:$G$313='17년일출'!B288),0)))</f>
        <v>0150</v>
      </c>
      <c r="AL288" s="292"/>
    </row>
    <row r="289" spans="1:38" ht="50.1" customHeight="1">
      <c r="A289" s="252">
        <v>279</v>
      </c>
      <c r="B289" s="334" t="str">
        <f>IFERROR(VLOOKUP($D289,구분표!$A$2:$C$313,2,FALSE),"")</f>
        <v>안전행정위원회</v>
      </c>
      <c r="C289" s="318" t="str">
        <f>IFERROR(VLOOKUP($D289,구분표!$A$2:$C$313,3,FALSE),"")</f>
        <v>자치행정국</v>
      </c>
      <c r="D289" s="299" t="s">
        <v>161</v>
      </c>
      <c r="E289" s="280" t="s">
        <v>822</v>
      </c>
      <c r="F289" s="335"/>
      <c r="G289" s="281">
        <v>253</v>
      </c>
      <c r="H289" s="280">
        <v>147</v>
      </c>
      <c r="I289" s="336" t="s">
        <v>1213</v>
      </c>
      <c r="J289" s="283">
        <v>50000</v>
      </c>
      <c r="K289" s="284"/>
      <c r="L289" s="285">
        <v>40000</v>
      </c>
      <c r="M289" s="286">
        <f t="shared" si="286"/>
        <v>90000</v>
      </c>
      <c r="N289" s="337"/>
      <c r="O289" s="288">
        <v>40000</v>
      </c>
      <c r="P289" s="289">
        <f t="shared" si="287"/>
        <v>90000</v>
      </c>
      <c r="Q289" s="290" t="str">
        <f t="shared" si="288"/>
        <v>X</v>
      </c>
      <c r="R289" s="400"/>
      <c r="S289" s="292" t="s">
        <v>883</v>
      </c>
      <c r="U289" s="332" t="s">
        <v>883</v>
      </c>
      <c r="V289" s="284">
        <v>0</v>
      </c>
      <c r="W289" s="284">
        <v>40000</v>
      </c>
      <c r="X289" s="292" t="str">
        <f t="shared" si="289"/>
        <v>OK</v>
      </c>
      <c r="Z289" s="292" t="s">
        <v>883</v>
      </c>
      <c r="AA289" s="284">
        <f t="shared" si="290"/>
        <v>0</v>
      </c>
      <c r="AB289" s="284">
        <f t="shared" si="291"/>
        <v>40000</v>
      </c>
      <c r="AC289" s="292" t="str">
        <f t="shared" si="292"/>
        <v>OK</v>
      </c>
      <c r="AE289" s="333" t="str">
        <f t="shared" si="277"/>
        <v>세입없음</v>
      </c>
      <c r="AG289" s="318">
        <f t="shared" si="293"/>
        <v>732</v>
      </c>
      <c r="AH289" s="290" t="str">
        <f t="shared" si="294"/>
        <v>OK</v>
      </c>
      <c r="AJ289" s="292" t="str">
        <f t="array" ref="AJ289">IF(D289="","",INDEX(구분표!$I$2:$I$313, MATCH(1,(구분표!$E$2:$E$313='17년일출'!C289)*(구분표!$F$2:$F$313='17년일출'!D289)*(구분표!$G$2:$G$313='17년일출'!B289),0)))</f>
        <v>0151</v>
      </c>
      <c r="AL289" s="292"/>
    </row>
    <row r="290" spans="1:38" ht="50.1" customHeight="1">
      <c r="A290" s="252">
        <v>280</v>
      </c>
      <c r="B290" s="334" t="str">
        <f>IFERROR(VLOOKUP($D290,구분표!$A$2:$C$313,2,FALSE),"")</f>
        <v>안전행정위원회</v>
      </c>
      <c r="C290" s="318" t="str">
        <f>IFERROR(VLOOKUP($D290,구분표!$A$2:$C$313,3,FALSE),"")</f>
        <v>자치행정국</v>
      </c>
      <c r="D290" s="299" t="s">
        <v>161</v>
      </c>
      <c r="E290" s="280" t="s">
        <v>822</v>
      </c>
      <c r="F290" s="335"/>
      <c r="G290" s="281">
        <v>255</v>
      </c>
      <c r="H290" s="280">
        <v>181</v>
      </c>
      <c r="I290" s="336" t="s">
        <v>1214</v>
      </c>
      <c r="J290" s="283">
        <v>50000</v>
      </c>
      <c r="K290" s="284"/>
      <c r="L290" s="285">
        <v>160000</v>
      </c>
      <c r="M290" s="286">
        <f t="shared" si="286"/>
        <v>210000</v>
      </c>
      <c r="N290" s="337"/>
      <c r="O290" s="288"/>
      <c r="P290" s="289">
        <f t="shared" si="287"/>
        <v>50000</v>
      </c>
      <c r="Q290" s="290" t="str">
        <f t="shared" si="288"/>
        <v>X</v>
      </c>
      <c r="R290" s="400"/>
      <c r="S290" s="292" t="s">
        <v>883</v>
      </c>
      <c r="U290" s="332" t="s">
        <v>883</v>
      </c>
      <c r="V290" s="284">
        <v>0</v>
      </c>
      <c r="W290" s="284">
        <v>160000</v>
      </c>
      <c r="X290" s="292" t="str">
        <f t="shared" si="289"/>
        <v>OK</v>
      </c>
      <c r="Z290" s="292" t="s">
        <v>883</v>
      </c>
      <c r="AA290" s="284">
        <f t="shared" si="290"/>
        <v>0</v>
      </c>
      <c r="AB290" s="284">
        <f t="shared" si="291"/>
        <v>0</v>
      </c>
      <c r="AC290" s="292" t="str">
        <f t="shared" si="292"/>
        <v>OK</v>
      </c>
      <c r="AE290" s="333" t="str">
        <f t="shared" si="277"/>
        <v>세입없음</v>
      </c>
      <c r="AG290" s="318">
        <f t="shared" si="293"/>
        <v>732</v>
      </c>
      <c r="AH290" s="290" t="str">
        <f t="shared" si="294"/>
        <v>OK</v>
      </c>
      <c r="AJ290" s="292" t="str">
        <f t="array" ref="AJ290">IF(D290="","",INDEX(구분표!$I$2:$I$313, MATCH(1,(구분표!$E$2:$E$313='17년일출'!C290)*(구분표!$F$2:$F$313='17년일출'!D290)*(구분표!$G$2:$G$313='17년일출'!B290),0)))</f>
        <v>0151</v>
      </c>
      <c r="AL290" s="292"/>
    </row>
    <row r="291" spans="1:38" ht="50.1" customHeight="1">
      <c r="A291" s="252">
        <v>281</v>
      </c>
      <c r="B291" s="334" t="str">
        <f>IFERROR(VLOOKUP($D291,구분표!$A$2:$C$313,2,FALSE),"")</f>
        <v>안전행정위원회</v>
      </c>
      <c r="C291" s="318" t="str">
        <f>IFERROR(VLOOKUP($D291,구분표!$A$2:$C$313,3,FALSE),"")</f>
        <v>자치행정국</v>
      </c>
      <c r="D291" s="299" t="s">
        <v>161</v>
      </c>
      <c r="E291" s="280" t="s">
        <v>823</v>
      </c>
      <c r="F291" s="335"/>
      <c r="G291" s="281"/>
      <c r="H291" s="280">
        <v>34</v>
      </c>
      <c r="I291" s="336" t="s">
        <v>1215</v>
      </c>
      <c r="J291" s="283">
        <v>0</v>
      </c>
      <c r="K291" s="284"/>
      <c r="L291" s="285">
        <v>20000</v>
      </c>
      <c r="M291" s="286">
        <f t="shared" si="286"/>
        <v>20000</v>
      </c>
      <c r="N291" s="337"/>
      <c r="O291" s="288">
        <v>20000</v>
      </c>
      <c r="P291" s="289">
        <f t="shared" si="287"/>
        <v>20000</v>
      </c>
      <c r="Q291" s="290" t="str">
        <f t="shared" si="288"/>
        <v>X</v>
      </c>
      <c r="R291" s="400"/>
      <c r="S291" s="292" t="s">
        <v>883</v>
      </c>
      <c r="U291" s="332" t="s">
        <v>883</v>
      </c>
      <c r="V291" s="284">
        <v>0</v>
      </c>
      <c r="W291" s="284">
        <v>20000</v>
      </c>
      <c r="X291" s="292" t="str">
        <f t="shared" si="289"/>
        <v>OK</v>
      </c>
      <c r="Z291" s="292" t="s">
        <v>883</v>
      </c>
      <c r="AA291" s="284">
        <f t="shared" si="290"/>
        <v>0</v>
      </c>
      <c r="AB291" s="284">
        <f t="shared" si="291"/>
        <v>20000</v>
      </c>
      <c r="AC291" s="292" t="str">
        <f t="shared" si="292"/>
        <v>OK</v>
      </c>
      <c r="AE291" s="333" t="str">
        <f t="shared" si="277"/>
        <v>세입없음</v>
      </c>
      <c r="AG291" s="318">
        <f t="shared" si="293"/>
        <v>732</v>
      </c>
      <c r="AH291" s="290" t="str">
        <f t="shared" si="294"/>
        <v>OK</v>
      </c>
      <c r="AJ291" s="292" t="str">
        <f t="array" ref="AJ291">IF(D291="","",INDEX(구분표!$I$2:$I$313, MATCH(1,(구분표!$E$2:$E$313='17년일출'!C291)*(구분표!$F$2:$F$313='17년일출'!D291)*(구분표!$G$2:$G$313='17년일출'!B291),0)))</f>
        <v>0151</v>
      </c>
      <c r="AL291" s="292"/>
    </row>
    <row r="292" spans="1:38" ht="50.1" customHeight="1">
      <c r="A292" s="252">
        <v>282</v>
      </c>
      <c r="B292" s="334" t="str">
        <f>IFERROR(VLOOKUP($D292,구분표!$A$2:$C$313,2,FALSE),"")</f>
        <v>안전행정위원회</v>
      </c>
      <c r="C292" s="318" t="str">
        <f>IFERROR(VLOOKUP($D292,구분표!$A$2:$C$313,3,FALSE),"")</f>
        <v>자치행정국</v>
      </c>
      <c r="D292" s="299" t="s">
        <v>161</v>
      </c>
      <c r="E292" s="280" t="s">
        <v>823</v>
      </c>
      <c r="F292" s="335"/>
      <c r="G292" s="281"/>
      <c r="H292" s="280">
        <v>35</v>
      </c>
      <c r="I292" s="336" t="s">
        <v>1216</v>
      </c>
      <c r="J292" s="283">
        <v>0</v>
      </c>
      <c r="K292" s="284"/>
      <c r="L292" s="285">
        <v>20000</v>
      </c>
      <c r="M292" s="286">
        <f t="shared" si="286"/>
        <v>20000</v>
      </c>
      <c r="N292" s="337"/>
      <c r="O292" s="288">
        <v>20000</v>
      </c>
      <c r="P292" s="289">
        <f t="shared" si="287"/>
        <v>20000</v>
      </c>
      <c r="Q292" s="290" t="str">
        <f t="shared" si="288"/>
        <v>X</v>
      </c>
      <c r="R292" s="400"/>
      <c r="S292" s="292" t="s">
        <v>883</v>
      </c>
      <c r="U292" s="332" t="s">
        <v>883</v>
      </c>
      <c r="V292" s="284">
        <v>0</v>
      </c>
      <c r="W292" s="284">
        <v>20000</v>
      </c>
      <c r="X292" s="292" t="str">
        <f t="shared" si="289"/>
        <v>OK</v>
      </c>
      <c r="Z292" s="292" t="s">
        <v>883</v>
      </c>
      <c r="AA292" s="284">
        <f t="shared" si="290"/>
        <v>0</v>
      </c>
      <c r="AB292" s="284">
        <f t="shared" si="291"/>
        <v>20000</v>
      </c>
      <c r="AC292" s="292" t="str">
        <f t="shared" si="292"/>
        <v>OK</v>
      </c>
      <c r="AE292" s="333" t="str">
        <f t="shared" si="277"/>
        <v>세입없음</v>
      </c>
      <c r="AG292" s="318">
        <f t="shared" si="293"/>
        <v>732</v>
      </c>
      <c r="AH292" s="290" t="str">
        <f t="shared" si="294"/>
        <v>OK</v>
      </c>
      <c r="AJ292" s="292" t="str">
        <f t="array" ref="AJ292">IF(D292="","",INDEX(구분표!$I$2:$I$313, MATCH(1,(구분표!$E$2:$E$313='17년일출'!C292)*(구분표!$F$2:$F$313='17년일출'!D292)*(구분표!$G$2:$G$313='17년일출'!B292),0)))</f>
        <v>0151</v>
      </c>
      <c r="AL292" s="292"/>
    </row>
    <row r="293" spans="1:38" ht="50.1" customHeight="1">
      <c r="A293" s="252">
        <v>283</v>
      </c>
      <c r="B293" s="334" t="str">
        <f>IFERROR(VLOOKUP($D293,구분표!$A$2:$C$313,2,FALSE),"")</f>
        <v>안전행정위원회</v>
      </c>
      <c r="C293" s="318" t="str">
        <f>IFERROR(VLOOKUP($D293,구분표!$A$2:$C$313,3,FALSE),"")</f>
        <v>자치행정국</v>
      </c>
      <c r="D293" s="299" t="s">
        <v>161</v>
      </c>
      <c r="E293" s="280" t="s">
        <v>822</v>
      </c>
      <c r="F293" s="335"/>
      <c r="G293" s="281">
        <v>255</v>
      </c>
      <c r="H293" s="280">
        <v>181</v>
      </c>
      <c r="I293" s="336" t="s">
        <v>1217</v>
      </c>
      <c r="J293" s="283">
        <v>9000</v>
      </c>
      <c r="K293" s="284"/>
      <c r="L293" s="285">
        <v>10000</v>
      </c>
      <c r="M293" s="286">
        <f t="shared" si="286"/>
        <v>19000</v>
      </c>
      <c r="N293" s="337"/>
      <c r="O293" s="288">
        <v>10000</v>
      </c>
      <c r="P293" s="289">
        <f t="shared" si="287"/>
        <v>19000</v>
      </c>
      <c r="Q293" s="290" t="str">
        <f t="shared" si="288"/>
        <v>X</v>
      </c>
      <c r="R293" s="400"/>
      <c r="S293" s="292" t="s">
        <v>883</v>
      </c>
      <c r="U293" s="332" t="s">
        <v>883</v>
      </c>
      <c r="V293" s="284">
        <v>0</v>
      </c>
      <c r="W293" s="284">
        <v>10000</v>
      </c>
      <c r="X293" s="292" t="str">
        <f t="shared" si="289"/>
        <v>OK</v>
      </c>
      <c r="Z293" s="292" t="s">
        <v>883</v>
      </c>
      <c r="AA293" s="284">
        <f t="shared" si="290"/>
        <v>0</v>
      </c>
      <c r="AB293" s="284">
        <f t="shared" si="291"/>
        <v>10000</v>
      </c>
      <c r="AC293" s="292" t="str">
        <f t="shared" si="292"/>
        <v>OK</v>
      </c>
      <c r="AE293" s="333" t="str">
        <f t="shared" si="277"/>
        <v>세입없음</v>
      </c>
      <c r="AG293" s="318">
        <f t="shared" si="293"/>
        <v>732</v>
      </c>
      <c r="AH293" s="290" t="str">
        <f t="shared" si="294"/>
        <v>OK</v>
      </c>
      <c r="AJ293" s="292" t="str">
        <f t="array" ref="AJ293">IF(D293="","",INDEX(구분표!$I$2:$I$313, MATCH(1,(구분표!$E$2:$E$313='17년일출'!C293)*(구분표!$F$2:$F$313='17년일출'!D293)*(구분표!$G$2:$G$313='17년일출'!B293),0)))</f>
        <v>0151</v>
      </c>
      <c r="AL293" s="292"/>
    </row>
    <row r="294" spans="1:38" ht="50.1" customHeight="1">
      <c r="A294" s="252">
        <v>284</v>
      </c>
      <c r="B294" s="334" t="str">
        <f>IFERROR(VLOOKUP($D294,구분표!$A$2:$C$313,2,FALSE),"")</f>
        <v>안전행정위원회</v>
      </c>
      <c r="C294" s="318" t="str">
        <f>IFERROR(VLOOKUP($D294,구분표!$A$2:$C$313,3,FALSE),"")</f>
        <v>자치행정국</v>
      </c>
      <c r="D294" s="299" t="s">
        <v>161</v>
      </c>
      <c r="E294" s="280" t="s">
        <v>823</v>
      </c>
      <c r="F294" s="335"/>
      <c r="G294" s="281"/>
      <c r="H294" s="280">
        <v>36</v>
      </c>
      <c r="I294" s="336" t="s">
        <v>1218</v>
      </c>
      <c r="J294" s="283">
        <v>0</v>
      </c>
      <c r="K294" s="284"/>
      <c r="L294" s="285">
        <v>25000</v>
      </c>
      <c r="M294" s="286">
        <f t="shared" si="286"/>
        <v>25000</v>
      </c>
      <c r="N294" s="337"/>
      <c r="O294" s="288">
        <v>125000</v>
      </c>
      <c r="P294" s="289">
        <f t="shared" si="287"/>
        <v>125000</v>
      </c>
      <c r="Q294" s="290" t="str">
        <f t="shared" si="288"/>
        <v>X</v>
      </c>
      <c r="R294" s="400"/>
      <c r="S294" s="292" t="s">
        <v>883</v>
      </c>
      <c r="U294" s="332" t="s">
        <v>883</v>
      </c>
      <c r="V294" s="284">
        <v>0</v>
      </c>
      <c r="W294" s="284">
        <v>25000</v>
      </c>
      <c r="X294" s="292" t="str">
        <f t="shared" si="289"/>
        <v>OK</v>
      </c>
      <c r="Z294" s="292" t="s">
        <v>883</v>
      </c>
      <c r="AA294" s="284">
        <f t="shared" si="290"/>
        <v>0</v>
      </c>
      <c r="AB294" s="284">
        <f t="shared" si="291"/>
        <v>125000</v>
      </c>
      <c r="AC294" s="292" t="str">
        <f t="shared" si="292"/>
        <v>OK</v>
      </c>
      <c r="AE294" s="333" t="str">
        <f t="shared" si="277"/>
        <v>세입없음</v>
      </c>
      <c r="AG294" s="318">
        <f t="shared" si="293"/>
        <v>732</v>
      </c>
      <c r="AH294" s="290" t="str">
        <f t="shared" si="294"/>
        <v>OK</v>
      </c>
      <c r="AJ294" s="292" t="str">
        <f t="array" ref="AJ294">IF(D294="","",INDEX(구분표!$I$2:$I$313, MATCH(1,(구분표!$E$2:$E$313='17년일출'!C294)*(구분표!$F$2:$F$313='17년일출'!D294)*(구분표!$G$2:$G$313='17년일출'!B294),0)))</f>
        <v>0151</v>
      </c>
      <c r="AL294" s="292"/>
    </row>
    <row r="295" spans="1:38" ht="50.1" customHeight="1">
      <c r="A295" s="252">
        <v>285</v>
      </c>
      <c r="B295" s="334" t="str">
        <f>IFERROR(VLOOKUP($D295,구분표!$A$2:$C$313,2,FALSE),"")</f>
        <v>안전행정위원회</v>
      </c>
      <c r="C295" s="318" t="str">
        <f>IFERROR(VLOOKUP($D295,구분표!$A$2:$C$313,3,FALSE),"")</f>
        <v>자치행정국</v>
      </c>
      <c r="D295" s="299" t="s">
        <v>161</v>
      </c>
      <c r="E295" s="280" t="s">
        <v>823</v>
      </c>
      <c r="F295" s="335"/>
      <c r="G295" s="281"/>
      <c r="H295" s="280">
        <v>37</v>
      </c>
      <c r="I295" s="336" t="s">
        <v>1219</v>
      </c>
      <c r="J295" s="283">
        <v>0</v>
      </c>
      <c r="K295" s="284"/>
      <c r="L295" s="285">
        <v>40000</v>
      </c>
      <c r="M295" s="286">
        <f t="shared" si="286"/>
        <v>40000</v>
      </c>
      <c r="N295" s="337"/>
      <c r="O295" s="288"/>
      <c r="P295" s="289">
        <f t="shared" si="287"/>
        <v>0</v>
      </c>
      <c r="Q295" s="290" t="str">
        <f t="shared" si="288"/>
        <v>X</v>
      </c>
      <c r="R295" s="400"/>
      <c r="S295" s="292" t="s">
        <v>883</v>
      </c>
      <c r="U295" s="332" t="s">
        <v>883</v>
      </c>
      <c r="V295" s="284">
        <v>0</v>
      </c>
      <c r="W295" s="284">
        <v>40000</v>
      </c>
      <c r="X295" s="292" t="str">
        <f t="shared" si="289"/>
        <v>OK</v>
      </c>
      <c r="Z295" s="292" t="s">
        <v>883</v>
      </c>
      <c r="AA295" s="284">
        <f t="shared" si="290"/>
        <v>0</v>
      </c>
      <c r="AB295" s="284">
        <f t="shared" si="291"/>
        <v>0</v>
      </c>
      <c r="AC295" s="292" t="str">
        <f t="shared" si="292"/>
        <v>OK</v>
      </c>
      <c r="AE295" s="333" t="str">
        <f t="shared" si="277"/>
        <v>세입없음</v>
      </c>
      <c r="AG295" s="318">
        <f t="shared" si="293"/>
        <v>732</v>
      </c>
      <c r="AH295" s="290" t="str">
        <f t="shared" si="294"/>
        <v>OK</v>
      </c>
      <c r="AJ295" s="292" t="str">
        <f t="array" ref="AJ295">IF(D295="","",INDEX(구분표!$I$2:$I$313, MATCH(1,(구분표!$E$2:$E$313='17년일출'!C295)*(구분표!$F$2:$F$313='17년일출'!D295)*(구분표!$G$2:$G$313='17년일출'!B295),0)))</f>
        <v>0151</v>
      </c>
      <c r="AL295" s="292"/>
    </row>
    <row r="296" spans="1:38" ht="50.1" customHeight="1">
      <c r="A296" s="252">
        <v>286</v>
      </c>
      <c r="B296" s="334" t="str">
        <f>IFERROR(VLOOKUP($D296,구분표!$A$2:$C$313,2,FALSE),"")</f>
        <v>안전행정위원회</v>
      </c>
      <c r="C296" s="318" t="str">
        <f>IFERROR(VLOOKUP($D296,구분표!$A$2:$C$313,3,FALSE),"")</f>
        <v>자치행정국</v>
      </c>
      <c r="D296" s="299" t="s">
        <v>1697</v>
      </c>
      <c r="E296" s="280" t="s">
        <v>1643</v>
      </c>
      <c r="F296" s="335"/>
      <c r="G296" s="281">
        <v>255</v>
      </c>
      <c r="H296" s="280">
        <v>181</v>
      </c>
      <c r="I296" s="336" t="s">
        <v>1721</v>
      </c>
      <c r="J296" s="283">
        <v>70000</v>
      </c>
      <c r="K296" s="284"/>
      <c r="L296" s="285"/>
      <c r="M296" s="286">
        <f t="shared" si="286"/>
        <v>70000</v>
      </c>
      <c r="N296" s="337"/>
      <c r="O296" s="288"/>
      <c r="P296" s="289">
        <f t="shared" si="287"/>
        <v>70000</v>
      </c>
      <c r="Q296" s="290" t="str">
        <f t="shared" si="288"/>
        <v>X</v>
      </c>
      <c r="R296" s="400"/>
      <c r="S296" s="292" t="s">
        <v>1645</v>
      </c>
      <c r="U296" s="332" t="s">
        <v>1645</v>
      </c>
      <c r="V296" s="284">
        <f>IF($U296&lt;&gt;"도비",IF($S296="국도비","직접입력",SUM($K296:$L296)),)</f>
        <v>0</v>
      </c>
      <c r="W296" s="284">
        <f>IF($U296="도비",SUM($K296:$L296),IF($S296="국도비","직접입력",SUM($K296:$L296)-$V296))</f>
        <v>0</v>
      </c>
      <c r="X296" s="292" t="str">
        <f t="shared" si="289"/>
        <v>OK</v>
      </c>
      <c r="Z296" s="292" t="s">
        <v>883</v>
      </c>
      <c r="AA296" s="284">
        <f t="shared" si="290"/>
        <v>0</v>
      </c>
      <c r="AB296" s="284">
        <f t="shared" si="291"/>
        <v>0</v>
      </c>
      <c r="AC296" s="292" t="str">
        <f t="shared" si="292"/>
        <v>OK</v>
      </c>
      <c r="AE296" s="333" t="str">
        <f t="shared" si="277"/>
        <v>세입없음</v>
      </c>
      <c r="AG296" s="318">
        <f t="shared" si="293"/>
        <v>732</v>
      </c>
      <c r="AH296" s="290" t="str">
        <f t="shared" si="294"/>
        <v>OK</v>
      </c>
      <c r="AJ296" s="292" t="str">
        <f t="array" ref="AJ296">IF(D296="","",INDEX(구분표!$I$2:$I$313, MATCH(1,(구분표!$E$2:$E$313='17년일출'!C296)*(구분표!$F$2:$F$313='17년일출'!D296)*(구분표!$G$2:$G$313='17년일출'!B296),0)))</f>
        <v>0151</v>
      </c>
      <c r="AL296" s="292"/>
    </row>
    <row r="297" spans="1:38" ht="50.1" customHeight="1">
      <c r="A297" s="252">
        <v>287</v>
      </c>
      <c r="B297" s="334" t="str">
        <f>IFERROR(VLOOKUP($D297,구분표!$A$2:$C$313,2,FALSE),"")</f>
        <v>안전행정위원회</v>
      </c>
      <c r="C297" s="318" t="str">
        <f>IFERROR(VLOOKUP($D297,구분표!$A$2:$C$313,3,FALSE),"")</f>
        <v>자치행정국</v>
      </c>
      <c r="D297" s="299" t="s">
        <v>161</v>
      </c>
      <c r="E297" s="280" t="s">
        <v>823</v>
      </c>
      <c r="F297" s="335"/>
      <c r="G297" s="281"/>
      <c r="H297" s="280">
        <v>38</v>
      </c>
      <c r="I297" s="336" t="s">
        <v>1220</v>
      </c>
      <c r="J297" s="283">
        <v>0</v>
      </c>
      <c r="K297" s="284"/>
      <c r="L297" s="285">
        <v>100000</v>
      </c>
      <c r="M297" s="286">
        <f t="shared" si="286"/>
        <v>100000</v>
      </c>
      <c r="N297" s="337"/>
      <c r="O297" s="288">
        <v>100000</v>
      </c>
      <c r="P297" s="289">
        <f t="shared" si="287"/>
        <v>100000</v>
      </c>
      <c r="Q297" s="290" t="str">
        <f t="shared" si="288"/>
        <v>X</v>
      </c>
      <c r="R297" s="400"/>
      <c r="S297" s="292" t="s">
        <v>883</v>
      </c>
      <c r="U297" s="332" t="s">
        <v>883</v>
      </c>
      <c r="V297" s="284">
        <v>0</v>
      </c>
      <c r="W297" s="284">
        <v>100000</v>
      </c>
      <c r="X297" s="292" t="str">
        <f t="shared" si="289"/>
        <v>OK</v>
      </c>
      <c r="Z297" s="292" t="s">
        <v>883</v>
      </c>
      <c r="AA297" s="284">
        <f t="shared" si="290"/>
        <v>0</v>
      </c>
      <c r="AB297" s="284">
        <f t="shared" si="291"/>
        <v>100000</v>
      </c>
      <c r="AC297" s="292" t="str">
        <f t="shared" si="292"/>
        <v>OK</v>
      </c>
      <c r="AE297" s="333" t="str">
        <f t="shared" si="277"/>
        <v>세입없음</v>
      </c>
      <c r="AG297" s="318">
        <f t="shared" si="293"/>
        <v>732</v>
      </c>
      <c r="AH297" s="290" t="str">
        <f t="shared" si="294"/>
        <v>OK</v>
      </c>
      <c r="AJ297" s="292" t="str">
        <f t="array" ref="AJ297">IF(D297="","",INDEX(구분표!$I$2:$I$313, MATCH(1,(구분표!$E$2:$E$313='17년일출'!C297)*(구분표!$F$2:$F$313='17년일출'!D297)*(구분표!$G$2:$G$313='17년일출'!B297),0)))</f>
        <v>0151</v>
      </c>
      <c r="AL297" s="292"/>
    </row>
    <row r="298" spans="1:38" ht="50.1" customHeight="1">
      <c r="A298" s="252">
        <v>288</v>
      </c>
      <c r="B298" s="334" t="str">
        <f>IFERROR(VLOOKUP($D298,구분표!$A$2:$C$313,2,FALSE),"")</f>
        <v>안전행정위원회</v>
      </c>
      <c r="C298" s="318" t="str">
        <f>IFERROR(VLOOKUP($D298,구분표!$A$2:$C$313,3,FALSE),"")</f>
        <v>자치행정국</v>
      </c>
      <c r="D298" s="299" t="s">
        <v>161</v>
      </c>
      <c r="E298" s="280" t="s">
        <v>822</v>
      </c>
      <c r="F298" s="335"/>
      <c r="G298" s="281">
        <v>255</v>
      </c>
      <c r="H298" s="280">
        <v>191</v>
      </c>
      <c r="I298" s="336" t="s">
        <v>1221</v>
      </c>
      <c r="J298" s="283">
        <v>15000</v>
      </c>
      <c r="K298" s="284"/>
      <c r="L298" s="285">
        <v>19000</v>
      </c>
      <c r="M298" s="286">
        <f t="shared" si="286"/>
        <v>34000</v>
      </c>
      <c r="N298" s="337"/>
      <c r="O298" s="288"/>
      <c r="P298" s="289">
        <f t="shared" si="287"/>
        <v>15000</v>
      </c>
      <c r="Q298" s="290" t="str">
        <f t="shared" si="288"/>
        <v>X</v>
      </c>
      <c r="R298" s="400"/>
      <c r="S298" s="292" t="s">
        <v>883</v>
      </c>
      <c r="U298" s="332" t="s">
        <v>883</v>
      </c>
      <c r="V298" s="284">
        <v>0</v>
      </c>
      <c r="W298" s="284">
        <v>19000</v>
      </c>
      <c r="X298" s="292" t="str">
        <f t="shared" si="289"/>
        <v>OK</v>
      </c>
      <c r="Z298" s="292" t="s">
        <v>883</v>
      </c>
      <c r="AA298" s="284">
        <f t="shared" si="290"/>
        <v>0</v>
      </c>
      <c r="AB298" s="284">
        <f t="shared" si="291"/>
        <v>0</v>
      </c>
      <c r="AC298" s="292" t="str">
        <f t="shared" si="292"/>
        <v>OK</v>
      </c>
      <c r="AE298" s="333" t="str">
        <f t="shared" si="277"/>
        <v>세입없음</v>
      </c>
      <c r="AG298" s="318">
        <f t="shared" si="293"/>
        <v>732</v>
      </c>
      <c r="AH298" s="290" t="str">
        <f t="shared" si="294"/>
        <v>OK</v>
      </c>
      <c r="AJ298" s="292" t="str">
        <f t="array" ref="AJ298">IF(D298="","",INDEX(구분표!$I$2:$I$313, MATCH(1,(구분표!$E$2:$E$313='17년일출'!C298)*(구분표!$F$2:$F$313='17년일출'!D298)*(구분표!$G$2:$G$313='17년일출'!B298),0)))</f>
        <v>0151</v>
      </c>
      <c r="AL298" s="292"/>
    </row>
    <row r="299" spans="1:38" ht="50.1" customHeight="1">
      <c r="A299" s="252">
        <v>289</v>
      </c>
      <c r="B299" s="334" t="str">
        <f>IFERROR(VLOOKUP($D299,구분표!$A$2:$C$313,2,FALSE),"")</f>
        <v>안전행정위원회</v>
      </c>
      <c r="C299" s="318" t="str">
        <f>IFERROR(VLOOKUP($D299,구분표!$A$2:$C$313,3,FALSE),"")</f>
        <v>자치행정국</v>
      </c>
      <c r="D299" s="299" t="s">
        <v>161</v>
      </c>
      <c r="E299" s="280" t="s">
        <v>822</v>
      </c>
      <c r="F299" s="335"/>
      <c r="G299" s="281">
        <v>255</v>
      </c>
      <c r="H299" s="280">
        <v>191</v>
      </c>
      <c r="I299" s="336" t="s">
        <v>1222</v>
      </c>
      <c r="J299" s="283">
        <v>10000</v>
      </c>
      <c r="K299" s="284"/>
      <c r="L299" s="285">
        <v>16000</v>
      </c>
      <c r="M299" s="286">
        <f t="shared" si="286"/>
        <v>26000</v>
      </c>
      <c r="N299" s="337"/>
      <c r="O299" s="288"/>
      <c r="P299" s="289">
        <f t="shared" si="287"/>
        <v>10000</v>
      </c>
      <c r="Q299" s="290" t="str">
        <f t="shared" si="288"/>
        <v>X</v>
      </c>
      <c r="R299" s="400"/>
      <c r="S299" s="292" t="s">
        <v>883</v>
      </c>
      <c r="U299" s="332" t="s">
        <v>883</v>
      </c>
      <c r="V299" s="284">
        <v>0</v>
      </c>
      <c r="W299" s="284">
        <v>16000</v>
      </c>
      <c r="X299" s="292" t="str">
        <f t="shared" si="289"/>
        <v>OK</v>
      </c>
      <c r="Z299" s="292" t="s">
        <v>883</v>
      </c>
      <c r="AA299" s="284">
        <f t="shared" si="290"/>
        <v>0</v>
      </c>
      <c r="AB299" s="284">
        <f t="shared" si="291"/>
        <v>0</v>
      </c>
      <c r="AC299" s="292" t="str">
        <f t="shared" si="292"/>
        <v>OK</v>
      </c>
      <c r="AE299" s="333" t="str">
        <f t="shared" si="277"/>
        <v>세입없음</v>
      </c>
      <c r="AG299" s="318">
        <f t="shared" si="293"/>
        <v>732</v>
      </c>
      <c r="AH299" s="290" t="str">
        <f t="shared" si="294"/>
        <v>OK</v>
      </c>
      <c r="AJ299" s="292" t="str">
        <f t="array" ref="AJ299">IF(D299="","",INDEX(구분표!$I$2:$I$313, MATCH(1,(구분표!$E$2:$E$313='17년일출'!C299)*(구분표!$F$2:$F$313='17년일출'!D299)*(구분표!$G$2:$G$313='17년일출'!B299),0)))</f>
        <v>0151</v>
      </c>
      <c r="AL299" s="292"/>
    </row>
    <row r="300" spans="1:38" ht="50.1" customHeight="1">
      <c r="A300" s="252">
        <v>290</v>
      </c>
      <c r="B300" s="334" t="str">
        <f>IFERROR(VLOOKUP($D300,구분표!$A$2:$C$313,2,FALSE),"")</f>
        <v>안전행정위원회</v>
      </c>
      <c r="C300" s="318" t="str">
        <f>IFERROR(VLOOKUP($D300,구분표!$A$2:$C$313,3,FALSE),"")</f>
        <v>자치행정국</v>
      </c>
      <c r="D300" s="299" t="s">
        <v>161</v>
      </c>
      <c r="E300" s="280" t="s">
        <v>822</v>
      </c>
      <c r="F300" s="335"/>
      <c r="G300" s="281">
        <v>256</v>
      </c>
      <c r="H300" s="280">
        <v>195</v>
      </c>
      <c r="I300" s="336" t="s">
        <v>1223</v>
      </c>
      <c r="J300" s="283">
        <v>2300</v>
      </c>
      <c r="K300" s="284"/>
      <c r="L300" s="285">
        <v>7700</v>
      </c>
      <c r="M300" s="286">
        <f t="shared" si="286"/>
        <v>10000</v>
      </c>
      <c r="N300" s="337"/>
      <c r="O300" s="288">
        <v>7700</v>
      </c>
      <c r="P300" s="289">
        <f t="shared" si="287"/>
        <v>10000</v>
      </c>
      <c r="Q300" s="290" t="str">
        <f t="shared" si="288"/>
        <v>X</v>
      </c>
      <c r="R300" s="400"/>
      <c r="S300" s="292" t="s">
        <v>883</v>
      </c>
      <c r="U300" s="332" t="s">
        <v>883</v>
      </c>
      <c r="V300" s="284">
        <v>0</v>
      </c>
      <c r="W300" s="284">
        <v>7700</v>
      </c>
      <c r="X300" s="292" t="str">
        <f t="shared" si="289"/>
        <v>OK</v>
      </c>
      <c r="Z300" s="292" t="s">
        <v>883</v>
      </c>
      <c r="AA300" s="284">
        <f t="shared" si="290"/>
        <v>0</v>
      </c>
      <c r="AB300" s="284">
        <f t="shared" si="291"/>
        <v>7700</v>
      </c>
      <c r="AC300" s="292" t="str">
        <f t="shared" si="292"/>
        <v>OK</v>
      </c>
      <c r="AE300" s="333" t="str">
        <f t="shared" si="277"/>
        <v>세입없음</v>
      </c>
      <c r="AG300" s="318">
        <f t="shared" si="293"/>
        <v>732</v>
      </c>
      <c r="AH300" s="290" t="str">
        <f t="shared" si="294"/>
        <v>OK</v>
      </c>
      <c r="AJ300" s="292" t="str">
        <f t="array" ref="AJ300">IF(D300="","",INDEX(구분표!$I$2:$I$313, MATCH(1,(구분표!$E$2:$E$313='17년일출'!C300)*(구분표!$F$2:$F$313='17년일출'!D300)*(구분표!$G$2:$G$313='17년일출'!B300),0)))</f>
        <v>0151</v>
      </c>
      <c r="AL300" s="292"/>
    </row>
    <row r="301" spans="1:38" ht="50.1" customHeight="1">
      <c r="A301" s="252">
        <v>291</v>
      </c>
      <c r="B301" s="334" t="str">
        <f>IFERROR(VLOOKUP($D301,구분표!$A$2:$C$313,2,FALSE),"")</f>
        <v>안전행정위원회</v>
      </c>
      <c r="C301" s="318" t="str">
        <f>IFERROR(VLOOKUP($D301,구분표!$A$2:$C$313,3,FALSE),"")</f>
        <v>자치행정국</v>
      </c>
      <c r="D301" s="299" t="s">
        <v>161</v>
      </c>
      <c r="E301" s="280" t="s">
        <v>822</v>
      </c>
      <c r="F301" s="335"/>
      <c r="G301" s="281">
        <v>256</v>
      </c>
      <c r="H301" s="280">
        <v>198</v>
      </c>
      <c r="I301" s="336" t="s">
        <v>1224</v>
      </c>
      <c r="J301" s="283">
        <v>2819000</v>
      </c>
      <c r="K301" s="284"/>
      <c r="L301" s="285">
        <v>620000</v>
      </c>
      <c r="M301" s="286">
        <f t="shared" si="286"/>
        <v>3439000</v>
      </c>
      <c r="N301" s="337"/>
      <c r="O301" s="288">
        <v>670000</v>
      </c>
      <c r="P301" s="289">
        <f t="shared" si="287"/>
        <v>3489000</v>
      </c>
      <c r="Q301" s="290" t="str">
        <f t="shared" si="288"/>
        <v>X</v>
      </c>
      <c r="R301" s="400"/>
      <c r="S301" s="292" t="s">
        <v>883</v>
      </c>
      <c r="U301" s="332" t="s">
        <v>883</v>
      </c>
      <c r="V301" s="284">
        <v>0</v>
      </c>
      <c r="W301" s="284">
        <v>620000</v>
      </c>
      <c r="X301" s="292" t="str">
        <f t="shared" si="289"/>
        <v>OK</v>
      </c>
      <c r="Z301" s="292" t="s">
        <v>883</v>
      </c>
      <c r="AA301" s="284">
        <f t="shared" si="290"/>
        <v>0</v>
      </c>
      <c r="AB301" s="284">
        <f t="shared" si="291"/>
        <v>670000</v>
      </c>
      <c r="AC301" s="292" t="str">
        <f t="shared" si="292"/>
        <v>OK</v>
      </c>
      <c r="AE301" s="333" t="str">
        <f t="shared" si="277"/>
        <v>세입없음</v>
      </c>
      <c r="AG301" s="318">
        <f t="shared" si="293"/>
        <v>732</v>
      </c>
      <c r="AH301" s="290" t="str">
        <f t="shared" si="294"/>
        <v>OK</v>
      </c>
      <c r="AJ301" s="292" t="str">
        <f t="array" ref="AJ301">IF(D301="","",INDEX(구분표!$I$2:$I$313, MATCH(1,(구분표!$E$2:$E$313='17년일출'!C301)*(구분표!$F$2:$F$313='17년일출'!D301)*(구분표!$G$2:$G$313='17년일출'!B301),0)))</f>
        <v>0151</v>
      </c>
      <c r="AL301" s="292"/>
    </row>
    <row r="302" spans="1:38" ht="50.1" customHeight="1">
      <c r="A302" s="252">
        <v>292</v>
      </c>
      <c r="B302" s="334" t="str">
        <f>IFERROR(VLOOKUP($D302,구분표!$A$2:$C$313,2,FALSE),"")</f>
        <v>안전행정위원회</v>
      </c>
      <c r="C302" s="318" t="str">
        <f>IFERROR(VLOOKUP($D302,구분표!$A$2:$C$313,3,FALSE),"")</f>
        <v>자치행정국</v>
      </c>
      <c r="D302" s="299" t="s">
        <v>161</v>
      </c>
      <c r="E302" s="280" t="s">
        <v>823</v>
      </c>
      <c r="F302" s="335"/>
      <c r="G302" s="281"/>
      <c r="H302" s="280">
        <v>39</v>
      </c>
      <c r="I302" s="336" t="s">
        <v>1225</v>
      </c>
      <c r="J302" s="283">
        <v>0</v>
      </c>
      <c r="K302" s="284"/>
      <c r="L302" s="285">
        <v>82000</v>
      </c>
      <c r="M302" s="286">
        <f t="shared" si="286"/>
        <v>82000</v>
      </c>
      <c r="N302" s="337"/>
      <c r="O302" s="288">
        <v>82000</v>
      </c>
      <c r="P302" s="289">
        <f t="shared" si="287"/>
        <v>82000</v>
      </c>
      <c r="Q302" s="290" t="str">
        <f t="shared" si="288"/>
        <v>X</v>
      </c>
      <c r="R302" s="400"/>
      <c r="S302" s="292" t="s">
        <v>883</v>
      </c>
      <c r="U302" s="332" t="s">
        <v>883</v>
      </c>
      <c r="V302" s="284">
        <v>0</v>
      </c>
      <c r="W302" s="284">
        <v>82000</v>
      </c>
      <c r="X302" s="292" t="str">
        <f t="shared" si="289"/>
        <v>OK</v>
      </c>
      <c r="Z302" s="292" t="s">
        <v>883</v>
      </c>
      <c r="AA302" s="284">
        <f t="shared" si="290"/>
        <v>0</v>
      </c>
      <c r="AB302" s="284">
        <f t="shared" si="291"/>
        <v>82000</v>
      </c>
      <c r="AC302" s="292" t="str">
        <f t="shared" si="292"/>
        <v>OK</v>
      </c>
      <c r="AE302" s="333" t="str">
        <f t="shared" ref="AE302:AE338" si="295">IF(U302="","",IF(U302="도비","세입없음","직접입력"))</f>
        <v>세입없음</v>
      </c>
      <c r="AG302" s="318">
        <f t="shared" si="293"/>
        <v>732</v>
      </c>
      <c r="AH302" s="290" t="str">
        <f t="shared" si="294"/>
        <v>OK</v>
      </c>
      <c r="AJ302" s="292" t="str">
        <f t="array" ref="AJ302">IF(D302="","",INDEX(구분표!$I$2:$I$313, MATCH(1,(구분표!$E$2:$E$313='17년일출'!C302)*(구분표!$F$2:$F$313='17년일출'!D302)*(구분표!$G$2:$G$313='17년일출'!B302),0)))</f>
        <v>0151</v>
      </c>
      <c r="AL302" s="292"/>
    </row>
    <row r="303" spans="1:38" ht="50.1" customHeight="1">
      <c r="A303" s="252">
        <v>293</v>
      </c>
      <c r="B303" s="334" t="str">
        <f>IFERROR(VLOOKUP($D303,구분표!$A$2:$C$313,2,FALSE),"")</f>
        <v>안전행정위원회</v>
      </c>
      <c r="C303" s="318" t="str">
        <f>IFERROR(VLOOKUP($D303,구분표!$A$2:$C$313,3,FALSE),"")</f>
        <v>자치행정국</v>
      </c>
      <c r="D303" s="299" t="s">
        <v>161</v>
      </c>
      <c r="E303" s="280" t="s">
        <v>823</v>
      </c>
      <c r="F303" s="335"/>
      <c r="G303" s="281"/>
      <c r="H303" s="280">
        <v>33</v>
      </c>
      <c r="I303" s="336" t="s">
        <v>1226</v>
      </c>
      <c r="J303" s="283">
        <v>0</v>
      </c>
      <c r="K303" s="284"/>
      <c r="L303" s="285">
        <v>50000</v>
      </c>
      <c r="M303" s="286">
        <f t="shared" si="286"/>
        <v>50000</v>
      </c>
      <c r="N303" s="337"/>
      <c r="O303" s="288">
        <v>50000</v>
      </c>
      <c r="P303" s="289">
        <f t="shared" si="287"/>
        <v>50000</v>
      </c>
      <c r="Q303" s="290" t="str">
        <f t="shared" si="288"/>
        <v>X</v>
      </c>
      <c r="R303" s="400"/>
      <c r="S303" s="292" t="s">
        <v>883</v>
      </c>
      <c r="U303" s="332" t="s">
        <v>883</v>
      </c>
      <c r="V303" s="284">
        <v>0</v>
      </c>
      <c r="W303" s="284">
        <v>50000</v>
      </c>
      <c r="X303" s="292" t="str">
        <f t="shared" si="289"/>
        <v>OK</v>
      </c>
      <c r="Z303" s="292" t="s">
        <v>883</v>
      </c>
      <c r="AA303" s="284">
        <f t="shared" si="290"/>
        <v>0</v>
      </c>
      <c r="AB303" s="284">
        <f t="shared" si="291"/>
        <v>50000</v>
      </c>
      <c r="AC303" s="292" t="str">
        <f t="shared" si="292"/>
        <v>OK</v>
      </c>
      <c r="AE303" s="333" t="str">
        <f t="shared" si="295"/>
        <v>세입없음</v>
      </c>
      <c r="AG303" s="318">
        <f t="shared" si="293"/>
        <v>732</v>
      </c>
      <c r="AH303" s="290" t="str">
        <f t="shared" si="294"/>
        <v>OK</v>
      </c>
      <c r="AJ303" s="292" t="str">
        <f t="array" ref="AJ303">IF(D303="","",INDEX(구분표!$I$2:$I$313, MATCH(1,(구분표!$E$2:$E$313='17년일출'!C303)*(구분표!$F$2:$F$313='17년일출'!D303)*(구분표!$G$2:$G$313='17년일출'!B303),0)))</f>
        <v>0151</v>
      </c>
      <c r="AL303" s="292"/>
    </row>
    <row r="304" spans="1:38" ht="50.1" customHeight="1">
      <c r="A304" s="252">
        <v>294</v>
      </c>
      <c r="B304" s="334" t="str">
        <f>IFERROR(VLOOKUP($D304,구분표!$A$2:$C$313,2,FALSE),"")</f>
        <v>안전행정위원회</v>
      </c>
      <c r="C304" s="318" t="str">
        <f>IFERROR(VLOOKUP($D304,구분표!$A$2:$C$313,3,FALSE),"")</f>
        <v>자치행정국</v>
      </c>
      <c r="D304" s="299" t="s">
        <v>165</v>
      </c>
      <c r="E304" s="280" t="s">
        <v>822</v>
      </c>
      <c r="F304" s="335"/>
      <c r="G304" s="281">
        <v>263</v>
      </c>
      <c r="H304" s="280">
        <v>279</v>
      </c>
      <c r="I304" s="336" t="s">
        <v>1227</v>
      </c>
      <c r="J304" s="283">
        <v>100000</v>
      </c>
      <c r="K304" s="284"/>
      <c r="L304" s="285">
        <v>100000</v>
      </c>
      <c r="M304" s="286">
        <f t="shared" si="286"/>
        <v>200000</v>
      </c>
      <c r="N304" s="337"/>
      <c r="O304" s="288">
        <v>100000</v>
      </c>
      <c r="P304" s="289">
        <f t="shared" si="287"/>
        <v>200000</v>
      </c>
      <c r="Q304" s="290" t="str">
        <f t="shared" si="288"/>
        <v>X</v>
      </c>
      <c r="R304" s="400"/>
      <c r="S304" s="292" t="s">
        <v>883</v>
      </c>
      <c r="U304" s="332" t="s">
        <v>883</v>
      </c>
      <c r="V304" s="284">
        <v>0</v>
      </c>
      <c r="W304" s="284">
        <v>100000</v>
      </c>
      <c r="X304" s="292" t="str">
        <f t="shared" si="289"/>
        <v>OK</v>
      </c>
      <c r="Z304" s="292" t="s">
        <v>883</v>
      </c>
      <c r="AA304" s="284">
        <f t="shared" si="290"/>
        <v>0</v>
      </c>
      <c r="AB304" s="284">
        <f t="shared" si="291"/>
        <v>100000</v>
      </c>
      <c r="AC304" s="292" t="str">
        <f t="shared" si="292"/>
        <v>OK</v>
      </c>
      <c r="AE304" s="333" t="str">
        <f t="shared" si="295"/>
        <v>세입없음</v>
      </c>
      <c r="AG304" s="318">
        <f t="shared" si="293"/>
        <v>732</v>
      </c>
      <c r="AH304" s="290" t="str">
        <f t="shared" si="294"/>
        <v>OK</v>
      </c>
      <c r="AJ304" s="292" t="str">
        <f t="array" ref="AJ304">IF(D304="","",INDEX(구분표!$I$2:$I$313, MATCH(1,(구분표!$E$2:$E$313='17년일출'!C304)*(구분표!$F$2:$F$313='17년일출'!D304)*(구분표!$G$2:$G$313='17년일출'!B304),0)))</f>
        <v>0153</v>
      </c>
      <c r="AL304" s="292"/>
    </row>
    <row r="305" spans="1:38" ht="50.1" customHeight="1">
      <c r="A305" s="252">
        <v>295</v>
      </c>
      <c r="B305" s="334" t="str">
        <f>IFERROR(VLOOKUP($D305,구분표!$A$2:$C$313,2,FALSE),"")</f>
        <v>안전행정위원회</v>
      </c>
      <c r="C305" s="318" t="str">
        <f>IFERROR(VLOOKUP($D305,구분표!$A$2:$C$313,3,FALSE),"")</f>
        <v>자치행정국</v>
      </c>
      <c r="D305" s="299" t="s">
        <v>165</v>
      </c>
      <c r="E305" s="280" t="s">
        <v>822</v>
      </c>
      <c r="F305" s="335"/>
      <c r="G305" s="281">
        <v>263</v>
      </c>
      <c r="H305" s="280">
        <v>287</v>
      </c>
      <c r="I305" s="336" t="s">
        <v>1228</v>
      </c>
      <c r="J305" s="283">
        <v>32000</v>
      </c>
      <c r="K305" s="284"/>
      <c r="L305" s="285">
        <v>55000</v>
      </c>
      <c r="M305" s="286">
        <f t="shared" si="286"/>
        <v>87000</v>
      </c>
      <c r="N305" s="337"/>
      <c r="O305" s="288">
        <v>55000</v>
      </c>
      <c r="P305" s="289">
        <f t="shared" si="287"/>
        <v>87000</v>
      </c>
      <c r="Q305" s="290" t="str">
        <f t="shared" si="288"/>
        <v>X</v>
      </c>
      <c r="R305" s="400"/>
      <c r="S305" s="292" t="s">
        <v>883</v>
      </c>
      <c r="U305" s="332" t="s">
        <v>883</v>
      </c>
      <c r="V305" s="284">
        <v>0</v>
      </c>
      <c r="W305" s="284">
        <v>55000</v>
      </c>
      <c r="X305" s="292" t="str">
        <f t="shared" si="289"/>
        <v>OK</v>
      </c>
      <c r="Z305" s="292" t="s">
        <v>883</v>
      </c>
      <c r="AA305" s="284">
        <f t="shared" si="290"/>
        <v>0</v>
      </c>
      <c r="AB305" s="284">
        <f t="shared" si="291"/>
        <v>55000</v>
      </c>
      <c r="AC305" s="292" t="str">
        <f t="shared" si="292"/>
        <v>OK</v>
      </c>
      <c r="AE305" s="333" t="str">
        <f t="shared" si="295"/>
        <v>세입없음</v>
      </c>
      <c r="AG305" s="318">
        <f t="shared" si="293"/>
        <v>732</v>
      </c>
      <c r="AH305" s="290" t="str">
        <f t="shared" si="294"/>
        <v>OK</v>
      </c>
      <c r="AJ305" s="292" t="str">
        <f t="array" ref="AJ305">IF(D305="","",INDEX(구분표!$I$2:$I$313, MATCH(1,(구분표!$E$2:$E$313='17년일출'!C305)*(구분표!$F$2:$F$313='17년일출'!D305)*(구분표!$G$2:$G$313='17년일출'!B305),0)))</f>
        <v>0153</v>
      </c>
      <c r="AL305" s="292"/>
    </row>
    <row r="306" spans="1:38" ht="50.1" customHeight="1">
      <c r="A306" s="252">
        <v>296</v>
      </c>
      <c r="B306" s="334" t="str">
        <f>IFERROR(VLOOKUP($D306,구분표!$A$2:$C$313,2,FALSE),"")</f>
        <v>안전행정위원회</v>
      </c>
      <c r="C306" s="318" t="str">
        <f>IFERROR(VLOOKUP($D306,구분표!$A$2:$C$313,3,FALSE),"")</f>
        <v>자치행정국</v>
      </c>
      <c r="D306" s="299" t="s">
        <v>169</v>
      </c>
      <c r="E306" s="280" t="s">
        <v>822</v>
      </c>
      <c r="F306" s="335"/>
      <c r="G306" s="281">
        <v>269</v>
      </c>
      <c r="H306" s="280">
        <v>361</v>
      </c>
      <c r="I306" s="336" t="s">
        <v>1229</v>
      </c>
      <c r="J306" s="283">
        <v>200000</v>
      </c>
      <c r="K306" s="284">
        <v>-100000</v>
      </c>
      <c r="L306" s="285"/>
      <c r="M306" s="286">
        <f t="shared" si="286"/>
        <v>100000</v>
      </c>
      <c r="N306" s="337"/>
      <c r="O306" s="288"/>
      <c r="P306" s="289">
        <f t="shared" si="287"/>
        <v>200000</v>
      </c>
      <c r="Q306" s="290" t="str">
        <f t="shared" si="288"/>
        <v>O</v>
      </c>
      <c r="R306" s="400"/>
      <c r="S306" s="292" t="s">
        <v>883</v>
      </c>
      <c r="U306" s="332" t="s">
        <v>883</v>
      </c>
      <c r="V306" s="284">
        <v>0</v>
      </c>
      <c r="W306" s="284">
        <v>-100000</v>
      </c>
      <c r="X306" s="292" t="str">
        <f t="shared" si="289"/>
        <v>OK</v>
      </c>
      <c r="Z306" s="292" t="s">
        <v>883</v>
      </c>
      <c r="AA306" s="284">
        <f t="shared" si="290"/>
        <v>0</v>
      </c>
      <c r="AB306" s="284">
        <f t="shared" si="291"/>
        <v>0</v>
      </c>
      <c r="AC306" s="292" t="str">
        <f t="shared" si="292"/>
        <v>OK</v>
      </c>
      <c r="AE306" s="333" t="str">
        <f t="shared" si="295"/>
        <v>세입없음</v>
      </c>
      <c r="AG306" s="318">
        <f t="shared" si="293"/>
        <v>732</v>
      </c>
      <c r="AH306" s="290" t="str">
        <f t="shared" si="294"/>
        <v>OK</v>
      </c>
      <c r="AJ306" s="292" t="str">
        <f t="array" ref="AJ306">IF(D306="","",INDEX(구분표!$I$2:$I$313, MATCH(1,(구분표!$E$2:$E$313='17년일출'!C306)*(구분표!$F$2:$F$313='17년일출'!D306)*(구분표!$G$2:$G$313='17년일출'!B306),0)))</f>
        <v>0155</v>
      </c>
      <c r="AL306" s="292"/>
    </row>
    <row r="307" spans="1:38" ht="50.1" customHeight="1">
      <c r="A307" s="252">
        <v>297</v>
      </c>
      <c r="B307" s="334" t="str">
        <f>IFERROR(VLOOKUP($D307,구분표!$A$2:$C$313,2,FALSE),"")</f>
        <v>안전행정위원회</v>
      </c>
      <c r="C307" s="318" t="str">
        <f>IFERROR(VLOOKUP($D307,구분표!$A$2:$C$313,3,FALSE),"")</f>
        <v>자치행정국</v>
      </c>
      <c r="D307" s="299" t="s">
        <v>173</v>
      </c>
      <c r="E307" s="280" t="s">
        <v>822</v>
      </c>
      <c r="F307" s="335"/>
      <c r="G307" s="281">
        <v>282</v>
      </c>
      <c r="H307" s="280">
        <v>459</v>
      </c>
      <c r="I307" s="336" t="s">
        <v>1230</v>
      </c>
      <c r="J307" s="283">
        <v>27600</v>
      </c>
      <c r="K307" s="284"/>
      <c r="L307" s="285">
        <v>13000</v>
      </c>
      <c r="M307" s="286">
        <f t="shared" si="286"/>
        <v>40600</v>
      </c>
      <c r="N307" s="337"/>
      <c r="O307" s="288">
        <v>13000</v>
      </c>
      <c r="P307" s="289">
        <f t="shared" si="287"/>
        <v>40600</v>
      </c>
      <c r="Q307" s="290" t="str">
        <f t="shared" si="288"/>
        <v>X</v>
      </c>
      <c r="R307" s="400"/>
      <c r="S307" s="292" t="s">
        <v>883</v>
      </c>
      <c r="U307" s="332" t="s">
        <v>883</v>
      </c>
      <c r="V307" s="284">
        <v>0</v>
      </c>
      <c r="W307" s="284">
        <v>13000</v>
      </c>
      <c r="X307" s="292" t="str">
        <f t="shared" si="289"/>
        <v>OK</v>
      </c>
      <c r="Z307" s="292" t="s">
        <v>883</v>
      </c>
      <c r="AA307" s="284">
        <f t="shared" si="290"/>
        <v>0</v>
      </c>
      <c r="AB307" s="284">
        <f t="shared" si="291"/>
        <v>13000</v>
      </c>
      <c r="AC307" s="292" t="str">
        <f t="shared" si="292"/>
        <v>OK</v>
      </c>
      <c r="AE307" s="333" t="str">
        <f t="shared" si="295"/>
        <v>세입없음</v>
      </c>
      <c r="AG307" s="318">
        <f t="shared" si="293"/>
        <v>732</v>
      </c>
      <c r="AH307" s="290" t="str">
        <f t="shared" si="294"/>
        <v>OK</v>
      </c>
      <c r="AJ307" s="292" t="str">
        <f t="array" ref="AJ307">IF(D307="","",INDEX(구분표!$I$2:$I$313, MATCH(1,(구분표!$E$2:$E$313='17년일출'!C307)*(구분표!$F$2:$F$313='17년일출'!D307)*(구분표!$G$2:$G$313='17년일출'!B307),0)))</f>
        <v>0157</v>
      </c>
      <c r="AL307" s="292"/>
    </row>
    <row r="308" spans="1:38" ht="50.1" customHeight="1">
      <c r="A308" s="252">
        <v>298</v>
      </c>
      <c r="B308" s="334" t="str">
        <f>IFERROR(VLOOKUP($D308,구분표!$A$2:$C$313,2,FALSE),"")</f>
        <v>안전행정위원회</v>
      </c>
      <c r="C308" s="318" t="str">
        <f>IFERROR(VLOOKUP($D308,구분표!$A$2:$C$313,3,FALSE),"")</f>
        <v>자치행정국</v>
      </c>
      <c r="D308" s="299" t="s">
        <v>173</v>
      </c>
      <c r="E308" s="280" t="s">
        <v>822</v>
      </c>
      <c r="F308" s="335"/>
      <c r="G308" s="281">
        <v>283</v>
      </c>
      <c r="H308" s="280">
        <v>466</v>
      </c>
      <c r="I308" s="336" t="s">
        <v>1231</v>
      </c>
      <c r="J308" s="283">
        <v>4200</v>
      </c>
      <c r="K308" s="284"/>
      <c r="L308" s="285">
        <v>3800</v>
      </c>
      <c r="M308" s="286">
        <f t="shared" si="286"/>
        <v>8000</v>
      </c>
      <c r="N308" s="337"/>
      <c r="O308" s="288"/>
      <c r="P308" s="289">
        <f t="shared" si="287"/>
        <v>4200</v>
      </c>
      <c r="Q308" s="290" t="str">
        <f t="shared" si="288"/>
        <v>X</v>
      </c>
      <c r="R308" s="400"/>
      <c r="S308" s="292" t="s">
        <v>883</v>
      </c>
      <c r="U308" s="332" t="s">
        <v>883</v>
      </c>
      <c r="V308" s="284">
        <v>0</v>
      </c>
      <c r="W308" s="284">
        <v>3800</v>
      </c>
      <c r="X308" s="292" t="str">
        <f t="shared" si="289"/>
        <v>OK</v>
      </c>
      <c r="Z308" s="292" t="s">
        <v>883</v>
      </c>
      <c r="AA308" s="284">
        <f t="shared" si="290"/>
        <v>0</v>
      </c>
      <c r="AB308" s="284">
        <f t="shared" si="291"/>
        <v>0</v>
      </c>
      <c r="AC308" s="292" t="str">
        <f t="shared" si="292"/>
        <v>OK</v>
      </c>
      <c r="AE308" s="333" t="str">
        <f t="shared" si="295"/>
        <v>세입없음</v>
      </c>
      <c r="AG308" s="318">
        <f t="shared" si="293"/>
        <v>732</v>
      </c>
      <c r="AH308" s="290" t="str">
        <f t="shared" si="294"/>
        <v>OK</v>
      </c>
      <c r="AJ308" s="292" t="str">
        <f t="array" ref="AJ308">IF(D308="","",INDEX(구분표!$I$2:$I$313, MATCH(1,(구분표!$E$2:$E$313='17년일출'!C308)*(구분표!$F$2:$F$313='17년일출'!D308)*(구분표!$G$2:$G$313='17년일출'!B308),0)))</f>
        <v>0157</v>
      </c>
      <c r="AL308" s="292"/>
    </row>
    <row r="309" spans="1:38" ht="50.1" customHeight="1">
      <c r="A309" s="252">
        <v>299</v>
      </c>
      <c r="B309" s="334" t="str">
        <f>IFERROR(VLOOKUP($D309,구분표!$A$2:$C$313,2,FALSE),"")</f>
        <v>안전행정위원회</v>
      </c>
      <c r="C309" s="318" t="str">
        <f>IFERROR(VLOOKUP($D309,구분표!$A$2:$C$313,3,FALSE),"")</f>
        <v>자치행정국</v>
      </c>
      <c r="D309" s="299" t="s">
        <v>173</v>
      </c>
      <c r="E309" s="280" t="s">
        <v>822</v>
      </c>
      <c r="F309" s="335"/>
      <c r="G309" s="281">
        <v>283</v>
      </c>
      <c r="H309" s="280">
        <v>466</v>
      </c>
      <c r="I309" s="336" t="s">
        <v>1232</v>
      </c>
      <c r="J309" s="283">
        <v>45880</v>
      </c>
      <c r="K309" s="284"/>
      <c r="L309" s="285">
        <v>18000</v>
      </c>
      <c r="M309" s="286">
        <f t="shared" si="286"/>
        <v>63880</v>
      </c>
      <c r="N309" s="337"/>
      <c r="O309" s="288">
        <v>18000</v>
      </c>
      <c r="P309" s="289">
        <f t="shared" si="287"/>
        <v>63880</v>
      </c>
      <c r="Q309" s="290" t="str">
        <f t="shared" si="288"/>
        <v>X</v>
      </c>
      <c r="R309" s="400"/>
      <c r="S309" s="292" t="s">
        <v>883</v>
      </c>
      <c r="U309" s="332" t="s">
        <v>883</v>
      </c>
      <c r="V309" s="284">
        <f t="shared" ref="V309:V330" si="296">IF($U309&lt;&gt;"도비",IF($S309="국도비","직접입력",SUM($K309:$L309)),)</f>
        <v>0</v>
      </c>
      <c r="W309" s="284">
        <f t="shared" ref="W309:W330" si="297">IF($U309="도비",SUM($K309:$L309),IF($S309="국도비","직접입력",SUM($K309:$L309)-$V309))</f>
        <v>18000</v>
      </c>
      <c r="X309" s="292" t="str">
        <f t="shared" si="289"/>
        <v>OK</v>
      </c>
      <c r="Z309" s="292" t="s">
        <v>883</v>
      </c>
      <c r="AA309" s="284">
        <f t="shared" si="290"/>
        <v>0</v>
      </c>
      <c r="AB309" s="284">
        <f t="shared" si="291"/>
        <v>18000</v>
      </c>
      <c r="AC309" s="292" t="str">
        <f t="shared" si="292"/>
        <v>OK</v>
      </c>
      <c r="AE309" s="333" t="str">
        <f t="shared" si="295"/>
        <v>세입없음</v>
      </c>
      <c r="AG309" s="318">
        <f t="shared" si="293"/>
        <v>732</v>
      </c>
      <c r="AH309" s="290" t="str">
        <f t="shared" si="294"/>
        <v>OK</v>
      </c>
      <c r="AJ309" s="292" t="str">
        <f t="array" ref="AJ309">IF(D309="","",INDEX(구분표!$I$2:$I$313, MATCH(1,(구분표!$E$2:$E$313='17년일출'!C309)*(구분표!$F$2:$F$313='17년일출'!D309)*(구분표!$G$2:$G$313='17년일출'!B309),0)))</f>
        <v>0157</v>
      </c>
      <c r="AL309" s="292"/>
    </row>
    <row r="310" spans="1:38" ht="50.1" customHeight="1">
      <c r="A310" s="252">
        <v>300</v>
      </c>
      <c r="B310" s="334" t="str">
        <f>IFERROR(VLOOKUP($D310,구분표!$A$2:$C$313,2,FALSE),"")</f>
        <v>안전행정위원회</v>
      </c>
      <c r="C310" s="318" t="str">
        <f>IFERROR(VLOOKUP($D310,구분표!$A$2:$C$313,3,FALSE),"")</f>
        <v>자치행정국</v>
      </c>
      <c r="D310" s="299" t="s">
        <v>1698</v>
      </c>
      <c r="E310" s="280" t="s">
        <v>1643</v>
      </c>
      <c r="F310" s="335"/>
      <c r="G310" s="281">
        <v>273</v>
      </c>
      <c r="H310" s="280">
        <v>396</v>
      </c>
      <c r="I310" s="336" t="s">
        <v>1720</v>
      </c>
      <c r="J310" s="283">
        <v>1922277</v>
      </c>
      <c r="K310" s="284"/>
      <c r="L310" s="285"/>
      <c r="M310" s="286">
        <f t="shared" si="286"/>
        <v>1922277</v>
      </c>
      <c r="N310" s="337">
        <v>-300000</v>
      </c>
      <c r="O310" s="288"/>
      <c r="P310" s="289">
        <f t="shared" si="287"/>
        <v>1622277</v>
      </c>
      <c r="Q310" s="290" t="str">
        <f t="shared" si="288"/>
        <v>X</v>
      </c>
      <c r="R310" s="400"/>
      <c r="S310" s="292" t="s">
        <v>489</v>
      </c>
      <c r="U310" s="332" t="s">
        <v>489</v>
      </c>
      <c r="V310" s="284">
        <f t="shared" si="296"/>
        <v>0</v>
      </c>
      <c r="W310" s="284">
        <f t="shared" si="297"/>
        <v>0</v>
      </c>
      <c r="X310" s="292" t="str">
        <f t="shared" si="289"/>
        <v>OK</v>
      </c>
      <c r="Z310" s="292" t="s">
        <v>883</v>
      </c>
      <c r="AA310" s="284">
        <f t="shared" si="290"/>
        <v>0</v>
      </c>
      <c r="AB310" s="284">
        <f t="shared" si="291"/>
        <v>-300000</v>
      </c>
      <c r="AC310" s="292" t="str">
        <f t="shared" si="292"/>
        <v>OK</v>
      </c>
      <c r="AE310" s="333" t="str">
        <f t="shared" si="295"/>
        <v>세입없음</v>
      </c>
      <c r="AG310" s="318">
        <f t="shared" si="293"/>
        <v>732</v>
      </c>
      <c r="AH310" s="290" t="str">
        <f t="shared" si="294"/>
        <v>OK</v>
      </c>
      <c r="AJ310" s="292" t="str">
        <f t="array" ref="AJ310">IF(D310="","",INDEX(구분표!$I$2:$I$313, MATCH(1,(구분표!$E$2:$E$313='17년일출'!C310)*(구분표!$F$2:$F$313='17년일출'!D310)*(구분표!$G$2:$G$313='17년일출'!B310),0)))</f>
        <v>0156</v>
      </c>
      <c r="AL310" s="292"/>
    </row>
    <row r="311" spans="1:38" ht="50.1" customHeight="1">
      <c r="A311" s="252">
        <v>301</v>
      </c>
      <c r="B311" s="334" t="str">
        <f>IFERROR(VLOOKUP($D311,구분표!$A$2:$C$313,2,FALSE),"")</f>
        <v>안전행정위원회</v>
      </c>
      <c r="C311" s="318" t="str">
        <f>IFERROR(VLOOKUP($D311,구분표!$A$2:$C$313,3,FALSE),"")</f>
        <v>자치행정국</v>
      </c>
      <c r="D311" s="299" t="s">
        <v>1698</v>
      </c>
      <c r="E311" s="280" t="s">
        <v>1643</v>
      </c>
      <c r="F311" s="335"/>
      <c r="G311" s="281">
        <v>274</v>
      </c>
      <c r="H311" s="280">
        <v>404</v>
      </c>
      <c r="I311" s="336" t="s">
        <v>1858</v>
      </c>
      <c r="J311" s="283">
        <v>200000</v>
      </c>
      <c r="K311" s="284"/>
      <c r="L311" s="285"/>
      <c r="M311" s="286">
        <f t="shared" si="286"/>
        <v>200000</v>
      </c>
      <c r="N311" s="337"/>
      <c r="O311" s="288"/>
      <c r="P311" s="289">
        <f t="shared" si="287"/>
        <v>200000</v>
      </c>
      <c r="Q311" s="290" t="str">
        <f t="shared" si="288"/>
        <v>X</v>
      </c>
      <c r="R311" s="400"/>
      <c r="S311" s="292" t="s">
        <v>489</v>
      </c>
      <c r="U311" s="332" t="s">
        <v>489</v>
      </c>
      <c r="V311" s="284">
        <f t="shared" si="296"/>
        <v>0</v>
      </c>
      <c r="W311" s="284">
        <f t="shared" si="297"/>
        <v>0</v>
      </c>
      <c r="X311" s="292" t="str">
        <f t="shared" si="289"/>
        <v>OK</v>
      </c>
      <c r="Z311" s="292" t="s">
        <v>883</v>
      </c>
      <c r="AA311" s="284">
        <f t="shared" si="290"/>
        <v>0</v>
      </c>
      <c r="AB311" s="284">
        <f t="shared" si="291"/>
        <v>0</v>
      </c>
      <c r="AC311" s="292" t="str">
        <f t="shared" si="292"/>
        <v>OK</v>
      </c>
      <c r="AE311" s="333" t="str">
        <f t="shared" si="295"/>
        <v>세입없음</v>
      </c>
      <c r="AG311" s="318">
        <f t="shared" si="293"/>
        <v>732</v>
      </c>
      <c r="AH311" s="290" t="str">
        <f t="shared" si="294"/>
        <v>OK</v>
      </c>
      <c r="AJ311" s="292" t="str">
        <f t="array" ref="AJ311">IF(D311="","",INDEX(구분표!$I$2:$I$313, MATCH(1,(구분표!$E$2:$E$313='17년일출'!C311)*(구분표!$F$2:$F$313='17년일출'!D311)*(구분표!$G$2:$G$313='17년일출'!B311),0)))</f>
        <v>0156</v>
      </c>
      <c r="AL311" s="292"/>
    </row>
    <row r="312" spans="1:38" ht="50.1" customHeight="1">
      <c r="A312" s="252">
        <v>302</v>
      </c>
      <c r="B312" s="334" t="str">
        <f>IFERROR(VLOOKUP($D312,구분표!$A$2:$C$313,2,FALSE),"")</f>
        <v>안전행정위원회</v>
      </c>
      <c r="C312" s="318" t="str">
        <f>IFERROR(VLOOKUP($D312,구분표!$A$2:$C$313,3,FALSE),"")</f>
        <v>자치행정국</v>
      </c>
      <c r="D312" s="299" t="s">
        <v>2178</v>
      </c>
      <c r="E312" s="280" t="s">
        <v>2147</v>
      </c>
      <c r="F312" s="335"/>
      <c r="G312" s="281">
        <v>245</v>
      </c>
      <c r="H312" s="280"/>
      <c r="I312" s="336" t="s">
        <v>2179</v>
      </c>
      <c r="J312" s="283">
        <v>65800</v>
      </c>
      <c r="K312" s="284"/>
      <c r="L312" s="285"/>
      <c r="M312" s="286">
        <f>J312+K312+L312</f>
        <v>65800</v>
      </c>
      <c r="N312" s="337"/>
      <c r="O312" s="288">
        <v>70000</v>
      </c>
      <c r="P312" s="289">
        <f>J312+N312+O312</f>
        <v>135800</v>
      </c>
      <c r="Q312" s="290" t="str">
        <f>IF(AND((M312=0),(P312&gt;0)),"O",IF(AND((K312&lt;0),(M312-P312&lt;0)),"O","X"))</f>
        <v>X</v>
      </c>
      <c r="R312" s="400"/>
      <c r="S312" s="292" t="s">
        <v>2155</v>
      </c>
      <c r="U312" s="332" t="s">
        <v>2155</v>
      </c>
      <c r="V312" s="284">
        <f t="shared" si="296"/>
        <v>0</v>
      </c>
      <c r="W312" s="284">
        <f t="shared" si="297"/>
        <v>0</v>
      </c>
      <c r="X312" s="292" t="str">
        <f t="shared" si="289"/>
        <v>OK</v>
      </c>
      <c r="Z312" s="292" t="s">
        <v>2155</v>
      </c>
      <c r="AA312" s="284">
        <f t="shared" si="290"/>
        <v>0</v>
      </c>
      <c r="AB312" s="284">
        <f t="shared" si="291"/>
        <v>70000</v>
      </c>
      <c r="AC312" s="292" t="str">
        <f t="shared" si="292"/>
        <v>OK</v>
      </c>
      <c r="AE312" s="333" t="str">
        <f>IF(U312="","",IF(U312="도비","세입없음","직접입력"))</f>
        <v>세입없음</v>
      </c>
      <c r="AG312" s="318">
        <f t="shared" si="293"/>
        <v>732</v>
      </c>
      <c r="AH312" s="290" t="str">
        <f>IF(U312="","",IF(AND(U312="도비",AE312="세입없음"),"OK",IF(AND(U312&lt;&gt;"도비",AE312&lt;&gt;""),"OK","@@")))</f>
        <v>OK</v>
      </c>
      <c r="AJ312" s="292" t="str">
        <f t="array" ref="AJ312">IF(D312="","",INDEX(구분표!$I$2:$I$313, MATCH(1,(구분표!$E$2:$E$313='17년일출'!C312)*(구분표!$F$2:$F$313='17년일출'!D312)*(구분표!$G$2:$G$313='17년일출'!B312),0)))</f>
        <v>0150</v>
      </c>
      <c r="AL312" s="292"/>
    </row>
    <row r="313" spans="1:38" ht="50.1" customHeight="1">
      <c r="A313" s="252">
        <v>303</v>
      </c>
      <c r="B313" s="334" t="str">
        <f>IFERROR(VLOOKUP($D313,구분표!$A$2:$C$313,2,FALSE),"")</f>
        <v>안전행정위원회</v>
      </c>
      <c r="C313" s="318" t="str">
        <f>IFERROR(VLOOKUP($D313,구분표!$A$2:$C$313,3,FALSE),"")</f>
        <v>자치행정국</v>
      </c>
      <c r="D313" s="299" t="s">
        <v>2178</v>
      </c>
      <c r="E313" s="280" t="s">
        <v>2147</v>
      </c>
      <c r="F313" s="335"/>
      <c r="G313" s="281">
        <v>245</v>
      </c>
      <c r="H313" s="280"/>
      <c r="I313" s="336" t="s">
        <v>2180</v>
      </c>
      <c r="J313" s="283">
        <v>700000</v>
      </c>
      <c r="K313" s="284"/>
      <c r="L313" s="285"/>
      <c r="M313" s="286">
        <f>J313+K313+L313</f>
        <v>700000</v>
      </c>
      <c r="N313" s="337"/>
      <c r="O313" s="288">
        <v>500000</v>
      </c>
      <c r="P313" s="289">
        <f>J313+N313+O313</f>
        <v>1200000</v>
      </c>
      <c r="Q313" s="290" t="str">
        <f>IF(AND((M313=0),(P313&gt;0)),"O",IF(AND((K313&lt;0),(M313-P313&lt;0)),"O","X"))</f>
        <v>X</v>
      </c>
      <c r="R313" s="400"/>
      <c r="S313" s="292" t="s">
        <v>2155</v>
      </c>
      <c r="U313" s="332" t="s">
        <v>2155</v>
      </c>
      <c r="V313" s="284">
        <f t="shared" si="296"/>
        <v>0</v>
      </c>
      <c r="W313" s="284">
        <f t="shared" si="297"/>
        <v>0</v>
      </c>
      <c r="X313" s="292" t="str">
        <f t="shared" si="289"/>
        <v>OK</v>
      </c>
      <c r="Z313" s="292" t="s">
        <v>2155</v>
      </c>
      <c r="AA313" s="284">
        <f t="shared" si="290"/>
        <v>0</v>
      </c>
      <c r="AB313" s="284">
        <f t="shared" si="291"/>
        <v>500000</v>
      </c>
      <c r="AC313" s="292" t="str">
        <f t="shared" si="292"/>
        <v>OK</v>
      </c>
      <c r="AE313" s="333" t="str">
        <f>IF(U313="","",IF(U313="도비","세입없음","직접입력"))</f>
        <v>세입없음</v>
      </c>
      <c r="AG313" s="318">
        <f t="shared" si="293"/>
        <v>732</v>
      </c>
      <c r="AH313" s="290" t="str">
        <f>IF(U313="","",IF(AND(U313="도비",AE313="세입없음"),"OK",IF(AND(U313&lt;&gt;"도비",AE313&lt;&gt;""),"OK","@@")))</f>
        <v>OK</v>
      </c>
      <c r="AJ313" s="292" t="str">
        <f t="array" ref="AJ313">IF(D313="","",INDEX(구분표!$I$2:$I$313, MATCH(1,(구분표!$E$2:$E$313='17년일출'!C313)*(구분표!$F$2:$F$313='17년일출'!D313)*(구분표!$G$2:$G$313='17년일출'!B313),0)))</f>
        <v>0150</v>
      </c>
      <c r="AL313" s="292"/>
    </row>
    <row r="314" spans="1:38" ht="50.1" customHeight="1">
      <c r="A314" s="252">
        <v>304</v>
      </c>
      <c r="B314" s="334" t="str">
        <f>IFERROR(VLOOKUP($D314,구분표!$A$2:$C$313,2,FALSE),"")</f>
        <v>안전행정위원회</v>
      </c>
      <c r="C314" s="318" t="str">
        <f>IFERROR(VLOOKUP($D314,구분표!$A$2:$C$313,3,FALSE),"")</f>
        <v>자치행정국</v>
      </c>
      <c r="D314" s="299" t="s">
        <v>2178</v>
      </c>
      <c r="E314" s="280" t="s">
        <v>2147</v>
      </c>
      <c r="F314" s="335"/>
      <c r="G314" s="281">
        <v>246</v>
      </c>
      <c r="H314" s="280"/>
      <c r="I314" s="336" t="s">
        <v>2181</v>
      </c>
      <c r="J314" s="283">
        <v>4000</v>
      </c>
      <c r="K314" s="284"/>
      <c r="L314" s="285"/>
      <c r="M314" s="286">
        <f>J314+K314+L314</f>
        <v>4000</v>
      </c>
      <c r="N314" s="337"/>
      <c r="O314" s="288">
        <v>30000</v>
      </c>
      <c r="P314" s="289">
        <f>J314+N314+O314</f>
        <v>34000</v>
      </c>
      <c r="Q314" s="290" t="str">
        <f>IF(AND((M314=0),(P314&gt;0)),"O",IF(AND((K314&lt;0),(M314-P314&lt;0)),"O","X"))</f>
        <v>X</v>
      </c>
      <c r="R314" s="400"/>
      <c r="S314" s="292" t="s">
        <v>2155</v>
      </c>
      <c r="U314" s="332" t="s">
        <v>2155</v>
      </c>
      <c r="V314" s="284">
        <f t="shared" si="296"/>
        <v>0</v>
      </c>
      <c r="W314" s="284">
        <f t="shared" si="297"/>
        <v>0</v>
      </c>
      <c r="X314" s="292" t="str">
        <f t="shared" si="289"/>
        <v>OK</v>
      </c>
      <c r="Z314" s="292" t="s">
        <v>2155</v>
      </c>
      <c r="AA314" s="284">
        <f t="shared" si="290"/>
        <v>0</v>
      </c>
      <c r="AB314" s="284">
        <f t="shared" si="291"/>
        <v>30000</v>
      </c>
      <c r="AC314" s="292" t="str">
        <f t="shared" si="292"/>
        <v>OK</v>
      </c>
      <c r="AE314" s="333" t="str">
        <f>IF(U314="","",IF(U314="도비","세입없음","직접입력"))</f>
        <v>세입없음</v>
      </c>
      <c r="AG314" s="318">
        <f t="shared" si="293"/>
        <v>732</v>
      </c>
      <c r="AH314" s="290" t="str">
        <f>IF(U314="","",IF(AND(U314="도비",AE314="세입없음"),"OK",IF(AND(U314&lt;&gt;"도비",AE314&lt;&gt;""),"OK","@@")))</f>
        <v>OK</v>
      </c>
      <c r="AJ314" s="292" t="str">
        <f t="array" ref="AJ314">IF(D314="","",INDEX(구분표!$I$2:$I$313, MATCH(1,(구분표!$E$2:$E$313='17년일출'!C314)*(구분표!$F$2:$F$313='17년일출'!D314)*(구분표!$G$2:$G$313='17년일출'!B314),0)))</f>
        <v>0150</v>
      </c>
      <c r="AL314" s="292"/>
    </row>
    <row r="315" spans="1:38" ht="50.1" customHeight="1">
      <c r="A315" s="252">
        <v>305</v>
      </c>
      <c r="B315" s="334" t="str">
        <f>IFERROR(VLOOKUP($D315,구분표!$A$2:$C$313,2,FALSE),"")</f>
        <v>안전행정위원회</v>
      </c>
      <c r="C315" s="318" t="str">
        <f>IFERROR(VLOOKUP($D315,구분표!$A$2:$C$313,3,FALSE),"")</f>
        <v>자치행정국</v>
      </c>
      <c r="D315" s="299" t="s">
        <v>2178</v>
      </c>
      <c r="E315" s="280" t="s">
        <v>2147</v>
      </c>
      <c r="F315" s="335"/>
      <c r="G315" s="281">
        <v>246</v>
      </c>
      <c r="H315" s="280"/>
      <c r="I315" s="336" t="s">
        <v>2182</v>
      </c>
      <c r="J315" s="283">
        <v>31500</v>
      </c>
      <c r="K315" s="284"/>
      <c r="L315" s="285"/>
      <c r="M315" s="286">
        <f>J315+K315+L315</f>
        <v>31500</v>
      </c>
      <c r="N315" s="337"/>
      <c r="O315" s="288">
        <v>18000</v>
      </c>
      <c r="P315" s="289">
        <f>J315+N315+O315</f>
        <v>49500</v>
      </c>
      <c r="Q315" s="290" t="str">
        <f>IF(AND((M315=0),(P315&gt;0)),"O",IF(AND((K315&lt;0),(M315-P315&lt;0)),"O","X"))</f>
        <v>X</v>
      </c>
      <c r="R315" s="400"/>
      <c r="S315" s="292" t="s">
        <v>2155</v>
      </c>
      <c r="U315" s="332" t="s">
        <v>2155</v>
      </c>
      <c r="V315" s="284">
        <f t="shared" si="296"/>
        <v>0</v>
      </c>
      <c r="W315" s="284">
        <f t="shared" si="297"/>
        <v>0</v>
      </c>
      <c r="X315" s="292" t="str">
        <f t="shared" si="289"/>
        <v>OK</v>
      </c>
      <c r="Z315" s="292" t="s">
        <v>2155</v>
      </c>
      <c r="AA315" s="284">
        <f t="shared" si="290"/>
        <v>0</v>
      </c>
      <c r="AB315" s="284">
        <f t="shared" si="291"/>
        <v>18000</v>
      </c>
      <c r="AC315" s="292" t="str">
        <f t="shared" si="292"/>
        <v>OK</v>
      </c>
      <c r="AE315" s="333" t="str">
        <f>IF(U315="","",IF(U315="도비","세입없음","직접입력"))</f>
        <v>세입없음</v>
      </c>
      <c r="AG315" s="318">
        <f t="shared" si="293"/>
        <v>732</v>
      </c>
      <c r="AH315" s="290" t="str">
        <f>IF(U315="","",IF(AND(U315="도비",AE315="세입없음"),"OK",IF(AND(U315&lt;&gt;"도비",AE315&lt;&gt;""),"OK","@@")))</f>
        <v>OK</v>
      </c>
      <c r="AJ315" s="292" t="str">
        <f t="array" ref="AJ315">IF(D315="","",INDEX(구분표!$I$2:$I$313, MATCH(1,(구분표!$E$2:$E$313='17년일출'!C315)*(구분표!$F$2:$F$313='17년일출'!D315)*(구분표!$G$2:$G$313='17년일출'!B315),0)))</f>
        <v>0150</v>
      </c>
      <c r="AL315" s="292"/>
    </row>
    <row r="316" spans="1:38" ht="50.1" customHeight="1">
      <c r="A316" s="252">
        <v>306</v>
      </c>
      <c r="B316" s="334" t="str">
        <f>IFERROR(VLOOKUP($D316,구분표!$A$2:$C$313,2,FALSE),"")</f>
        <v>안전행정위원회</v>
      </c>
      <c r="C316" s="318" t="str">
        <f>IFERROR(VLOOKUP($D316,구분표!$A$2:$C$313,3,FALSE),"")</f>
        <v>자치행정국</v>
      </c>
      <c r="D316" s="299" t="s">
        <v>2178</v>
      </c>
      <c r="E316" s="280" t="s">
        <v>2147</v>
      </c>
      <c r="F316" s="335"/>
      <c r="G316" s="281">
        <v>246</v>
      </c>
      <c r="H316" s="280"/>
      <c r="I316" s="336" t="s">
        <v>2183</v>
      </c>
      <c r="J316" s="283">
        <v>240000</v>
      </c>
      <c r="K316" s="284"/>
      <c r="L316" s="285"/>
      <c r="M316" s="286">
        <f>J316+K316+L316</f>
        <v>240000</v>
      </c>
      <c r="N316" s="337"/>
      <c r="O316" s="288">
        <v>210000</v>
      </c>
      <c r="P316" s="289">
        <f>J316+N316+O316</f>
        <v>450000</v>
      </c>
      <c r="Q316" s="290" t="str">
        <f>IF(AND((M316=0),(P316&gt;0)),"O",IF(AND((K316&lt;0),(M316-P316&lt;0)),"O","X"))</f>
        <v>X</v>
      </c>
      <c r="R316" s="400"/>
      <c r="S316" s="292" t="s">
        <v>2155</v>
      </c>
      <c r="U316" s="332" t="s">
        <v>2155</v>
      </c>
      <c r="V316" s="284">
        <f t="shared" si="296"/>
        <v>0</v>
      </c>
      <c r="W316" s="284">
        <f t="shared" si="297"/>
        <v>0</v>
      </c>
      <c r="X316" s="292" t="str">
        <f t="shared" si="289"/>
        <v>OK</v>
      </c>
      <c r="Z316" s="292" t="s">
        <v>2155</v>
      </c>
      <c r="AA316" s="284">
        <f t="shared" si="290"/>
        <v>0</v>
      </c>
      <c r="AB316" s="284">
        <f t="shared" si="291"/>
        <v>210000</v>
      </c>
      <c r="AC316" s="292" t="str">
        <f t="shared" si="292"/>
        <v>OK</v>
      </c>
      <c r="AE316" s="333" t="str">
        <f>IF(U316="","",IF(U316="도비","세입없음","직접입력"))</f>
        <v>세입없음</v>
      </c>
      <c r="AG316" s="318">
        <f t="shared" si="293"/>
        <v>732</v>
      </c>
      <c r="AH316" s="290" t="str">
        <f>IF(U316="","",IF(AND(U316="도비",AE316="세입없음"),"OK",IF(AND(U316&lt;&gt;"도비",AE316&lt;&gt;""),"OK","@@")))</f>
        <v>OK</v>
      </c>
      <c r="AJ316" s="292" t="str">
        <f t="array" ref="AJ316">IF(D316="","",INDEX(구분표!$I$2:$I$313, MATCH(1,(구분표!$E$2:$E$313='17년일출'!C316)*(구분표!$F$2:$F$313='17년일출'!D316)*(구분표!$G$2:$G$313='17년일출'!B316),0)))</f>
        <v>0150</v>
      </c>
      <c r="AL316" s="292"/>
    </row>
    <row r="317" spans="1:38" ht="50.1" customHeight="1">
      <c r="A317" s="252">
        <v>307</v>
      </c>
      <c r="B317" s="334" t="str">
        <f>IFERROR(VLOOKUP($D317,구분표!$A$2:$C$313,2,FALSE),"")</f>
        <v>안전행정위원회</v>
      </c>
      <c r="C317" s="318" t="str">
        <f>IFERROR(VLOOKUP($D317,구분표!$A$2:$C$313,3,FALSE),"")</f>
        <v>인재개발원</v>
      </c>
      <c r="D317" s="299" t="s">
        <v>1708</v>
      </c>
      <c r="E317" s="280" t="s">
        <v>1643</v>
      </c>
      <c r="F317" s="335"/>
      <c r="G317" s="281">
        <v>316</v>
      </c>
      <c r="H317" s="280">
        <v>16</v>
      </c>
      <c r="I317" s="336" t="s">
        <v>1716</v>
      </c>
      <c r="J317" s="283">
        <v>90827</v>
      </c>
      <c r="K317" s="284"/>
      <c r="L317" s="285"/>
      <c r="M317" s="286">
        <f t="shared" si="286"/>
        <v>90827</v>
      </c>
      <c r="N317" s="337"/>
      <c r="O317" s="288"/>
      <c r="P317" s="289">
        <f t="shared" si="287"/>
        <v>90827</v>
      </c>
      <c r="Q317" s="290" t="str">
        <f t="shared" si="288"/>
        <v>X</v>
      </c>
      <c r="R317" s="400"/>
      <c r="S317" s="292" t="s">
        <v>489</v>
      </c>
      <c r="U317" s="332" t="s">
        <v>489</v>
      </c>
      <c r="V317" s="284">
        <f t="shared" si="296"/>
        <v>0</v>
      </c>
      <c r="W317" s="284">
        <f t="shared" si="297"/>
        <v>0</v>
      </c>
      <c r="X317" s="292" t="str">
        <f t="shared" si="289"/>
        <v>OK</v>
      </c>
      <c r="Z317" s="292" t="s">
        <v>883</v>
      </c>
      <c r="AA317" s="284">
        <f t="shared" si="290"/>
        <v>0</v>
      </c>
      <c r="AB317" s="284">
        <f t="shared" si="291"/>
        <v>0</v>
      </c>
      <c r="AC317" s="292" t="str">
        <f t="shared" si="292"/>
        <v>OK</v>
      </c>
      <c r="AE317" s="333" t="str">
        <f t="shared" si="295"/>
        <v>세입없음</v>
      </c>
      <c r="AG317" s="318">
        <f t="shared" si="293"/>
        <v>732</v>
      </c>
      <c r="AH317" s="290" t="str">
        <f t="shared" si="294"/>
        <v>OK</v>
      </c>
      <c r="AJ317" s="292" t="str">
        <f t="array" ref="AJ317">IF(D317="","",INDEX(구분표!$I$2:$I$313, MATCH(1,(구분표!$E$2:$E$313='17년일출'!C317)*(구분표!$F$2:$F$313='17년일출'!D317)*(구분표!$G$2:$G$313='17년일출'!B317),0)))</f>
        <v>0209</v>
      </c>
      <c r="AL317" s="292"/>
    </row>
    <row r="318" spans="1:38" ht="50.1" customHeight="1">
      <c r="A318" s="252">
        <v>308</v>
      </c>
      <c r="B318" s="334" t="str">
        <f>IFERROR(VLOOKUP($D318,구분표!$A$2:$C$313,2,FALSE),"")</f>
        <v>안전행정위원회</v>
      </c>
      <c r="C318" s="318" t="str">
        <f>IFERROR(VLOOKUP($D318,구분표!$A$2:$C$313,3,FALSE),"")</f>
        <v>인재개발원</v>
      </c>
      <c r="D318" s="299" t="s">
        <v>1708</v>
      </c>
      <c r="E318" s="280" t="s">
        <v>1643</v>
      </c>
      <c r="F318" s="335"/>
      <c r="G318" s="281">
        <v>316</v>
      </c>
      <c r="H318" s="280">
        <v>16</v>
      </c>
      <c r="I318" s="336" t="s">
        <v>1717</v>
      </c>
      <c r="J318" s="283">
        <v>8000</v>
      </c>
      <c r="K318" s="284"/>
      <c r="L318" s="285"/>
      <c r="M318" s="286">
        <f t="shared" si="286"/>
        <v>8000</v>
      </c>
      <c r="N318" s="337"/>
      <c r="O318" s="288"/>
      <c r="P318" s="289">
        <f t="shared" si="287"/>
        <v>8000</v>
      </c>
      <c r="Q318" s="290" t="str">
        <f t="shared" si="288"/>
        <v>X</v>
      </c>
      <c r="R318" s="400"/>
      <c r="S318" s="292" t="s">
        <v>489</v>
      </c>
      <c r="U318" s="332" t="s">
        <v>489</v>
      </c>
      <c r="V318" s="284">
        <f t="shared" si="296"/>
        <v>0</v>
      </c>
      <c r="W318" s="284">
        <f t="shared" si="297"/>
        <v>0</v>
      </c>
      <c r="X318" s="292" t="str">
        <f t="shared" si="289"/>
        <v>OK</v>
      </c>
      <c r="Z318" s="292" t="s">
        <v>883</v>
      </c>
      <c r="AA318" s="284">
        <f t="shared" si="290"/>
        <v>0</v>
      </c>
      <c r="AB318" s="284">
        <f t="shared" si="291"/>
        <v>0</v>
      </c>
      <c r="AC318" s="292" t="str">
        <f t="shared" si="292"/>
        <v>OK</v>
      </c>
      <c r="AE318" s="333" t="str">
        <f t="shared" si="295"/>
        <v>세입없음</v>
      </c>
      <c r="AG318" s="318">
        <f t="shared" si="293"/>
        <v>732</v>
      </c>
      <c r="AH318" s="290" t="str">
        <f t="shared" si="294"/>
        <v>OK</v>
      </c>
      <c r="AJ318" s="292" t="str">
        <f t="array" ref="AJ318">IF(D318="","",INDEX(구분표!$I$2:$I$313, MATCH(1,(구분표!$E$2:$E$313='17년일출'!C318)*(구분표!$F$2:$F$313='17년일출'!D318)*(구분표!$G$2:$G$313='17년일출'!B318),0)))</f>
        <v>0209</v>
      </c>
      <c r="AL318" s="292"/>
    </row>
    <row r="319" spans="1:38" ht="50.1" customHeight="1">
      <c r="A319" s="252">
        <v>309</v>
      </c>
      <c r="B319" s="334" t="str">
        <f>IFERROR(VLOOKUP($D319,구분표!$A$2:$C$313,2,FALSE),"")</f>
        <v>안전행정위원회</v>
      </c>
      <c r="C319" s="318" t="str">
        <f>IFERROR(VLOOKUP($D319,구분표!$A$2:$C$313,3,FALSE),"")</f>
        <v>인재개발원</v>
      </c>
      <c r="D319" s="299" t="s">
        <v>1708</v>
      </c>
      <c r="E319" s="280" t="s">
        <v>1643</v>
      </c>
      <c r="F319" s="335"/>
      <c r="G319" s="281">
        <v>316</v>
      </c>
      <c r="H319" s="280">
        <v>16</v>
      </c>
      <c r="I319" s="336" t="s">
        <v>1718</v>
      </c>
      <c r="J319" s="283">
        <v>108226</v>
      </c>
      <c r="K319" s="284"/>
      <c r="L319" s="285"/>
      <c r="M319" s="286">
        <f t="shared" si="286"/>
        <v>108226</v>
      </c>
      <c r="N319" s="337"/>
      <c r="O319" s="288"/>
      <c r="P319" s="289">
        <f t="shared" si="287"/>
        <v>108226</v>
      </c>
      <c r="Q319" s="290" t="str">
        <f t="shared" si="288"/>
        <v>X</v>
      </c>
      <c r="R319" s="400"/>
      <c r="S319" s="292" t="s">
        <v>489</v>
      </c>
      <c r="U319" s="332" t="s">
        <v>489</v>
      </c>
      <c r="V319" s="284">
        <f t="shared" si="296"/>
        <v>0</v>
      </c>
      <c r="W319" s="284">
        <f t="shared" si="297"/>
        <v>0</v>
      </c>
      <c r="X319" s="292" t="str">
        <f t="shared" si="289"/>
        <v>OK</v>
      </c>
      <c r="Z319" s="292" t="s">
        <v>883</v>
      </c>
      <c r="AA319" s="284">
        <f t="shared" si="290"/>
        <v>0</v>
      </c>
      <c r="AB319" s="284">
        <f t="shared" si="291"/>
        <v>0</v>
      </c>
      <c r="AC319" s="292" t="str">
        <f t="shared" si="292"/>
        <v>OK</v>
      </c>
      <c r="AE319" s="333" t="str">
        <f t="shared" si="295"/>
        <v>세입없음</v>
      </c>
      <c r="AG319" s="318">
        <f t="shared" si="293"/>
        <v>732</v>
      </c>
      <c r="AH319" s="290" t="str">
        <f t="shared" si="294"/>
        <v>OK</v>
      </c>
      <c r="AJ319" s="292" t="str">
        <f t="array" ref="AJ319">IF(D319="","",INDEX(구분표!$I$2:$I$313, MATCH(1,(구분표!$E$2:$E$313='17년일출'!C319)*(구분표!$F$2:$F$313='17년일출'!D319)*(구분표!$G$2:$G$313='17년일출'!B319),0)))</f>
        <v>0209</v>
      </c>
      <c r="AL319" s="292"/>
    </row>
    <row r="320" spans="1:38" ht="50.1" customHeight="1">
      <c r="A320" s="252">
        <v>310</v>
      </c>
      <c r="B320" s="334" t="str">
        <f>IFERROR(VLOOKUP($D320,구분표!$A$2:$C$313,2,FALSE),"")</f>
        <v>안전행정위원회</v>
      </c>
      <c r="C320" s="318" t="str">
        <f>IFERROR(VLOOKUP($D320,구분표!$A$2:$C$313,3,FALSE),"")</f>
        <v>균형발전기획실</v>
      </c>
      <c r="D320" s="299" t="s">
        <v>269</v>
      </c>
      <c r="E320" s="280" t="s">
        <v>822</v>
      </c>
      <c r="F320" s="335"/>
      <c r="G320" s="281">
        <v>297</v>
      </c>
      <c r="H320" s="280">
        <v>34</v>
      </c>
      <c r="I320" s="336" t="s">
        <v>1233</v>
      </c>
      <c r="J320" s="283">
        <v>14808</v>
      </c>
      <c r="K320" s="284">
        <v>-6700</v>
      </c>
      <c r="L320" s="285"/>
      <c r="M320" s="286">
        <f t="shared" si="286"/>
        <v>8108</v>
      </c>
      <c r="N320" s="337"/>
      <c r="O320" s="288"/>
      <c r="P320" s="289">
        <f t="shared" si="287"/>
        <v>14808</v>
      </c>
      <c r="Q320" s="290" t="str">
        <f t="shared" si="288"/>
        <v>O</v>
      </c>
      <c r="R320" s="400"/>
      <c r="S320" s="292" t="s">
        <v>883</v>
      </c>
      <c r="U320" s="332" t="s">
        <v>883</v>
      </c>
      <c r="V320" s="284">
        <f t="shared" si="296"/>
        <v>0</v>
      </c>
      <c r="W320" s="284">
        <f t="shared" si="297"/>
        <v>-6700</v>
      </c>
      <c r="X320" s="292" t="str">
        <f t="shared" si="289"/>
        <v>OK</v>
      </c>
      <c r="Z320" s="292" t="s">
        <v>883</v>
      </c>
      <c r="AA320" s="284">
        <f t="shared" si="290"/>
        <v>0</v>
      </c>
      <c r="AB320" s="284">
        <f t="shared" si="291"/>
        <v>0</v>
      </c>
      <c r="AC320" s="292" t="str">
        <f t="shared" si="292"/>
        <v>OK</v>
      </c>
      <c r="AE320" s="333" t="str">
        <f t="shared" si="295"/>
        <v>세입없음</v>
      </c>
      <c r="AG320" s="318">
        <f t="shared" si="293"/>
        <v>732</v>
      </c>
      <c r="AH320" s="290" t="str">
        <f t="shared" si="294"/>
        <v>OK</v>
      </c>
      <c r="AJ320" s="292" t="str">
        <f t="array" ref="AJ320">IF(D320="","",INDEX(구분표!$I$2:$I$313, MATCH(1,(구분표!$E$2:$E$313='17년일출'!C320)*(구분표!$F$2:$F$313='17년일출'!D320)*(구분표!$G$2:$G$313='17년일출'!B320),0)))</f>
        <v>0207</v>
      </c>
      <c r="AL320" s="292"/>
    </row>
    <row r="321" spans="1:38" ht="50.1" customHeight="1">
      <c r="A321" s="252">
        <v>311</v>
      </c>
      <c r="B321" s="334" t="str">
        <f>IFERROR(VLOOKUP($D321,구분표!$A$2:$C$313,2,FALSE),"")</f>
        <v>안전행정위원회</v>
      </c>
      <c r="C321" s="318" t="str">
        <f>IFERROR(VLOOKUP($D321,구분표!$A$2:$C$313,3,FALSE),"")</f>
        <v>균형발전기획실</v>
      </c>
      <c r="D321" s="299" t="s">
        <v>269</v>
      </c>
      <c r="E321" s="280" t="s">
        <v>822</v>
      </c>
      <c r="F321" s="335"/>
      <c r="G321" s="281">
        <v>298</v>
      </c>
      <c r="H321" s="280">
        <v>49</v>
      </c>
      <c r="I321" s="336" t="s">
        <v>1234</v>
      </c>
      <c r="J321" s="283">
        <v>10000</v>
      </c>
      <c r="K321" s="284"/>
      <c r="L321" s="285">
        <v>40000</v>
      </c>
      <c r="M321" s="286">
        <f t="shared" si="286"/>
        <v>50000</v>
      </c>
      <c r="N321" s="337"/>
      <c r="O321" s="288">
        <v>40000</v>
      </c>
      <c r="P321" s="289">
        <f t="shared" si="287"/>
        <v>50000</v>
      </c>
      <c r="Q321" s="290" t="str">
        <f t="shared" si="288"/>
        <v>X</v>
      </c>
      <c r="R321" s="400"/>
      <c r="S321" s="292" t="s">
        <v>883</v>
      </c>
      <c r="U321" s="332" t="s">
        <v>883</v>
      </c>
      <c r="V321" s="284">
        <f t="shared" si="296"/>
        <v>0</v>
      </c>
      <c r="W321" s="284">
        <f t="shared" si="297"/>
        <v>40000</v>
      </c>
      <c r="X321" s="292" t="str">
        <f t="shared" si="289"/>
        <v>OK</v>
      </c>
      <c r="Z321" s="292" t="s">
        <v>883</v>
      </c>
      <c r="AA321" s="284">
        <f t="shared" si="290"/>
        <v>0</v>
      </c>
      <c r="AB321" s="284">
        <f t="shared" si="291"/>
        <v>40000</v>
      </c>
      <c r="AC321" s="292" t="str">
        <f t="shared" si="292"/>
        <v>OK</v>
      </c>
      <c r="AE321" s="333" t="str">
        <f t="shared" si="295"/>
        <v>세입없음</v>
      </c>
      <c r="AG321" s="318">
        <f t="shared" si="293"/>
        <v>732</v>
      </c>
      <c r="AH321" s="290" t="str">
        <f t="shared" si="294"/>
        <v>OK</v>
      </c>
      <c r="AJ321" s="292" t="str">
        <f t="array" ref="AJ321">IF(D321="","",INDEX(구분표!$I$2:$I$313, MATCH(1,(구분표!$E$2:$E$313='17년일출'!C321)*(구분표!$F$2:$F$313='17년일출'!D321)*(구분표!$G$2:$G$313='17년일출'!B321),0)))</f>
        <v>0207</v>
      </c>
      <c r="AL321" s="292"/>
    </row>
    <row r="322" spans="1:38" ht="50.1" customHeight="1">
      <c r="A322" s="252">
        <v>312</v>
      </c>
      <c r="B322" s="334" t="str">
        <f>IFERROR(VLOOKUP($D322,구분표!$A$2:$C$313,2,FALSE),"")</f>
        <v>안전행정위원회</v>
      </c>
      <c r="C322" s="318" t="str">
        <f>IFERROR(VLOOKUP($D322,구분표!$A$2:$C$313,3,FALSE),"")</f>
        <v>균형발전기획실</v>
      </c>
      <c r="D322" s="299" t="s">
        <v>269</v>
      </c>
      <c r="E322" s="280" t="s">
        <v>822</v>
      </c>
      <c r="F322" s="335"/>
      <c r="G322" s="281">
        <v>302</v>
      </c>
      <c r="H322" s="280">
        <v>104</v>
      </c>
      <c r="I322" s="336" t="s">
        <v>1719</v>
      </c>
      <c r="J322" s="283">
        <v>18400000</v>
      </c>
      <c r="K322" s="284"/>
      <c r="L322" s="285"/>
      <c r="M322" s="286">
        <f t="shared" si="286"/>
        <v>18400000</v>
      </c>
      <c r="N322" s="337">
        <v>-13400000</v>
      </c>
      <c r="O322" s="288"/>
      <c r="P322" s="289">
        <f t="shared" si="287"/>
        <v>5000000</v>
      </c>
      <c r="Q322" s="290" t="str">
        <f t="shared" si="288"/>
        <v>X</v>
      </c>
      <c r="R322" s="400"/>
      <c r="S322" s="292" t="s">
        <v>1645</v>
      </c>
      <c r="U322" s="332" t="s">
        <v>1645</v>
      </c>
      <c r="V322" s="284">
        <f t="shared" si="296"/>
        <v>0</v>
      </c>
      <c r="W322" s="284">
        <f t="shared" si="297"/>
        <v>0</v>
      </c>
      <c r="X322" s="292" t="str">
        <f t="shared" si="289"/>
        <v>OK</v>
      </c>
      <c r="Z322" s="292" t="s">
        <v>883</v>
      </c>
      <c r="AA322" s="284">
        <f t="shared" si="290"/>
        <v>0</v>
      </c>
      <c r="AB322" s="284">
        <f t="shared" si="291"/>
        <v>-13400000</v>
      </c>
      <c r="AC322" s="292" t="str">
        <f t="shared" si="292"/>
        <v>OK</v>
      </c>
      <c r="AE322" s="333" t="str">
        <f t="shared" si="295"/>
        <v>세입없음</v>
      </c>
      <c r="AG322" s="318">
        <f t="shared" si="293"/>
        <v>732</v>
      </c>
      <c r="AH322" s="290" t="str">
        <f t="shared" si="294"/>
        <v>OK</v>
      </c>
      <c r="AJ322" s="292" t="str">
        <f t="array" ref="AJ322">IF(D322="","",INDEX(구분표!$I$2:$I$313, MATCH(1,(구분표!$E$2:$E$313='17년일출'!C322)*(구분표!$F$2:$F$313='17년일출'!D322)*(구분표!$G$2:$G$313='17년일출'!B322),0)))</f>
        <v>0207</v>
      </c>
      <c r="AL322" s="292"/>
    </row>
    <row r="323" spans="1:38" ht="50.1" customHeight="1">
      <c r="A323" s="252">
        <v>313</v>
      </c>
      <c r="B323" s="334" t="str">
        <f>IFERROR(VLOOKUP($D323,구분표!$A$2:$C$313,2,FALSE),"")</f>
        <v>안전행정위원회</v>
      </c>
      <c r="C323" s="318" t="str">
        <f>IFERROR(VLOOKUP($D323,구분표!$A$2:$C$313,3,FALSE),"")</f>
        <v>인재개발원</v>
      </c>
      <c r="D323" s="299" t="s">
        <v>588</v>
      </c>
      <c r="E323" s="280" t="s">
        <v>2147</v>
      </c>
      <c r="F323" s="335"/>
      <c r="G323" s="281"/>
      <c r="H323" s="280"/>
      <c r="I323" s="336" t="s">
        <v>2197</v>
      </c>
      <c r="J323" s="283">
        <v>18000</v>
      </c>
      <c r="K323" s="284"/>
      <c r="L323" s="285"/>
      <c r="M323" s="286">
        <f t="shared" si="286"/>
        <v>18000</v>
      </c>
      <c r="N323" s="337">
        <v>-2700</v>
      </c>
      <c r="O323" s="288"/>
      <c r="P323" s="289">
        <f t="shared" si="287"/>
        <v>15300</v>
      </c>
      <c r="Q323" s="290" t="str">
        <f t="shared" si="288"/>
        <v>X</v>
      </c>
      <c r="R323" s="400"/>
      <c r="S323" s="292" t="s">
        <v>2155</v>
      </c>
      <c r="U323" s="332" t="s">
        <v>2155</v>
      </c>
      <c r="V323" s="284">
        <f t="shared" si="296"/>
        <v>0</v>
      </c>
      <c r="W323" s="284">
        <f t="shared" si="297"/>
        <v>0</v>
      </c>
      <c r="X323" s="292" t="str">
        <f t="shared" si="289"/>
        <v>OK</v>
      </c>
      <c r="Z323" s="292" t="s">
        <v>2155</v>
      </c>
      <c r="AA323" s="284">
        <f t="shared" si="290"/>
        <v>0</v>
      </c>
      <c r="AB323" s="284">
        <f t="shared" si="291"/>
        <v>-2700</v>
      </c>
      <c r="AC323" s="292" t="str">
        <f t="shared" si="292"/>
        <v>OK</v>
      </c>
      <c r="AE323" s="333" t="str">
        <f t="shared" si="295"/>
        <v>세입없음</v>
      </c>
      <c r="AG323" s="318">
        <f t="shared" si="293"/>
        <v>732</v>
      </c>
      <c r="AH323" s="290" t="str">
        <f t="shared" si="294"/>
        <v>OK</v>
      </c>
      <c r="AJ323" s="292" t="str">
        <f t="array" ref="AJ323">IF(D323="","",INDEX(구분표!$I$2:$I$313, MATCH(1,(구분표!$E$2:$E$313='17년일출'!C323)*(구분표!$F$2:$F$313='17년일출'!D323)*(구분표!$G$2:$G$313='17년일출'!B323),0)))</f>
        <v>0209</v>
      </c>
      <c r="AL323" s="292"/>
    </row>
    <row r="324" spans="1:38" ht="50.1" customHeight="1">
      <c r="A324" s="252">
        <v>314</v>
      </c>
      <c r="B324" s="334" t="str">
        <f>IFERROR(VLOOKUP($D324,구분표!$A$2:$C$313,2,FALSE),"")</f>
        <v>안전행정위원회</v>
      </c>
      <c r="C324" s="318" t="str">
        <f>IFERROR(VLOOKUP($D324,구분표!$A$2:$C$313,3,FALSE),"")</f>
        <v>균형발전기획실</v>
      </c>
      <c r="D324" s="299" t="s">
        <v>271</v>
      </c>
      <c r="E324" s="280" t="s">
        <v>2147</v>
      </c>
      <c r="F324" s="335"/>
      <c r="G324" s="281"/>
      <c r="H324" s="280"/>
      <c r="I324" s="336" t="s">
        <v>2198</v>
      </c>
      <c r="J324" s="283">
        <v>18000</v>
      </c>
      <c r="K324" s="284"/>
      <c r="L324" s="285"/>
      <c r="M324" s="286">
        <f t="shared" si="286"/>
        <v>18000</v>
      </c>
      <c r="N324" s="337">
        <v>-2700</v>
      </c>
      <c r="O324" s="288"/>
      <c r="P324" s="289">
        <f t="shared" si="287"/>
        <v>15300</v>
      </c>
      <c r="Q324" s="290" t="str">
        <f t="shared" si="288"/>
        <v>X</v>
      </c>
      <c r="R324" s="400"/>
      <c r="S324" s="292" t="s">
        <v>2155</v>
      </c>
      <c r="U324" s="332" t="s">
        <v>2155</v>
      </c>
      <c r="V324" s="284">
        <f t="shared" si="296"/>
        <v>0</v>
      </c>
      <c r="W324" s="284">
        <f t="shared" si="297"/>
        <v>0</v>
      </c>
      <c r="X324" s="292" t="str">
        <f t="shared" si="289"/>
        <v>OK</v>
      </c>
      <c r="Z324" s="292" t="s">
        <v>2155</v>
      </c>
      <c r="AA324" s="284">
        <f t="shared" si="290"/>
        <v>0</v>
      </c>
      <c r="AB324" s="284">
        <f t="shared" si="291"/>
        <v>-2700</v>
      </c>
      <c r="AC324" s="292" t="str">
        <f t="shared" si="292"/>
        <v>OK</v>
      </c>
      <c r="AE324" s="333" t="str">
        <f t="shared" si="295"/>
        <v>세입없음</v>
      </c>
      <c r="AG324" s="318">
        <f t="shared" si="293"/>
        <v>732</v>
      </c>
      <c r="AH324" s="290" t="str">
        <f t="shared" si="294"/>
        <v>OK</v>
      </c>
      <c r="AJ324" s="292" t="str">
        <f t="array" ref="AJ324">IF(D324="","",INDEX(구분표!$I$2:$I$313, MATCH(1,(구분표!$E$2:$E$313='17년일출'!C324)*(구분표!$F$2:$F$313='17년일출'!D324)*(구분표!$G$2:$G$313='17년일출'!B324),0)))</f>
        <v>0208</v>
      </c>
      <c r="AL324" s="292"/>
    </row>
    <row r="325" spans="1:38" ht="50.1" customHeight="1">
      <c r="A325" s="252">
        <v>315</v>
      </c>
      <c r="B325" s="334" t="str">
        <f>IFERROR(VLOOKUP($D325,구분표!$A$2:$C$313,2,FALSE),"")</f>
        <v>안전행정위원회</v>
      </c>
      <c r="C325" s="318" t="str">
        <f>IFERROR(VLOOKUP($D325,구분표!$A$2:$C$313,3,FALSE),"")</f>
        <v>균형발전기획실</v>
      </c>
      <c r="D325" s="299" t="s">
        <v>269</v>
      </c>
      <c r="E325" s="280" t="s">
        <v>2147</v>
      </c>
      <c r="F325" s="335"/>
      <c r="G325" s="281"/>
      <c r="H325" s="280"/>
      <c r="I325" s="336" t="s">
        <v>2199</v>
      </c>
      <c r="J325" s="283">
        <v>100000</v>
      </c>
      <c r="K325" s="284"/>
      <c r="L325" s="285"/>
      <c r="M325" s="286">
        <f t="shared" si="286"/>
        <v>100000</v>
      </c>
      <c r="N325" s="337">
        <v>-25000</v>
      </c>
      <c r="O325" s="288"/>
      <c r="P325" s="289">
        <f t="shared" si="287"/>
        <v>75000</v>
      </c>
      <c r="Q325" s="290" t="str">
        <f t="shared" si="288"/>
        <v>X</v>
      </c>
      <c r="R325" s="400"/>
      <c r="S325" s="292" t="s">
        <v>2155</v>
      </c>
      <c r="U325" s="332" t="s">
        <v>2155</v>
      </c>
      <c r="V325" s="284">
        <f t="shared" si="296"/>
        <v>0</v>
      </c>
      <c r="W325" s="284">
        <f t="shared" si="297"/>
        <v>0</v>
      </c>
      <c r="X325" s="292" t="str">
        <f t="shared" si="289"/>
        <v>OK</v>
      </c>
      <c r="Z325" s="292" t="s">
        <v>2155</v>
      </c>
      <c r="AA325" s="284">
        <f t="shared" si="290"/>
        <v>0</v>
      </c>
      <c r="AB325" s="284">
        <f t="shared" si="291"/>
        <v>-25000</v>
      </c>
      <c r="AC325" s="292" t="str">
        <f t="shared" si="292"/>
        <v>OK</v>
      </c>
      <c r="AE325" s="333" t="str">
        <f t="shared" si="295"/>
        <v>세입없음</v>
      </c>
      <c r="AG325" s="318">
        <f t="shared" si="293"/>
        <v>732</v>
      </c>
      <c r="AH325" s="290" t="str">
        <f t="shared" si="294"/>
        <v>OK</v>
      </c>
      <c r="AJ325" s="292" t="str">
        <f t="array" ref="AJ325">IF(D325="","",INDEX(구분표!$I$2:$I$313, MATCH(1,(구분표!$E$2:$E$313='17년일출'!C325)*(구분표!$F$2:$F$313='17년일출'!D325)*(구분표!$G$2:$G$313='17년일출'!B325),0)))</f>
        <v>0207</v>
      </c>
      <c r="AL325" s="292"/>
    </row>
    <row r="326" spans="1:38" ht="50.1" customHeight="1">
      <c r="A326" s="252">
        <v>316</v>
      </c>
      <c r="B326" s="334" t="str">
        <f>IFERROR(VLOOKUP($D326,구분표!$A$2:$C$313,2,FALSE),"")</f>
        <v>안전행정위원회</v>
      </c>
      <c r="C326" s="318" t="str">
        <f>IFERROR(VLOOKUP($D326,구분표!$A$2:$C$313,3,FALSE),"")</f>
        <v>자치행정국</v>
      </c>
      <c r="D326" s="299" t="s">
        <v>161</v>
      </c>
      <c r="E326" s="280" t="s">
        <v>2147</v>
      </c>
      <c r="F326" s="335"/>
      <c r="G326" s="281"/>
      <c r="H326" s="280"/>
      <c r="I326" s="336" t="s">
        <v>2200</v>
      </c>
      <c r="J326" s="283">
        <v>36000</v>
      </c>
      <c r="K326" s="284"/>
      <c r="L326" s="285"/>
      <c r="M326" s="286">
        <f t="shared" ref="M326:M327" si="298">J326+K326+L326</f>
        <v>36000</v>
      </c>
      <c r="N326" s="337">
        <v>-8000</v>
      </c>
      <c r="O326" s="288"/>
      <c r="P326" s="289">
        <f t="shared" ref="P326:P327" si="299">J326+N326+O326</f>
        <v>28000</v>
      </c>
      <c r="Q326" s="290" t="str">
        <f t="shared" ref="Q326:Q327" si="300">IF(AND((M326=0),(P326&gt;0)),"O",IF(AND((K326&lt;0),(M326-P326&lt;0)),"O","X"))</f>
        <v>X</v>
      </c>
      <c r="R326" s="400"/>
      <c r="S326" s="292" t="s">
        <v>2155</v>
      </c>
      <c r="U326" s="332" t="s">
        <v>2155</v>
      </c>
      <c r="V326" s="284">
        <f t="shared" si="296"/>
        <v>0</v>
      </c>
      <c r="W326" s="284">
        <f t="shared" si="297"/>
        <v>0</v>
      </c>
      <c r="X326" s="292" t="str">
        <f t="shared" si="289"/>
        <v>OK</v>
      </c>
      <c r="Z326" s="292" t="s">
        <v>2155</v>
      </c>
      <c r="AA326" s="284">
        <f t="shared" si="290"/>
        <v>0</v>
      </c>
      <c r="AB326" s="284">
        <f t="shared" si="291"/>
        <v>-8000</v>
      </c>
      <c r="AC326" s="292" t="str">
        <f t="shared" si="292"/>
        <v>OK</v>
      </c>
      <c r="AE326" s="333" t="str">
        <f t="shared" ref="AE326:AE327" si="301">IF(U326="","",IF(U326="도비","세입없음","직접입력"))</f>
        <v>세입없음</v>
      </c>
      <c r="AG326" s="318">
        <f t="shared" si="293"/>
        <v>732</v>
      </c>
      <c r="AH326" s="290" t="str">
        <f t="shared" ref="AH326:AH327" si="302">IF(U326="","",IF(AND(U326="도비",AE326="세입없음"),"OK",IF(AND(U326&lt;&gt;"도비",AE326&lt;&gt;""),"OK","@@")))</f>
        <v>OK</v>
      </c>
      <c r="AJ326" s="292" t="str">
        <f t="array" ref="AJ326">IF(D326="","",INDEX(구분표!$I$2:$I$313, MATCH(1,(구분표!$E$2:$E$313='17년일출'!C326)*(구분표!$F$2:$F$313='17년일출'!D326)*(구분표!$G$2:$G$313='17년일출'!B326),0)))</f>
        <v>0151</v>
      </c>
      <c r="AL326" s="292"/>
    </row>
    <row r="327" spans="1:38" ht="50.1" customHeight="1">
      <c r="A327" s="252">
        <v>317</v>
      </c>
      <c r="B327" s="334" t="str">
        <f>IFERROR(VLOOKUP($D327,구분표!$A$2:$C$313,2,FALSE),"")</f>
        <v>안전행정위원회</v>
      </c>
      <c r="C327" s="318" t="str">
        <f>IFERROR(VLOOKUP($D327,구분표!$A$2:$C$313,3,FALSE),"")</f>
        <v>자치행정국</v>
      </c>
      <c r="D327" s="299" t="s">
        <v>157</v>
      </c>
      <c r="E327" s="280" t="s">
        <v>2147</v>
      </c>
      <c r="F327" s="335"/>
      <c r="G327" s="281"/>
      <c r="H327" s="280"/>
      <c r="I327" s="336" t="s">
        <v>2201</v>
      </c>
      <c r="J327" s="283">
        <v>27000</v>
      </c>
      <c r="K327" s="284"/>
      <c r="L327" s="285"/>
      <c r="M327" s="286">
        <f t="shared" si="298"/>
        <v>27000</v>
      </c>
      <c r="N327" s="337">
        <v>-4050</v>
      </c>
      <c r="O327" s="288"/>
      <c r="P327" s="289">
        <f t="shared" si="299"/>
        <v>22950</v>
      </c>
      <c r="Q327" s="290" t="str">
        <f t="shared" si="300"/>
        <v>X</v>
      </c>
      <c r="R327" s="400"/>
      <c r="S327" s="292" t="s">
        <v>2155</v>
      </c>
      <c r="U327" s="332" t="s">
        <v>2155</v>
      </c>
      <c r="V327" s="284">
        <f t="shared" si="296"/>
        <v>0</v>
      </c>
      <c r="W327" s="284">
        <f t="shared" si="297"/>
        <v>0</v>
      </c>
      <c r="X327" s="292" t="str">
        <f t="shared" si="289"/>
        <v>OK</v>
      </c>
      <c r="Z327" s="292" t="s">
        <v>2155</v>
      </c>
      <c r="AA327" s="284">
        <f t="shared" si="290"/>
        <v>0</v>
      </c>
      <c r="AB327" s="284">
        <f t="shared" si="291"/>
        <v>-4050</v>
      </c>
      <c r="AC327" s="292" t="str">
        <f t="shared" si="292"/>
        <v>OK</v>
      </c>
      <c r="AE327" s="333" t="str">
        <f t="shared" si="301"/>
        <v>세입없음</v>
      </c>
      <c r="AG327" s="318">
        <f t="shared" si="293"/>
        <v>732</v>
      </c>
      <c r="AH327" s="290" t="str">
        <f t="shared" si="302"/>
        <v>OK</v>
      </c>
      <c r="AJ327" s="292" t="str">
        <f t="array" ref="AJ327">IF(D327="","",INDEX(구분표!$I$2:$I$313, MATCH(1,(구분표!$E$2:$E$313='17년일출'!C327)*(구분표!$F$2:$F$313='17년일출'!D327)*(구분표!$G$2:$G$313='17년일출'!B327),0)))</f>
        <v>0150</v>
      </c>
      <c r="AL327" s="292"/>
    </row>
    <row r="328" spans="1:38" ht="50.1" hidden="1" customHeight="1">
      <c r="A328" s="252">
        <v>318</v>
      </c>
      <c r="B328" s="334" t="str">
        <f>IFERROR(VLOOKUP($D328,구분표!$A$2:$C$313,2,FALSE),"")</f>
        <v/>
      </c>
      <c r="C328" s="318" t="str">
        <f>IFERROR(VLOOKUP($D328,구분표!$A$2:$C$313,3,FALSE),"")</f>
        <v/>
      </c>
      <c r="D328" s="299"/>
      <c r="E328" s="280"/>
      <c r="F328" s="335"/>
      <c r="G328" s="281"/>
      <c r="H328" s="280"/>
      <c r="I328" s="336"/>
      <c r="J328" s="283"/>
      <c r="K328" s="284"/>
      <c r="L328" s="285"/>
      <c r="M328" s="286">
        <f t="shared" si="286"/>
        <v>0</v>
      </c>
      <c r="N328" s="337"/>
      <c r="O328" s="288"/>
      <c r="P328" s="289">
        <f t="shared" si="287"/>
        <v>0</v>
      </c>
      <c r="Q328" s="290" t="str">
        <f t="shared" si="288"/>
        <v>X</v>
      </c>
      <c r="R328" s="400"/>
      <c r="S328" s="292"/>
      <c r="U328" s="332"/>
      <c r="V328" s="284">
        <f t="shared" si="296"/>
        <v>0</v>
      </c>
      <c r="W328" s="284">
        <f t="shared" si="297"/>
        <v>0</v>
      </c>
      <c r="X328" s="292" t="str">
        <f t="shared" si="289"/>
        <v>OK</v>
      </c>
      <c r="Z328" s="292"/>
      <c r="AA328" s="284">
        <f t="shared" si="290"/>
        <v>0</v>
      </c>
      <c r="AB328" s="284">
        <f t="shared" si="291"/>
        <v>0</v>
      </c>
      <c r="AC328" s="292" t="str">
        <f t="shared" si="292"/>
        <v>OK</v>
      </c>
      <c r="AE328" s="333" t="str">
        <f t="shared" si="295"/>
        <v/>
      </c>
      <c r="AG328" s="318" t="str">
        <f t="shared" si="293"/>
        <v/>
      </c>
      <c r="AH328" s="290" t="str">
        <f t="shared" si="294"/>
        <v/>
      </c>
      <c r="AJ328" s="292" t="str">
        <f t="array" ref="AJ328">IF(D328="","",INDEX(구분표!$I$2:$I$313, MATCH(1,(구분표!$E$2:$E$313='17년일출'!C328)*(구분표!$F$2:$F$313='17년일출'!D328)*(구분표!$G$2:$G$313='17년일출'!B328),0)))</f>
        <v/>
      </c>
      <c r="AL328" s="292"/>
    </row>
    <row r="329" spans="1:38" ht="50.1" hidden="1" customHeight="1">
      <c r="A329" s="252">
        <v>319</v>
      </c>
      <c r="B329" s="334" t="str">
        <f>IFERROR(VLOOKUP($D329,구분표!$A$2:$C$313,2,FALSE),"")</f>
        <v/>
      </c>
      <c r="C329" s="318" t="str">
        <f>IFERROR(VLOOKUP($D329,구분표!$A$2:$C$313,3,FALSE),"")</f>
        <v/>
      </c>
      <c r="D329" s="299"/>
      <c r="E329" s="280"/>
      <c r="F329" s="335"/>
      <c r="G329" s="281"/>
      <c r="H329" s="280"/>
      <c r="I329" s="336"/>
      <c r="J329" s="283"/>
      <c r="K329" s="284"/>
      <c r="L329" s="285"/>
      <c r="M329" s="286">
        <f t="shared" si="286"/>
        <v>0</v>
      </c>
      <c r="N329" s="337"/>
      <c r="O329" s="288"/>
      <c r="P329" s="289">
        <f t="shared" si="287"/>
        <v>0</v>
      </c>
      <c r="Q329" s="290" t="str">
        <f t="shared" si="288"/>
        <v>X</v>
      </c>
      <c r="R329" s="400"/>
      <c r="S329" s="292"/>
      <c r="U329" s="332"/>
      <c r="V329" s="284">
        <f t="shared" si="296"/>
        <v>0</v>
      </c>
      <c r="W329" s="284">
        <f t="shared" si="297"/>
        <v>0</v>
      </c>
      <c r="X329" s="292" t="str">
        <f t="shared" si="289"/>
        <v>OK</v>
      </c>
      <c r="Z329" s="292"/>
      <c r="AA329" s="284">
        <f t="shared" si="290"/>
        <v>0</v>
      </c>
      <c r="AB329" s="284">
        <f t="shared" si="291"/>
        <v>0</v>
      </c>
      <c r="AC329" s="292" t="str">
        <f t="shared" si="292"/>
        <v>OK</v>
      </c>
      <c r="AE329" s="333" t="str">
        <f t="shared" si="295"/>
        <v/>
      </c>
      <c r="AG329" s="318" t="str">
        <f t="shared" si="293"/>
        <v/>
      </c>
      <c r="AH329" s="290" t="str">
        <f t="shared" si="294"/>
        <v/>
      </c>
      <c r="AJ329" s="292" t="str">
        <f t="array" ref="AJ329">IF(D329="","",INDEX(구분표!$I$2:$I$313, MATCH(1,(구분표!$E$2:$E$313='17년일출'!C329)*(구분표!$F$2:$F$313='17년일출'!D329)*(구분표!$G$2:$G$313='17년일출'!B329),0)))</f>
        <v/>
      </c>
      <c r="AL329" s="292"/>
    </row>
    <row r="330" spans="1:38" ht="50.1" hidden="1" customHeight="1">
      <c r="A330" s="252">
        <v>320</v>
      </c>
      <c r="B330" s="334" t="str">
        <f>IFERROR(VLOOKUP($D330,구분표!$A$2:$C$313,2,FALSE),"")</f>
        <v/>
      </c>
      <c r="C330" s="318" t="str">
        <f>IFERROR(VLOOKUP($D330,구분표!$A$2:$C$313,3,FALSE),"")</f>
        <v/>
      </c>
      <c r="D330" s="299"/>
      <c r="E330" s="280"/>
      <c r="F330" s="335"/>
      <c r="G330" s="281"/>
      <c r="H330" s="280"/>
      <c r="I330" s="336"/>
      <c r="J330" s="283"/>
      <c r="K330" s="284"/>
      <c r="L330" s="285"/>
      <c r="M330" s="286">
        <f t="shared" si="286"/>
        <v>0</v>
      </c>
      <c r="N330" s="337"/>
      <c r="O330" s="288"/>
      <c r="P330" s="289">
        <f t="shared" si="287"/>
        <v>0</v>
      </c>
      <c r="Q330" s="290" t="str">
        <f t="shared" si="288"/>
        <v>X</v>
      </c>
      <c r="R330" s="400"/>
      <c r="S330" s="292"/>
      <c r="U330" s="332"/>
      <c r="V330" s="284">
        <f t="shared" si="296"/>
        <v>0</v>
      </c>
      <c r="W330" s="284">
        <f t="shared" si="297"/>
        <v>0</v>
      </c>
      <c r="X330" s="292" t="str">
        <f t="shared" si="289"/>
        <v>OK</v>
      </c>
      <c r="Z330" s="292"/>
      <c r="AA330" s="284">
        <f t="shared" si="290"/>
        <v>0</v>
      </c>
      <c r="AB330" s="284">
        <f t="shared" si="291"/>
        <v>0</v>
      </c>
      <c r="AC330" s="292" t="str">
        <f t="shared" si="292"/>
        <v>OK</v>
      </c>
      <c r="AE330" s="333" t="str">
        <f t="shared" si="295"/>
        <v/>
      </c>
      <c r="AG330" s="318" t="str">
        <f t="shared" si="293"/>
        <v/>
      </c>
      <c r="AH330" s="290" t="str">
        <f t="shared" si="294"/>
        <v/>
      </c>
      <c r="AJ330" s="292" t="str">
        <f t="array" ref="AJ330">IF(D330="","",INDEX(구분표!$I$2:$I$313, MATCH(1,(구분표!$E$2:$E$313='17년일출'!C330)*(구분표!$F$2:$F$313='17년일출'!D330)*(구분표!$G$2:$G$313='17년일출'!B330),0)))</f>
        <v/>
      </c>
      <c r="AL330" s="292"/>
    </row>
    <row r="331" spans="1:38" ht="50.1" customHeight="1">
      <c r="A331" s="252">
        <v>321</v>
      </c>
      <c r="B331" s="320" t="s">
        <v>505</v>
      </c>
      <c r="C331" s="321"/>
      <c r="D331" s="322"/>
      <c r="E331" s="321"/>
      <c r="F331" s="345"/>
      <c r="G331" s="322"/>
      <c r="H331" s="321"/>
      <c r="I331" s="342"/>
      <c r="J331" s="356">
        <f t="shared" ref="J331:P331" si="303">SUBTOTAL(9,J332:J420)</f>
        <v>154885060</v>
      </c>
      <c r="K331" s="356">
        <f t="shared" si="303"/>
        <v>-16395000</v>
      </c>
      <c r="L331" s="356">
        <f t="shared" si="303"/>
        <v>15082800</v>
      </c>
      <c r="M331" s="357">
        <f t="shared" si="303"/>
        <v>153572860</v>
      </c>
      <c r="N331" s="358">
        <f t="shared" si="303"/>
        <v>-14181700</v>
      </c>
      <c r="O331" s="356">
        <f t="shared" si="303"/>
        <v>23658835</v>
      </c>
      <c r="P331" s="329">
        <f t="shared" si="303"/>
        <v>164362195</v>
      </c>
      <c r="Q331" s="330"/>
      <c r="R331" s="331"/>
      <c r="S331" s="292"/>
      <c r="U331" s="332"/>
      <c r="V331" s="284"/>
      <c r="W331" s="284"/>
      <c r="X331" s="292"/>
      <c r="Z331" s="292"/>
      <c r="AA331" s="284"/>
      <c r="AB331" s="284"/>
      <c r="AC331" s="292"/>
      <c r="AE331" s="333" t="str">
        <f t="shared" si="295"/>
        <v/>
      </c>
      <c r="AG331" s="318"/>
      <c r="AH331" s="290"/>
      <c r="AJ331" s="292"/>
      <c r="AL331" s="292"/>
    </row>
    <row r="332" spans="1:38" ht="65.099999999999994" customHeight="1">
      <c r="A332" s="252">
        <v>322</v>
      </c>
      <c r="B332" s="334" t="str">
        <f>IFERROR(VLOOKUP($D332,구분표!$A$2:$C$313,2,FALSE),"")</f>
        <v>문화체육관광위원회</v>
      </c>
      <c r="C332" s="318" t="str">
        <f>IFERROR(VLOOKUP($D332,구분표!$A$2:$C$313,3,FALSE),"")</f>
        <v>문화체육관광국</v>
      </c>
      <c r="D332" s="299" t="s">
        <v>275</v>
      </c>
      <c r="E332" s="280" t="s">
        <v>822</v>
      </c>
      <c r="F332" s="335" t="s">
        <v>824</v>
      </c>
      <c r="G332" s="281">
        <v>562</v>
      </c>
      <c r="H332" s="280">
        <v>102</v>
      </c>
      <c r="I332" s="336" t="s">
        <v>903</v>
      </c>
      <c r="J332" s="283">
        <v>28477000</v>
      </c>
      <c r="K332" s="284">
        <v>-270000</v>
      </c>
      <c r="L332" s="285">
        <v>300000</v>
      </c>
      <c r="M332" s="286">
        <f t="shared" ref="M332:M364" si="304">J332+K332+L332</f>
        <v>28507000</v>
      </c>
      <c r="N332" s="337">
        <v>-270000</v>
      </c>
      <c r="O332" s="288">
        <v>300000</v>
      </c>
      <c r="P332" s="289">
        <f t="shared" ref="P332:P364" si="305">J332+N332+O332</f>
        <v>28507000</v>
      </c>
      <c r="Q332" s="290" t="str">
        <f t="shared" ref="Q332:Q364" si="306">IF(AND((M332=0),(P332&gt;0)),"O",IF(AND((K332&lt;0),(M332-P332&lt;0)),"O","X"))</f>
        <v>X</v>
      </c>
      <c r="R332" s="400" t="s">
        <v>2380</v>
      </c>
      <c r="S332" s="292" t="s">
        <v>883</v>
      </c>
      <c r="U332" s="332" t="s">
        <v>883</v>
      </c>
      <c r="V332" s="284">
        <v>0</v>
      </c>
      <c r="W332" s="284">
        <v>30000</v>
      </c>
      <c r="X332" s="292" t="str">
        <f t="shared" ref="X332:X363" si="307">IF(SUM($K332:$L332)=SUM($V332:$W332),"OK","검토")</f>
        <v>OK</v>
      </c>
      <c r="Z332" s="292" t="s">
        <v>883</v>
      </c>
      <c r="AA332" s="284">
        <f t="shared" ref="AA332:AA355" si="308">IF($U332&lt;&gt;"도비",IF($S332="국도비","직접입력",SUM($N332:$O332)),)</f>
        <v>0</v>
      </c>
      <c r="AB332" s="284">
        <f t="shared" ref="AB332:AB355" si="309">IF($U332="도비",SUM(N332:O332),IF($S332="국도비","직접입력",SUM(N332:O332)-AA332))</f>
        <v>30000</v>
      </c>
      <c r="AC332" s="292" t="str">
        <f t="shared" ref="AC332:AC363" si="310">IF(SUM(N332:O332)=SUM(AA332:AB332),"OK","검토")</f>
        <v>OK</v>
      </c>
      <c r="AE332" s="333" t="str">
        <f t="shared" si="295"/>
        <v>세입없음</v>
      </c>
      <c r="AG332" s="318">
        <f t="shared" ref="AG332:AG363" si="311">IF(AE332="","",COUNTIF($AE$7:$AE$925,AE332))</f>
        <v>732</v>
      </c>
      <c r="AH332" s="290" t="str">
        <f t="shared" ref="AH332:AH364" si="312">IF(U332="","",IF(AND(U332="도비",AE332="세입없음"),"OK",IF(AND(U332&lt;&gt;"도비",AE332&lt;&gt;""),"OK","@@")))</f>
        <v>OK</v>
      </c>
      <c r="AJ332" s="292" t="str">
        <f t="array" ref="AJ332">IF(D332="","",INDEX(구분표!$I$2:$I$313, MATCH(1,(구분표!$E$2:$E$313='17년일출'!C332)*(구분표!$F$2:$F$313='17년일출'!D332)*(구분표!$G$2:$G$313='17년일출'!B332),0)))</f>
        <v>0212</v>
      </c>
      <c r="AL332" s="292"/>
    </row>
    <row r="333" spans="1:38" ht="50.1" customHeight="1">
      <c r="A333" s="252">
        <v>323</v>
      </c>
      <c r="B333" s="334" t="str">
        <f>IFERROR(VLOOKUP($D333,구분표!$A$2:$C$313,2,FALSE),"")</f>
        <v>문화체육관광위원회</v>
      </c>
      <c r="C333" s="318" t="str">
        <f>IFERROR(VLOOKUP($D333,구분표!$A$2:$C$313,3,FALSE),"")</f>
        <v>문화체육관광국</v>
      </c>
      <c r="D333" s="299" t="s">
        <v>275</v>
      </c>
      <c r="E333" s="280" t="s">
        <v>822</v>
      </c>
      <c r="F333" s="335"/>
      <c r="G333" s="281">
        <v>562</v>
      </c>
      <c r="H333" s="280">
        <v>107</v>
      </c>
      <c r="I333" s="336" t="s">
        <v>904</v>
      </c>
      <c r="J333" s="283">
        <v>2000000</v>
      </c>
      <c r="K333" s="284"/>
      <c r="L333" s="285">
        <v>160000</v>
      </c>
      <c r="M333" s="286">
        <f t="shared" si="304"/>
        <v>2160000</v>
      </c>
      <c r="N333" s="337"/>
      <c r="O333" s="288">
        <v>160000</v>
      </c>
      <c r="P333" s="289">
        <f t="shared" si="305"/>
        <v>2160000</v>
      </c>
      <c r="Q333" s="290" t="str">
        <f t="shared" si="306"/>
        <v>X</v>
      </c>
      <c r="R333" s="400" t="s">
        <v>2125</v>
      </c>
      <c r="S333" s="292" t="s">
        <v>883</v>
      </c>
      <c r="U333" s="332" t="s">
        <v>883</v>
      </c>
      <c r="V333" s="284">
        <v>0</v>
      </c>
      <c r="W333" s="284">
        <v>160000</v>
      </c>
      <c r="X333" s="292" t="str">
        <f t="shared" si="307"/>
        <v>OK</v>
      </c>
      <c r="Z333" s="292" t="s">
        <v>883</v>
      </c>
      <c r="AA333" s="284">
        <f t="shared" si="308"/>
        <v>0</v>
      </c>
      <c r="AB333" s="284">
        <f t="shared" si="309"/>
        <v>160000</v>
      </c>
      <c r="AC333" s="292" t="str">
        <f t="shared" si="310"/>
        <v>OK</v>
      </c>
      <c r="AE333" s="333" t="str">
        <f t="shared" si="295"/>
        <v>세입없음</v>
      </c>
      <c r="AG333" s="318">
        <f t="shared" si="311"/>
        <v>732</v>
      </c>
      <c r="AH333" s="290" t="str">
        <f t="shared" si="312"/>
        <v>OK</v>
      </c>
      <c r="AJ333" s="292" t="str">
        <f t="array" ref="AJ333">IF(D333="","",INDEX(구분표!$I$2:$I$313, MATCH(1,(구분표!$E$2:$E$313='17년일출'!C333)*(구분표!$F$2:$F$313='17년일출'!D333)*(구분표!$G$2:$G$313='17년일출'!B333),0)))</f>
        <v>0212</v>
      </c>
      <c r="AL333" s="292"/>
    </row>
    <row r="334" spans="1:38" ht="50.1" customHeight="1">
      <c r="A334" s="252">
        <v>324</v>
      </c>
      <c r="B334" s="334" t="str">
        <f>IFERROR(VLOOKUP($D334,구분표!$A$2:$C$313,2,FALSE),"")</f>
        <v>문화체육관광위원회</v>
      </c>
      <c r="C334" s="318" t="str">
        <f>IFERROR(VLOOKUP($D334,구분표!$A$2:$C$313,3,FALSE),"")</f>
        <v>문화체육관광국</v>
      </c>
      <c r="D334" s="299" t="s">
        <v>275</v>
      </c>
      <c r="E334" s="280" t="s">
        <v>822</v>
      </c>
      <c r="F334" s="335"/>
      <c r="G334" s="281">
        <v>562</v>
      </c>
      <c r="H334" s="280">
        <v>113</v>
      </c>
      <c r="I334" s="336" t="s">
        <v>905</v>
      </c>
      <c r="J334" s="283">
        <v>300000</v>
      </c>
      <c r="K334" s="284">
        <v>-100000</v>
      </c>
      <c r="L334" s="285"/>
      <c r="M334" s="286">
        <f t="shared" si="304"/>
        <v>200000</v>
      </c>
      <c r="N334" s="337">
        <v>-100000</v>
      </c>
      <c r="O334" s="288"/>
      <c r="P334" s="289">
        <f t="shared" si="305"/>
        <v>200000</v>
      </c>
      <c r="Q334" s="290" t="str">
        <f t="shared" si="306"/>
        <v>X</v>
      </c>
      <c r="R334" s="400"/>
      <c r="S334" s="292" t="s">
        <v>883</v>
      </c>
      <c r="U334" s="332" t="s">
        <v>883</v>
      </c>
      <c r="V334" s="284">
        <v>0</v>
      </c>
      <c r="W334" s="284">
        <v>-100000</v>
      </c>
      <c r="X334" s="292" t="str">
        <f t="shared" si="307"/>
        <v>OK</v>
      </c>
      <c r="Z334" s="292" t="s">
        <v>883</v>
      </c>
      <c r="AA334" s="284">
        <f t="shared" si="308"/>
        <v>0</v>
      </c>
      <c r="AB334" s="284">
        <f t="shared" si="309"/>
        <v>-100000</v>
      </c>
      <c r="AC334" s="292" t="str">
        <f t="shared" si="310"/>
        <v>OK</v>
      </c>
      <c r="AE334" s="333" t="str">
        <f t="shared" si="295"/>
        <v>세입없음</v>
      </c>
      <c r="AG334" s="318">
        <f t="shared" si="311"/>
        <v>732</v>
      </c>
      <c r="AH334" s="290" t="str">
        <f t="shared" si="312"/>
        <v>OK</v>
      </c>
      <c r="AJ334" s="292" t="str">
        <f t="array" ref="AJ334">IF(D334="","",INDEX(구분표!$I$2:$I$313, MATCH(1,(구분표!$E$2:$E$313='17년일출'!C334)*(구분표!$F$2:$F$313='17년일출'!D334)*(구분표!$G$2:$G$313='17년일출'!B334),0)))</f>
        <v>0212</v>
      </c>
      <c r="AL334" s="292"/>
    </row>
    <row r="335" spans="1:38" ht="50.1" customHeight="1">
      <c r="A335" s="252">
        <v>325</v>
      </c>
      <c r="B335" s="334" t="str">
        <f>IFERROR(VLOOKUP($D335,구분표!$A$2:$C$313,2,FALSE),"")</f>
        <v>문화체육관광위원회</v>
      </c>
      <c r="C335" s="318" t="str">
        <f>IFERROR(VLOOKUP($D335,구분표!$A$2:$C$313,3,FALSE),"")</f>
        <v>문화체육관광국</v>
      </c>
      <c r="D335" s="299" t="s">
        <v>275</v>
      </c>
      <c r="E335" s="280" t="s">
        <v>822</v>
      </c>
      <c r="F335" s="335"/>
      <c r="G335" s="281">
        <v>563</v>
      </c>
      <c r="H335" s="280">
        <v>133</v>
      </c>
      <c r="I335" s="336" t="s">
        <v>906</v>
      </c>
      <c r="J335" s="283">
        <v>50000</v>
      </c>
      <c r="K335" s="284">
        <v>-20000</v>
      </c>
      <c r="L335" s="285"/>
      <c r="M335" s="286">
        <f t="shared" si="304"/>
        <v>30000</v>
      </c>
      <c r="N335" s="337">
        <v>-20000</v>
      </c>
      <c r="O335" s="288"/>
      <c r="P335" s="289">
        <f t="shared" si="305"/>
        <v>30000</v>
      </c>
      <c r="Q335" s="290" t="str">
        <f t="shared" si="306"/>
        <v>X</v>
      </c>
      <c r="R335" s="400"/>
      <c r="S335" s="292" t="s">
        <v>883</v>
      </c>
      <c r="U335" s="332" t="s">
        <v>883</v>
      </c>
      <c r="V335" s="284">
        <v>0</v>
      </c>
      <c r="W335" s="284">
        <v>-20000</v>
      </c>
      <c r="X335" s="292" t="str">
        <f t="shared" si="307"/>
        <v>OK</v>
      </c>
      <c r="Z335" s="292" t="s">
        <v>883</v>
      </c>
      <c r="AA335" s="284">
        <f t="shared" si="308"/>
        <v>0</v>
      </c>
      <c r="AB335" s="284">
        <f t="shared" si="309"/>
        <v>-20000</v>
      </c>
      <c r="AC335" s="292" t="str">
        <f t="shared" si="310"/>
        <v>OK</v>
      </c>
      <c r="AE335" s="333" t="str">
        <f t="shared" si="295"/>
        <v>세입없음</v>
      </c>
      <c r="AG335" s="318">
        <f t="shared" si="311"/>
        <v>732</v>
      </c>
      <c r="AH335" s="290" t="str">
        <f t="shared" si="312"/>
        <v>OK</v>
      </c>
      <c r="AJ335" s="292" t="str">
        <f t="array" ref="AJ335">IF(D335="","",INDEX(구분표!$I$2:$I$313, MATCH(1,(구분표!$E$2:$E$313='17년일출'!C335)*(구분표!$F$2:$F$313='17년일출'!D335)*(구분표!$G$2:$G$313='17년일출'!B335),0)))</f>
        <v>0212</v>
      </c>
      <c r="AL335" s="292"/>
    </row>
    <row r="336" spans="1:38" ht="312" customHeight="1">
      <c r="A336" s="252">
        <v>326</v>
      </c>
      <c r="B336" s="334" t="str">
        <f>IFERROR(VLOOKUP($D336,구분표!$A$2:$C$313,2,FALSE),"")</f>
        <v>문화체육관광위원회</v>
      </c>
      <c r="C336" s="318" t="str">
        <f>IFERROR(VLOOKUP($D336,구분표!$A$2:$C$313,3,FALSE),"")</f>
        <v>문화체육관광국</v>
      </c>
      <c r="D336" s="299" t="s">
        <v>275</v>
      </c>
      <c r="E336" s="280" t="s">
        <v>822</v>
      </c>
      <c r="F336" s="335" t="s">
        <v>824</v>
      </c>
      <c r="G336" s="281">
        <v>564</v>
      </c>
      <c r="H336" s="280">
        <v>149</v>
      </c>
      <c r="I336" s="336" t="s">
        <v>907</v>
      </c>
      <c r="J336" s="283">
        <v>38642000</v>
      </c>
      <c r="K336" s="284">
        <v>-4000000</v>
      </c>
      <c r="L336" s="285">
        <v>2035000</v>
      </c>
      <c r="M336" s="286">
        <f t="shared" si="304"/>
        <v>36677000</v>
      </c>
      <c r="N336" s="337">
        <v>-5100000</v>
      </c>
      <c r="O336" s="288">
        <f>100000+50000+100000+60000+3725000+200000+300000+150000+100000+200000</f>
        <v>4985000</v>
      </c>
      <c r="P336" s="289">
        <f t="shared" si="305"/>
        <v>38527000</v>
      </c>
      <c r="Q336" s="290" t="str">
        <f t="shared" si="306"/>
        <v>O</v>
      </c>
      <c r="R336" s="400" t="s">
        <v>2377</v>
      </c>
      <c r="S336" s="292" t="s">
        <v>883</v>
      </c>
      <c r="U336" s="332" t="s">
        <v>883</v>
      </c>
      <c r="V336" s="284">
        <v>0</v>
      </c>
      <c r="W336" s="284">
        <v>-1965000</v>
      </c>
      <c r="X336" s="292" t="str">
        <f t="shared" si="307"/>
        <v>OK</v>
      </c>
      <c r="Z336" s="292" t="s">
        <v>883</v>
      </c>
      <c r="AA336" s="284">
        <f t="shared" si="308"/>
        <v>0</v>
      </c>
      <c r="AB336" s="284">
        <f t="shared" si="309"/>
        <v>-115000</v>
      </c>
      <c r="AC336" s="292" t="str">
        <f t="shared" si="310"/>
        <v>OK</v>
      </c>
      <c r="AE336" s="333" t="str">
        <f t="shared" si="295"/>
        <v>세입없음</v>
      </c>
      <c r="AG336" s="318">
        <f t="shared" si="311"/>
        <v>732</v>
      </c>
      <c r="AH336" s="290" t="str">
        <f t="shared" si="312"/>
        <v>OK</v>
      </c>
      <c r="AJ336" s="292" t="str">
        <f t="array" ref="AJ336">IF(D336="","",INDEX(구분표!$I$2:$I$313, MATCH(1,(구분표!$E$2:$E$313='17년일출'!C336)*(구분표!$F$2:$F$313='17년일출'!D336)*(구분표!$G$2:$G$313='17년일출'!B336),0)))</f>
        <v>0212</v>
      </c>
      <c r="AL336" s="292"/>
    </row>
    <row r="337" spans="1:38" ht="90" customHeight="1">
      <c r="A337" s="252">
        <v>327</v>
      </c>
      <c r="B337" s="334" t="str">
        <f>IFERROR(VLOOKUP($D337,구분표!$A$2:$C$313,2,FALSE),"")</f>
        <v>문화체육관광위원회</v>
      </c>
      <c r="C337" s="318" t="str">
        <f>IFERROR(VLOOKUP($D337,구분표!$A$2:$C$313,3,FALSE),"")</f>
        <v>문화체육관광국</v>
      </c>
      <c r="D337" s="299" t="s">
        <v>275</v>
      </c>
      <c r="E337" s="280" t="s">
        <v>822</v>
      </c>
      <c r="F337" s="335"/>
      <c r="G337" s="281">
        <v>564</v>
      </c>
      <c r="H337" s="280">
        <v>171</v>
      </c>
      <c r="I337" s="336" t="s">
        <v>2303</v>
      </c>
      <c r="J337" s="283">
        <v>300000</v>
      </c>
      <c r="K337" s="284">
        <v>-100000</v>
      </c>
      <c r="L337" s="285"/>
      <c r="M337" s="286">
        <f t="shared" si="304"/>
        <v>200000</v>
      </c>
      <c r="N337" s="337">
        <v>-200000</v>
      </c>
      <c r="O337" s="288"/>
      <c r="P337" s="289">
        <f t="shared" si="305"/>
        <v>100000</v>
      </c>
      <c r="Q337" s="290" t="str">
        <f t="shared" si="306"/>
        <v>X</v>
      </c>
      <c r="R337" s="400" t="s">
        <v>2304</v>
      </c>
      <c r="S337" s="292" t="s">
        <v>883</v>
      </c>
      <c r="U337" s="332" t="s">
        <v>883</v>
      </c>
      <c r="V337" s="284">
        <v>0</v>
      </c>
      <c r="W337" s="284">
        <v>-100000</v>
      </c>
      <c r="X337" s="292" t="str">
        <f t="shared" si="307"/>
        <v>OK</v>
      </c>
      <c r="Z337" s="292" t="s">
        <v>883</v>
      </c>
      <c r="AA337" s="284">
        <f t="shared" si="308"/>
        <v>0</v>
      </c>
      <c r="AB337" s="284">
        <f t="shared" si="309"/>
        <v>-200000</v>
      </c>
      <c r="AC337" s="292" t="str">
        <f t="shared" si="310"/>
        <v>OK</v>
      </c>
      <c r="AE337" s="333" t="str">
        <f t="shared" si="295"/>
        <v>세입없음</v>
      </c>
      <c r="AG337" s="318">
        <f t="shared" si="311"/>
        <v>732</v>
      </c>
      <c r="AH337" s="290" t="str">
        <f t="shared" si="312"/>
        <v>OK</v>
      </c>
      <c r="AJ337" s="292" t="str">
        <f t="array" ref="AJ337">IF(D337="","",INDEX(구분표!$I$2:$I$313, MATCH(1,(구분표!$E$2:$E$313='17년일출'!C337)*(구분표!$F$2:$F$313='17년일출'!D337)*(구분표!$G$2:$G$313='17년일출'!B337),0)))</f>
        <v>0212</v>
      </c>
      <c r="AL337" s="292"/>
    </row>
    <row r="338" spans="1:38" ht="65.099999999999994" customHeight="1">
      <c r="A338" s="252">
        <v>328</v>
      </c>
      <c r="B338" s="334" t="str">
        <f>IFERROR(VLOOKUP($D338,구분표!$A$2:$C$313,2,FALSE),"")</f>
        <v>문화체육관광위원회</v>
      </c>
      <c r="C338" s="318" t="str">
        <f>IFERROR(VLOOKUP($D338,구분표!$A$2:$C$313,3,FALSE),"")</f>
        <v>문화체육관광국</v>
      </c>
      <c r="D338" s="299" t="s">
        <v>275</v>
      </c>
      <c r="E338" s="280" t="s">
        <v>822</v>
      </c>
      <c r="F338" s="335" t="s">
        <v>824</v>
      </c>
      <c r="G338" s="281">
        <v>566</v>
      </c>
      <c r="H338" s="280">
        <v>192</v>
      </c>
      <c r="I338" s="336" t="s">
        <v>2144</v>
      </c>
      <c r="J338" s="283">
        <v>1994000</v>
      </c>
      <c r="K338" s="284">
        <v>-600000</v>
      </c>
      <c r="L338" s="285"/>
      <c r="M338" s="286">
        <f t="shared" si="304"/>
        <v>1394000</v>
      </c>
      <c r="N338" s="337"/>
      <c r="O338" s="288"/>
      <c r="P338" s="289">
        <f t="shared" si="305"/>
        <v>1994000</v>
      </c>
      <c r="Q338" s="290" t="str">
        <f t="shared" si="306"/>
        <v>O</v>
      </c>
      <c r="R338" s="372"/>
      <c r="S338" s="292" t="s">
        <v>883</v>
      </c>
      <c r="U338" s="332" t="s">
        <v>883</v>
      </c>
      <c r="V338" s="284">
        <v>0</v>
      </c>
      <c r="W338" s="284">
        <v>-600000</v>
      </c>
      <c r="X338" s="292" t="str">
        <f t="shared" si="307"/>
        <v>OK</v>
      </c>
      <c r="Z338" s="292" t="s">
        <v>883</v>
      </c>
      <c r="AA338" s="284">
        <f t="shared" si="308"/>
        <v>0</v>
      </c>
      <c r="AB338" s="284">
        <f t="shared" si="309"/>
        <v>0</v>
      </c>
      <c r="AC338" s="292" t="str">
        <f t="shared" si="310"/>
        <v>OK</v>
      </c>
      <c r="AE338" s="333" t="str">
        <f t="shared" si="295"/>
        <v>세입없음</v>
      </c>
      <c r="AG338" s="318">
        <f t="shared" si="311"/>
        <v>732</v>
      </c>
      <c r="AH338" s="290" t="str">
        <f t="shared" si="312"/>
        <v>OK</v>
      </c>
      <c r="AJ338" s="292" t="str">
        <f t="array" ref="AJ338">IF(D338="","",INDEX(구분표!$I$2:$I$313, MATCH(1,(구분표!$E$2:$E$313='17년일출'!C338)*(구분표!$F$2:$F$313='17년일출'!D338)*(구분표!$G$2:$G$313='17년일출'!B338),0)))</f>
        <v>0212</v>
      </c>
      <c r="AL338" s="292"/>
    </row>
    <row r="339" spans="1:38" ht="65.099999999999994" customHeight="1">
      <c r="A339" s="252">
        <v>329</v>
      </c>
      <c r="B339" s="334" t="str">
        <f>IFERROR(VLOOKUP($D339,구분표!$A$2:$C$313,2,FALSE),"")</f>
        <v>문화체육관광위원회</v>
      </c>
      <c r="C339" s="318" t="str">
        <f>IFERROR(VLOOKUP($D339,구분표!$A$2:$C$313,3,FALSE),"")</f>
        <v>문화체육관광국</v>
      </c>
      <c r="D339" s="299" t="s">
        <v>275</v>
      </c>
      <c r="E339" s="280" t="s">
        <v>822</v>
      </c>
      <c r="F339" s="335" t="s">
        <v>824</v>
      </c>
      <c r="G339" s="281">
        <v>566</v>
      </c>
      <c r="H339" s="280"/>
      <c r="I339" s="336" t="s">
        <v>2143</v>
      </c>
      <c r="J339" s="283">
        <v>806000</v>
      </c>
      <c r="K339" s="284"/>
      <c r="L339" s="285"/>
      <c r="M339" s="286">
        <f t="shared" ref="M339" si="313">J339+K339+L339</f>
        <v>806000</v>
      </c>
      <c r="N339" s="337"/>
      <c r="O339" s="288"/>
      <c r="P339" s="289">
        <f t="shared" ref="P339" si="314">J339+N339+O339</f>
        <v>806000</v>
      </c>
      <c r="Q339" s="290" t="str">
        <f t="shared" ref="Q339" si="315">IF(AND((M339=0),(P339&gt;0)),"O",IF(AND((K339&lt;0),(M339-P339&lt;0)),"O","X"))</f>
        <v>X</v>
      </c>
      <c r="R339" s="372"/>
      <c r="S339" s="292" t="s">
        <v>883</v>
      </c>
      <c r="U339" s="332" t="s">
        <v>883</v>
      </c>
      <c r="V339" s="284">
        <v>0</v>
      </c>
      <c r="W339" s="284">
        <v>0</v>
      </c>
      <c r="X339" s="292" t="str">
        <f t="shared" si="307"/>
        <v>OK</v>
      </c>
      <c r="Z339" s="292" t="s">
        <v>883</v>
      </c>
      <c r="AA339" s="284">
        <f t="shared" si="308"/>
        <v>0</v>
      </c>
      <c r="AB339" s="284">
        <f t="shared" si="309"/>
        <v>0</v>
      </c>
      <c r="AC339" s="292" t="str">
        <f t="shared" si="310"/>
        <v>OK</v>
      </c>
      <c r="AE339" s="333" t="str">
        <f t="shared" ref="AE339" si="316">IF(U339="","",IF(U339="도비","세입없음","직접입력"))</f>
        <v>세입없음</v>
      </c>
      <c r="AG339" s="318">
        <f t="shared" si="311"/>
        <v>732</v>
      </c>
      <c r="AH339" s="290" t="str">
        <f t="shared" ref="AH339" si="317">IF(U339="","",IF(AND(U339="도비",AE339="세입없음"),"OK",IF(AND(U339&lt;&gt;"도비",AE339&lt;&gt;""),"OK","@@")))</f>
        <v>OK</v>
      </c>
      <c r="AJ339" s="292" t="str">
        <f t="array" ref="AJ339">IF(D339="","",INDEX(구분표!$I$2:$I$313, MATCH(1,(구분표!$E$2:$E$313='17년일출'!C339)*(구분표!$F$2:$F$313='17년일출'!D339)*(구분표!$G$2:$G$313='17년일출'!B339),0)))</f>
        <v>0212</v>
      </c>
      <c r="AL339" s="292"/>
    </row>
    <row r="340" spans="1:38" ht="50.1" customHeight="1">
      <c r="A340" s="252">
        <v>330</v>
      </c>
      <c r="B340" s="334" t="str">
        <f>IFERROR(VLOOKUP($D340,구분표!$A$2:$C$313,2,FALSE),"")</f>
        <v>문화체육관광위원회</v>
      </c>
      <c r="C340" s="318" t="str">
        <f>IFERROR(VLOOKUP($D340,구분표!$A$2:$C$313,3,FALSE),"")</f>
        <v>문화체육관광국</v>
      </c>
      <c r="D340" s="299" t="s">
        <v>275</v>
      </c>
      <c r="E340" s="280" t="s">
        <v>823</v>
      </c>
      <c r="F340" s="335"/>
      <c r="G340" s="281"/>
      <c r="H340" s="280">
        <v>59</v>
      </c>
      <c r="I340" s="336" t="s">
        <v>908</v>
      </c>
      <c r="J340" s="283"/>
      <c r="K340" s="284"/>
      <c r="L340" s="285">
        <v>1150000</v>
      </c>
      <c r="M340" s="286">
        <f t="shared" si="304"/>
        <v>1150000</v>
      </c>
      <c r="N340" s="337"/>
      <c r="O340" s="288">
        <f>1150000+300000+700000</f>
        <v>2150000</v>
      </c>
      <c r="P340" s="289">
        <f t="shared" si="305"/>
        <v>2150000</v>
      </c>
      <c r="Q340" s="290" t="str">
        <f t="shared" si="306"/>
        <v>X</v>
      </c>
      <c r="R340" s="400"/>
      <c r="S340" s="292" t="s">
        <v>883</v>
      </c>
      <c r="U340" s="332" t="s">
        <v>883</v>
      </c>
      <c r="V340" s="284">
        <v>0</v>
      </c>
      <c r="W340" s="284">
        <v>1150000</v>
      </c>
      <c r="X340" s="292" t="str">
        <f t="shared" si="307"/>
        <v>OK</v>
      </c>
      <c r="Z340" s="292" t="s">
        <v>883</v>
      </c>
      <c r="AA340" s="284">
        <f t="shared" si="308"/>
        <v>0</v>
      </c>
      <c r="AB340" s="284">
        <f t="shared" si="309"/>
        <v>2150000</v>
      </c>
      <c r="AC340" s="292" t="str">
        <f t="shared" si="310"/>
        <v>OK</v>
      </c>
      <c r="AE340" s="333" t="str">
        <f t="shared" ref="AE340:AE355" si="318">IF(U340="","",IF(U340="도비","세입없음","직접입력"))</f>
        <v>세입없음</v>
      </c>
      <c r="AG340" s="318">
        <f t="shared" si="311"/>
        <v>732</v>
      </c>
      <c r="AH340" s="290" t="str">
        <f t="shared" si="312"/>
        <v>OK</v>
      </c>
      <c r="AJ340" s="292" t="str">
        <f t="array" ref="AJ340">IF(D340="","",INDEX(구분표!$I$2:$I$313, MATCH(1,(구분표!$E$2:$E$313='17년일출'!C340)*(구분표!$F$2:$F$313='17년일출'!D340)*(구분표!$G$2:$G$313='17년일출'!B340),0)))</f>
        <v>0212</v>
      </c>
      <c r="AL340" s="292"/>
    </row>
    <row r="341" spans="1:38" ht="50.1" customHeight="1">
      <c r="A341" s="252">
        <v>331</v>
      </c>
      <c r="B341" s="334" t="str">
        <f>IFERROR(VLOOKUP($D341,구분표!$A$2:$C$313,2,FALSE),"")</f>
        <v>문화체육관광위원회</v>
      </c>
      <c r="C341" s="318" t="str">
        <f>IFERROR(VLOOKUP($D341,구분표!$A$2:$C$313,3,FALSE),"")</f>
        <v>문화체육관광국</v>
      </c>
      <c r="D341" s="299" t="s">
        <v>279</v>
      </c>
      <c r="E341" s="280" t="s">
        <v>822</v>
      </c>
      <c r="F341" s="335"/>
      <c r="G341" s="281">
        <v>571</v>
      </c>
      <c r="H341" s="280">
        <v>251</v>
      </c>
      <c r="I341" s="336" t="s">
        <v>909</v>
      </c>
      <c r="J341" s="283">
        <v>40000</v>
      </c>
      <c r="K341" s="284"/>
      <c r="L341" s="285">
        <v>10000</v>
      </c>
      <c r="M341" s="286">
        <f t="shared" si="304"/>
        <v>50000</v>
      </c>
      <c r="N341" s="337"/>
      <c r="O341" s="288">
        <v>10000</v>
      </c>
      <c r="P341" s="289">
        <f t="shared" si="305"/>
        <v>50000</v>
      </c>
      <c r="Q341" s="290" t="str">
        <f t="shared" si="306"/>
        <v>X</v>
      </c>
      <c r="R341" s="400"/>
      <c r="S341" s="292" t="s">
        <v>883</v>
      </c>
      <c r="U341" s="332" t="s">
        <v>883</v>
      </c>
      <c r="V341" s="284">
        <v>0</v>
      </c>
      <c r="W341" s="284">
        <v>10000</v>
      </c>
      <c r="X341" s="292" t="str">
        <f t="shared" si="307"/>
        <v>OK</v>
      </c>
      <c r="Z341" s="292" t="s">
        <v>883</v>
      </c>
      <c r="AA341" s="284">
        <f t="shared" si="308"/>
        <v>0</v>
      </c>
      <c r="AB341" s="284">
        <f t="shared" si="309"/>
        <v>10000</v>
      </c>
      <c r="AC341" s="292" t="str">
        <f t="shared" si="310"/>
        <v>OK</v>
      </c>
      <c r="AE341" s="333" t="str">
        <f t="shared" si="318"/>
        <v>세입없음</v>
      </c>
      <c r="AG341" s="318">
        <f t="shared" si="311"/>
        <v>732</v>
      </c>
      <c r="AH341" s="290" t="str">
        <f t="shared" si="312"/>
        <v>OK</v>
      </c>
      <c r="AJ341" s="292" t="str">
        <f t="array" ref="AJ341">IF(D341="","",INDEX(구분표!$I$2:$I$313, MATCH(1,(구분표!$E$2:$E$313='17년일출'!C341)*(구분표!$F$2:$F$313='17년일출'!D341)*(구분표!$G$2:$G$313='17년일출'!B341),0)))</f>
        <v>0213</v>
      </c>
      <c r="AL341" s="292"/>
    </row>
    <row r="342" spans="1:38" ht="50.1" customHeight="1">
      <c r="A342" s="252">
        <v>332</v>
      </c>
      <c r="B342" s="334" t="str">
        <f>IFERROR(VLOOKUP($D342,구분표!$A$2:$C$313,2,FALSE),"")</f>
        <v>문화체육관광위원회</v>
      </c>
      <c r="C342" s="318" t="str">
        <f>IFERROR(VLOOKUP($D342,구분표!$A$2:$C$313,3,FALSE),"")</f>
        <v>문화체육관광국</v>
      </c>
      <c r="D342" s="299" t="s">
        <v>281</v>
      </c>
      <c r="E342" s="280" t="s">
        <v>822</v>
      </c>
      <c r="F342" s="335"/>
      <c r="G342" s="281">
        <v>573</v>
      </c>
      <c r="H342" s="280">
        <v>296</v>
      </c>
      <c r="I342" s="336" t="s">
        <v>910</v>
      </c>
      <c r="J342" s="283">
        <v>2850000</v>
      </c>
      <c r="K342" s="284">
        <v>-100000</v>
      </c>
      <c r="L342" s="285"/>
      <c r="M342" s="286">
        <f t="shared" si="304"/>
        <v>2750000</v>
      </c>
      <c r="N342" s="337">
        <v>-100000</v>
      </c>
      <c r="O342" s="288"/>
      <c r="P342" s="289">
        <f t="shared" si="305"/>
        <v>2750000</v>
      </c>
      <c r="Q342" s="290" t="str">
        <f t="shared" si="306"/>
        <v>X</v>
      </c>
      <c r="R342" s="400" t="s">
        <v>942</v>
      </c>
      <c r="S342" s="292" t="s">
        <v>883</v>
      </c>
      <c r="U342" s="332" t="s">
        <v>883</v>
      </c>
      <c r="V342" s="284">
        <v>0</v>
      </c>
      <c r="W342" s="284">
        <v>-100000</v>
      </c>
      <c r="X342" s="292" t="str">
        <f t="shared" si="307"/>
        <v>OK</v>
      </c>
      <c r="Z342" s="292" t="s">
        <v>883</v>
      </c>
      <c r="AA342" s="284">
        <f t="shared" si="308"/>
        <v>0</v>
      </c>
      <c r="AB342" s="284">
        <f t="shared" si="309"/>
        <v>-100000</v>
      </c>
      <c r="AC342" s="292" t="str">
        <f t="shared" si="310"/>
        <v>OK</v>
      </c>
      <c r="AE342" s="333" t="str">
        <f t="shared" si="318"/>
        <v>세입없음</v>
      </c>
      <c r="AG342" s="318">
        <f t="shared" si="311"/>
        <v>732</v>
      </c>
      <c r="AH342" s="290" t="str">
        <f t="shared" si="312"/>
        <v>OK</v>
      </c>
      <c r="AJ342" s="292" t="str">
        <f t="array" ref="AJ342">IF(D342="","",INDEX(구분표!$I$2:$I$313, MATCH(1,(구분표!$E$2:$E$313='17년일출'!C342)*(구분표!$F$2:$F$313='17년일출'!D342)*(구분표!$G$2:$G$313='17년일출'!B342),0)))</f>
        <v>0214</v>
      </c>
      <c r="AL342" s="292"/>
    </row>
    <row r="343" spans="1:38" ht="50.1" customHeight="1">
      <c r="A343" s="252">
        <v>333</v>
      </c>
      <c r="B343" s="334" t="str">
        <f>IFERROR(VLOOKUP($D343,구분표!$A$2:$C$313,2,FALSE),"")</f>
        <v>문화체육관광위원회</v>
      </c>
      <c r="C343" s="318" t="str">
        <f>IFERROR(VLOOKUP($D343,구분표!$A$2:$C$313,3,FALSE),"")</f>
        <v>문화체육관광국</v>
      </c>
      <c r="D343" s="299" t="s">
        <v>281</v>
      </c>
      <c r="E343" s="280" t="s">
        <v>822</v>
      </c>
      <c r="F343" s="335"/>
      <c r="G343" s="281">
        <v>573</v>
      </c>
      <c r="H343" s="280">
        <v>302</v>
      </c>
      <c r="I343" s="336" t="s">
        <v>911</v>
      </c>
      <c r="J343" s="283">
        <v>2721000</v>
      </c>
      <c r="K343" s="284">
        <v>-100000</v>
      </c>
      <c r="L343" s="285"/>
      <c r="M343" s="286">
        <f t="shared" si="304"/>
        <v>2621000</v>
      </c>
      <c r="N343" s="337">
        <v>-100000</v>
      </c>
      <c r="O343" s="288"/>
      <c r="P343" s="289">
        <f t="shared" si="305"/>
        <v>2621000</v>
      </c>
      <c r="Q343" s="290" t="str">
        <f t="shared" si="306"/>
        <v>X</v>
      </c>
      <c r="R343" s="400" t="s">
        <v>942</v>
      </c>
      <c r="S343" s="292" t="s">
        <v>883</v>
      </c>
      <c r="U343" s="332" t="s">
        <v>883</v>
      </c>
      <c r="V343" s="284">
        <v>0</v>
      </c>
      <c r="W343" s="284">
        <v>-100000</v>
      </c>
      <c r="X343" s="292" t="str">
        <f t="shared" si="307"/>
        <v>OK</v>
      </c>
      <c r="Z343" s="292" t="s">
        <v>883</v>
      </c>
      <c r="AA343" s="284">
        <f t="shared" si="308"/>
        <v>0</v>
      </c>
      <c r="AB343" s="284">
        <f t="shared" si="309"/>
        <v>-100000</v>
      </c>
      <c r="AC343" s="292" t="str">
        <f t="shared" si="310"/>
        <v>OK</v>
      </c>
      <c r="AE343" s="333" t="str">
        <f t="shared" si="318"/>
        <v>세입없음</v>
      </c>
      <c r="AG343" s="318">
        <f t="shared" si="311"/>
        <v>732</v>
      </c>
      <c r="AH343" s="290" t="str">
        <f t="shared" si="312"/>
        <v>OK</v>
      </c>
      <c r="AJ343" s="292" t="str">
        <f t="array" ref="AJ343">IF(D343="","",INDEX(구분표!$I$2:$I$313, MATCH(1,(구분표!$E$2:$E$313='17년일출'!C343)*(구분표!$F$2:$F$313='17년일출'!D343)*(구분표!$G$2:$G$313='17년일출'!B343),0)))</f>
        <v>0214</v>
      </c>
      <c r="AL343" s="292"/>
    </row>
    <row r="344" spans="1:38" ht="50.1" customHeight="1">
      <c r="A344" s="252">
        <v>334</v>
      </c>
      <c r="B344" s="334" t="str">
        <f>IFERROR(VLOOKUP($D344,구분표!$A$2:$C$313,2,FALSE),"")</f>
        <v>문화체육관광위원회</v>
      </c>
      <c r="C344" s="318" t="str">
        <f>IFERROR(VLOOKUP($D344,구분표!$A$2:$C$313,3,FALSE),"")</f>
        <v>문화체육관광국</v>
      </c>
      <c r="D344" s="299" t="s">
        <v>281</v>
      </c>
      <c r="E344" s="280" t="s">
        <v>822</v>
      </c>
      <c r="F344" s="335" t="s">
        <v>824</v>
      </c>
      <c r="G344" s="281">
        <v>574</v>
      </c>
      <c r="H344" s="280">
        <v>330</v>
      </c>
      <c r="I344" s="336" t="s">
        <v>912</v>
      </c>
      <c r="J344" s="283">
        <v>300000</v>
      </c>
      <c r="K344" s="284"/>
      <c r="L344" s="285">
        <v>66000</v>
      </c>
      <c r="M344" s="286">
        <f t="shared" si="304"/>
        <v>366000</v>
      </c>
      <c r="N344" s="337"/>
      <c r="O344" s="288"/>
      <c r="P344" s="289">
        <f t="shared" si="305"/>
        <v>300000</v>
      </c>
      <c r="Q344" s="290" t="str">
        <f t="shared" si="306"/>
        <v>X</v>
      </c>
      <c r="R344" s="400"/>
      <c r="S344" s="292" t="s">
        <v>883</v>
      </c>
      <c r="U344" s="332" t="s">
        <v>883</v>
      </c>
      <c r="V344" s="284">
        <v>0</v>
      </c>
      <c r="W344" s="284">
        <v>66000</v>
      </c>
      <c r="X344" s="292" t="str">
        <f t="shared" si="307"/>
        <v>OK</v>
      </c>
      <c r="Z344" s="292" t="s">
        <v>883</v>
      </c>
      <c r="AA344" s="284">
        <f t="shared" si="308"/>
        <v>0</v>
      </c>
      <c r="AB344" s="284">
        <f t="shared" si="309"/>
        <v>0</v>
      </c>
      <c r="AC344" s="292" t="str">
        <f t="shared" si="310"/>
        <v>OK</v>
      </c>
      <c r="AE344" s="333" t="str">
        <f t="shared" si="318"/>
        <v>세입없음</v>
      </c>
      <c r="AG344" s="318">
        <f t="shared" si="311"/>
        <v>732</v>
      </c>
      <c r="AH344" s="290" t="str">
        <f t="shared" si="312"/>
        <v>OK</v>
      </c>
      <c r="AJ344" s="292" t="str">
        <f t="array" ref="AJ344">IF(D344="","",INDEX(구분표!$I$2:$I$313, MATCH(1,(구분표!$E$2:$E$313='17년일출'!C344)*(구분표!$F$2:$F$313='17년일출'!D344)*(구분표!$G$2:$G$313='17년일출'!B344),0)))</f>
        <v>0214</v>
      </c>
      <c r="AL344" s="292"/>
    </row>
    <row r="345" spans="1:38" ht="50.1" customHeight="1">
      <c r="A345" s="252">
        <v>335</v>
      </c>
      <c r="B345" s="334" t="str">
        <f>IFERROR(VLOOKUP($D345,구분표!$A$2:$C$313,2,FALSE),"")</f>
        <v>문화체육관광위원회</v>
      </c>
      <c r="C345" s="318" t="str">
        <f>IFERROR(VLOOKUP($D345,구분표!$A$2:$C$313,3,FALSE),"")</f>
        <v>문화체육관광국</v>
      </c>
      <c r="D345" s="299" t="s">
        <v>281</v>
      </c>
      <c r="E345" s="280" t="s">
        <v>822</v>
      </c>
      <c r="F345" s="335" t="s">
        <v>824</v>
      </c>
      <c r="G345" s="281">
        <v>574</v>
      </c>
      <c r="H345" s="280">
        <v>334</v>
      </c>
      <c r="I345" s="336" t="s">
        <v>913</v>
      </c>
      <c r="J345" s="283">
        <v>900000</v>
      </c>
      <c r="K345" s="284">
        <v>-100000</v>
      </c>
      <c r="L345" s="285"/>
      <c r="M345" s="286">
        <f t="shared" si="304"/>
        <v>800000</v>
      </c>
      <c r="N345" s="337">
        <v>-100000</v>
      </c>
      <c r="O345" s="288"/>
      <c r="P345" s="289">
        <f t="shared" si="305"/>
        <v>800000</v>
      </c>
      <c r="Q345" s="290" t="str">
        <f t="shared" si="306"/>
        <v>X</v>
      </c>
      <c r="R345" s="400" t="s">
        <v>943</v>
      </c>
      <c r="S345" s="292" t="s">
        <v>883</v>
      </c>
      <c r="U345" s="332" t="s">
        <v>883</v>
      </c>
      <c r="V345" s="284">
        <v>0</v>
      </c>
      <c r="W345" s="284">
        <v>-100000</v>
      </c>
      <c r="X345" s="292" t="str">
        <f t="shared" si="307"/>
        <v>OK</v>
      </c>
      <c r="Z345" s="292" t="s">
        <v>883</v>
      </c>
      <c r="AA345" s="284">
        <f t="shared" si="308"/>
        <v>0</v>
      </c>
      <c r="AB345" s="284">
        <f t="shared" si="309"/>
        <v>-100000</v>
      </c>
      <c r="AC345" s="292" t="str">
        <f t="shared" si="310"/>
        <v>OK</v>
      </c>
      <c r="AE345" s="333" t="str">
        <f t="shared" si="318"/>
        <v>세입없음</v>
      </c>
      <c r="AG345" s="318">
        <f t="shared" si="311"/>
        <v>732</v>
      </c>
      <c r="AH345" s="290" t="str">
        <f t="shared" si="312"/>
        <v>OK</v>
      </c>
      <c r="AJ345" s="292" t="str">
        <f t="array" ref="AJ345">IF(D345="","",INDEX(구분표!$I$2:$I$313, MATCH(1,(구분표!$E$2:$E$313='17년일출'!C345)*(구분표!$F$2:$F$313='17년일출'!D345)*(구분표!$G$2:$G$313='17년일출'!B345),0)))</f>
        <v>0214</v>
      </c>
      <c r="AL345" s="292"/>
    </row>
    <row r="346" spans="1:38" ht="50.1" customHeight="1">
      <c r="A346" s="252">
        <v>336</v>
      </c>
      <c r="B346" s="334" t="str">
        <f>IFERROR(VLOOKUP($D346,구분표!$A$2:$C$313,2,FALSE),"")</f>
        <v>문화체육관광위원회</v>
      </c>
      <c r="C346" s="318" t="str">
        <f>IFERROR(VLOOKUP($D346,구분표!$A$2:$C$313,3,FALSE),"")</f>
        <v>문화체육관광국</v>
      </c>
      <c r="D346" s="299" t="s">
        <v>281</v>
      </c>
      <c r="E346" s="280" t="s">
        <v>822</v>
      </c>
      <c r="F346" s="335" t="s">
        <v>824</v>
      </c>
      <c r="G346" s="281">
        <v>574</v>
      </c>
      <c r="H346" s="280">
        <v>340</v>
      </c>
      <c r="I346" s="336" t="s">
        <v>914</v>
      </c>
      <c r="J346" s="283">
        <v>942000</v>
      </c>
      <c r="K346" s="284"/>
      <c r="L346" s="285">
        <v>660000</v>
      </c>
      <c r="M346" s="286">
        <f t="shared" si="304"/>
        <v>1602000</v>
      </c>
      <c r="N346" s="337"/>
      <c r="O346" s="288">
        <f>660000+1000000</f>
        <v>1660000</v>
      </c>
      <c r="P346" s="289">
        <f t="shared" si="305"/>
        <v>2602000</v>
      </c>
      <c r="Q346" s="290" t="str">
        <f t="shared" si="306"/>
        <v>X</v>
      </c>
      <c r="R346" s="400" t="s">
        <v>2350</v>
      </c>
      <c r="S346" s="292" t="s">
        <v>883</v>
      </c>
      <c r="U346" s="332" t="s">
        <v>883</v>
      </c>
      <c r="V346" s="284">
        <v>0</v>
      </c>
      <c r="W346" s="284">
        <v>660000</v>
      </c>
      <c r="X346" s="292" t="str">
        <f t="shared" si="307"/>
        <v>OK</v>
      </c>
      <c r="Z346" s="292" t="s">
        <v>883</v>
      </c>
      <c r="AA346" s="284">
        <f t="shared" si="308"/>
        <v>0</v>
      </c>
      <c r="AB346" s="284">
        <f t="shared" si="309"/>
        <v>1660000</v>
      </c>
      <c r="AC346" s="292" t="str">
        <f t="shared" si="310"/>
        <v>OK</v>
      </c>
      <c r="AE346" s="333" t="str">
        <f t="shared" si="318"/>
        <v>세입없음</v>
      </c>
      <c r="AG346" s="318">
        <f t="shared" si="311"/>
        <v>732</v>
      </c>
      <c r="AH346" s="290" t="str">
        <f t="shared" si="312"/>
        <v>OK</v>
      </c>
      <c r="AJ346" s="292" t="str">
        <f t="array" ref="AJ346">IF(D346="","",INDEX(구분표!$I$2:$I$313, MATCH(1,(구분표!$E$2:$E$313='17년일출'!C346)*(구분표!$F$2:$F$313='17년일출'!D346)*(구분표!$G$2:$G$313='17년일출'!B346),0)))</f>
        <v>0214</v>
      </c>
      <c r="AL346" s="292"/>
    </row>
    <row r="347" spans="1:38" ht="65.099999999999994" customHeight="1">
      <c r="A347" s="252">
        <v>337</v>
      </c>
      <c r="B347" s="334" t="str">
        <f>IFERROR(VLOOKUP($D347,구분표!$A$2:$C$313,2,FALSE),"")</f>
        <v>문화체육관광위원회</v>
      </c>
      <c r="C347" s="318" t="str">
        <f>IFERROR(VLOOKUP($D347,구분표!$A$2:$C$313,3,FALSE),"")</f>
        <v>문화체육관광국</v>
      </c>
      <c r="D347" s="299" t="s">
        <v>281</v>
      </c>
      <c r="E347" s="280" t="s">
        <v>822</v>
      </c>
      <c r="F347" s="335" t="s">
        <v>824</v>
      </c>
      <c r="G347" s="281">
        <v>574</v>
      </c>
      <c r="H347" s="280">
        <v>346</v>
      </c>
      <c r="I347" s="336" t="s">
        <v>915</v>
      </c>
      <c r="J347" s="283">
        <v>3032360</v>
      </c>
      <c r="K347" s="284">
        <v>-100000</v>
      </c>
      <c r="L347" s="285">
        <v>330000</v>
      </c>
      <c r="M347" s="286">
        <f t="shared" si="304"/>
        <v>3262360</v>
      </c>
      <c r="N347" s="337">
        <v>-100000</v>
      </c>
      <c r="O347" s="288">
        <v>396000</v>
      </c>
      <c r="P347" s="289">
        <f t="shared" si="305"/>
        <v>3328360</v>
      </c>
      <c r="Q347" s="290" t="str">
        <f t="shared" si="306"/>
        <v>O</v>
      </c>
      <c r="R347" s="400" t="s">
        <v>2145</v>
      </c>
      <c r="S347" s="292" t="s">
        <v>883</v>
      </c>
      <c r="U347" s="332" t="s">
        <v>883</v>
      </c>
      <c r="V347" s="284">
        <v>0</v>
      </c>
      <c r="W347" s="284">
        <v>230000</v>
      </c>
      <c r="X347" s="292" t="str">
        <f t="shared" si="307"/>
        <v>OK</v>
      </c>
      <c r="Z347" s="292" t="s">
        <v>883</v>
      </c>
      <c r="AA347" s="284">
        <f t="shared" si="308"/>
        <v>0</v>
      </c>
      <c r="AB347" s="284">
        <f t="shared" si="309"/>
        <v>296000</v>
      </c>
      <c r="AC347" s="292" t="str">
        <f t="shared" si="310"/>
        <v>OK</v>
      </c>
      <c r="AE347" s="333" t="str">
        <f t="shared" si="318"/>
        <v>세입없음</v>
      </c>
      <c r="AG347" s="318">
        <f t="shared" si="311"/>
        <v>732</v>
      </c>
      <c r="AH347" s="290" t="str">
        <f t="shared" si="312"/>
        <v>OK</v>
      </c>
      <c r="AJ347" s="292" t="str">
        <f t="array" ref="AJ347">IF(D347="","",INDEX(구분표!$I$2:$I$313, MATCH(1,(구분표!$E$2:$E$313='17년일출'!C347)*(구분표!$F$2:$F$313='17년일출'!D347)*(구분표!$G$2:$G$313='17년일출'!B347),0)))</f>
        <v>0214</v>
      </c>
      <c r="AL347" s="292"/>
    </row>
    <row r="348" spans="1:38" ht="80.099999999999994" customHeight="1">
      <c r="A348" s="252">
        <v>338</v>
      </c>
      <c r="B348" s="334" t="str">
        <f>IFERROR(VLOOKUP($D348,구분표!$A$2:$C$313,2,FALSE),"")</f>
        <v>문화체육관광위원회</v>
      </c>
      <c r="C348" s="318" t="str">
        <f>IFERROR(VLOOKUP($D348,구분표!$A$2:$C$313,3,FALSE),"")</f>
        <v>문화체육관광국</v>
      </c>
      <c r="D348" s="299" t="s">
        <v>281</v>
      </c>
      <c r="E348" s="280" t="s">
        <v>822</v>
      </c>
      <c r="F348" s="335" t="s">
        <v>824</v>
      </c>
      <c r="G348" s="281">
        <v>574</v>
      </c>
      <c r="H348" s="280">
        <v>358</v>
      </c>
      <c r="I348" s="336" t="s">
        <v>916</v>
      </c>
      <c r="J348" s="283">
        <v>2278400</v>
      </c>
      <c r="K348" s="284">
        <v>-100000</v>
      </c>
      <c r="L348" s="285">
        <v>120000</v>
      </c>
      <c r="M348" s="286">
        <f t="shared" si="304"/>
        <v>2298400</v>
      </c>
      <c r="N348" s="337">
        <v>-100000</v>
      </c>
      <c r="O348" s="288">
        <v>1320000</v>
      </c>
      <c r="P348" s="289">
        <f t="shared" si="305"/>
        <v>3498400</v>
      </c>
      <c r="Q348" s="290" t="str">
        <f t="shared" si="306"/>
        <v>O</v>
      </c>
      <c r="R348" s="400" t="s">
        <v>2351</v>
      </c>
      <c r="S348" s="292" t="s">
        <v>883</v>
      </c>
      <c r="U348" s="332" t="s">
        <v>883</v>
      </c>
      <c r="V348" s="284">
        <v>0</v>
      </c>
      <c r="W348" s="284">
        <v>20000</v>
      </c>
      <c r="X348" s="292" t="str">
        <f t="shared" si="307"/>
        <v>OK</v>
      </c>
      <c r="Z348" s="292" t="s">
        <v>883</v>
      </c>
      <c r="AA348" s="284">
        <f t="shared" si="308"/>
        <v>0</v>
      </c>
      <c r="AB348" s="284">
        <f t="shared" si="309"/>
        <v>1220000</v>
      </c>
      <c r="AC348" s="292" t="str">
        <f t="shared" si="310"/>
        <v>OK</v>
      </c>
      <c r="AE348" s="333" t="str">
        <f t="shared" si="318"/>
        <v>세입없음</v>
      </c>
      <c r="AG348" s="318">
        <f t="shared" si="311"/>
        <v>732</v>
      </c>
      <c r="AH348" s="290" t="str">
        <f t="shared" si="312"/>
        <v>OK</v>
      </c>
      <c r="AJ348" s="292" t="str">
        <f t="array" ref="AJ348">IF(D348="","",INDEX(구분표!$I$2:$I$313, MATCH(1,(구분표!$E$2:$E$313='17년일출'!C348)*(구분표!$F$2:$F$313='17년일출'!D348)*(구분표!$G$2:$G$313='17년일출'!B348),0)))</f>
        <v>0214</v>
      </c>
      <c r="AL348" s="292"/>
    </row>
    <row r="349" spans="1:38" ht="50.1" customHeight="1">
      <c r="A349" s="252">
        <v>339</v>
      </c>
      <c r="B349" s="334" t="str">
        <f>IFERROR(VLOOKUP($D349,구분표!$A$2:$C$313,2,FALSE),"")</f>
        <v>문화체육관광위원회</v>
      </c>
      <c r="C349" s="318" t="str">
        <f>IFERROR(VLOOKUP($D349,구분표!$A$2:$C$313,3,FALSE),"")</f>
        <v>문화체육관광국</v>
      </c>
      <c r="D349" s="299" t="s">
        <v>281</v>
      </c>
      <c r="E349" s="280" t="s">
        <v>822</v>
      </c>
      <c r="F349" s="335" t="s">
        <v>824</v>
      </c>
      <c r="G349" s="281">
        <v>576</v>
      </c>
      <c r="H349" s="280">
        <v>398</v>
      </c>
      <c r="I349" s="336" t="s">
        <v>917</v>
      </c>
      <c r="J349" s="283">
        <v>1565000</v>
      </c>
      <c r="K349" s="284">
        <v>-200000</v>
      </c>
      <c r="L349" s="285"/>
      <c r="M349" s="286">
        <f t="shared" si="304"/>
        <v>1365000</v>
      </c>
      <c r="N349" s="337"/>
      <c r="O349" s="288"/>
      <c r="P349" s="289">
        <f t="shared" si="305"/>
        <v>1565000</v>
      </c>
      <c r="Q349" s="290" t="str">
        <f t="shared" si="306"/>
        <v>O</v>
      </c>
      <c r="R349" s="400"/>
      <c r="S349" s="292" t="s">
        <v>883</v>
      </c>
      <c r="U349" s="332" t="s">
        <v>883</v>
      </c>
      <c r="V349" s="284">
        <v>0</v>
      </c>
      <c r="W349" s="284">
        <v>-200000</v>
      </c>
      <c r="X349" s="292" t="str">
        <f t="shared" si="307"/>
        <v>OK</v>
      </c>
      <c r="Z349" s="292" t="s">
        <v>883</v>
      </c>
      <c r="AA349" s="284">
        <f t="shared" si="308"/>
        <v>0</v>
      </c>
      <c r="AB349" s="284">
        <f t="shared" si="309"/>
        <v>0</v>
      </c>
      <c r="AC349" s="292" t="str">
        <f t="shared" si="310"/>
        <v>OK</v>
      </c>
      <c r="AE349" s="333" t="str">
        <f t="shared" si="318"/>
        <v>세입없음</v>
      </c>
      <c r="AG349" s="318">
        <f t="shared" si="311"/>
        <v>732</v>
      </c>
      <c r="AH349" s="290" t="str">
        <f t="shared" si="312"/>
        <v>OK</v>
      </c>
      <c r="AJ349" s="292" t="str">
        <f t="array" ref="AJ349">IF(D349="","",INDEX(구분표!$I$2:$I$313, MATCH(1,(구분표!$E$2:$E$313='17년일출'!C349)*(구분표!$F$2:$F$313='17년일출'!D349)*(구분표!$G$2:$G$313='17년일출'!B349),0)))</f>
        <v>0214</v>
      </c>
      <c r="AL349" s="292"/>
    </row>
    <row r="350" spans="1:38" ht="50.1" customHeight="1">
      <c r="A350" s="252">
        <v>340</v>
      </c>
      <c r="B350" s="334" t="str">
        <f>IFERROR(VLOOKUP($D350,구분표!$A$2:$C$313,2,FALSE),"")</f>
        <v>문화체육관광위원회</v>
      </c>
      <c r="C350" s="318" t="str">
        <f>IFERROR(VLOOKUP($D350,구분표!$A$2:$C$313,3,FALSE),"")</f>
        <v>문화체육관광국</v>
      </c>
      <c r="D350" s="299" t="s">
        <v>281</v>
      </c>
      <c r="E350" s="280" t="s">
        <v>822</v>
      </c>
      <c r="F350" s="335" t="s">
        <v>824</v>
      </c>
      <c r="G350" s="281">
        <v>577</v>
      </c>
      <c r="H350" s="280">
        <v>420</v>
      </c>
      <c r="I350" s="336" t="s">
        <v>918</v>
      </c>
      <c r="J350" s="283">
        <v>142000</v>
      </c>
      <c r="K350" s="284"/>
      <c r="L350" s="285">
        <v>284000</v>
      </c>
      <c r="M350" s="286">
        <f t="shared" si="304"/>
        <v>426000</v>
      </c>
      <c r="N350" s="337"/>
      <c r="O350" s="288">
        <v>284000</v>
      </c>
      <c r="P350" s="289">
        <f t="shared" si="305"/>
        <v>426000</v>
      </c>
      <c r="Q350" s="290" t="str">
        <f t="shared" si="306"/>
        <v>X</v>
      </c>
      <c r="R350" s="372" t="s">
        <v>944</v>
      </c>
      <c r="S350" s="292" t="s">
        <v>883</v>
      </c>
      <c r="U350" s="332" t="s">
        <v>883</v>
      </c>
      <c r="V350" s="284">
        <v>0</v>
      </c>
      <c r="W350" s="284">
        <v>284000</v>
      </c>
      <c r="X350" s="292" t="str">
        <f t="shared" si="307"/>
        <v>OK</v>
      </c>
      <c r="Z350" s="292" t="s">
        <v>883</v>
      </c>
      <c r="AA350" s="284">
        <f t="shared" si="308"/>
        <v>0</v>
      </c>
      <c r="AB350" s="284">
        <f t="shared" si="309"/>
        <v>284000</v>
      </c>
      <c r="AC350" s="292" t="str">
        <f t="shared" si="310"/>
        <v>OK</v>
      </c>
      <c r="AE350" s="333" t="str">
        <f t="shared" si="318"/>
        <v>세입없음</v>
      </c>
      <c r="AG350" s="318">
        <f t="shared" si="311"/>
        <v>732</v>
      </c>
      <c r="AH350" s="290" t="str">
        <f t="shared" si="312"/>
        <v>OK</v>
      </c>
      <c r="AJ350" s="292" t="str">
        <f t="array" ref="AJ350">IF(D350="","",INDEX(구분표!$I$2:$I$313, MATCH(1,(구분표!$E$2:$E$313='17년일출'!C350)*(구분표!$F$2:$F$313='17년일출'!D350)*(구분표!$G$2:$G$313='17년일출'!B350),0)))</f>
        <v>0214</v>
      </c>
      <c r="AL350" s="292"/>
    </row>
    <row r="351" spans="1:38" ht="50.1" customHeight="1">
      <c r="A351" s="252">
        <v>341</v>
      </c>
      <c r="B351" s="334" t="str">
        <f>IFERROR(VLOOKUP($D351,구분표!$A$2:$C$313,2,FALSE),"")</f>
        <v>문화체육관광위원회</v>
      </c>
      <c r="C351" s="318" t="str">
        <f>IFERROR(VLOOKUP($D351,구분표!$A$2:$C$313,3,FALSE),"")</f>
        <v>문화체육관광국</v>
      </c>
      <c r="D351" s="299" t="s">
        <v>281</v>
      </c>
      <c r="E351" s="280" t="s">
        <v>822</v>
      </c>
      <c r="F351" s="335"/>
      <c r="G351" s="281">
        <v>579</v>
      </c>
      <c r="H351" s="280">
        <v>462</v>
      </c>
      <c r="I351" s="336" t="s">
        <v>919</v>
      </c>
      <c r="J351" s="283">
        <v>1804000</v>
      </c>
      <c r="K351" s="284"/>
      <c r="L351" s="285">
        <v>280000</v>
      </c>
      <c r="M351" s="286">
        <f t="shared" si="304"/>
        <v>2084000</v>
      </c>
      <c r="N351" s="337"/>
      <c r="O351" s="288">
        <v>280000</v>
      </c>
      <c r="P351" s="289">
        <f t="shared" si="305"/>
        <v>2084000</v>
      </c>
      <c r="Q351" s="290" t="str">
        <f t="shared" si="306"/>
        <v>X</v>
      </c>
      <c r="R351" s="400"/>
      <c r="S351" s="292" t="s">
        <v>883</v>
      </c>
      <c r="U351" s="332" t="s">
        <v>883</v>
      </c>
      <c r="V351" s="284">
        <v>0</v>
      </c>
      <c r="W351" s="284">
        <v>280000</v>
      </c>
      <c r="X351" s="292" t="str">
        <f t="shared" si="307"/>
        <v>OK</v>
      </c>
      <c r="Z351" s="292" t="s">
        <v>883</v>
      </c>
      <c r="AA351" s="284">
        <f t="shared" si="308"/>
        <v>0</v>
      </c>
      <c r="AB351" s="284">
        <f t="shared" si="309"/>
        <v>280000</v>
      </c>
      <c r="AC351" s="292" t="str">
        <f t="shared" si="310"/>
        <v>OK</v>
      </c>
      <c r="AE351" s="333" t="str">
        <f t="shared" si="318"/>
        <v>세입없음</v>
      </c>
      <c r="AG351" s="318">
        <f t="shared" si="311"/>
        <v>732</v>
      </c>
      <c r="AH351" s="290" t="str">
        <f t="shared" si="312"/>
        <v>OK</v>
      </c>
      <c r="AJ351" s="292" t="str">
        <f t="array" ref="AJ351">IF(D351="","",INDEX(구분표!$I$2:$I$313, MATCH(1,(구분표!$E$2:$E$313='17년일출'!C351)*(구분표!$F$2:$F$313='17년일출'!D351)*(구분표!$G$2:$G$313='17년일출'!B351),0)))</f>
        <v>0214</v>
      </c>
      <c r="AL351" s="292"/>
    </row>
    <row r="352" spans="1:38" ht="50.1" customHeight="1">
      <c r="A352" s="252">
        <v>342</v>
      </c>
      <c r="B352" s="334" t="str">
        <f>IFERROR(VLOOKUP($D352,구분표!$A$2:$C$313,2,FALSE),"")</f>
        <v>문화체육관광위원회</v>
      </c>
      <c r="C352" s="318" t="str">
        <f>IFERROR(VLOOKUP($D352,구분표!$A$2:$C$313,3,FALSE),"")</f>
        <v>문화체육관광국</v>
      </c>
      <c r="D352" s="299" t="s">
        <v>281</v>
      </c>
      <c r="E352" s="280" t="s">
        <v>822</v>
      </c>
      <c r="F352" s="335" t="s">
        <v>824</v>
      </c>
      <c r="G352" s="281">
        <v>579</v>
      </c>
      <c r="H352" s="280">
        <v>478</v>
      </c>
      <c r="I352" s="336" t="s">
        <v>920</v>
      </c>
      <c r="J352" s="283">
        <v>2673000</v>
      </c>
      <c r="K352" s="284">
        <v>-2673000</v>
      </c>
      <c r="L352" s="285"/>
      <c r="M352" s="286">
        <f t="shared" si="304"/>
        <v>0</v>
      </c>
      <c r="N352" s="337"/>
      <c r="O352" s="288"/>
      <c r="P352" s="289">
        <f t="shared" si="305"/>
        <v>2673000</v>
      </c>
      <c r="Q352" s="290" t="str">
        <f t="shared" si="306"/>
        <v>O</v>
      </c>
      <c r="R352" s="400"/>
      <c r="S352" s="292" t="s">
        <v>883</v>
      </c>
      <c r="U352" s="332" t="s">
        <v>883</v>
      </c>
      <c r="V352" s="284">
        <v>0</v>
      </c>
      <c r="W352" s="284">
        <v>-2673000</v>
      </c>
      <c r="X352" s="292" t="str">
        <f t="shared" si="307"/>
        <v>OK</v>
      </c>
      <c r="Z352" s="292" t="s">
        <v>883</v>
      </c>
      <c r="AA352" s="284">
        <f t="shared" si="308"/>
        <v>0</v>
      </c>
      <c r="AB352" s="284">
        <f t="shared" si="309"/>
        <v>0</v>
      </c>
      <c r="AC352" s="292" t="str">
        <f t="shared" si="310"/>
        <v>OK</v>
      </c>
      <c r="AE352" s="333" t="str">
        <f t="shared" si="318"/>
        <v>세입없음</v>
      </c>
      <c r="AG352" s="318">
        <f t="shared" si="311"/>
        <v>732</v>
      </c>
      <c r="AH352" s="290" t="str">
        <f t="shared" si="312"/>
        <v>OK</v>
      </c>
      <c r="AJ352" s="292" t="str">
        <f t="array" ref="AJ352">IF(D352="","",INDEX(구분표!$I$2:$I$313, MATCH(1,(구분표!$E$2:$E$313='17년일출'!C352)*(구분표!$F$2:$F$313='17년일출'!D352)*(구분표!$G$2:$G$313='17년일출'!B352),0)))</f>
        <v>0214</v>
      </c>
      <c r="AL352" s="292"/>
    </row>
    <row r="353" spans="1:38" ht="50.1" customHeight="1">
      <c r="A353" s="252">
        <v>343</v>
      </c>
      <c r="B353" s="334" t="str">
        <f>IFERROR(VLOOKUP($D353,구분표!$A$2:$C$313,2,FALSE),"")</f>
        <v>문화체육관광위원회</v>
      </c>
      <c r="C353" s="318" t="str">
        <f>IFERROR(VLOOKUP($D353,구분표!$A$2:$C$313,3,FALSE),"")</f>
        <v>문화체육관광국</v>
      </c>
      <c r="D353" s="299" t="s">
        <v>281</v>
      </c>
      <c r="E353" s="280" t="s">
        <v>822</v>
      </c>
      <c r="F353" s="335" t="s">
        <v>824</v>
      </c>
      <c r="G353" s="281">
        <v>579</v>
      </c>
      <c r="H353" s="280">
        <v>478</v>
      </c>
      <c r="I353" s="336" t="s">
        <v>921</v>
      </c>
      <c r="J353" s="283">
        <v>400000</v>
      </c>
      <c r="K353" s="284">
        <v>-400000</v>
      </c>
      <c r="L353" s="285"/>
      <c r="M353" s="286">
        <f t="shared" si="304"/>
        <v>0</v>
      </c>
      <c r="N353" s="337"/>
      <c r="O353" s="288"/>
      <c r="P353" s="289">
        <f t="shared" si="305"/>
        <v>400000</v>
      </c>
      <c r="Q353" s="290" t="str">
        <f t="shared" si="306"/>
        <v>O</v>
      </c>
      <c r="R353" s="400"/>
      <c r="S353" s="292" t="s">
        <v>883</v>
      </c>
      <c r="U353" s="332" t="s">
        <v>883</v>
      </c>
      <c r="V353" s="284">
        <v>0</v>
      </c>
      <c r="W353" s="284">
        <v>-400000</v>
      </c>
      <c r="X353" s="292" t="str">
        <f t="shared" si="307"/>
        <v>OK</v>
      </c>
      <c r="Z353" s="292" t="s">
        <v>883</v>
      </c>
      <c r="AA353" s="284">
        <f t="shared" si="308"/>
        <v>0</v>
      </c>
      <c r="AB353" s="284">
        <f t="shared" si="309"/>
        <v>0</v>
      </c>
      <c r="AC353" s="292" t="str">
        <f t="shared" si="310"/>
        <v>OK</v>
      </c>
      <c r="AE353" s="333" t="str">
        <f t="shared" si="318"/>
        <v>세입없음</v>
      </c>
      <c r="AG353" s="318">
        <f t="shared" si="311"/>
        <v>732</v>
      </c>
      <c r="AH353" s="290" t="str">
        <f t="shared" si="312"/>
        <v>OK</v>
      </c>
      <c r="AJ353" s="292" t="str">
        <f t="array" ref="AJ353">IF(D353="","",INDEX(구분표!$I$2:$I$313, MATCH(1,(구분표!$E$2:$E$313='17년일출'!C353)*(구분표!$F$2:$F$313='17년일출'!D353)*(구분표!$G$2:$G$313='17년일출'!B353),0)))</f>
        <v>0214</v>
      </c>
      <c r="AL353" s="292"/>
    </row>
    <row r="354" spans="1:38" ht="50.1" customHeight="1">
      <c r="A354" s="252">
        <v>344</v>
      </c>
      <c r="B354" s="334" t="str">
        <f>IFERROR(VLOOKUP($D354,구분표!$A$2:$C$313,2,FALSE),"")</f>
        <v>문화체육관광위원회</v>
      </c>
      <c r="C354" s="318" t="str">
        <f>IFERROR(VLOOKUP($D354,구분표!$A$2:$C$313,3,FALSE),"")</f>
        <v>문화체육관광국</v>
      </c>
      <c r="D354" s="299" t="s">
        <v>281</v>
      </c>
      <c r="E354" s="280" t="s">
        <v>822</v>
      </c>
      <c r="F354" s="335" t="s">
        <v>824</v>
      </c>
      <c r="G354" s="281">
        <v>579</v>
      </c>
      <c r="H354" s="280">
        <v>478</v>
      </c>
      <c r="I354" s="336" t="s">
        <v>922</v>
      </c>
      <c r="J354" s="283">
        <v>22000</v>
      </c>
      <c r="K354" s="284">
        <v>-22000</v>
      </c>
      <c r="L354" s="285"/>
      <c r="M354" s="286">
        <f t="shared" si="304"/>
        <v>0</v>
      </c>
      <c r="N354" s="337"/>
      <c r="O354" s="288"/>
      <c r="P354" s="289">
        <f t="shared" si="305"/>
        <v>22000</v>
      </c>
      <c r="Q354" s="290" t="str">
        <f t="shared" si="306"/>
        <v>O</v>
      </c>
      <c r="R354" s="400"/>
      <c r="S354" s="292" t="s">
        <v>883</v>
      </c>
      <c r="U354" s="332" t="s">
        <v>883</v>
      </c>
      <c r="V354" s="284">
        <v>0</v>
      </c>
      <c r="W354" s="284">
        <v>-22000</v>
      </c>
      <c r="X354" s="292" t="str">
        <f t="shared" si="307"/>
        <v>OK</v>
      </c>
      <c r="Z354" s="292" t="s">
        <v>883</v>
      </c>
      <c r="AA354" s="284">
        <f t="shared" si="308"/>
        <v>0</v>
      </c>
      <c r="AB354" s="284">
        <f t="shared" si="309"/>
        <v>0</v>
      </c>
      <c r="AC354" s="292" t="str">
        <f t="shared" si="310"/>
        <v>OK</v>
      </c>
      <c r="AE354" s="333" t="str">
        <f t="shared" si="318"/>
        <v>세입없음</v>
      </c>
      <c r="AG354" s="318">
        <f t="shared" si="311"/>
        <v>732</v>
      </c>
      <c r="AH354" s="290" t="str">
        <f t="shared" si="312"/>
        <v>OK</v>
      </c>
      <c r="AJ354" s="292" t="str">
        <f t="array" ref="AJ354">IF(D354="","",INDEX(구분표!$I$2:$I$313, MATCH(1,(구분표!$E$2:$E$313='17년일출'!C354)*(구분표!$F$2:$F$313='17년일출'!D354)*(구분표!$G$2:$G$313='17년일출'!B354),0)))</f>
        <v>0214</v>
      </c>
      <c r="AL354" s="292"/>
    </row>
    <row r="355" spans="1:38" ht="50.1" customHeight="1">
      <c r="A355" s="252">
        <v>345</v>
      </c>
      <c r="B355" s="334" t="str">
        <f>IFERROR(VLOOKUP($D355,구분표!$A$2:$C$313,2,FALSE),"")</f>
        <v>문화체육관광위원회</v>
      </c>
      <c r="C355" s="318" t="str">
        <f>IFERROR(VLOOKUP($D355,구분표!$A$2:$C$313,3,FALSE),"")</f>
        <v>문화체육관광국</v>
      </c>
      <c r="D355" s="299" t="s">
        <v>283</v>
      </c>
      <c r="E355" s="280" t="s">
        <v>822</v>
      </c>
      <c r="F355" s="335" t="s">
        <v>824</v>
      </c>
      <c r="G355" s="281">
        <v>584</v>
      </c>
      <c r="H355" s="280">
        <v>558</v>
      </c>
      <c r="I355" s="336" t="s">
        <v>923</v>
      </c>
      <c r="J355" s="283">
        <v>1170000</v>
      </c>
      <c r="K355" s="284"/>
      <c r="L355" s="285">
        <v>34800</v>
      </c>
      <c r="M355" s="286">
        <f t="shared" si="304"/>
        <v>1204800</v>
      </c>
      <c r="N355" s="337"/>
      <c r="O355" s="288">
        <v>34800</v>
      </c>
      <c r="P355" s="289">
        <f t="shared" si="305"/>
        <v>1204800</v>
      </c>
      <c r="Q355" s="290" t="str">
        <f t="shared" si="306"/>
        <v>X</v>
      </c>
      <c r="R355" s="400"/>
      <c r="S355" s="292" t="s">
        <v>883</v>
      </c>
      <c r="U355" s="332" t="s">
        <v>883</v>
      </c>
      <c r="V355" s="284">
        <v>0</v>
      </c>
      <c r="W355" s="284">
        <v>34800</v>
      </c>
      <c r="X355" s="292" t="str">
        <f t="shared" si="307"/>
        <v>OK</v>
      </c>
      <c r="Z355" s="292" t="s">
        <v>883</v>
      </c>
      <c r="AA355" s="284">
        <f t="shared" si="308"/>
        <v>0</v>
      </c>
      <c r="AB355" s="284">
        <f t="shared" si="309"/>
        <v>34800</v>
      </c>
      <c r="AC355" s="292" t="str">
        <f t="shared" si="310"/>
        <v>OK</v>
      </c>
      <c r="AE355" s="333" t="str">
        <f t="shared" si="318"/>
        <v>세입없음</v>
      </c>
      <c r="AG355" s="318">
        <f t="shared" si="311"/>
        <v>732</v>
      </c>
      <c r="AH355" s="290" t="str">
        <f t="shared" si="312"/>
        <v>OK</v>
      </c>
      <c r="AJ355" s="292" t="str">
        <f t="array" ref="AJ355">IF(D355="","",INDEX(구분표!$I$2:$I$313, MATCH(1,(구분표!$E$2:$E$313='17년일출'!C355)*(구분표!$F$2:$F$313='17년일출'!D355)*(구분표!$G$2:$G$313='17년일출'!B355),0)))</f>
        <v>0215</v>
      </c>
      <c r="AL355" s="292"/>
    </row>
    <row r="356" spans="1:38" ht="65.099999999999994" customHeight="1">
      <c r="A356" s="252">
        <v>346</v>
      </c>
      <c r="B356" s="334" t="str">
        <f>IFERROR(VLOOKUP($D356,구분표!$A$2:$C$313,2,FALSE),"")</f>
        <v>문화체육관광위원회</v>
      </c>
      <c r="C356" s="318" t="str">
        <f>IFERROR(VLOOKUP($D356,구분표!$A$2:$C$313,3,FALSE),"")</f>
        <v>문화체육관광국</v>
      </c>
      <c r="D356" s="299" t="s">
        <v>283</v>
      </c>
      <c r="E356" s="280" t="s">
        <v>822</v>
      </c>
      <c r="F356" s="335" t="s">
        <v>824</v>
      </c>
      <c r="G356" s="281">
        <v>584</v>
      </c>
      <c r="H356" s="280">
        <v>571</v>
      </c>
      <c r="I356" s="336" t="s">
        <v>924</v>
      </c>
      <c r="J356" s="283">
        <v>1000000</v>
      </c>
      <c r="K356" s="284"/>
      <c r="L356" s="285"/>
      <c r="M356" s="286">
        <f t="shared" si="304"/>
        <v>1000000</v>
      </c>
      <c r="N356" s="337"/>
      <c r="O356" s="288"/>
      <c r="P356" s="289">
        <f t="shared" si="305"/>
        <v>1000000</v>
      </c>
      <c r="Q356" s="290" t="str">
        <f t="shared" si="306"/>
        <v>X</v>
      </c>
      <c r="R356" s="371" t="s">
        <v>945</v>
      </c>
      <c r="S356" s="292" t="s">
        <v>898</v>
      </c>
      <c r="U356" s="332" t="s">
        <v>899</v>
      </c>
      <c r="V356" s="284">
        <v>0</v>
      </c>
      <c r="W356" s="284">
        <v>0</v>
      </c>
      <c r="X356" s="292" t="str">
        <f t="shared" si="307"/>
        <v>OK</v>
      </c>
      <c r="Z356" s="292" t="s">
        <v>899</v>
      </c>
      <c r="AA356" s="284">
        <v>0</v>
      </c>
      <c r="AB356" s="284">
        <v>0</v>
      </c>
      <c r="AC356" s="292" t="str">
        <f t="shared" si="310"/>
        <v>OK</v>
      </c>
      <c r="AE356" s="333" t="s">
        <v>1476</v>
      </c>
      <c r="AG356" s="318">
        <f t="shared" si="311"/>
        <v>2</v>
      </c>
      <c r="AH356" s="290" t="str">
        <f t="shared" si="312"/>
        <v>OK</v>
      </c>
      <c r="AJ356" s="292" t="str">
        <f t="array" ref="AJ356">IF(D356="","",INDEX(구분표!$I$2:$I$313, MATCH(1,(구분표!$E$2:$E$313='17년일출'!C356)*(구분표!$F$2:$F$313='17년일출'!D356)*(구분표!$G$2:$G$313='17년일출'!B356),0)))</f>
        <v>0215</v>
      </c>
      <c r="AL356" s="292"/>
    </row>
    <row r="357" spans="1:38" ht="50.1" customHeight="1">
      <c r="A357" s="252">
        <v>347</v>
      </c>
      <c r="B357" s="334" t="str">
        <f>IFERROR(VLOOKUP($D357,구분표!$A$2:$C$313,2,FALSE),"")</f>
        <v>문화체육관광위원회</v>
      </c>
      <c r="C357" s="318" t="str">
        <f>IFERROR(VLOOKUP($D357,구분표!$A$2:$C$313,3,FALSE),"")</f>
        <v>문화체육관광국</v>
      </c>
      <c r="D357" s="299" t="s">
        <v>283</v>
      </c>
      <c r="E357" s="280" t="s">
        <v>822</v>
      </c>
      <c r="F357" s="335" t="s">
        <v>824</v>
      </c>
      <c r="G357" s="281">
        <v>585</v>
      </c>
      <c r="H357" s="280">
        <v>591</v>
      </c>
      <c r="I357" s="336" t="s">
        <v>925</v>
      </c>
      <c r="J357" s="283">
        <v>300000</v>
      </c>
      <c r="K357" s="284"/>
      <c r="L357" s="285">
        <v>200000</v>
      </c>
      <c r="M357" s="286">
        <f t="shared" si="304"/>
        <v>500000</v>
      </c>
      <c r="N357" s="337"/>
      <c r="O357" s="288">
        <v>200000</v>
      </c>
      <c r="P357" s="289">
        <f t="shared" si="305"/>
        <v>500000</v>
      </c>
      <c r="Q357" s="290" t="str">
        <f t="shared" si="306"/>
        <v>X</v>
      </c>
      <c r="R357" s="400"/>
      <c r="S357" s="292" t="s">
        <v>883</v>
      </c>
      <c r="U357" s="332" t="s">
        <v>883</v>
      </c>
      <c r="V357" s="284">
        <v>0</v>
      </c>
      <c r="W357" s="284">
        <v>200000</v>
      </c>
      <c r="X357" s="292" t="str">
        <f t="shared" si="307"/>
        <v>OK</v>
      </c>
      <c r="Z357" s="292" t="s">
        <v>883</v>
      </c>
      <c r="AA357" s="284">
        <f>IF($U357&lt;&gt;"도비",IF($S357="국도비","직접입력",SUM($N357:$O357)),)</f>
        <v>0</v>
      </c>
      <c r="AB357" s="284">
        <f>IF($U357="도비",SUM(N357:O357),IF($S357="국도비","직접입력",SUM(N357:O357)-AA357))</f>
        <v>200000</v>
      </c>
      <c r="AC357" s="292" t="str">
        <f t="shared" si="310"/>
        <v>OK</v>
      </c>
      <c r="AE357" s="333" t="str">
        <f>IF(U357="","",IF(U357="도비","세입없음","직접입력"))</f>
        <v>세입없음</v>
      </c>
      <c r="AG357" s="318">
        <f t="shared" si="311"/>
        <v>732</v>
      </c>
      <c r="AH357" s="290" t="str">
        <f t="shared" si="312"/>
        <v>OK</v>
      </c>
      <c r="AJ357" s="292" t="str">
        <f t="array" ref="AJ357">IF(D357="","",INDEX(구분표!$I$2:$I$313, MATCH(1,(구분표!$E$2:$E$313='17년일출'!C357)*(구분표!$F$2:$F$313='17년일출'!D357)*(구분표!$G$2:$G$313='17년일출'!B357),0)))</f>
        <v>0215</v>
      </c>
      <c r="AL357" s="292"/>
    </row>
    <row r="358" spans="1:38" ht="50.1" customHeight="1">
      <c r="A358" s="252">
        <v>348</v>
      </c>
      <c r="B358" s="334" t="str">
        <f>IFERROR(VLOOKUP($D358,구분표!$A$2:$C$313,2,FALSE),"")</f>
        <v>문화체육관광위원회</v>
      </c>
      <c r="C358" s="318" t="str">
        <f>IFERROR(VLOOKUP($D358,구분표!$A$2:$C$313,3,FALSE),"")</f>
        <v>문화체육관광국</v>
      </c>
      <c r="D358" s="299" t="s">
        <v>283</v>
      </c>
      <c r="E358" s="280" t="s">
        <v>822</v>
      </c>
      <c r="F358" s="335"/>
      <c r="G358" s="281">
        <v>585</v>
      </c>
      <c r="H358" s="280">
        <v>599</v>
      </c>
      <c r="I358" s="336" t="s">
        <v>926</v>
      </c>
      <c r="J358" s="283">
        <v>2552000</v>
      </c>
      <c r="K358" s="284"/>
      <c r="L358" s="285">
        <v>1200000</v>
      </c>
      <c r="M358" s="286">
        <f t="shared" si="304"/>
        <v>3752000</v>
      </c>
      <c r="N358" s="337"/>
      <c r="O358" s="288">
        <v>1200000</v>
      </c>
      <c r="P358" s="289">
        <f t="shared" si="305"/>
        <v>3752000</v>
      </c>
      <c r="Q358" s="290" t="str">
        <f t="shared" si="306"/>
        <v>X</v>
      </c>
      <c r="R358" s="400"/>
      <c r="S358" s="292" t="s">
        <v>898</v>
      </c>
      <c r="U358" s="332" t="s">
        <v>946</v>
      </c>
      <c r="V358" s="284">
        <v>0</v>
      </c>
      <c r="W358" s="284">
        <v>1200000</v>
      </c>
      <c r="X358" s="292" t="str">
        <f t="shared" si="307"/>
        <v>OK</v>
      </c>
      <c r="Z358" s="292" t="s">
        <v>946</v>
      </c>
      <c r="AA358" s="284">
        <v>0</v>
      </c>
      <c r="AB358" s="284">
        <v>1200000</v>
      </c>
      <c r="AC358" s="292" t="str">
        <f t="shared" si="310"/>
        <v>OK</v>
      </c>
      <c r="AE358" s="333" t="s">
        <v>1473</v>
      </c>
      <c r="AG358" s="318">
        <f t="shared" si="311"/>
        <v>5</v>
      </c>
      <c r="AH358" s="290" t="str">
        <f t="shared" si="312"/>
        <v>OK</v>
      </c>
      <c r="AJ358" s="292" t="str">
        <f t="array" ref="AJ358">IF(D358="","",INDEX(구분표!$I$2:$I$313, MATCH(1,(구분표!$E$2:$E$313='17년일출'!C358)*(구분표!$F$2:$F$313='17년일출'!D358)*(구분표!$G$2:$G$313='17년일출'!B358),0)))</f>
        <v>0215</v>
      </c>
      <c r="AL358" s="292"/>
    </row>
    <row r="359" spans="1:38" ht="90" customHeight="1">
      <c r="A359" s="252">
        <v>349</v>
      </c>
      <c r="B359" s="334" t="str">
        <f>IFERROR(VLOOKUP($D359,구분표!$A$2:$C$313,2,FALSE),"")</f>
        <v>문화체육관광위원회</v>
      </c>
      <c r="C359" s="318" t="str">
        <f>IFERROR(VLOOKUP($D359,구분표!$A$2:$C$313,3,FALSE),"")</f>
        <v>문화체육관광국</v>
      </c>
      <c r="D359" s="299" t="s">
        <v>283</v>
      </c>
      <c r="E359" s="280" t="s">
        <v>822</v>
      </c>
      <c r="F359" s="335" t="s">
        <v>824</v>
      </c>
      <c r="G359" s="281">
        <v>586</v>
      </c>
      <c r="H359" s="280">
        <v>607</v>
      </c>
      <c r="I359" s="336" t="s">
        <v>927</v>
      </c>
      <c r="J359" s="283">
        <v>3500000</v>
      </c>
      <c r="K359" s="284"/>
      <c r="L359" s="285">
        <v>100000</v>
      </c>
      <c r="M359" s="286">
        <f t="shared" si="304"/>
        <v>3600000</v>
      </c>
      <c r="N359" s="337"/>
      <c r="O359" s="288">
        <v>868000</v>
      </c>
      <c r="P359" s="289">
        <f t="shared" si="305"/>
        <v>4368000</v>
      </c>
      <c r="Q359" s="290" t="str">
        <f t="shared" si="306"/>
        <v>X</v>
      </c>
      <c r="R359" s="372" t="s">
        <v>2305</v>
      </c>
      <c r="S359" s="292" t="s">
        <v>883</v>
      </c>
      <c r="U359" s="332" t="s">
        <v>883</v>
      </c>
      <c r="V359" s="284">
        <v>0</v>
      </c>
      <c r="W359" s="284">
        <v>100000</v>
      </c>
      <c r="X359" s="292" t="str">
        <f t="shared" si="307"/>
        <v>OK</v>
      </c>
      <c r="Z359" s="292" t="s">
        <v>883</v>
      </c>
      <c r="AA359" s="284">
        <f t="shared" ref="AA359:AA373" si="319">IF($U359&lt;&gt;"도비",IF($S359="국도비","직접입력",SUM($N359:$O359)),)</f>
        <v>0</v>
      </c>
      <c r="AB359" s="284">
        <f t="shared" ref="AB359:AB373" si="320">IF($U359="도비",SUM(N359:O359),IF($S359="국도비","직접입력",SUM(N359:O359)-AA359))</f>
        <v>868000</v>
      </c>
      <c r="AC359" s="292" t="str">
        <f t="shared" si="310"/>
        <v>OK</v>
      </c>
      <c r="AE359" s="333" t="str">
        <f t="shared" ref="AE359:AE373" si="321">IF(U359="","",IF(U359="도비","세입없음","직접입력"))</f>
        <v>세입없음</v>
      </c>
      <c r="AG359" s="318">
        <f t="shared" si="311"/>
        <v>732</v>
      </c>
      <c r="AH359" s="290" t="str">
        <f t="shared" si="312"/>
        <v>OK</v>
      </c>
      <c r="AJ359" s="292" t="str">
        <f t="array" ref="AJ359">IF(D359="","",INDEX(구분표!$I$2:$I$313, MATCH(1,(구분표!$E$2:$E$313='17년일출'!C359)*(구분표!$F$2:$F$313='17년일출'!D359)*(구분표!$G$2:$G$313='17년일출'!B359),0)))</f>
        <v>0215</v>
      </c>
      <c r="AL359" s="292"/>
    </row>
    <row r="360" spans="1:38" ht="50.1" customHeight="1">
      <c r="A360" s="252">
        <v>350</v>
      </c>
      <c r="B360" s="334" t="str">
        <f>IFERROR(VLOOKUP($D360,구분표!$A$2:$C$313,2,FALSE),"")</f>
        <v>문화체육관광위원회</v>
      </c>
      <c r="C360" s="318" t="str">
        <f>IFERROR(VLOOKUP($D360,구분표!$A$2:$C$313,3,FALSE),"")</f>
        <v>문화체육관광국</v>
      </c>
      <c r="D360" s="299" t="s">
        <v>283</v>
      </c>
      <c r="E360" s="280" t="s">
        <v>823</v>
      </c>
      <c r="F360" s="335"/>
      <c r="G360" s="281"/>
      <c r="H360" s="280">
        <v>60</v>
      </c>
      <c r="I360" s="339" t="s">
        <v>1448</v>
      </c>
      <c r="J360" s="283"/>
      <c r="K360" s="284"/>
      <c r="L360" s="285">
        <v>268000</v>
      </c>
      <c r="M360" s="286">
        <f t="shared" si="304"/>
        <v>268000</v>
      </c>
      <c r="N360" s="337"/>
      <c r="O360" s="288"/>
      <c r="P360" s="289">
        <f t="shared" si="305"/>
        <v>0</v>
      </c>
      <c r="Q360" s="290" t="str">
        <f t="shared" si="306"/>
        <v>X</v>
      </c>
      <c r="R360" s="400"/>
      <c r="S360" s="292" t="s">
        <v>883</v>
      </c>
      <c r="U360" s="332" t="s">
        <v>883</v>
      </c>
      <c r="V360" s="284">
        <v>0</v>
      </c>
      <c r="W360" s="284">
        <v>268000</v>
      </c>
      <c r="X360" s="292" t="str">
        <f t="shared" si="307"/>
        <v>OK</v>
      </c>
      <c r="Z360" s="292" t="s">
        <v>883</v>
      </c>
      <c r="AA360" s="284">
        <f t="shared" si="319"/>
        <v>0</v>
      </c>
      <c r="AB360" s="284">
        <f t="shared" si="320"/>
        <v>0</v>
      </c>
      <c r="AC360" s="292" t="str">
        <f t="shared" si="310"/>
        <v>OK</v>
      </c>
      <c r="AE360" s="333" t="str">
        <f t="shared" si="321"/>
        <v>세입없음</v>
      </c>
      <c r="AG360" s="318">
        <f t="shared" si="311"/>
        <v>732</v>
      </c>
      <c r="AH360" s="290" t="str">
        <f t="shared" si="312"/>
        <v>OK</v>
      </c>
      <c r="AJ360" s="292" t="str">
        <f t="array" ref="AJ360">IF(D360="","",INDEX(구분표!$I$2:$I$313, MATCH(1,(구분표!$E$2:$E$313='17년일출'!C360)*(구분표!$F$2:$F$313='17년일출'!D360)*(구분표!$G$2:$G$313='17년일출'!B360),0)))</f>
        <v>0215</v>
      </c>
      <c r="AL360" s="292"/>
    </row>
    <row r="361" spans="1:38" ht="50.1" customHeight="1">
      <c r="A361" s="252">
        <v>351</v>
      </c>
      <c r="B361" s="334" t="str">
        <f>IFERROR(VLOOKUP($D361,구분표!$A$2:$C$313,2,FALSE),"")</f>
        <v>문화체육관광위원회</v>
      </c>
      <c r="C361" s="318" t="str">
        <f>IFERROR(VLOOKUP($D361,구분표!$A$2:$C$313,3,FALSE),"")</f>
        <v>문화체육관광국</v>
      </c>
      <c r="D361" s="299" t="s">
        <v>283</v>
      </c>
      <c r="E361" s="280" t="s">
        <v>823</v>
      </c>
      <c r="F361" s="335"/>
      <c r="G361" s="281"/>
      <c r="H361" s="280">
        <v>61</v>
      </c>
      <c r="I361" s="339" t="s">
        <v>1449</v>
      </c>
      <c r="J361" s="283"/>
      <c r="K361" s="284"/>
      <c r="L361" s="285">
        <v>500000</v>
      </c>
      <c r="M361" s="286">
        <f t="shared" si="304"/>
        <v>500000</v>
      </c>
      <c r="N361" s="337"/>
      <c r="O361" s="288"/>
      <c r="P361" s="289">
        <f t="shared" si="305"/>
        <v>0</v>
      </c>
      <c r="Q361" s="290" t="str">
        <f t="shared" si="306"/>
        <v>X</v>
      </c>
      <c r="R361" s="400"/>
      <c r="S361" s="292" t="s">
        <v>883</v>
      </c>
      <c r="U361" s="332" t="s">
        <v>883</v>
      </c>
      <c r="V361" s="284">
        <v>0</v>
      </c>
      <c r="W361" s="284">
        <v>500000</v>
      </c>
      <c r="X361" s="292" t="str">
        <f t="shared" si="307"/>
        <v>OK</v>
      </c>
      <c r="Z361" s="292" t="s">
        <v>883</v>
      </c>
      <c r="AA361" s="284">
        <f t="shared" si="319"/>
        <v>0</v>
      </c>
      <c r="AB361" s="284">
        <f t="shared" si="320"/>
        <v>0</v>
      </c>
      <c r="AC361" s="292" t="str">
        <f t="shared" si="310"/>
        <v>OK</v>
      </c>
      <c r="AE361" s="333" t="str">
        <f t="shared" si="321"/>
        <v>세입없음</v>
      </c>
      <c r="AG361" s="318">
        <f t="shared" si="311"/>
        <v>732</v>
      </c>
      <c r="AH361" s="290" t="str">
        <f t="shared" si="312"/>
        <v>OK</v>
      </c>
      <c r="AJ361" s="292" t="str">
        <f t="array" ref="AJ361">IF(D361="","",INDEX(구분표!$I$2:$I$313, MATCH(1,(구분표!$E$2:$E$313='17년일출'!C361)*(구분표!$F$2:$F$313='17년일출'!D361)*(구분표!$G$2:$G$313='17년일출'!B361),0)))</f>
        <v>0215</v>
      </c>
      <c r="AL361" s="292"/>
    </row>
    <row r="362" spans="1:38" ht="63.75" customHeight="1">
      <c r="A362" s="252">
        <v>352</v>
      </c>
      <c r="B362" s="334" t="str">
        <f>IFERROR(VLOOKUP($D362,구분표!$A$2:$C$313,2,FALSE),"")</f>
        <v>문화체육관광위원회</v>
      </c>
      <c r="C362" s="318" t="str">
        <f>IFERROR(VLOOKUP($D362,구분표!$A$2:$C$313,3,FALSE),"")</f>
        <v>문화체육관광국</v>
      </c>
      <c r="D362" s="299" t="s">
        <v>285</v>
      </c>
      <c r="E362" s="280" t="s">
        <v>822</v>
      </c>
      <c r="F362" s="335"/>
      <c r="G362" s="281">
        <v>590</v>
      </c>
      <c r="H362" s="280">
        <v>683</v>
      </c>
      <c r="I362" s="336" t="s">
        <v>928</v>
      </c>
      <c r="J362" s="283">
        <v>10393000</v>
      </c>
      <c r="K362" s="284">
        <v>-500000</v>
      </c>
      <c r="L362" s="285">
        <v>100000</v>
      </c>
      <c r="M362" s="286">
        <f t="shared" si="304"/>
        <v>9993000</v>
      </c>
      <c r="N362" s="337">
        <v>-400000</v>
      </c>
      <c r="O362" s="288">
        <v>300000</v>
      </c>
      <c r="P362" s="289">
        <f t="shared" si="305"/>
        <v>10293000</v>
      </c>
      <c r="Q362" s="290" t="str">
        <f t="shared" si="306"/>
        <v>O</v>
      </c>
      <c r="R362" s="362" t="s">
        <v>2352</v>
      </c>
      <c r="S362" s="292" t="s">
        <v>883</v>
      </c>
      <c r="U362" s="332" t="s">
        <v>883</v>
      </c>
      <c r="V362" s="284">
        <v>0</v>
      </c>
      <c r="W362" s="284">
        <v>-400000</v>
      </c>
      <c r="X362" s="292" t="str">
        <f t="shared" si="307"/>
        <v>OK</v>
      </c>
      <c r="Z362" s="292" t="s">
        <v>883</v>
      </c>
      <c r="AA362" s="284">
        <f t="shared" si="319"/>
        <v>0</v>
      </c>
      <c r="AB362" s="284">
        <f t="shared" si="320"/>
        <v>-100000</v>
      </c>
      <c r="AC362" s="292" t="str">
        <f t="shared" si="310"/>
        <v>OK</v>
      </c>
      <c r="AE362" s="333" t="str">
        <f t="shared" si="321"/>
        <v>세입없음</v>
      </c>
      <c r="AG362" s="318">
        <f t="shared" si="311"/>
        <v>732</v>
      </c>
      <c r="AH362" s="290" t="str">
        <f t="shared" si="312"/>
        <v>OK</v>
      </c>
      <c r="AJ362" s="292" t="str">
        <f t="array" ref="AJ362">IF(D362="","",INDEX(구분표!$I$2:$I$313, MATCH(1,(구분표!$E$2:$E$313='17년일출'!C362)*(구분표!$F$2:$F$313='17년일출'!D362)*(구분표!$G$2:$G$313='17년일출'!B362),0)))</f>
        <v>0216</v>
      </c>
      <c r="AL362" s="292"/>
    </row>
    <row r="363" spans="1:38" ht="50.1" customHeight="1">
      <c r="A363" s="252">
        <v>353</v>
      </c>
      <c r="B363" s="334" t="str">
        <f>IFERROR(VLOOKUP($D363,구분표!$A$2:$C$313,2,FALSE),"")</f>
        <v>문화체육관광위원회</v>
      </c>
      <c r="C363" s="318" t="str">
        <f>IFERROR(VLOOKUP($D363,구분표!$A$2:$C$313,3,FALSE),"")</f>
        <v>문화체육관광국</v>
      </c>
      <c r="D363" s="299" t="s">
        <v>285</v>
      </c>
      <c r="E363" s="280" t="s">
        <v>822</v>
      </c>
      <c r="F363" s="335"/>
      <c r="G363" s="281">
        <v>590</v>
      </c>
      <c r="H363" s="280">
        <v>692</v>
      </c>
      <c r="I363" s="336" t="s">
        <v>929</v>
      </c>
      <c r="J363" s="283">
        <v>1390000</v>
      </c>
      <c r="K363" s="284">
        <v>-200000</v>
      </c>
      <c r="L363" s="285"/>
      <c r="M363" s="286">
        <f t="shared" si="304"/>
        <v>1190000</v>
      </c>
      <c r="N363" s="337">
        <v>-200000</v>
      </c>
      <c r="O363" s="288"/>
      <c r="P363" s="289">
        <f t="shared" si="305"/>
        <v>1190000</v>
      </c>
      <c r="Q363" s="290" t="str">
        <f t="shared" si="306"/>
        <v>X</v>
      </c>
      <c r="R363" s="400"/>
      <c r="S363" s="292" t="s">
        <v>883</v>
      </c>
      <c r="U363" s="332" t="s">
        <v>883</v>
      </c>
      <c r="V363" s="284">
        <v>0</v>
      </c>
      <c r="W363" s="284">
        <v>-200000</v>
      </c>
      <c r="X363" s="292" t="str">
        <f t="shared" si="307"/>
        <v>OK</v>
      </c>
      <c r="Z363" s="292" t="s">
        <v>883</v>
      </c>
      <c r="AA363" s="284">
        <f t="shared" si="319"/>
        <v>0</v>
      </c>
      <c r="AB363" s="284">
        <f t="shared" si="320"/>
        <v>-200000</v>
      </c>
      <c r="AC363" s="292" t="str">
        <f t="shared" si="310"/>
        <v>OK</v>
      </c>
      <c r="AE363" s="333" t="str">
        <f t="shared" si="321"/>
        <v>세입없음</v>
      </c>
      <c r="AG363" s="318">
        <f t="shared" si="311"/>
        <v>732</v>
      </c>
      <c r="AH363" s="290" t="str">
        <f t="shared" si="312"/>
        <v>OK</v>
      </c>
      <c r="AJ363" s="292" t="str">
        <f t="array" ref="AJ363">IF(D363="","",INDEX(구분표!$I$2:$I$313, MATCH(1,(구분표!$E$2:$E$313='17년일출'!C363)*(구분표!$F$2:$F$313='17년일출'!D363)*(구분표!$G$2:$G$313='17년일출'!B363),0)))</f>
        <v>0216</v>
      </c>
      <c r="AL363" s="292"/>
    </row>
    <row r="364" spans="1:38" ht="50.1" customHeight="1">
      <c r="A364" s="252">
        <v>354</v>
      </c>
      <c r="B364" s="334" t="str">
        <f>IFERROR(VLOOKUP($D364,구분표!$A$2:$C$313,2,FALSE),"")</f>
        <v>문화체육관광위원회</v>
      </c>
      <c r="C364" s="318" t="str">
        <f>IFERROR(VLOOKUP($D364,구분표!$A$2:$C$313,3,FALSE),"")</f>
        <v>문화체육관광국</v>
      </c>
      <c r="D364" s="299" t="s">
        <v>285</v>
      </c>
      <c r="E364" s="280" t="s">
        <v>822</v>
      </c>
      <c r="F364" s="335"/>
      <c r="G364" s="281">
        <v>590</v>
      </c>
      <c r="H364" s="280">
        <v>701</v>
      </c>
      <c r="I364" s="336" t="s">
        <v>930</v>
      </c>
      <c r="J364" s="283">
        <v>3000000</v>
      </c>
      <c r="K364" s="284">
        <v>-500000</v>
      </c>
      <c r="L364" s="285"/>
      <c r="M364" s="286">
        <f t="shared" si="304"/>
        <v>2500000</v>
      </c>
      <c r="N364" s="337">
        <v>-500000</v>
      </c>
      <c r="O364" s="288"/>
      <c r="P364" s="289">
        <f t="shared" si="305"/>
        <v>2500000</v>
      </c>
      <c r="Q364" s="290" t="str">
        <f t="shared" si="306"/>
        <v>X</v>
      </c>
      <c r="R364" s="400"/>
      <c r="S364" s="292" t="s">
        <v>883</v>
      </c>
      <c r="U364" s="332" t="s">
        <v>883</v>
      </c>
      <c r="V364" s="284">
        <v>0</v>
      </c>
      <c r="W364" s="284">
        <v>-500000</v>
      </c>
      <c r="X364" s="292" t="str">
        <f t="shared" ref="X364:X395" si="322">IF(SUM($K364:$L364)=SUM($V364:$W364),"OK","검토")</f>
        <v>OK</v>
      </c>
      <c r="Z364" s="292" t="s">
        <v>883</v>
      </c>
      <c r="AA364" s="284">
        <f t="shared" si="319"/>
        <v>0</v>
      </c>
      <c r="AB364" s="284">
        <f t="shared" si="320"/>
        <v>-500000</v>
      </c>
      <c r="AC364" s="292" t="str">
        <f t="shared" ref="AC364:AC395" si="323">IF(SUM(N364:O364)=SUM(AA364:AB364),"OK","검토")</f>
        <v>OK</v>
      </c>
      <c r="AE364" s="333" t="str">
        <f t="shared" si="321"/>
        <v>세입없음</v>
      </c>
      <c r="AG364" s="318">
        <f t="shared" ref="AG364:AG395" si="324">IF(AE364="","",COUNTIF($AE$7:$AE$925,AE364))</f>
        <v>732</v>
      </c>
      <c r="AH364" s="290" t="str">
        <f t="shared" si="312"/>
        <v>OK</v>
      </c>
      <c r="AJ364" s="292" t="str">
        <f t="array" ref="AJ364">IF(D364="","",INDEX(구분표!$I$2:$I$313, MATCH(1,(구분표!$E$2:$E$313='17년일출'!C364)*(구분표!$F$2:$F$313='17년일출'!D364)*(구분표!$G$2:$G$313='17년일출'!B364),0)))</f>
        <v>0216</v>
      </c>
      <c r="AL364" s="292"/>
    </row>
    <row r="365" spans="1:38" ht="200.1" customHeight="1">
      <c r="A365" s="252">
        <v>355</v>
      </c>
      <c r="B365" s="334" t="str">
        <f>IFERROR(VLOOKUP($D365,구분표!$A$2:$C$313,2,FALSE),"")</f>
        <v>문화체육관광위원회</v>
      </c>
      <c r="C365" s="318" t="str">
        <f>IFERROR(VLOOKUP($D365,구분표!$A$2:$C$313,3,FALSE),"")</f>
        <v>문화체육관광국</v>
      </c>
      <c r="D365" s="299" t="s">
        <v>287</v>
      </c>
      <c r="E365" s="280" t="s">
        <v>822</v>
      </c>
      <c r="F365" s="335" t="s">
        <v>824</v>
      </c>
      <c r="G365" s="281">
        <v>595</v>
      </c>
      <c r="H365" s="280">
        <v>782</v>
      </c>
      <c r="I365" s="336" t="s">
        <v>931</v>
      </c>
      <c r="J365" s="283">
        <v>10038000</v>
      </c>
      <c r="K365" s="284"/>
      <c r="L365" s="285">
        <v>1100000</v>
      </c>
      <c r="M365" s="286">
        <f t="shared" ref="M365:M396" si="325">J365+K365+L365</f>
        <v>11138000</v>
      </c>
      <c r="N365" s="337"/>
      <c r="O365" s="288">
        <f>1690000-500000+400000+350000+400000</f>
        <v>2340000</v>
      </c>
      <c r="P365" s="289">
        <f t="shared" ref="P365:P396" si="326">J365+N365+O365</f>
        <v>12378000</v>
      </c>
      <c r="Q365" s="290" t="str">
        <f t="shared" ref="Q365:Q396" si="327">IF(AND((M365=0),(P365&gt;0)),"O",IF(AND((K365&lt;0),(M365-P365&lt;0)),"O","X"))</f>
        <v>X</v>
      </c>
      <c r="R365" s="362" t="s">
        <v>2375</v>
      </c>
      <c r="S365" s="292" t="s">
        <v>883</v>
      </c>
      <c r="U365" s="332" t="s">
        <v>883</v>
      </c>
      <c r="V365" s="284">
        <v>0</v>
      </c>
      <c r="W365" s="284">
        <v>1100000</v>
      </c>
      <c r="X365" s="292" t="str">
        <f t="shared" si="322"/>
        <v>OK</v>
      </c>
      <c r="Z365" s="292" t="s">
        <v>883</v>
      </c>
      <c r="AA365" s="284">
        <f t="shared" si="319"/>
        <v>0</v>
      </c>
      <c r="AB365" s="284">
        <f t="shared" si="320"/>
        <v>2340000</v>
      </c>
      <c r="AC365" s="292" t="str">
        <f t="shared" si="323"/>
        <v>OK</v>
      </c>
      <c r="AE365" s="333" t="str">
        <f t="shared" si="321"/>
        <v>세입없음</v>
      </c>
      <c r="AG365" s="318">
        <f t="shared" si="324"/>
        <v>732</v>
      </c>
      <c r="AH365" s="290" t="str">
        <f t="shared" ref="AH365:AH396" si="328">IF(U365="","",IF(AND(U365="도비",AE365="세입없음"),"OK",IF(AND(U365&lt;&gt;"도비",AE365&lt;&gt;""),"OK","@@")))</f>
        <v>OK</v>
      </c>
      <c r="AJ365" s="292" t="str">
        <f t="array" ref="AJ365">IF(D365="","",INDEX(구분표!$I$2:$I$313, MATCH(1,(구분표!$E$2:$E$313='17년일출'!C365)*(구분표!$F$2:$F$313='17년일출'!D365)*(구분표!$G$2:$G$313='17년일출'!B365),0)))</f>
        <v>0217</v>
      </c>
      <c r="AL365" s="292"/>
    </row>
    <row r="366" spans="1:38" ht="50.1" customHeight="1">
      <c r="A366" s="252">
        <v>356</v>
      </c>
      <c r="B366" s="334" t="str">
        <f>IFERROR(VLOOKUP($D366,구분표!$A$2:$C$313,2,FALSE),"")</f>
        <v>문화체육관광위원회</v>
      </c>
      <c r="C366" s="318" t="str">
        <f>IFERROR(VLOOKUP($D366,구분표!$A$2:$C$313,3,FALSE),"")</f>
        <v>문화체육관광국</v>
      </c>
      <c r="D366" s="299" t="s">
        <v>287</v>
      </c>
      <c r="E366" s="280" t="s">
        <v>822</v>
      </c>
      <c r="F366" s="335"/>
      <c r="G366" s="281">
        <v>595</v>
      </c>
      <c r="H366" s="280">
        <v>786</v>
      </c>
      <c r="I366" s="336" t="s">
        <v>932</v>
      </c>
      <c r="J366" s="283">
        <v>6315000</v>
      </c>
      <c r="K366" s="284"/>
      <c r="L366" s="285">
        <v>400000</v>
      </c>
      <c r="M366" s="286">
        <f t="shared" si="325"/>
        <v>6715000</v>
      </c>
      <c r="N366" s="337"/>
      <c r="O366" s="288">
        <v>300000</v>
      </c>
      <c r="P366" s="289">
        <f t="shared" si="326"/>
        <v>6615000</v>
      </c>
      <c r="Q366" s="290" t="str">
        <f t="shared" si="327"/>
        <v>X</v>
      </c>
      <c r="R366" s="372" t="s">
        <v>2126</v>
      </c>
      <c r="S366" s="292" t="s">
        <v>883</v>
      </c>
      <c r="U366" s="332" t="s">
        <v>883</v>
      </c>
      <c r="V366" s="284">
        <v>0</v>
      </c>
      <c r="W366" s="284">
        <v>400000</v>
      </c>
      <c r="X366" s="292" t="str">
        <f t="shared" si="322"/>
        <v>OK</v>
      </c>
      <c r="Z366" s="292" t="s">
        <v>883</v>
      </c>
      <c r="AA366" s="284">
        <f t="shared" si="319"/>
        <v>0</v>
      </c>
      <c r="AB366" s="284">
        <f t="shared" si="320"/>
        <v>300000</v>
      </c>
      <c r="AC366" s="292" t="str">
        <f t="shared" si="323"/>
        <v>OK</v>
      </c>
      <c r="AE366" s="333" t="str">
        <f t="shared" si="321"/>
        <v>세입없음</v>
      </c>
      <c r="AG366" s="318">
        <f t="shared" si="324"/>
        <v>732</v>
      </c>
      <c r="AH366" s="290" t="str">
        <f t="shared" si="328"/>
        <v>OK</v>
      </c>
      <c r="AJ366" s="292" t="str">
        <f t="array" ref="AJ366">IF(D366="","",INDEX(구분표!$I$2:$I$313, MATCH(1,(구분표!$E$2:$E$313='17년일출'!C366)*(구분표!$F$2:$F$313='17년일출'!D366)*(구분표!$G$2:$G$313='17년일출'!B366),0)))</f>
        <v>0217</v>
      </c>
      <c r="AL366" s="292"/>
    </row>
    <row r="367" spans="1:38" ht="50.1" customHeight="1">
      <c r="A367" s="252">
        <v>357</v>
      </c>
      <c r="B367" s="334" t="str">
        <f>IFERROR(VLOOKUP($D367,구분표!$A$2:$C$313,2,FALSE),"")</f>
        <v>문화체육관광위원회</v>
      </c>
      <c r="C367" s="318" t="str">
        <f>IFERROR(VLOOKUP($D367,구분표!$A$2:$C$313,3,FALSE),"")</f>
        <v>문화체육관광국</v>
      </c>
      <c r="D367" s="299" t="s">
        <v>287</v>
      </c>
      <c r="E367" s="280" t="s">
        <v>822</v>
      </c>
      <c r="F367" s="335"/>
      <c r="G367" s="281">
        <v>595</v>
      </c>
      <c r="H367" s="280">
        <v>804</v>
      </c>
      <c r="I367" s="336" t="s">
        <v>933</v>
      </c>
      <c r="J367" s="283">
        <v>80000</v>
      </c>
      <c r="K367" s="284">
        <v>-30000</v>
      </c>
      <c r="L367" s="285"/>
      <c r="M367" s="286">
        <f t="shared" si="325"/>
        <v>50000</v>
      </c>
      <c r="N367" s="337">
        <v>-30000</v>
      </c>
      <c r="O367" s="288"/>
      <c r="P367" s="289">
        <f t="shared" si="326"/>
        <v>50000</v>
      </c>
      <c r="Q367" s="290" t="str">
        <f t="shared" si="327"/>
        <v>X</v>
      </c>
      <c r="R367" s="400"/>
      <c r="S367" s="292" t="s">
        <v>883</v>
      </c>
      <c r="U367" s="332" t="s">
        <v>883</v>
      </c>
      <c r="V367" s="284">
        <v>0</v>
      </c>
      <c r="W367" s="284">
        <v>-30000</v>
      </c>
      <c r="X367" s="292" t="str">
        <f t="shared" si="322"/>
        <v>OK</v>
      </c>
      <c r="Z367" s="292" t="s">
        <v>883</v>
      </c>
      <c r="AA367" s="284">
        <f t="shared" si="319"/>
        <v>0</v>
      </c>
      <c r="AB367" s="284">
        <f t="shared" si="320"/>
        <v>-30000</v>
      </c>
      <c r="AC367" s="292" t="str">
        <f t="shared" si="323"/>
        <v>OK</v>
      </c>
      <c r="AE367" s="333" t="str">
        <f t="shared" si="321"/>
        <v>세입없음</v>
      </c>
      <c r="AG367" s="318">
        <f t="shared" si="324"/>
        <v>732</v>
      </c>
      <c r="AH367" s="290" t="str">
        <f t="shared" si="328"/>
        <v>OK</v>
      </c>
      <c r="AJ367" s="292" t="str">
        <f t="array" ref="AJ367">IF(D367="","",INDEX(구분표!$I$2:$I$313, MATCH(1,(구분표!$E$2:$E$313='17년일출'!C367)*(구분표!$F$2:$F$313='17년일출'!D367)*(구분표!$G$2:$G$313='17년일출'!B367),0)))</f>
        <v>0217</v>
      </c>
      <c r="AL367" s="292"/>
    </row>
    <row r="368" spans="1:38" ht="50.1" customHeight="1">
      <c r="A368" s="252">
        <v>358</v>
      </c>
      <c r="B368" s="334" t="str">
        <f>IFERROR(VLOOKUP($D368,구분표!$A$2:$C$313,2,FALSE),"")</f>
        <v>문화체육관광위원회</v>
      </c>
      <c r="C368" s="318" t="str">
        <f>IFERROR(VLOOKUP($D368,구분표!$A$2:$C$313,3,FALSE),"")</f>
        <v>문화체육관광국</v>
      </c>
      <c r="D368" s="299" t="s">
        <v>287</v>
      </c>
      <c r="E368" s="280" t="s">
        <v>822</v>
      </c>
      <c r="F368" s="335"/>
      <c r="G368" s="281">
        <v>596</v>
      </c>
      <c r="H368" s="280">
        <v>817</v>
      </c>
      <c r="I368" s="336" t="s">
        <v>934</v>
      </c>
      <c r="J368" s="283">
        <v>500000</v>
      </c>
      <c r="K368" s="284">
        <v>-250000</v>
      </c>
      <c r="L368" s="285"/>
      <c r="M368" s="286">
        <f t="shared" si="325"/>
        <v>250000</v>
      </c>
      <c r="N368" s="337">
        <v>-250000</v>
      </c>
      <c r="O368" s="288"/>
      <c r="P368" s="289">
        <f t="shared" si="326"/>
        <v>250000</v>
      </c>
      <c r="Q368" s="290" t="str">
        <f t="shared" si="327"/>
        <v>X</v>
      </c>
      <c r="R368" s="400"/>
      <c r="S368" s="292" t="s">
        <v>883</v>
      </c>
      <c r="U368" s="332" t="s">
        <v>883</v>
      </c>
      <c r="V368" s="284">
        <v>0</v>
      </c>
      <c r="W368" s="284">
        <v>-250000</v>
      </c>
      <c r="X368" s="292" t="str">
        <f t="shared" si="322"/>
        <v>OK</v>
      </c>
      <c r="Z368" s="292" t="s">
        <v>883</v>
      </c>
      <c r="AA368" s="284">
        <f t="shared" si="319"/>
        <v>0</v>
      </c>
      <c r="AB368" s="284">
        <f t="shared" si="320"/>
        <v>-250000</v>
      </c>
      <c r="AC368" s="292" t="str">
        <f t="shared" si="323"/>
        <v>OK</v>
      </c>
      <c r="AE368" s="333" t="str">
        <f t="shared" si="321"/>
        <v>세입없음</v>
      </c>
      <c r="AG368" s="318">
        <f t="shared" si="324"/>
        <v>732</v>
      </c>
      <c r="AH368" s="290" t="str">
        <f t="shared" si="328"/>
        <v>OK</v>
      </c>
      <c r="AJ368" s="292" t="str">
        <f t="array" ref="AJ368">IF(D368="","",INDEX(구분표!$I$2:$I$313, MATCH(1,(구분표!$E$2:$E$313='17년일출'!C368)*(구분표!$F$2:$F$313='17년일출'!D368)*(구분표!$G$2:$G$313='17년일출'!B368),0)))</f>
        <v>0217</v>
      </c>
      <c r="AL368" s="292"/>
    </row>
    <row r="369" spans="1:38" ht="50.1" customHeight="1">
      <c r="A369" s="252">
        <v>359</v>
      </c>
      <c r="B369" s="334" t="str">
        <f>IFERROR(VLOOKUP($D369,구분표!$A$2:$C$313,2,FALSE),"")</f>
        <v>문화체육관광위원회</v>
      </c>
      <c r="C369" s="318" t="str">
        <f>IFERROR(VLOOKUP($D369,구분표!$A$2:$C$313,3,FALSE),"")</f>
        <v>문화체육관광국</v>
      </c>
      <c r="D369" s="299" t="s">
        <v>287</v>
      </c>
      <c r="E369" s="280" t="s">
        <v>822</v>
      </c>
      <c r="F369" s="335"/>
      <c r="G369" s="281">
        <v>596</v>
      </c>
      <c r="H369" s="280">
        <v>821</v>
      </c>
      <c r="I369" s="336" t="s">
        <v>935</v>
      </c>
      <c r="J369" s="283">
        <v>200000</v>
      </c>
      <c r="K369" s="284">
        <v>-100000</v>
      </c>
      <c r="L369" s="285"/>
      <c r="M369" s="286">
        <f t="shared" si="325"/>
        <v>100000</v>
      </c>
      <c r="N369" s="337">
        <v>-100000</v>
      </c>
      <c r="O369" s="288"/>
      <c r="P369" s="289">
        <f t="shared" si="326"/>
        <v>100000</v>
      </c>
      <c r="Q369" s="290" t="str">
        <f t="shared" si="327"/>
        <v>X</v>
      </c>
      <c r="R369" s="400"/>
      <c r="S369" s="292" t="s">
        <v>883</v>
      </c>
      <c r="U369" s="332" t="s">
        <v>883</v>
      </c>
      <c r="V369" s="284">
        <v>0</v>
      </c>
      <c r="W369" s="284">
        <v>-100000</v>
      </c>
      <c r="X369" s="292" t="str">
        <f t="shared" si="322"/>
        <v>OK</v>
      </c>
      <c r="Z369" s="292" t="s">
        <v>883</v>
      </c>
      <c r="AA369" s="284">
        <f t="shared" si="319"/>
        <v>0</v>
      </c>
      <c r="AB369" s="284">
        <f t="shared" si="320"/>
        <v>-100000</v>
      </c>
      <c r="AC369" s="292" t="str">
        <f t="shared" si="323"/>
        <v>OK</v>
      </c>
      <c r="AE369" s="333" t="str">
        <f t="shared" si="321"/>
        <v>세입없음</v>
      </c>
      <c r="AG369" s="318">
        <f t="shared" si="324"/>
        <v>732</v>
      </c>
      <c r="AH369" s="290" t="str">
        <f t="shared" si="328"/>
        <v>OK</v>
      </c>
      <c r="AJ369" s="292" t="str">
        <f t="array" ref="AJ369">IF(D369="","",INDEX(구분표!$I$2:$I$313, MATCH(1,(구분표!$E$2:$E$313='17년일출'!C369)*(구분표!$F$2:$F$313='17년일출'!D369)*(구분표!$G$2:$G$313='17년일출'!B369),0)))</f>
        <v>0217</v>
      </c>
      <c r="AL369" s="292"/>
    </row>
    <row r="370" spans="1:38" ht="50.1" customHeight="1">
      <c r="A370" s="252">
        <v>360</v>
      </c>
      <c r="B370" s="334" t="str">
        <f>IFERROR(VLOOKUP($D370,구분표!$A$2:$C$313,2,FALSE),"")</f>
        <v>문화체육관광위원회</v>
      </c>
      <c r="C370" s="318" t="str">
        <f>IFERROR(VLOOKUP($D370,구분표!$A$2:$C$313,3,FALSE),"")</f>
        <v>문화체육관광국</v>
      </c>
      <c r="D370" s="299" t="s">
        <v>287</v>
      </c>
      <c r="E370" s="280" t="s">
        <v>822</v>
      </c>
      <c r="F370" s="335"/>
      <c r="G370" s="281">
        <v>596</v>
      </c>
      <c r="H370" s="280">
        <v>827</v>
      </c>
      <c r="I370" s="336" t="s">
        <v>1728</v>
      </c>
      <c r="J370" s="283">
        <v>900000</v>
      </c>
      <c r="K370" s="284">
        <v>-200000</v>
      </c>
      <c r="L370" s="285"/>
      <c r="M370" s="286">
        <f t="shared" si="325"/>
        <v>700000</v>
      </c>
      <c r="N370" s="337">
        <v>-200000</v>
      </c>
      <c r="O370" s="288"/>
      <c r="P370" s="289">
        <f t="shared" si="326"/>
        <v>700000</v>
      </c>
      <c r="Q370" s="290" t="str">
        <f t="shared" si="327"/>
        <v>X</v>
      </c>
      <c r="R370" s="400"/>
      <c r="S370" s="292" t="s">
        <v>883</v>
      </c>
      <c r="U370" s="332" t="s">
        <v>883</v>
      </c>
      <c r="V370" s="284">
        <v>0</v>
      </c>
      <c r="W370" s="284">
        <v>-200000</v>
      </c>
      <c r="X370" s="292" t="str">
        <f t="shared" si="322"/>
        <v>OK</v>
      </c>
      <c r="Z370" s="292" t="s">
        <v>883</v>
      </c>
      <c r="AA370" s="284">
        <f t="shared" si="319"/>
        <v>0</v>
      </c>
      <c r="AB370" s="284">
        <f t="shared" si="320"/>
        <v>-200000</v>
      </c>
      <c r="AC370" s="292" t="str">
        <f t="shared" si="323"/>
        <v>OK</v>
      </c>
      <c r="AE370" s="333" t="str">
        <f t="shared" si="321"/>
        <v>세입없음</v>
      </c>
      <c r="AG370" s="318">
        <f t="shared" si="324"/>
        <v>732</v>
      </c>
      <c r="AH370" s="290" t="str">
        <f t="shared" si="328"/>
        <v>OK</v>
      </c>
      <c r="AJ370" s="292" t="str">
        <f t="array" ref="AJ370">IF(D370="","",INDEX(구분표!$I$2:$I$313, MATCH(1,(구분표!$E$2:$E$313='17년일출'!C370)*(구분표!$F$2:$F$313='17년일출'!D370)*(구분표!$G$2:$G$313='17년일출'!B370),0)))</f>
        <v>0217</v>
      </c>
      <c r="AL370" s="292"/>
    </row>
    <row r="371" spans="1:38" ht="50.1" customHeight="1">
      <c r="A371" s="252">
        <v>361</v>
      </c>
      <c r="B371" s="334" t="str">
        <f>IFERROR(VLOOKUP($D371,구분표!$A$2:$C$313,2,FALSE),"")</f>
        <v>문화체육관광위원회</v>
      </c>
      <c r="C371" s="318" t="str">
        <f>IFERROR(VLOOKUP($D371,구분표!$A$2:$C$313,3,FALSE),"")</f>
        <v>문화체육관광국</v>
      </c>
      <c r="D371" s="299" t="s">
        <v>287</v>
      </c>
      <c r="E371" s="280" t="s">
        <v>822</v>
      </c>
      <c r="F371" s="335"/>
      <c r="G371" s="281">
        <v>596</v>
      </c>
      <c r="H371" s="280">
        <v>831</v>
      </c>
      <c r="I371" s="336" t="s">
        <v>936</v>
      </c>
      <c r="J371" s="283">
        <v>140000</v>
      </c>
      <c r="K371" s="284">
        <v>-40000</v>
      </c>
      <c r="L371" s="285"/>
      <c r="M371" s="286">
        <f t="shared" si="325"/>
        <v>100000</v>
      </c>
      <c r="N371" s="337">
        <v>-40000</v>
      </c>
      <c r="O371" s="288"/>
      <c r="P371" s="289">
        <f t="shared" si="326"/>
        <v>100000</v>
      </c>
      <c r="Q371" s="290" t="str">
        <f t="shared" si="327"/>
        <v>X</v>
      </c>
      <c r="R371" s="400"/>
      <c r="S371" s="292" t="s">
        <v>883</v>
      </c>
      <c r="U371" s="332" t="s">
        <v>883</v>
      </c>
      <c r="V371" s="284">
        <v>0</v>
      </c>
      <c r="W371" s="284">
        <v>-40000</v>
      </c>
      <c r="X371" s="292" t="str">
        <f t="shared" si="322"/>
        <v>OK</v>
      </c>
      <c r="Z371" s="292" t="s">
        <v>883</v>
      </c>
      <c r="AA371" s="284">
        <f t="shared" si="319"/>
        <v>0</v>
      </c>
      <c r="AB371" s="284">
        <f t="shared" si="320"/>
        <v>-40000</v>
      </c>
      <c r="AC371" s="292" t="str">
        <f t="shared" si="323"/>
        <v>OK</v>
      </c>
      <c r="AE371" s="333" t="str">
        <f t="shared" si="321"/>
        <v>세입없음</v>
      </c>
      <c r="AG371" s="318">
        <f t="shared" si="324"/>
        <v>732</v>
      </c>
      <c r="AH371" s="290" t="str">
        <f t="shared" si="328"/>
        <v>OK</v>
      </c>
      <c r="AJ371" s="292" t="str">
        <f t="array" ref="AJ371">IF(D371="","",INDEX(구분표!$I$2:$I$313, MATCH(1,(구분표!$E$2:$E$313='17년일출'!C371)*(구분표!$F$2:$F$313='17년일출'!D371)*(구분표!$G$2:$G$313='17년일출'!B371),0)))</f>
        <v>0217</v>
      </c>
      <c r="AL371" s="292"/>
    </row>
    <row r="372" spans="1:38" ht="50.1" customHeight="1">
      <c r="A372" s="252">
        <v>362</v>
      </c>
      <c r="B372" s="334" t="str">
        <f>IFERROR(VLOOKUP($D372,구분표!$A$2:$C$313,2,FALSE),"")</f>
        <v>문화체육관광위원회</v>
      </c>
      <c r="C372" s="318" t="str">
        <f>IFERROR(VLOOKUP($D372,구분표!$A$2:$C$313,3,FALSE),"")</f>
        <v>문화체육관광국</v>
      </c>
      <c r="D372" s="299" t="s">
        <v>287</v>
      </c>
      <c r="E372" s="280" t="s">
        <v>822</v>
      </c>
      <c r="F372" s="335"/>
      <c r="G372" s="281">
        <v>596</v>
      </c>
      <c r="H372" s="280">
        <v>840</v>
      </c>
      <c r="I372" s="336" t="s">
        <v>937</v>
      </c>
      <c r="J372" s="283">
        <v>437000</v>
      </c>
      <c r="K372" s="284">
        <v>-120000</v>
      </c>
      <c r="L372" s="285"/>
      <c r="M372" s="286">
        <f t="shared" si="325"/>
        <v>317000</v>
      </c>
      <c r="N372" s="337">
        <v>-120000</v>
      </c>
      <c r="O372" s="288"/>
      <c r="P372" s="289">
        <f t="shared" si="326"/>
        <v>317000</v>
      </c>
      <c r="Q372" s="290" t="str">
        <f t="shared" si="327"/>
        <v>X</v>
      </c>
      <c r="R372" s="372" t="s">
        <v>947</v>
      </c>
      <c r="S372" s="292" t="s">
        <v>883</v>
      </c>
      <c r="U372" s="332" t="s">
        <v>883</v>
      </c>
      <c r="V372" s="284">
        <v>0</v>
      </c>
      <c r="W372" s="284">
        <v>-120000</v>
      </c>
      <c r="X372" s="292" t="str">
        <f t="shared" si="322"/>
        <v>OK</v>
      </c>
      <c r="Z372" s="292" t="s">
        <v>883</v>
      </c>
      <c r="AA372" s="284">
        <f t="shared" si="319"/>
        <v>0</v>
      </c>
      <c r="AB372" s="284">
        <f t="shared" si="320"/>
        <v>-120000</v>
      </c>
      <c r="AC372" s="292" t="str">
        <f t="shared" si="323"/>
        <v>OK</v>
      </c>
      <c r="AE372" s="333" t="str">
        <f t="shared" si="321"/>
        <v>세입없음</v>
      </c>
      <c r="AG372" s="318">
        <f t="shared" si="324"/>
        <v>732</v>
      </c>
      <c r="AH372" s="290" t="str">
        <f t="shared" si="328"/>
        <v>OK</v>
      </c>
      <c r="AJ372" s="292" t="str">
        <f t="array" ref="AJ372">IF(D372="","",INDEX(구분표!$I$2:$I$313, MATCH(1,(구분표!$E$2:$E$313='17년일출'!C372)*(구분표!$F$2:$F$313='17년일출'!D372)*(구분표!$G$2:$G$313='17년일출'!B372),0)))</f>
        <v>0217</v>
      </c>
      <c r="AL372" s="292"/>
    </row>
    <row r="373" spans="1:38" ht="50.1" customHeight="1">
      <c r="A373" s="252">
        <v>363</v>
      </c>
      <c r="B373" s="334" t="str">
        <f>IFERROR(VLOOKUP($D373,구분표!$A$2:$C$313,2,FALSE),"")</f>
        <v>문화체육관광위원회</v>
      </c>
      <c r="C373" s="318" t="str">
        <f>IFERROR(VLOOKUP($D373,구분표!$A$2:$C$313,3,FALSE),"")</f>
        <v>문화체육관광국</v>
      </c>
      <c r="D373" s="299" t="s">
        <v>287</v>
      </c>
      <c r="E373" s="280" t="s">
        <v>822</v>
      </c>
      <c r="F373" s="335"/>
      <c r="G373" s="281">
        <v>597</v>
      </c>
      <c r="H373" s="280">
        <v>860</v>
      </c>
      <c r="I373" s="336" t="s">
        <v>938</v>
      </c>
      <c r="J373" s="283">
        <v>100000</v>
      </c>
      <c r="K373" s="284"/>
      <c r="L373" s="285">
        <v>400000</v>
      </c>
      <c r="M373" s="286">
        <f t="shared" si="325"/>
        <v>500000</v>
      </c>
      <c r="N373" s="337"/>
      <c r="O373" s="288">
        <v>300000</v>
      </c>
      <c r="P373" s="289">
        <f t="shared" si="326"/>
        <v>400000</v>
      </c>
      <c r="Q373" s="290" t="str">
        <f t="shared" si="327"/>
        <v>X</v>
      </c>
      <c r="R373" s="400"/>
      <c r="S373" s="292" t="s">
        <v>883</v>
      </c>
      <c r="U373" s="332" t="s">
        <v>883</v>
      </c>
      <c r="V373" s="284">
        <v>0</v>
      </c>
      <c r="W373" s="284">
        <v>400000</v>
      </c>
      <c r="X373" s="292" t="str">
        <f t="shared" si="322"/>
        <v>OK</v>
      </c>
      <c r="Z373" s="292" t="s">
        <v>883</v>
      </c>
      <c r="AA373" s="284">
        <f t="shared" si="319"/>
        <v>0</v>
      </c>
      <c r="AB373" s="284">
        <f t="shared" si="320"/>
        <v>300000</v>
      </c>
      <c r="AC373" s="292" t="str">
        <f t="shared" si="323"/>
        <v>OK</v>
      </c>
      <c r="AE373" s="333" t="str">
        <f t="shared" si="321"/>
        <v>세입없음</v>
      </c>
      <c r="AG373" s="318">
        <f t="shared" si="324"/>
        <v>732</v>
      </c>
      <c r="AH373" s="290" t="str">
        <f t="shared" si="328"/>
        <v>OK</v>
      </c>
      <c r="AJ373" s="292" t="str">
        <f t="array" ref="AJ373">IF(D373="","",INDEX(구분표!$I$2:$I$313, MATCH(1,(구분표!$E$2:$E$313='17년일출'!C373)*(구분표!$F$2:$F$313='17년일출'!D373)*(구분표!$G$2:$G$313='17년일출'!B373),0)))</f>
        <v>0217</v>
      </c>
      <c r="AL373" s="292"/>
    </row>
    <row r="374" spans="1:38" ht="50.1" customHeight="1">
      <c r="A374" s="252">
        <v>364</v>
      </c>
      <c r="B374" s="334" t="str">
        <f>IFERROR(VLOOKUP($D374,구분표!$A$2:$C$313,2,FALSE),"")</f>
        <v>문화체육관광위원회</v>
      </c>
      <c r="C374" s="318" t="str">
        <f>IFERROR(VLOOKUP($D374,구분표!$A$2:$C$313,3,FALSE),"")</f>
        <v>문화체육관광국</v>
      </c>
      <c r="D374" s="299" t="s">
        <v>287</v>
      </c>
      <c r="E374" s="280" t="s">
        <v>822</v>
      </c>
      <c r="F374" s="335"/>
      <c r="G374" s="281">
        <v>597</v>
      </c>
      <c r="H374" s="280">
        <v>875</v>
      </c>
      <c r="I374" s="336" t="s">
        <v>939</v>
      </c>
      <c r="J374" s="283">
        <v>600000</v>
      </c>
      <c r="K374" s="284">
        <v>-35000</v>
      </c>
      <c r="L374" s="285"/>
      <c r="M374" s="286">
        <f t="shared" si="325"/>
        <v>565000</v>
      </c>
      <c r="N374" s="337">
        <v>-35000</v>
      </c>
      <c r="O374" s="288"/>
      <c r="P374" s="289">
        <f t="shared" si="326"/>
        <v>565000</v>
      </c>
      <c r="Q374" s="290" t="str">
        <f t="shared" si="327"/>
        <v>X</v>
      </c>
      <c r="R374" s="371" t="s">
        <v>2111</v>
      </c>
      <c r="S374" s="292" t="s">
        <v>898</v>
      </c>
      <c r="U374" s="332" t="s">
        <v>831</v>
      </c>
      <c r="V374" s="284">
        <v>-35000</v>
      </c>
      <c r="W374" s="284">
        <v>0</v>
      </c>
      <c r="X374" s="292" t="str">
        <f t="shared" si="322"/>
        <v>OK</v>
      </c>
      <c r="Z374" s="292" t="s">
        <v>831</v>
      </c>
      <c r="AA374" s="284">
        <v>-35000</v>
      </c>
      <c r="AB374" s="284">
        <v>0</v>
      </c>
      <c r="AC374" s="292" t="str">
        <f t="shared" si="323"/>
        <v>OK</v>
      </c>
      <c r="AE374" s="359" t="s">
        <v>1461</v>
      </c>
      <c r="AG374" s="318">
        <f t="shared" si="324"/>
        <v>1</v>
      </c>
      <c r="AH374" s="290" t="str">
        <f t="shared" si="328"/>
        <v>OK</v>
      </c>
      <c r="AJ374" s="292" t="str">
        <f t="array" ref="AJ374">IF(D374="","",INDEX(구분표!$I$2:$I$313, MATCH(1,(구분표!$E$2:$E$313='17년일출'!C374)*(구분표!$F$2:$F$313='17년일출'!D374)*(구분표!$G$2:$G$313='17년일출'!B374),0)))</f>
        <v>0217</v>
      </c>
      <c r="AL374" s="292"/>
    </row>
    <row r="375" spans="1:38" ht="50.1" customHeight="1">
      <c r="A375" s="252">
        <v>365</v>
      </c>
      <c r="B375" s="334" t="str">
        <f>IFERROR(VLOOKUP($D375,구분표!$A$2:$C$313,2,FALSE),"")</f>
        <v>문화체육관광위원회</v>
      </c>
      <c r="C375" s="318" t="str">
        <f>IFERROR(VLOOKUP($D375,구분표!$A$2:$C$313,3,FALSE),"")</f>
        <v>문화체육관광국</v>
      </c>
      <c r="D375" s="299" t="s">
        <v>287</v>
      </c>
      <c r="E375" s="280" t="s">
        <v>822</v>
      </c>
      <c r="F375" s="335"/>
      <c r="G375" s="281">
        <v>598</v>
      </c>
      <c r="H375" s="280">
        <v>879</v>
      </c>
      <c r="I375" s="336" t="s">
        <v>940</v>
      </c>
      <c r="J375" s="283">
        <v>300000</v>
      </c>
      <c r="K375" s="284"/>
      <c r="L375" s="285">
        <v>150000</v>
      </c>
      <c r="M375" s="286">
        <f t="shared" si="325"/>
        <v>450000</v>
      </c>
      <c r="N375" s="337"/>
      <c r="O375" s="288"/>
      <c r="P375" s="289">
        <f t="shared" si="326"/>
        <v>300000</v>
      </c>
      <c r="Q375" s="290" t="str">
        <f t="shared" si="327"/>
        <v>X</v>
      </c>
      <c r="R375" s="400"/>
      <c r="S375" s="292" t="s">
        <v>883</v>
      </c>
      <c r="U375" s="332" t="s">
        <v>883</v>
      </c>
      <c r="V375" s="284">
        <v>0</v>
      </c>
      <c r="W375" s="284">
        <v>150000</v>
      </c>
      <c r="X375" s="292" t="str">
        <f t="shared" si="322"/>
        <v>OK</v>
      </c>
      <c r="Z375" s="292" t="s">
        <v>883</v>
      </c>
      <c r="AA375" s="284">
        <f>IF($U375&lt;&gt;"도비",IF($S375="국도비","직접입력",SUM($N375:$O375)),)</f>
        <v>0</v>
      </c>
      <c r="AB375" s="284">
        <f>IF($U375="도비",SUM(N375:O375),IF($S375="국도비","직접입력",SUM(N375:O375)-AA375))</f>
        <v>0</v>
      </c>
      <c r="AC375" s="292" t="str">
        <f t="shared" si="323"/>
        <v>OK</v>
      </c>
      <c r="AE375" s="333" t="str">
        <f>IF(U375="","",IF(U375="도비","세입없음","직접입력"))</f>
        <v>세입없음</v>
      </c>
      <c r="AG375" s="318">
        <f t="shared" si="324"/>
        <v>732</v>
      </c>
      <c r="AH375" s="290" t="str">
        <f t="shared" si="328"/>
        <v>OK</v>
      </c>
      <c r="AJ375" s="292" t="str">
        <f t="array" ref="AJ375">IF(D375="","",INDEX(구분표!$I$2:$I$313, MATCH(1,(구분표!$E$2:$E$313='17년일출'!C375)*(구분표!$F$2:$F$313='17년일출'!D375)*(구분표!$G$2:$G$313='17년일출'!B375),0)))</f>
        <v>0217</v>
      </c>
      <c r="AL375" s="292"/>
    </row>
    <row r="376" spans="1:38" ht="50.1" customHeight="1">
      <c r="A376" s="252">
        <v>366</v>
      </c>
      <c r="B376" s="334" t="str">
        <f>IFERROR(VLOOKUP($D376,구분표!$A$2:$C$313,2,FALSE),"")</f>
        <v>문화체육관광위원회</v>
      </c>
      <c r="C376" s="318" t="str">
        <f>IFERROR(VLOOKUP($D376,구분표!$A$2:$C$313,3,FALSE),"")</f>
        <v>문화체육관광국</v>
      </c>
      <c r="D376" s="299" t="s">
        <v>287</v>
      </c>
      <c r="E376" s="280" t="s">
        <v>822</v>
      </c>
      <c r="F376" s="335"/>
      <c r="G376" s="281">
        <v>598</v>
      </c>
      <c r="H376" s="280">
        <v>888</v>
      </c>
      <c r="I376" s="336" t="s">
        <v>941</v>
      </c>
      <c r="J376" s="283">
        <v>500000</v>
      </c>
      <c r="K376" s="284">
        <v>-300000</v>
      </c>
      <c r="L376" s="285"/>
      <c r="M376" s="286">
        <f t="shared" si="325"/>
        <v>200000</v>
      </c>
      <c r="N376" s="337">
        <v>-300000</v>
      </c>
      <c r="O376" s="288"/>
      <c r="P376" s="289">
        <f t="shared" si="326"/>
        <v>200000</v>
      </c>
      <c r="Q376" s="290" t="str">
        <f t="shared" si="327"/>
        <v>X</v>
      </c>
      <c r="R376" s="400"/>
      <c r="S376" s="292" t="s">
        <v>883</v>
      </c>
      <c r="U376" s="332" t="s">
        <v>883</v>
      </c>
      <c r="V376" s="284">
        <v>0</v>
      </c>
      <c r="W376" s="284">
        <v>-300000</v>
      </c>
      <c r="X376" s="292" t="str">
        <f t="shared" si="322"/>
        <v>OK</v>
      </c>
      <c r="Z376" s="292" t="s">
        <v>883</v>
      </c>
      <c r="AA376" s="284">
        <f>IF($U376&lt;&gt;"도비",IF($S376="국도비","직접입력",SUM($N376:$O376)),)</f>
        <v>0</v>
      </c>
      <c r="AB376" s="284">
        <f>IF($U376="도비",SUM(N376:O376),IF($S376="국도비","직접입력",SUM(N376:O376)-AA376))</f>
        <v>-300000</v>
      </c>
      <c r="AC376" s="292" t="str">
        <f t="shared" si="323"/>
        <v>OK</v>
      </c>
      <c r="AE376" s="333" t="str">
        <f>IF(U376="","",IF(U376="도비","세입없음","직접입력"))</f>
        <v>세입없음</v>
      </c>
      <c r="AG376" s="318">
        <f t="shared" si="324"/>
        <v>732</v>
      </c>
      <c r="AH376" s="290" t="str">
        <f t="shared" si="328"/>
        <v>OK</v>
      </c>
      <c r="AJ376" s="292" t="str">
        <f t="array" ref="AJ376">IF(D376="","",INDEX(구분표!$I$2:$I$313, MATCH(1,(구분표!$E$2:$E$313='17년일출'!C376)*(구분표!$F$2:$F$313='17년일출'!D376)*(구분표!$G$2:$G$313='17년일출'!B376),0)))</f>
        <v>0217</v>
      </c>
      <c r="AL376" s="292"/>
    </row>
    <row r="377" spans="1:38" ht="69.95" customHeight="1">
      <c r="A377" s="252">
        <v>367</v>
      </c>
      <c r="B377" s="334" t="str">
        <f>IFERROR(VLOOKUP($D377,구분표!$A$2:$C$313,2,FALSE),"")</f>
        <v>문화체육관광위원회</v>
      </c>
      <c r="C377" s="318" t="str">
        <f>IFERROR(VLOOKUP($D377,구분표!$A$2:$C$313,3,FALSE),"")</f>
        <v>문화체육관광국</v>
      </c>
      <c r="D377" s="299" t="s">
        <v>591</v>
      </c>
      <c r="E377" s="280" t="s">
        <v>822</v>
      </c>
      <c r="F377" s="335"/>
      <c r="G377" s="281">
        <v>600</v>
      </c>
      <c r="H377" s="280">
        <v>951</v>
      </c>
      <c r="I377" s="336" t="s">
        <v>1514</v>
      </c>
      <c r="J377" s="283">
        <v>35000</v>
      </c>
      <c r="K377" s="284">
        <v>-35000</v>
      </c>
      <c r="L377" s="285"/>
      <c r="M377" s="286">
        <f t="shared" si="325"/>
        <v>0</v>
      </c>
      <c r="N377" s="337">
        <v>-35000</v>
      </c>
      <c r="O377" s="288"/>
      <c r="P377" s="289">
        <f t="shared" si="326"/>
        <v>0</v>
      </c>
      <c r="Q377" s="290" t="str">
        <f t="shared" si="327"/>
        <v>X</v>
      </c>
      <c r="R377" s="371" t="s">
        <v>2114</v>
      </c>
      <c r="S377" s="292" t="s">
        <v>898</v>
      </c>
      <c r="U377" s="332" t="s">
        <v>831</v>
      </c>
      <c r="V377" s="284">
        <v>-24500</v>
      </c>
      <c r="W377" s="284">
        <v>-10500</v>
      </c>
      <c r="X377" s="292" t="str">
        <f t="shared" si="322"/>
        <v>OK</v>
      </c>
      <c r="Z377" s="292" t="s">
        <v>831</v>
      </c>
      <c r="AA377" s="284">
        <v>-24500</v>
      </c>
      <c r="AB377" s="284">
        <v>-10500</v>
      </c>
      <c r="AC377" s="292" t="str">
        <f t="shared" si="323"/>
        <v>OK</v>
      </c>
      <c r="AE377" s="359" t="s">
        <v>1462</v>
      </c>
      <c r="AG377" s="318">
        <f t="shared" si="324"/>
        <v>3</v>
      </c>
      <c r="AH377" s="290" t="str">
        <f t="shared" si="328"/>
        <v>OK</v>
      </c>
      <c r="AJ377" s="292" t="str">
        <f t="array" ref="AJ377">IF(D377="","",INDEX(구분표!$I$2:$I$313, MATCH(1,(구분표!$E$2:$E$313='17년일출'!C377)*(구분표!$F$2:$F$313='17년일출'!D377)*(구분표!$G$2:$G$313='17년일출'!B377),0)))</f>
        <v>0219</v>
      </c>
      <c r="AL377" s="292"/>
    </row>
    <row r="378" spans="1:38" ht="50.1" customHeight="1">
      <c r="A378" s="252">
        <v>368</v>
      </c>
      <c r="B378" s="334" t="str">
        <f>IFERROR(VLOOKUP($D378,구분표!$A$2:$C$313,2,FALSE),"")</f>
        <v>문화체육관광위원회</v>
      </c>
      <c r="C378" s="318" t="str">
        <f>IFERROR(VLOOKUP($D378,구분표!$A$2:$C$313,3,FALSE),"")</f>
        <v>문화체육관광국</v>
      </c>
      <c r="D378" s="299" t="s">
        <v>591</v>
      </c>
      <c r="E378" s="280" t="s">
        <v>823</v>
      </c>
      <c r="F378" s="335"/>
      <c r="G378" s="281">
        <v>600</v>
      </c>
      <c r="H378" s="280">
        <v>951</v>
      </c>
      <c r="I378" s="336" t="s">
        <v>1515</v>
      </c>
      <c r="J378" s="283"/>
      <c r="K378" s="284"/>
      <c r="L378" s="285">
        <v>20000</v>
      </c>
      <c r="M378" s="286">
        <f t="shared" si="325"/>
        <v>20000</v>
      </c>
      <c r="N378" s="337"/>
      <c r="O378" s="288">
        <v>20000</v>
      </c>
      <c r="P378" s="289">
        <f t="shared" si="326"/>
        <v>20000</v>
      </c>
      <c r="Q378" s="290" t="str">
        <f t="shared" si="327"/>
        <v>X</v>
      </c>
      <c r="R378" s="371" t="s">
        <v>2115</v>
      </c>
      <c r="S378" s="292" t="s">
        <v>898</v>
      </c>
      <c r="U378" s="332" t="s">
        <v>831</v>
      </c>
      <c r="V378" s="284">
        <v>14000</v>
      </c>
      <c r="W378" s="284">
        <v>6000</v>
      </c>
      <c r="X378" s="292" t="str">
        <f t="shared" si="322"/>
        <v>OK</v>
      </c>
      <c r="Z378" s="292" t="s">
        <v>831</v>
      </c>
      <c r="AA378" s="284">
        <v>14000</v>
      </c>
      <c r="AB378" s="284">
        <v>6000</v>
      </c>
      <c r="AC378" s="292" t="str">
        <f t="shared" si="323"/>
        <v>OK</v>
      </c>
      <c r="AE378" s="360" t="s">
        <v>1462</v>
      </c>
      <c r="AG378" s="318">
        <f t="shared" si="324"/>
        <v>3</v>
      </c>
      <c r="AH378" s="290" t="str">
        <f t="shared" si="328"/>
        <v>OK</v>
      </c>
      <c r="AJ378" s="292" t="str">
        <f t="array" ref="AJ378">IF(D378="","",INDEX(구분표!$I$2:$I$313, MATCH(1,(구분표!$E$2:$E$313='17년일출'!C378)*(구분표!$F$2:$F$313='17년일출'!D378)*(구분표!$G$2:$G$313='17년일출'!B378),0)))</f>
        <v>0219</v>
      </c>
      <c r="AL378" s="292"/>
    </row>
    <row r="379" spans="1:38" ht="88.5" customHeight="1">
      <c r="A379" s="252">
        <v>369</v>
      </c>
      <c r="B379" s="334" t="str">
        <f>IFERROR(VLOOKUP($D379,구분표!$A$2:$C$313,2,FALSE),"")</f>
        <v>문화체육관광위원회</v>
      </c>
      <c r="C379" s="318" t="str">
        <f>IFERROR(VLOOKUP($D379,구분표!$A$2:$C$313,3,FALSE),"")</f>
        <v>문화체육관광국</v>
      </c>
      <c r="D379" s="299" t="s">
        <v>591</v>
      </c>
      <c r="E379" s="280" t="s">
        <v>823</v>
      </c>
      <c r="F379" s="335"/>
      <c r="G379" s="281">
        <v>600</v>
      </c>
      <c r="H379" s="280">
        <v>951</v>
      </c>
      <c r="I379" s="336" t="s">
        <v>1516</v>
      </c>
      <c r="J379" s="283"/>
      <c r="K379" s="284"/>
      <c r="L379" s="285">
        <v>15000</v>
      </c>
      <c r="M379" s="286">
        <f t="shared" si="325"/>
        <v>15000</v>
      </c>
      <c r="N379" s="337"/>
      <c r="O379" s="288">
        <v>15000</v>
      </c>
      <c r="P379" s="289">
        <f t="shared" si="326"/>
        <v>15000</v>
      </c>
      <c r="Q379" s="290" t="str">
        <f t="shared" si="327"/>
        <v>X</v>
      </c>
      <c r="R379" s="371" t="s">
        <v>2116</v>
      </c>
      <c r="S379" s="292" t="s">
        <v>898</v>
      </c>
      <c r="U379" s="332" t="s">
        <v>831</v>
      </c>
      <c r="V379" s="284">
        <v>10500</v>
      </c>
      <c r="W379" s="284">
        <v>4500</v>
      </c>
      <c r="X379" s="292" t="str">
        <f t="shared" si="322"/>
        <v>OK</v>
      </c>
      <c r="Z379" s="292" t="s">
        <v>831</v>
      </c>
      <c r="AA379" s="284">
        <v>10500</v>
      </c>
      <c r="AB379" s="284">
        <v>4500</v>
      </c>
      <c r="AC379" s="292" t="str">
        <f t="shared" si="323"/>
        <v>OK</v>
      </c>
      <c r="AE379" s="360" t="s">
        <v>1462</v>
      </c>
      <c r="AG379" s="318">
        <f t="shared" si="324"/>
        <v>3</v>
      </c>
      <c r="AH379" s="290" t="str">
        <f t="shared" si="328"/>
        <v>OK</v>
      </c>
      <c r="AJ379" s="292" t="str">
        <f t="array" ref="AJ379">IF(D379="","",INDEX(구분표!$I$2:$I$313, MATCH(1,(구분표!$E$2:$E$313='17년일출'!C379)*(구분표!$F$2:$F$313='17년일출'!D379)*(구분표!$G$2:$G$313='17년일출'!B379),0)))</f>
        <v>0219</v>
      </c>
      <c r="AL379" s="292"/>
    </row>
    <row r="380" spans="1:38" ht="85.5" customHeight="1">
      <c r="A380" s="252">
        <v>370</v>
      </c>
      <c r="B380" s="334" t="str">
        <f>IFERROR(VLOOKUP($D380,구분표!$A$2:$C$313,2,FALSE),"")</f>
        <v>문화체육관광위원회</v>
      </c>
      <c r="C380" s="318" t="str">
        <f>IFERROR(VLOOKUP($D380,구분표!$A$2:$C$313,3,FALSE),"")</f>
        <v>문화체육관광국</v>
      </c>
      <c r="D380" s="299" t="s">
        <v>591</v>
      </c>
      <c r="E380" s="280" t="s">
        <v>822</v>
      </c>
      <c r="F380" s="335"/>
      <c r="G380" s="281">
        <v>600</v>
      </c>
      <c r="H380" s="280">
        <v>954</v>
      </c>
      <c r="I380" s="336" t="s">
        <v>1503</v>
      </c>
      <c r="J380" s="283">
        <v>490000</v>
      </c>
      <c r="K380" s="284">
        <v>-490000</v>
      </c>
      <c r="L380" s="285"/>
      <c r="M380" s="286">
        <f t="shared" si="325"/>
        <v>0</v>
      </c>
      <c r="N380" s="337">
        <v>-490000</v>
      </c>
      <c r="O380" s="288"/>
      <c r="P380" s="289">
        <f t="shared" si="326"/>
        <v>0</v>
      </c>
      <c r="Q380" s="290" t="str">
        <f t="shared" si="327"/>
        <v>X</v>
      </c>
      <c r="R380" s="371" t="s">
        <v>2117</v>
      </c>
      <c r="S380" s="292" t="s">
        <v>883</v>
      </c>
      <c r="U380" s="332" t="s">
        <v>883</v>
      </c>
      <c r="V380" s="284">
        <v>0</v>
      </c>
      <c r="W380" s="284">
        <v>-490000</v>
      </c>
      <c r="X380" s="292" t="str">
        <f t="shared" si="322"/>
        <v>OK</v>
      </c>
      <c r="Z380" s="292" t="s">
        <v>883</v>
      </c>
      <c r="AA380" s="284">
        <f t="shared" ref="AA380:AA385" si="329">IF($U380&lt;&gt;"도비",IF($S380="국도비","직접입력",SUM($N380:$O380)),)</f>
        <v>0</v>
      </c>
      <c r="AB380" s="284">
        <f t="shared" ref="AB380:AB385" si="330">IF($U380="도비",SUM(N380:O380),IF($S380="국도비","직접입력",SUM(N380:O380)-AA380))</f>
        <v>-490000</v>
      </c>
      <c r="AC380" s="292" t="str">
        <f t="shared" si="323"/>
        <v>OK</v>
      </c>
      <c r="AE380" s="333" t="str">
        <f t="shared" ref="AE380:AE385" si="331">IF(U380="","",IF(U380="도비","세입없음","직접입력"))</f>
        <v>세입없음</v>
      </c>
      <c r="AG380" s="318">
        <f t="shared" si="324"/>
        <v>732</v>
      </c>
      <c r="AH380" s="290" t="str">
        <f t="shared" si="328"/>
        <v>OK</v>
      </c>
      <c r="AJ380" s="292" t="str">
        <f t="array" ref="AJ380">IF(D380="","",INDEX(구분표!$I$2:$I$313, MATCH(1,(구분표!$E$2:$E$313='17년일출'!C380)*(구분표!$F$2:$F$313='17년일출'!D380)*(구분표!$G$2:$G$313='17년일출'!B380),0)))</f>
        <v>0219</v>
      </c>
      <c r="AL380" s="292"/>
    </row>
    <row r="381" spans="1:38" ht="50.1" customHeight="1">
      <c r="A381" s="252">
        <v>371</v>
      </c>
      <c r="B381" s="334" t="str">
        <f>IFERROR(VLOOKUP($D381,구분표!$A$2:$C$313,2,FALSE),"")</f>
        <v>문화체육관광위원회</v>
      </c>
      <c r="C381" s="318" t="str">
        <f>IFERROR(VLOOKUP($D381,구분표!$A$2:$C$313,3,FALSE),"")</f>
        <v>문화체육관광국</v>
      </c>
      <c r="D381" s="299" t="s">
        <v>591</v>
      </c>
      <c r="E381" s="361" t="s">
        <v>823</v>
      </c>
      <c r="F381" s="335"/>
      <c r="G381" s="281">
        <v>600</v>
      </c>
      <c r="H381" s="280">
        <v>954</v>
      </c>
      <c r="I381" s="336" t="s">
        <v>1504</v>
      </c>
      <c r="J381" s="283"/>
      <c r="K381" s="284"/>
      <c r="L381" s="285">
        <v>188252</v>
      </c>
      <c r="M381" s="286">
        <f t="shared" si="325"/>
        <v>188252</v>
      </c>
      <c r="N381" s="337"/>
      <c r="O381" s="288">
        <v>188252</v>
      </c>
      <c r="P381" s="289">
        <f t="shared" si="326"/>
        <v>188252</v>
      </c>
      <c r="Q381" s="290" t="str">
        <f t="shared" si="327"/>
        <v>X</v>
      </c>
      <c r="R381" s="371" t="s">
        <v>2118</v>
      </c>
      <c r="S381" s="292" t="s">
        <v>883</v>
      </c>
      <c r="U381" s="332" t="s">
        <v>883</v>
      </c>
      <c r="V381" s="284">
        <v>0</v>
      </c>
      <c r="W381" s="284">
        <v>188252</v>
      </c>
      <c r="X381" s="292" t="str">
        <f t="shared" si="322"/>
        <v>OK</v>
      </c>
      <c r="Z381" s="292" t="s">
        <v>883</v>
      </c>
      <c r="AA381" s="284">
        <f t="shared" si="329"/>
        <v>0</v>
      </c>
      <c r="AB381" s="284">
        <f t="shared" si="330"/>
        <v>188252</v>
      </c>
      <c r="AC381" s="292" t="str">
        <f t="shared" si="323"/>
        <v>OK</v>
      </c>
      <c r="AE381" s="333" t="str">
        <f t="shared" si="331"/>
        <v>세입없음</v>
      </c>
      <c r="AG381" s="318">
        <f t="shared" si="324"/>
        <v>732</v>
      </c>
      <c r="AH381" s="290" t="str">
        <f t="shared" si="328"/>
        <v>OK</v>
      </c>
      <c r="AJ381" s="292" t="str">
        <f t="array" ref="AJ381">IF(D381="","",INDEX(구분표!$I$2:$I$313, MATCH(1,(구분표!$E$2:$E$313='17년일출'!C381)*(구분표!$F$2:$F$313='17년일출'!D381)*(구분표!$G$2:$G$313='17년일출'!B381),0)))</f>
        <v>0219</v>
      </c>
      <c r="AL381" s="292"/>
    </row>
    <row r="382" spans="1:38" ht="50.1" customHeight="1">
      <c r="A382" s="252">
        <v>372</v>
      </c>
      <c r="B382" s="334" t="str">
        <f>IFERROR(VLOOKUP($D382,구분표!$A$2:$C$313,2,FALSE),"")</f>
        <v>문화체육관광위원회</v>
      </c>
      <c r="C382" s="318" t="str">
        <f>IFERROR(VLOOKUP($D382,구분표!$A$2:$C$313,3,FALSE),"")</f>
        <v>문화체육관광국</v>
      </c>
      <c r="D382" s="299" t="s">
        <v>591</v>
      </c>
      <c r="E382" s="361" t="s">
        <v>823</v>
      </c>
      <c r="F382" s="335"/>
      <c r="G382" s="281">
        <v>600</v>
      </c>
      <c r="H382" s="280">
        <v>954</v>
      </c>
      <c r="I382" s="336" t="s">
        <v>1505</v>
      </c>
      <c r="J382" s="283"/>
      <c r="K382" s="284"/>
      <c r="L382" s="285">
        <v>174656</v>
      </c>
      <c r="M382" s="286">
        <f t="shared" si="325"/>
        <v>174656</v>
      </c>
      <c r="N382" s="337"/>
      <c r="O382" s="288">
        <v>174656</v>
      </c>
      <c r="P382" s="289">
        <f t="shared" si="326"/>
        <v>174656</v>
      </c>
      <c r="Q382" s="290" t="str">
        <f t="shared" si="327"/>
        <v>X</v>
      </c>
      <c r="R382" s="362" t="s">
        <v>1493</v>
      </c>
      <c r="S382" s="292" t="s">
        <v>883</v>
      </c>
      <c r="U382" s="332" t="s">
        <v>883</v>
      </c>
      <c r="V382" s="284">
        <v>0</v>
      </c>
      <c r="W382" s="284">
        <v>174656</v>
      </c>
      <c r="X382" s="292" t="str">
        <f t="shared" si="322"/>
        <v>OK</v>
      </c>
      <c r="Z382" s="292" t="s">
        <v>883</v>
      </c>
      <c r="AA382" s="284">
        <f t="shared" si="329"/>
        <v>0</v>
      </c>
      <c r="AB382" s="284">
        <f t="shared" si="330"/>
        <v>174656</v>
      </c>
      <c r="AC382" s="292" t="str">
        <f t="shared" si="323"/>
        <v>OK</v>
      </c>
      <c r="AE382" s="333" t="str">
        <f t="shared" si="331"/>
        <v>세입없음</v>
      </c>
      <c r="AG382" s="318">
        <f t="shared" si="324"/>
        <v>732</v>
      </c>
      <c r="AH382" s="290" t="str">
        <f t="shared" si="328"/>
        <v>OK</v>
      </c>
      <c r="AJ382" s="292" t="str">
        <f t="array" ref="AJ382">IF(D382="","",INDEX(구분표!$I$2:$I$313, MATCH(1,(구분표!$E$2:$E$313='17년일출'!C382)*(구분표!$F$2:$F$313='17년일출'!D382)*(구분표!$G$2:$G$313='17년일출'!B382),0)))</f>
        <v>0219</v>
      </c>
      <c r="AL382" s="292"/>
    </row>
    <row r="383" spans="1:38" ht="50.1" customHeight="1">
      <c r="A383" s="252">
        <v>373</v>
      </c>
      <c r="B383" s="334" t="str">
        <f>IFERROR(VLOOKUP($D383,구분표!$A$2:$C$313,2,FALSE),"")</f>
        <v>문화체육관광위원회</v>
      </c>
      <c r="C383" s="318" t="str">
        <f>IFERROR(VLOOKUP($D383,구분표!$A$2:$C$313,3,FALSE),"")</f>
        <v>문화체육관광국</v>
      </c>
      <c r="D383" s="299" t="s">
        <v>591</v>
      </c>
      <c r="E383" s="361" t="s">
        <v>823</v>
      </c>
      <c r="F383" s="335"/>
      <c r="G383" s="281">
        <v>600</v>
      </c>
      <c r="H383" s="280">
        <v>954</v>
      </c>
      <c r="I383" s="336" t="s">
        <v>1506</v>
      </c>
      <c r="J383" s="283"/>
      <c r="K383" s="284"/>
      <c r="L383" s="285">
        <v>107092</v>
      </c>
      <c r="M383" s="286">
        <f t="shared" si="325"/>
        <v>107092</v>
      </c>
      <c r="N383" s="337"/>
      <c r="O383" s="288">
        <v>107092</v>
      </c>
      <c r="P383" s="289">
        <f t="shared" si="326"/>
        <v>107092</v>
      </c>
      <c r="Q383" s="290" t="str">
        <f t="shared" si="327"/>
        <v>X</v>
      </c>
      <c r="R383" s="362" t="s">
        <v>1494</v>
      </c>
      <c r="S383" s="292" t="s">
        <v>883</v>
      </c>
      <c r="U383" s="332" t="s">
        <v>883</v>
      </c>
      <c r="V383" s="284">
        <v>0</v>
      </c>
      <c r="W383" s="284">
        <v>107092</v>
      </c>
      <c r="X383" s="292" t="str">
        <f t="shared" si="322"/>
        <v>OK</v>
      </c>
      <c r="Z383" s="292" t="s">
        <v>883</v>
      </c>
      <c r="AA383" s="284">
        <f t="shared" si="329"/>
        <v>0</v>
      </c>
      <c r="AB383" s="284">
        <f t="shared" si="330"/>
        <v>107092</v>
      </c>
      <c r="AC383" s="292" t="str">
        <f t="shared" si="323"/>
        <v>OK</v>
      </c>
      <c r="AE383" s="333" t="str">
        <f t="shared" si="331"/>
        <v>세입없음</v>
      </c>
      <c r="AG383" s="318">
        <f t="shared" si="324"/>
        <v>732</v>
      </c>
      <c r="AH383" s="290" t="str">
        <f t="shared" si="328"/>
        <v>OK</v>
      </c>
      <c r="AJ383" s="292" t="str">
        <f t="array" ref="AJ383">IF(D383="","",INDEX(구분표!$I$2:$I$313, MATCH(1,(구분표!$E$2:$E$313='17년일출'!C383)*(구분표!$F$2:$F$313='17년일출'!D383)*(구분표!$G$2:$G$313='17년일출'!B383),0)))</f>
        <v>0219</v>
      </c>
      <c r="AL383" s="292"/>
    </row>
    <row r="384" spans="1:38" ht="50.1" customHeight="1">
      <c r="A384" s="252">
        <v>374</v>
      </c>
      <c r="B384" s="334" t="str">
        <f>IFERROR(VLOOKUP($D384,구분표!$A$2:$C$313,2,FALSE),"")</f>
        <v>문화체육관광위원회</v>
      </c>
      <c r="C384" s="318" t="str">
        <f>IFERROR(VLOOKUP($D384,구분표!$A$2:$C$313,3,FALSE),"")</f>
        <v>문화체육관광국</v>
      </c>
      <c r="D384" s="299" t="s">
        <v>591</v>
      </c>
      <c r="E384" s="361" t="s">
        <v>823</v>
      </c>
      <c r="F384" s="335"/>
      <c r="G384" s="281">
        <v>600</v>
      </c>
      <c r="H384" s="280">
        <v>954</v>
      </c>
      <c r="I384" s="336" t="s">
        <v>1507</v>
      </c>
      <c r="J384" s="283"/>
      <c r="K384" s="284"/>
      <c r="L384" s="285">
        <v>20000</v>
      </c>
      <c r="M384" s="286">
        <f t="shared" si="325"/>
        <v>20000</v>
      </c>
      <c r="N384" s="337"/>
      <c r="O384" s="288">
        <v>20000</v>
      </c>
      <c r="P384" s="289">
        <f t="shared" si="326"/>
        <v>20000</v>
      </c>
      <c r="Q384" s="290" t="str">
        <f t="shared" si="327"/>
        <v>X</v>
      </c>
      <c r="R384" s="362" t="s">
        <v>1495</v>
      </c>
      <c r="S384" s="292" t="s">
        <v>883</v>
      </c>
      <c r="U384" s="332" t="s">
        <v>883</v>
      </c>
      <c r="V384" s="284">
        <v>0</v>
      </c>
      <c r="W384" s="284">
        <v>20000</v>
      </c>
      <c r="X384" s="292" t="str">
        <f t="shared" si="322"/>
        <v>OK</v>
      </c>
      <c r="Z384" s="292" t="s">
        <v>883</v>
      </c>
      <c r="AA384" s="284">
        <f t="shared" si="329"/>
        <v>0</v>
      </c>
      <c r="AB384" s="284">
        <f t="shared" si="330"/>
        <v>20000</v>
      </c>
      <c r="AC384" s="292" t="str">
        <f t="shared" si="323"/>
        <v>OK</v>
      </c>
      <c r="AE384" s="333" t="str">
        <f t="shared" si="331"/>
        <v>세입없음</v>
      </c>
      <c r="AG384" s="318">
        <f t="shared" si="324"/>
        <v>732</v>
      </c>
      <c r="AH384" s="290" t="str">
        <f t="shared" si="328"/>
        <v>OK</v>
      </c>
      <c r="AJ384" s="292" t="str">
        <f t="array" ref="AJ384">IF(D384="","",INDEX(구분표!$I$2:$I$313, MATCH(1,(구분표!$E$2:$E$313='17년일출'!C384)*(구분표!$F$2:$F$313='17년일출'!D384)*(구분표!$G$2:$G$313='17년일출'!B384),0)))</f>
        <v>0219</v>
      </c>
      <c r="AL384" s="292"/>
    </row>
    <row r="385" spans="1:38" ht="50.1" customHeight="1">
      <c r="A385" s="252">
        <v>375</v>
      </c>
      <c r="B385" s="334" t="str">
        <f>IFERROR(VLOOKUP($D385,구분표!$A$2:$C$313,2,FALSE),"")</f>
        <v>문화체육관광위원회</v>
      </c>
      <c r="C385" s="318" t="str">
        <f>IFERROR(VLOOKUP($D385,구분표!$A$2:$C$313,3,FALSE),"")</f>
        <v>문화체육관광국</v>
      </c>
      <c r="D385" s="299" t="s">
        <v>591</v>
      </c>
      <c r="E385" s="361" t="s">
        <v>822</v>
      </c>
      <c r="F385" s="335"/>
      <c r="G385" s="281">
        <v>600</v>
      </c>
      <c r="H385" s="280">
        <v>957</v>
      </c>
      <c r="I385" s="336" t="s">
        <v>1508</v>
      </c>
      <c r="J385" s="283">
        <v>404800</v>
      </c>
      <c r="K385" s="284"/>
      <c r="L385" s="285"/>
      <c r="M385" s="286">
        <f t="shared" si="325"/>
        <v>404800</v>
      </c>
      <c r="N385" s="337"/>
      <c r="O385" s="288"/>
      <c r="P385" s="289">
        <f t="shared" si="326"/>
        <v>404800</v>
      </c>
      <c r="Q385" s="290" t="str">
        <f t="shared" si="327"/>
        <v>X</v>
      </c>
      <c r="R385" s="362" t="s">
        <v>1497</v>
      </c>
      <c r="S385" s="292" t="s">
        <v>883</v>
      </c>
      <c r="U385" s="332" t="s">
        <v>883</v>
      </c>
      <c r="V385" s="284">
        <v>0</v>
      </c>
      <c r="W385" s="284">
        <v>0</v>
      </c>
      <c r="X385" s="292" t="str">
        <f t="shared" si="322"/>
        <v>OK</v>
      </c>
      <c r="Z385" s="292" t="s">
        <v>883</v>
      </c>
      <c r="AA385" s="284">
        <f t="shared" si="329"/>
        <v>0</v>
      </c>
      <c r="AB385" s="284">
        <f t="shared" si="330"/>
        <v>0</v>
      </c>
      <c r="AC385" s="292" t="str">
        <f t="shared" si="323"/>
        <v>OK</v>
      </c>
      <c r="AE385" s="333" t="str">
        <f t="shared" si="331"/>
        <v>세입없음</v>
      </c>
      <c r="AG385" s="318">
        <f t="shared" si="324"/>
        <v>732</v>
      </c>
      <c r="AH385" s="290" t="str">
        <f t="shared" si="328"/>
        <v>OK</v>
      </c>
      <c r="AJ385" s="292" t="str">
        <f t="array" ref="AJ385">IF(D385="","",INDEX(구분표!$I$2:$I$313, MATCH(1,(구분표!$E$2:$E$313='17년일출'!C385)*(구분표!$F$2:$F$313='17년일출'!D385)*(구분표!$G$2:$G$313='17년일출'!B385),0)))</f>
        <v>0219</v>
      </c>
      <c r="AL385" s="292"/>
    </row>
    <row r="386" spans="1:38" ht="50.1" customHeight="1">
      <c r="A386" s="252">
        <v>376</v>
      </c>
      <c r="B386" s="334" t="str">
        <f>IFERROR(VLOOKUP($D386,구분표!$A$2:$C$313,2,FALSE),"")</f>
        <v>문화체육관광위원회</v>
      </c>
      <c r="C386" s="318" t="str">
        <f>IFERROR(VLOOKUP($D386,구분표!$A$2:$C$313,3,FALSE),"")</f>
        <v>문화체육관광국</v>
      </c>
      <c r="D386" s="299" t="s">
        <v>591</v>
      </c>
      <c r="E386" s="361" t="s">
        <v>822</v>
      </c>
      <c r="F386" s="335"/>
      <c r="G386" s="281">
        <v>601</v>
      </c>
      <c r="H386" s="280">
        <v>961</v>
      </c>
      <c r="I386" s="336" t="s">
        <v>1512</v>
      </c>
      <c r="J386" s="283">
        <v>200000</v>
      </c>
      <c r="K386" s="284"/>
      <c r="L386" s="285"/>
      <c r="M386" s="286">
        <f t="shared" si="325"/>
        <v>200000</v>
      </c>
      <c r="N386" s="337"/>
      <c r="O386" s="288"/>
      <c r="P386" s="289">
        <f t="shared" si="326"/>
        <v>200000</v>
      </c>
      <c r="Q386" s="290" t="str">
        <f t="shared" si="327"/>
        <v>X</v>
      </c>
      <c r="R386" s="362" t="s">
        <v>1496</v>
      </c>
      <c r="S386" s="292" t="s">
        <v>898</v>
      </c>
      <c r="U386" s="332" t="s">
        <v>899</v>
      </c>
      <c r="V386" s="284">
        <v>0</v>
      </c>
      <c r="W386" s="284">
        <v>0</v>
      </c>
      <c r="X386" s="292" t="str">
        <f t="shared" si="322"/>
        <v>OK</v>
      </c>
      <c r="Z386" s="292" t="s">
        <v>899</v>
      </c>
      <c r="AA386" s="284">
        <v>0</v>
      </c>
      <c r="AB386" s="284">
        <v>0</v>
      </c>
      <c r="AC386" s="292" t="str">
        <f t="shared" si="323"/>
        <v>OK</v>
      </c>
      <c r="AE386" s="333" t="s">
        <v>1476</v>
      </c>
      <c r="AG386" s="318">
        <f t="shared" si="324"/>
        <v>2</v>
      </c>
      <c r="AH386" s="290" t="str">
        <f t="shared" si="328"/>
        <v>OK</v>
      </c>
      <c r="AJ386" s="292" t="str">
        <f t="array" ref="AJ386">IF(D386="","",INDEX(구분표!$I$2:$I$313, MATCH(1,(구분표!$E$2:$E$313='17년일출'!C386)*(구분표!$F$2:$F$313='17년일출'!D386)*(구분표!$G$2:$G$313='17년일출'!B386),0)))</f>
        <v>0219</v>
      </c>
      <c r="AL386" s="292"/>
    </row>
    <row r="387" spans="1:38" ht="81.75" customHeight="1">
      <c r="A387" s="252">
        <v>377</v>
      </c>
      <c r="B387" s="334" t="str">
        <f>IFERROR(VLOOKUP($D387,구분표!$A$2:$C$313,2,FALSE),"")</f>
        <v>문화체육관광위원회</v>
      </c>
      <c r="C387" s="318" t="str">
        <f>IFERROR(VLOOKUP($D387,구분표!$A$2:$C$313,3,FALSE),"")</f>
        <v>문화체육관광국</v>
      </c>
      <c r="D387" s="299" t="s">
        <v>591</v>
      </c>
      <c r="E387" s="280" t="s">
        <v>822</v>
      </c>
      <c r="F387" s="335"/>
      <c r="G387" s="281">
        <v>601</v>
      </c>
      <c r="H387" s="280">
        <v>965</v>
      </c>
      <c r="I387" s="336" t="s">
        <v>1517</v>
      </c>
      <c r="J387" s="283">
        <v>4360000</v>
      </c>
      <c r="K387" s="284">
        <v>-4360000</v>
      </c>
      <c r="L387" s="285"/>
      <c r="M387" s="286">
        <f t="shared" si="325"/>
        <v>0</v>
      </c>
      <c r="N387" s="337">
        <v>-4360000</v>
      </c>
      <c r="O387" s="288"/>
      <c r="P387" s="289">
        <f t="shared" si="326"/>
        <v>0</v>
      </c>
      <c r="Q387" s="290" t="str">
        <f t="shared" si="327"/>
        <v>X</v>
      </c>
      <c r="R387" s="362" t="s">
        <v>1498</v>
      </c>
      <c r="S387" s="292" t="s">
        <v>898</v>
      </c>
      <c r="U387" s="332" t="s">
        <v>899</v>
      </c>
      <c r="V387" s="284">
        <v>-3052000</v>
      </c>
      <c r="W387" s="284">
        <v>-1308000</v>
      </c>
      <c r="X387" s="292" t="str">
        <f t="shared" si="322"/>
        <v>OK</v>
      </c>
      <c r="Z387" s="292" t="s">
        <v>899</v>
      </c>
      <c r="AA387" s="284">
        <v>-3052000</v>
      </c>
      <c r="AB387" s="284">
        <v>-1308000</v>
      </c>
      <c r="AC387" s="292" t="str">
        <f t="shared" si="323"/>
        <v>OK</v>
      </c>
      <c r="AE387" s="359" t="s">
        <v>1475</v>
      </c>
      <c r="AG387" s="318">
        <f t="shared" si="324"/>
        <v>6</v>
      </c>
      <c r="AH387" s="290" t="str">
        <f t="shared" si="328"/>
        <v>OK</v>
      </c>
      <c r="AJ387" s="292" t="str">
        <f t="array" ref="AJ387">IF(D387="","",INDEX(구분표!$I$2:$I$313, MATCH(1,(구분표!$E$2:$E$313='17년일출'!C387)*(구분표!$F$2:$F$313='17년일출'!D387)*(구분표!$G$2:$G$313='17년일출'!B387),0)))</f>
        <v>0219</v>
      </c>
      <c r="AL387" s="292"/>
    </row>
    <row r="388" spans="1:38" ht="50.1" customHeight="1">
      <c r="A388" s="252">
        <v>378</v>
      </c>
      <c r="B388" s="334" t="str">
        <f>IFERROR(VLOOKUP($D388,구분표!$A$2:$C$313,2,FALSE),"")</f>
        <v>문화체육관광위원회</v>
      </c>
      <c r="C388" s="318" t="str">
        <f>IFERROR(VLOOKUP($D388,구분표!$A$2:$C$313,3,FALSE),"")</f>
        <v>문화체육관광국</v>
      </c>
      <c r="D388" s="299" t="s">
        <v>591</v>
      </c>
      <c r="E388" s="361" t="s">
        <v>823</v>
      </c>
      <c r="F388" s="335"/>
      <c r="G388" s="281">
        <v>601</v>
      </c>
      <c r="H388" s="280">
        <v>965</v>
      </c>
      <c r="I388" s="336" t="s">
        <v>1499</v>
      </c>
      <c r="J388" s="283"/>
      <c r="K388" s="284"/>
      <c r="L388" s="285">
        <v>3898564</v>
      </c>
      <c r="M388" s="286">
        <f t="shared" si="325"/>
        <v>3898564</v>
      </c>
      <c r="N388" s="337"/>
      <c r="O388" s="288">
        <v>3898564</v>
      </c>
      <c r="P388" s="289">
        <f t="shared" si="326"/>
        <v>3898564</v>
      </c>
      <c r="Q388" s="290" t="str">
        <f t="shared" si="327"/>
        <v>X</v>
      </c>
      <c r="R388" s="362" t="s">
        <v>1509</v>
      </c>
      <c r="S388" s="292" t="s">
        <v>898</v>
      </c>
      <c r="U388" s="332" t="s">
        <v>899</v>
      </c>
      <c r="V388" s="284">
        <v>2728995</v>
      </c>
      <c r="W388" s="284">
        <v>1169569</v>
      </c>
      <c r="X388" s="292" t="str">
        <f t="shared" si="322"/>
        <v>OK</v>
      </c>
      <c r="Z388" s="292" t="s">
        <v>899</v>
      </c>
      <c r="AA388" s="284">
        <v>2728995</v>
      </c>
      <c r="AB388" s="284">
        <v>1169569</v>
      </c>
      <c r="AC388" s="292" t="str">
        <f t="shared" si="323"/>
        <v>OK</v>
      </c>
      <c r="AE388" s="359" t="s">
        <v>1475</v>
      </c>
      <c r="AG388" s="318">
        <f t="shared" si="324"/>
        <v>6</v>
      </c>
      <c r="AH388" s="290" t="str">
        <f t="shared" si="328"/>
        <v>OK</v>
      </c>
      <c r="AJ388" s="292" t="str">
        <f t="array" ref="AJ388">IF(D388="","",INDEX(구분표!$I$2:$I$313, MATCH(1,(구분표!$E$2:$E$313='17년일출'!C388)*(구분표!$F$2:$F$313='17년일출'!D388)*(구분표!$G$2:$G$313='17년일출'!B388),0)))</f>
        <v>0219</v>
      </c>
      <c r="AL388" s="292"/>
    </row>
    <row r="389" spans="1:38" ht="50.1" customHeight="1">
      <c r="A389" s="252">
        <v>379</v>
      </c>
      <c r="B389" s="334" t="str">
        <f>IFERROR(VLOOKUP($D389,구분표!$A$2:$C$313,2,FALSE),"")</f>
        <v>문화체육관광위원회</v>
      </c>
      <c r="C389" s="318" t="str">
        <f>IFERROR(VLOOKUP($D389,구분표!$A$2:$C$313,3,FALSE),"")</f>
        <v>문화체육관광국</v>
      </c>
      <c r="D389" s="299" t="s">
        <v>591</v>
      </c>
      <c r="E389" s="361" t="s">
        <v>823</v>
      </c>
      <c r="F389" s="335"/>
      <c r="G389" s="281">
        <v>601</v>
      </c>
      <c r="H389" s="280">
        <v>965</v>
      </c>
      <c r="I389" s="336" t="s">
        <v>1500</v>
      </c>
      <c r="J389" s="283"/>
      <c r="K389" s="284"/>
      <c r="L389" s="285">
        <v>71578</v>
      </c>
      <c r="M389" s="286">
        <f t="shared" si="325"/>
        <v>71578</v>
      </c>
      <c r="N389" s="337"/>
      <c r="O389" s="288">
        <v>71578</v>
      </c>
      <c r="P389" s="289">
        <f t="shared" si="326"/>
        <v>71578</v>
      </c>
      <c r="Q389" s="290" t="str">
        <f t="shared" si="327"/>
        <v>X</v>
      </c>
      <c r="R389" s="362" t="s">
        <v>1510</v>
      </c>
      <c r="S389" s="292" t="s">
        <v>898</v>
      </c>
      <c r="U389" s="332" t="s">
        <v>899</v>
      </c>
      <c r="V389" s="284">
        <v>50105</v>
      </c>
      <c r="W389" s="284">
        <v>21473</v>
      </c>
      <c r="X389" s="292" t="str">
        <f t="shared" si="322"/>
        <v>OK</v>
      </c>
      <c r="Z389" s="292" t="s">
        <v>899</v>
      </c>
      <c r="AA389" s="284">
        <v>50105</v>
      </c>
      <c r="AB389" s="284">
        <v>21473</v>
      </c>
      <c r="AC389" s="292" t="str">
        <f t="shared" si="323"/>
        <v>OK</v>
      </c>
      <c r="AE389" s="359" t="s">
        <v>1475</v>
      </c>
      <c r="AG389" s="318">
        <f t="shared" si="324"/>
        <v>6</v>
      </c>
      <c r="AH389" s="290" t="str">
        <f t="shared" si="328"/>
        <v>OK</v>
      </c>
      <c r="AJ389" s="292" t="str">
        <f t="array" ref="AJ389">IF(D389="","",INDEX(구분표!$I$2:$I$313, MATCH(1,(구분표!$E$2:$E$313='17년일출'!C389)*(구분표!$F$2:$F$313='17년일출'!D389)*(구분표!$G$2:$G$313='17년일출'!B389),0)))</f>
        <v>0219</v>
      </c>
      <c r="AL389" s="292"/>
    </row>
    <row r="390" spans="1:38" ht="50.1" customHeight="1">
      <c r="A390" s="252">
        <v>380</v>
      </c>
      <c r="B390" s="334" t="str">
        <f>IFERROR(VLOOKUP($D390,구분표!$A$2:$C$313,2,FALSE),"")</f>
        <v>문화체육관광위원회</v>
      </c>
      <c r="C390" s="318" t="str">
        <f>IFERROR(VLOOKUP($D390,구분표!$A$2:$C$313,3,FALSE),"")</f>
        <v>문화체육관광국</v>
      </c>
      <c r="D390" s="299" t="s">
        <v>591</v>
      </c>
      <c r="E390" s="361" t="s">
        <v>823</v>
      </c>
      <c r="F390" s="335"/>
      <c r="G390" s="281">
        <v>601</v>
      </c>
      <c r="H390" s="280">
        <v>965</v>
      </c>
      <c r="I390" s="336" t="s">
        <v>1501</v>
      </c>
      <c r="J390" s="283"/>
      <c r="K390" s="284"/>
      <c r="L390" s="285">
        <v>19858</v>
      </c>
      <c r="M390" s="286">
        <f t="shared" si="325"/>
        <v>19858</v>
      </c>
      <c r="N390" s="337"/>
      <c r="O390" s="288">
        <v>19858</v>
      </c>
      <c r="P390" s="289">
        <f t="shared" si="326"/>
        <v>19858</v>
      </c>
      <c r="Q390" s="290" t="str">
        <f t="shared" si="327"/>
        <v>X</v>
      </c>
      <c r="R390" s="362" t="s">
        <v>1511</v>
      </c>
      <c r="S390" s="292" t="s">
        <v>898</v>
      </c>
      <c r="U390" s="332" t="s">
        <v>899</v>
      </c>
      <c r="V390" s="284">
        <v>13900</v>
      </c>
      <c r="W390" s="284">
        <v>5958</v>
      </c>
      <c r="X390" s="292" t="str">
        <f t="shared" si="322"/>
        <v>OK</v>
      </c>
      <c r="Z390" s="292" t="s">
        <v>899</v>
      </c>
      <c r="AA390" s="284">
        <v>13900</v>
      </c>
      <c r="AB390" s="284">
        <v>5958</v>
      </c>
      <c r="AC390" s="292" t="str">
        <f t="shared" si="323"/>
        <v>OK</v>
      </c>
      <c r="AE390" s="359" t="s">
        <v>1475</v>
      </c>
      <c r="AG390" s="318">
        <f t="shared" si="324"/>
        <v>6</v>
      </c>
      <c r="AH390" s="290" t="str">
        <f t="shared" si="328"/>
        <v>OK</v>
      </c>
      <c r="AJ390" s="292" t="str">
        <f t="array" ref="AJ390">IF(D390="","",INDEX(구분표!$I$2:$I$313, MATCH(1,(구분표!$E$2:$E$313='17년일출'!C390)*(구분표!$F$2:$F$313='17년일출'!D390)*(구분표!$G$2:$G$313='17년일출'!B390),0)))</f>
        <v>0219</v>
      </c>
      <c r="AL390" s="292"/>
    </row>
    <row r="391" spans="1:38" ht="50.1" customHeight="1">
      <c r="A391" s="252">
        <v>381</v>
      </c>
      <c r="B391" s="334" t="str">
        <f>IFERROR(VLOOKUP($D391,구분표!$A$2:$C$313,2,FALSE),"")</f>
        <v>문화체육관광위원회</v>
      </c>
      <c r="C391" s="318" t="str">
        <f>IFERROR(VLOOKUP($D391,구분표!$A$2:$C$313,3,FALSE),"")</f>
        <v>문화체육관광국</v>
      </c>
      <c r="D391" s="299" t="s">
        <v>591</v>
      </c>
      <c r="E391" s="361" t="s">
        <v>823</v>
      </c>
      <c r="F391" s="335"/>
      <c r="G391" s="281">
        <v>601</v>
      </c>
      <c r="H391" s="280">
        <v>965</v>
      </c>
      <c r="I391" s="336" t="s">
        <v>1637</v>
      </c>
      <c r="J391" s="283"/>
      <c r="K391" s="284"/>
      <c r="L391" s="285">
        <v>300000</v>
      </c>
      <c r="M391" s="286">
        <f t="shared" si="325"/>
        <v>300000</v>
      </c>
      <c r="N391" s="337"/>
      <c r="O391" s="288">
        <v>300000</v>
      </c>
      <c r="P391" s="289">
        <f t="shared" si="326"/>
        <v>300000</v>
      </c>
      <c r="Q391" s="290" t="str">
        <f t="shared" si="327"/>
        <v>X</v>
      </c>
      <c r="R391" s="362" t="s">
        <v>1518</v>
      </c>
      <c r="S391" s="292" t="s">
        <v>898</v>
      </c>
      <c r="U391" s="332" t="s">
        <v>899</v>
      </c>
      <c r="V391" s="284">
        <v>210000</v>
      </c>
      <c r="W391" s="284">
        <v>90000</v>
      </c>
      <c r="X391" s="292" t="str">
        <f t="shared" si="322"/>
        <v>OK</v>
      </c>
      <c r="Z391" s="292" t="s">
        <v>899</v>
      </c>
      <c r="AA391" s="284">
        <v>210000</v>
      </c>
      <c r="AB391" s="284">
        <v>90000</v>
      </c>
      <c r="AC391" s="292" t="str">
        <f t="shared" si="323"/>
        <v>OK</v>
      </c>
      <c r="AE391" s="359" t="s">
        <v>1475</v>
      </c>
      <c r="AG391" s="318">
        <f t="shared" si="324"/>
        <v>6</v>
      </c>
      <c r="AH391" s="290" t="str">
        <f t="shared" si="328"/>
        <v>OK</v>
      </c>
      <c r="AJ391" s="292" t="str">
        <f t="array" ref="AJ391">IF(D391="","",INDEX(구분표!$I$2:$I$313, MATCH(1,(구분표!$E$2:$E$313='17년일출'!C391)*(구분표!$F$2:$F$313='17년일출'!D391)*(구분표!$G$2:$G$313='17년일출'!B391),0)))</f>
        <v>0219</v>
      </c>
      <c r="AL391" s="292"/>
    </row>
    <row r="392" spans="1:38" ht="50.1" customHeight="1">
      <c r="A392" s="252">
        <v>382</v>
      </c>
      <c r="B392" s="334" t="str">
        <f>IFERROR(VLOOKUP($D392,구분표!$A$2:$C$313,2,FALSE),"")</f>
        <v>문화체육관광위원회</v>
      </c>
      <c r="C392" s="318" t="str">
        <f>IFERROR(VLOOKUP($D392,구분표!$A$2:$C$313,3,FALSE),"")</f>
        <v>문화체육관광국</v>
      </c>
      <c r="D392" s="299" t="s">
        <v>591</v>
      </c>
      <c r="E392" s="361" t="s">
        <v>823</v>
      </c>
      <c r="F392" s="335"/>
      <c r="G392" s="281">
        <v>601</v>
      </c>
      <c r="H392" s="280">
        <v>965</v>
      </c>
      <c r="I392" s="336" t="s">
        <v>1520</v>
      </c>
      <c r="J392" s="283"/>
      <c r="K392" s="284"/>
      <c r="L392" s="285">
        <v>70000</v>
      </c>
      <c r="M392" s="286">
        <f t="shared" si="325"/>
        <v>70000</v>
      </c>
      <c r="N392" s="337"/>
      <c r="O392" s="288">
        <v>70000</v>
      </c>
      <c r="P392" s="289">
        <f t="shared" si="326"/>
        <v>70000</v>
      </c>
      <c r="Q392" s="290" t="str">
        <f t="shared" si="327"/>
        <v>X</v>
      </c>
      <c r="R392" s="362" t="s">
        <v>1519</v>
      </c>
      <c r="S392" s="292" t="s">
        <v>898</v>
      </c>
      <c r="U392" s="332" t="s">
        <v>899</v>
      </c>
      <c r="V392" s="284">
        <v>49000</v>
      </c>
      <c r="W392" s="284">
        <v>21000</v>
      </c>
      <c r="X392" s="292" t="str">
        <f t="shared" si="322"/>
        <v>OK</v>
      </c>
      <c r="Z392" s="292" t="s">
        <v>899</v>
      </c>
      <c r="AA392" s="284">
        <v>49000</v>
      </c>
      <c r="AB392" s="284">
        <v>21000</v>
      </c>
      <c r="AC392" s="292" t="str">
        <f t="shared" si="323"/>
        <v>OK</v>
      </c>
      <c r="AE392" s="359" t="s">
        <v>1475</v>
      </c>
      <c r="AG392" s="318">
        <f t="shared" si="324"/>
        <v>6</v>
      </c>
      <c r="AH392" s="290" t="str">
        <f t="shared" si="328"/>
        <v>OK</v>
      </c>
      <c r="AJ392" s="292" t="str">
        <f t="array" ref="AJ392">IF(D392="","",INDEX(구분표!$I$2:$I$313, MATCH(1,(구분표!$E$2:$E$313='17년일출'!C392)*(구분표!$F$2:$F$313='17년일출'!D392)*(구분표!$G$2:$G$313='17년일출'!B392),0)))</f>
        <v>0219</v>
      </c>
      <c r="AL392" s="292"/>
    </row>
    <row r="393" spans="1:38" ht="73.5" customHeight="1">
      <c r="A393" s="252">
        <v>383</v>
      </c>
      <c r="B393" s="334" t="str">
        <f>IFERROR(VLOOKUP($D393,구분표!$A$2:$C$313,2,FALSE),"")</f>
        <v>문화체육관광위원회</v>
      </c>
      <c r="C393" s="318" t="str">
        <f>IFERROR(VLOOKUP($D393,구분표!$A$2:$C$313,3,FALSE),"")</f>
        <v>문화체육관광국</v>
      </c>
      <c r="D393" s="299" t="s">
        <v>591</v>
      </c>
      <c r="E393" s="280" t="s">
        <v>822</v>
      </c>
      <c r="F393" s="335"/>
      <c r="G393" s="281">
        <v>602</v>
      </c>
      <c r="H393" s="280">
        <v>971</v>
      </c>
      <c r="I393" s="336" t="s">
        <v>1636</v>
      </c>
      <c r="J393" s="283">
        <v>350000</v>
      </c>
      <c r="K393" s="284">
        <v>-350000</v>
      </c>
      <c r="L393" s="285"/>
      <c r="M393" s="286">
        <f t="shared" si="325"/>
        <v>0</v>
      </c>
      <c r="N393" s="337">
        <v>-350000</v>
      </c>
      <c r="O393" s="288"/>
      <c r="P393" s="289">
        <f t="shared" si="326"/>
        <v>0</v>
      </c>
      <c r="Q393" s="290" t="str">
        <f t="shared" si="327"/>
        <v>X</v>
      </c>
      <c r="R393" s="362" t="s">
        <v>1521</v>
      </c>
      <c r="S393" s="292" t="s">
        <v>883</v>
      </c>
      <c r="U393" s="332" t="s">
        <v>883</v>
      </c>
      <c r="V393" s="284">
        <v>0</v>
      </c>
      <c r="W393" s="284">
        <v>-350000</v>
      </c>
      <c r="X393" s="292" t="str">
        <f t="shared" si="322"/>
        <v>OK</v>
      </c>
      <c r="Z393" s="292" t="s">
        <v>883</v>
      </c>
      <c r="AA393" s="284">
        <f t="shared" ref="AA393:AA407" si="332">IF($U393&lt;&gt;"도비",IF($S393="국도비","직접입력",SUM($N393:$O393)),)</f>
        <v>0</v>
      </c>
      <c r="AB393" s="284">
        <f t="shared" ref="AB393:AB407" si="333">IF($U393="도비",SUM(N393:O393),IF($S393="국도비","직접입력",SUM(N393:O393)-AA393))</f>
        <v>-350000</v>
      </c>
      <c r="AC393" s="292" t="str">
        <f t="shared" si="323"/>
        <v>OK</v>
      </c>
      <c r="AE393" s="333" t="str">
        <f t="shared" ref="AE393:AE428" si="334">IF(U393="","",IF(U393="도비","세입없음","직접입력"))</f>
        <v>세입없음</v>
      </c>
      <c r="AG393" s="318">
        <f t="shared" si="324"/>
        <v>732</v>
      </c>
      <c r="AH393" s="290" t="str">
        <f t="shared" si="328"/>
        <v>OK</v>
      </c>
      <c r="AJ393" s="292" t="str">
        <f t="array" ref="AJ393">IF(D393="","",INDEX(구분표!$I$2:$I$313, MATCH(1,(구분표!$E$2:$E$313='17년일출'!C393)*(구분표!$F$2:$F$313='17년일출'!D393)*(구분표!$G$2:$G$313='17년일출'!B393),0)))</f>
        <v>0219</v>
      </c>
      <c r="AL393" s="292"/>
    </row>
    <row r="394" spans="1:38" ht="50.1" customHeight="1">
      <c r="A394" s="252">
        <v>384</v>
      </c>
      <c r="B394" s="334" t="str">
        <f>IFERROR(VLOOKUP($D394,구분표!$A$2:$C$313,2,FALSE),"")</f>
        <v>문화체육관광위원회</v>
      </c>
      <c r="C394" s="318" t="str">
        <f>IFERROR(VLOOKUP($D394,구분표!$A$2:$C$313,3,FALSE),"")</f>
        <v>문화체육관광국</v>
      </c>
      <c r="D394" s="299" t="s">
        <v>591</v>
      </c>
      <c r="E394" s="361" t="s">
        <v>823</v>
      </c>
      <c r="F394" s="335"/>
      <c r="G394" s="281">
        <v>602</v>
      </c>
      <c r="H394" s="280">
        <v>971</v>
      </c>
      <c r="I394" s="336" t="s">
        <v>1502</v>
      </c>
      <c r="J394" s="283"/>
      <c r="K394" s="284"/>
      <c r="L394" s="285">
        <v>80000</v>
      </c>
      <c r="M394" s="286">
        <f t="shared" si="325"/>
        <v>80000</v>
      </c>
      <c r="N394" s="337"/>
      <c r="O394" s="288">
        <v>80000</v>
      </c>
      <c r="P394" s="289">
        <f t="shared" si="326"/>
        <v>80000</v>
      </c>
      <c r="Q394" s="290" t="str">
        <f t="shared" si="327"/>
        <v>X</v>
      </c>
      <c r="R394" s="362" t="s">
        <v>1522</v>
      </c>
      <c r="S394" s="292" t="s">
        <v>883</v>
      </c>
      <c r="U394" s="332" t="s">
        <v>883</v>
      </c>
      <c r="V394" s="284">
        <v>0</v>
      </c>
      <c r="W394" s="284">
        <v>80000</v>
      </c>
      <c r="X394" s="292" t="str">
        <f t="shared" si="322"/>
        <v>OK</v>
      </c>
      <c r="Z394" s="292" t="s">
        <v>883</v>
      </c>
      <c r="AA394" s="284">
        <f t="shared" si="332"/>
        <v>0</v>
      </c>
      <c r="AB394" s="284">
        <f t="shared" si="333"/>
        <v>80000</v>
      </c>
      <c r="AC394" s="292" t="str">
        <f t="shared" si="323"/>
        <v>OK</v>
      </c>
      <c r="AE394" s="333" t="str">
        <f t="shared" si="334"/>
        <v>세입없음</v>
      </c>
      <c r="AG394" s="318">
        <f t="shared" si="324"/>
        <v>732</v>
      </c>
      <c r="AH394" s="290" t="str">
        <f t="shared" si="328"/>
        <v>OK</v>
      </c>
      <c r="AJ394" s="292" t="str">
        <f t="array" ref="AJ394">IF(D394="","",INDEX(구분표!$I$2:$I$313, MATCH(1,(구분표!$E$2:$E$313='17년일출'!C394)*(구분표!$F$2:$F$313='17년일출'!D394)*(구분표!$G$2:$G$313='17년일출'!B394),0)))</f>
        <v>0219</v>
      </c>
      <c r="AL394" s="292"/>
    </row>
    <row r="395" spans="1:38" ht="50.1" customHeight="1">
      <c r="A395" s="252">
        <v>385</v>
      </c>
      <c r="B395" s="334" t="str">
        <f>IFERROR(VLOOKUP($D395,구분표!$A$2:$C$313,2,FALSE),"")</f>
        <v>문화체육관광위원회</v>
      </c>
      <c r="C395" s="318" t="str">
        <f>IFERROR(VLOOKUP($D395,구분표!$A$2:$C$313,3,FALSE),"")</f>
        <v>문화체육관광국</v>
      </c>
      <c r="D395" s="299" t="s">
        <v>591</v>
      </c>
      <c r="E395" s="361" t="s">
        <v>823</v>
      </c>
      <c r="F395" s="335"/>
      <c r="G395" s="281">
        <v>602</v>
      </c>
      <c r="H395" s="280">
        <v>971</v>
      </c>
      <c r="I395" s="336" t="s">
        <v>1635</v>
      </c>
      <c r="J395" s="283"/>
      <c r="K395" s="284"/>
      <c r="L395" s="285">
        <v>270000</v>
      </c>
      <c r="M395" s="286">
        <f t="shared" si="325"/>
        <v>270000</v>
      </c>
      <c r="N395" s="337"/>
      <c r="O395" s="288">
        <v>270000</v>
      </c>
      <c r="P395" s="289">
        <f t="shared" si="326"/>
        <v>270000</v>
      </c>
      <c r="Q395" s="290" t="str">
        <f t="shared" si="327"/>
        <v>X</v>
      </c>
      <c r="R395" s="362" t="s">
        <v>1513</v>
      </c>
      <c r="S395" s="292" t="s">
        <v>883</v>
      </c>
      <c r="U395" s="332" t="s">
        <v>883</v>
      </c>
      <c r="V395" s="284">
        <v>0</v>
      </c>
      <c r="W395" s="284">
        <v>270000</v>
      </c>
      <c r="X395" s="292" t="str">
        <f t="shared" si="322"/>
        <v>OK</v>
      </c>
      <c r="Z395" s="292" t="s">
        <v>883</v>
      </c>
      <c r="AA395" s="284">
        <f t="shared" si="332"/>
        <v>0</v>
      </c>
      <c r="AB395" s="284">
        <f t="shared" si="333"/>
        <v>270000</v>
      </c>
      <c r="AC395" s="292" t="str">
        <f t="shared" si="323"/>
        <v>OK</v>
      </c>
      <c r="AE395" s="333" t="str">
        <f t="shared" si="334"/>
        <v>세입없음</v>
      </c>
      <c r="AG395" s="318">
        <f t="shared" si="324"/>
        <v>732</v>
      </c>
      <c r="AH395" s="290" t="str">
        <f t="shared" si="328"/>
        <v>OK</v>
      </c>
      <c r="AJ395" s="292" t="str">
        <f t="array" ref="AJ395">IF(D395="","",INDEX(구분표!$I$2:$I$313, MATCH(1,(구분표!$E$2:$E$313='17년일출'!C395)*(구분표!$F$2:$F$313='17년일출'!D395)*(구분표!$G$2:$G$313='17년일출'!B395),0)))</f>
        <v>0219</v>
      </c>
      <c r="AL395" s="292"/>
    </row>
    <row r="396" spans="1:38" ht="50.1" customHeight="1">
      <c r="A396" s="252">
        <v>386</v>
      </c>
      <c r="B396" s="334" t="str">
        <f>IFERROR(VLOOKUP($D396,구분표!$A$2:$C$313,2,FALSE),"")</f>
        <v>문화체육관광위원회</v>
      </c>
      <c r="C396" s="318" t="str">
        <f>IFERROR(VLOOKUP($D396,구분표!$A$2:$C$313,3,FALSE),"")</f>
        <v>문화체육관광국</v>
      </c>
      <c r="D396" s="299" t="s">
        <v>1722</v>
      </c>
      <c r="E396" s="280" t="s">
        <v>1643</v>
      </c>
      <c r="F396" s="335"/>
      <c r="G396" s="281">
        <v>564</v>
      </c>
      <c r="H396" s="280">
        <v>158</v>
      </c>
      <c r="I396" s="336" t="s">
        <v>1723</v>
      </c>
      <c r="J396" s="283">
        <v>1000000</v>
      </c>
      <c r="K396" s="284"/>
      <c r="L396" s="285"/>
      <c r="M396" s="286">
        <f t="shared" si="325"/>
        <v>1000000</v>
      </c>
      <c r="N396" s="337">
        <v>-50000</v>
      </c>
      <c r="O396" s="288"/>
      <c r="P396" s="289">
        <f t="shared" si="326"/>
        <v>950000</v>
      </c>
      <c r="Q396" s="290" t="str">
        <f t="shared" si="327"/>
        <v>X</v>
      </c>
      <c r="R396" s="372"/>
      <c r="S396" s="292" t="s">
        <v>1645</v>
      </c>
      <c r="U396" s="332" t="s">
        <v>1645</v>
      </c>
      <c r="V396" s="284">
        <f t="shared" ref="V396:V407" si="335">IF($U396&lt;&gt;"도비",IF($S396="국도비","직접입력",SUM($K396:$L396)),)</f>
        <v>0</v>
      </c>
      <c r="W396" s="284">
        <f t="shared" ref="W396:W407" si="336">IF($U396="도비",SUM($K396:$L396),IF($S396="국도비","직접입력",SUM($K396:$L396)-$V396))</f>
        <v>0</v>
      </c>
      <c r="X396" s="292" t="str">
        <f t="shared" ref="X396:X420" si="337">IF(SUM($K396:$L396)=SUM($V396:$W396),"OK","검토")</f>
        <v>OK</v>
      </c>
      <c r="Z396" s="292" t="s">
        <v>883</v>
      </c>
      <c r="AA396" s="284">
        <f t="shared" si="332"/>
        <v>0</v>
      </c>
      <c r="AB396" s="284">
        <f t="shared" si="333"/>
        <v>-50000</v>
      </c>
      <c r="AC396" s="292" t="str">
        <f t="shared" ref="AC396:AC420" si="338">IF(SUM(N396:O396)=SUM(AA396:AB396),"OK","검토")</f>
        <v>OK</v>
      </c>
      <c r="AE396" s="333" t="str">
        <f t="shared" si="334"/>
        <v>세입없음</v>
      </c>
      <c r="AG396" s="318">
        <f t="shared" ref="AG396:AG420" si="339">IF(AE396="","",COUNTIF($AE$7:$AE$925,AE396))</f>
        <v>732</v>
      </c>
      <c r="AH396" s="290" t="str">
        <f t="shared" si="328"/>
        <v>OK</v>
      </c>
      <c r="AJ396" s="292" t="str">
        <f t="array" ref="AJ396">IF(D396="","",INDEX(구분표!$I$2:$I$313, MATCH(1,(구분표!$E$2:$E$313='17년일출'!C396)*(구분표!$F$2:$F$313='17년일출'!D396)*(구분표!$G$2:$G$313='17년일출'!B396),0)))</f>
        <v>0212</v>
      </c>
      <c r="AL396" s="292"/>
    </row>
    <row r="397" spans="1:38" ht="50.1" customHeight="1">
      <c r="A397" s="252">
        <v>387</v>
      </c>
      <c r="B397" s="334" t="str">
        <f>IFERROR(VLOOKUP($D397,구분표!$A$2:$C$313,2,FALSE),"")</f>
        <v>문화체육관광위원회</v>
      </c>
      <c r="C397" s="318" t="str">
        <f>IFERROR(VLOOKUP($D397,구분표!$A$2:$C$313,3,FALSE),"")</f>
        <v>문화체육관광국</v>
      </c>
      <c r="D397" s="299" t="s">
        <v>1722</v>
      </c>
      <c r="E397" s="280" t="s">
        <v>1643</v>
      </c>
      <c r="F397" s="335"/>
      <c r="G397" s="281">
        <v>564</v>
      </c>
      <c r="H397" s="280">
        <v>165</v>
      </c>
      <c r="I397" s="336" t="s">
        <v>1724</v>
      </c>
      <c r="J397" s="283">
        <v>200000</v>
      </c>
      <c r="K397" s="284"/>
      <c r="L397" s="285"/>
      <c r="M397" s="286">
        <f t="shared" ref="M397:M420" si="340">J397+K397+L397</f>
        <v>200000</v>
      </c>
      <c r="N397" s="337"/>
      <c r="O397" s="288"/>
      <c r="P397" s="289">
        <f t="shared" ref="P397:P420" si="341">J397+N397+O397</f>
        <v>200000</v>
      </c>
      <c r="Q397" s="290" t="str">
        <f t="shared" ref="Q397:Q420" si="342">IF(AND((M397=0),(P397&gt;0)),"O",IF(AND((K397&lt;0),(M397-P397&lt;0)),"O","X"))</f>
        <v>X</v>
      </c>
      <c r="R397" s="400"/>
      <c r="S397" s="292" t="s">
        <v>1645</v>
      </c>
      <c r="U397" s="332" t="s">
        <v>1645</v>
      </c>
      <c r="V397" s="284">
        <f t="shared" si="335"/>
        <v>0</v>
      </c>
      <c r="W397" s="284">
        <f t="shared" si="336"/>
        <v>0</v>
      </c>
      <c r="X397" s="292" t="str">
        <f t="shared" si="337"/>
        <v>OK</v>
      </c>
      <c r="Z397" s="292" t="s">
        <v>883</v>
      </c>
      <c r="AA397" s="284">
        <f t="shared" si="332"/>
        <v>0</v>
      </c>
      <c r="AB397" s="284">
        <f t="shared" si="333"/>
        <v>0</v>
      </c>
      <c r="AC397" s="292" t="str">
        <f t="shared" si="338"/>
        <v>OK</v>
      </c>
      <c r="AE397" s="333" t="str">
        <f t="shared" si="334"/>
        <v>세입없음</v>
      </c>
      <c r="AG397" s="318">
        <f t="shared" si="339"/>
        <v>732</v>
      </c>
      <c r="AH397" s="290" t="str">
        <f t="shared" ref="AH397:AH420" si="343">IF(U397="","",IF(AND(U397="도비",AE397="세입없음"),"OK",IF(AND(U397&lt;&gt;"도비",AE397&lt;&gt;""),"OK","@@")))</f>
        <v>OK</v>
      </c>
      <c r="AJ397" s="292" t="str">
        <f t="array" ref="AJ397">IF(D397="","",INDEX(구분표!$I$2:$I$313, MATCH(1,(구분표!$E$2:$E$313='17년일출'!C397)*(구분표!$F$2:$F$313='17년일출'!D397)*(구분표!$G$2:$G$313='17년일출'!B397),0)))</f>
        <v>0212</v>
      </c>
      <c r="AL397" s="292"/>
    </row>
    <row r="398" spans="1:38" ht="50.1" customHeight="1">
      <c r="A398" s="252">
        <v>388</v>
      </c>
      <c r="B398" s="334" t="str">
        <f>IFERROR(VLOOKUP($D398,구분표!$A$2:$C$313,2,FALSE),"")</f>
        <v>문화체육관광위원회</v>
      </c>
      <c r="C398" s="318" t="str">
        <f>IFERROR(VLOOKUP($D398,구분표!$A$2:$C$313,3,FALSE),"")</f>
        <v>문화체육관광국</v>
      </c>
      <c r="D398" s="299" t="s">
        <v>1722</v>
      </c>
      <c r="E398" s="280" t="s">
        <v>1643</v>
      </c>
      <c r="F398" s="335"/>
      <c r="G398" s="281">
        <v>564</v>
      </c>
      <c r="H398" s="280">
        <v>168</v>
      </c>
      <c r="I398" s="336" t="s">
        <v>1743</v>
      </c>
      <c r="J398" s="283">
        <v>100000</v>
      </c>
      <c r="K398" s="284"/>
      <c r="L398" s="285"/>
      <c r="M398" s="286">
        <f t="shared" si="340"/>
        <v>100000</v>
      </c>
      <c r="N398" s="337"/>
      <c r="O398" s="288"/>
      <c r="P398" s="289">
        <f t="shared" si="341"/>
        <v>100000</v>
      </c>
      <c r="Q398" s="290" t="str">
        <f t="shared" si="342"/>
        <v>X</v>
      </c>
      <c r="R398" s="400"/>
      <c r="S398" s="292" t="s">
        <v>1645</v>
      </c>
      <c r="U398" s="332" t="s">
        <v>1645</v>
      </c>
      <c r="V398" s="284">
        <f t="shared" si="335"/>
        <v>0</v>
      </c>
      <c r="W398" s="284">
        <f t="shared" si="336"/>
        <v>0</v>
      </c>
      <c r="X398" s="292" t="str">
        <f t="shared" si="337"/>
        <v>OK</v>
      </c>
      <c r="Z398" s="292" t="s">
        <v>883</v>
      </c>
      <c r="AA398" s="284">
        <f t="shared" si="332"/>
        <v>0</v>
      </c>
      <c r="AB398" s="284">
        <f t="shared" si="333"/>
        <v>0</v>
      </c>
      <c r="AC398" s="292" t="str">
        <f t="shared" si="338"/>
        <v>OK</v>
      </c>
      <c r="AE398" s="333" t="str">
        <f t="shared" si="334"/>
        <v>세입없음</v>
      </c>
      <c r="AG398" s="318">
        <f t="shared" si="339"/>
        <v>732</v>
      </c>
      <c r="AH398" s="290" t="str">
        <f t="shared" si="343"/>
        <v>OK</v>
      </c>
      <c r="AJ398" s="292" t="str">
        <f t="array" ref="AJ398">IF(D398="","",INDEX(구분표!$I$2:$I$313, MATCH(1,(구분표!$E$2:$E$313='17년일출'!C398)*(구분표!$F$2:$F$313='17년일출'!D398)*(구분표!$G$2:$G$313='17년일출'!B398),0)))</f>
        <v>0212</v>
      </c>
      <c r="AL398" s="292"/>
    </row>
    <row r="399" spans="1:38" ht="50.1" customHeight="1">
      <c r="A399" s="252">
        <v>389</v>
      </c>
      <c r="B399" s="334" t="str">
        <f>IFERROR(VLOOKUP($D399,구분표!$A$2:$C$313,2,FALSE),"")</f>
        <v>문화체육관광위원회</v>
      </c>
      <c r="C399" s="318" t="str">
        <f>IFERROR(VLOOKUP($D399,구분표!$A$2:$C$313,3,FALSE),"")</f>
        <v>문화체육관광국</v>
      </c>
      <c r="D399" s="299" t="s">
        <v>1725</v>
      </c>
      <c r="E399" s="280" t="s">
        <v>1643</v>
      </c>
      <c r="F399" s="335"/>
      <c r="G399" s="281">
        <v>571</v>
      </c>
      <c r="H399" s="280">
        <v>247</v>
      </c>
      <c r="I399" s="336" t="s">
        <v>1744</v>
      </c>
      <c r="J399" s="283">
        <v>780000</v>
      </c>
      <c r="K399" s="284"/>
      <c r="L399" s="285"/>
      <c r="M399" s="286">
        <f t="shared" si="340"/>
        <v>780000</v>
      </c>
      <c r="N399" s="337"/>
      <c r="O399" s="288"/>
      <c r="P399" s="289">
        <f t="shared" si="341"/>
        <v>780000</v>
      </c>
      <c r="Q399" s="290" t="str">
        <f t="shared" si="342"/>
        <v>X</v>
      </c>
      <c r="R399" s="400"/>
      <c r="S399" s="292" t="s">
        <v>489</v>
      </c>
      <c r="U399" s="332" t="s">
        <v>489</v>
      </c>
      <c r="V399" s="284">
        <f t="shared" si="335"/>
        <v>0</v>
      </c>
      <c r="W399" s="284">
        <f t="shared" si="336"/>
        <v>0</v>
      </c>
      <c r="X399" s="292" t="str">
        <f t="shared" si="337"/>
        <v>OK</v>
      </c>
      <c r="Z399" s="292" t="s">
        <v>883</v>
      </c>
      <c r="AA399" s="284">
        <f t="shared" si="332"/>
        <v>0</v>
      </c>
      <c r="AB399" s="284">
        <f t="shared" si="333"/>
        <v>0</v>
      </c>
      <c r="AC399" s="292" t="str">
        <f t="shared" si="338"/>
        <v>OK</v>
      </c>
      <c r="AE399" s="333" t="str">
        <f t="shared" si="334"/>
        <v>세입없음</v>
      </c>
      <c r="AG399" s="318">
        <f t="shared" si="339"/>
        <v>732</v>
      </c>
      <c r="AH399" s="290" t="str">
        <f t="shared" si="343"/>
        <v>OK</v>
      </c>
      <c r="AJ399" s="292" t="str">
        <f t="array" ref="AJ399">IF(D399="","",INDEX(구분표!$I$2:$I$313, MATCH(1,(구분표!$E$2:$E$313='17년일출'!C399)*(구분표!$F$2:$F$313='17년일출'!D399)*(구분표!$G$2:$G$313='17년일출'!B399),0)))</f>
        <v>0213</v>
      </c>
      <c r="AL399" s="292"/>
    </row>
    <row r="400" spans="1:38" ht="50.1" customHeight="1">
      <c r="A400" s="252">
        <v>390</v>
      </c>
      <c r="B400" s="334" t="str">
        <f>IFERROR(VLOOKUP($D400,구분표!$A$2:$C$313,2,FALSE),"")</f>
        <v>문화체육관광위원회</v>
      </c>
      <c r="C400" s="318" t="str">
        <f>IFERROR(VLOOKUP($D400,구분표!$A$2:$C$313,3,FALSE),"")</f>
        <v>문화체육관광국</v>
      </c>
      <c r="D400" s="299" t="s">
        <v>1725</v>
      </c>
      <c r="E400" s="280" t="s">
        <v>1643</v>
      </c>
      <c r="F400" s="335"/>
      <c r="G400" s="281">
        <v>572</v>
      </c>
      <c r="H400" s="280">
        <v>275</v>
      </c>
      <c r="I400" s="336" t="s">
        <v>1745</v>
      </c>
      <c r="J400" s="283">
        <v>30000</v>
      </c>
      <c r="K400" s="284"/>
      <c r="L400" s="285"/>
      <c r="M400" s="286">
        <f t="shared" si="340"/>
        <v>30000</v>
      </c>
      <c r="N400" s="337"/>
      <c r="O400" s="288"/>
      <c r="P400" s="289">
        <f t="shared" si="341"/>
        <v>30000</v>
      </c>
      <c r="Q400" s="290" t="str">
        <f t="shared" si="342"/>
        <v>X</v>
      </c>
      <c r="R400" s="400"/>
      <c r="S400" s="292" t="s">
        <v>489</v>
      </c>
      <c r="U400" s="332" t="s">
        <v>489</v>
      </c>
      <c r="V400" s="284">
        <f t="shared" si="335"/>
        <v>0</v>
      </c>
      <c r="W400" s="284">
        <f t="shared" si="336"/>
        <v>0</v>
      </c>
      <c r="X400" s="292" t="str">
        <f t="shared" si="337"/>
        <v>OK</v>
      </c>
      <c r="Z400" s="292" t="s">
        <v>883</v>
      </c>
      <c r="AA400" s="284">
        <f t="shared" si="332"/>
        <v>0</v>
      </c>
      <c r="AB400" s="284">
        <f t="shared" si="333"/>
        <v>0</v>
      </c>
      <c r="AC400" s="292" t="str">
        <f t="shared" si="338"/>
        <v>OK</v>
      </c>
      <c r="AE400" s="333" t="str">
        <f t="shared" si="334"/>
        <v>세입없음</v>
      </c>
      <c r="AG400" s="318">
        <f t="shared" si="339"/>
        <v>732</v>
      </c>
      <c r="AH400" s="290" t="str">
        <f t="shared" si="343"/>
        <v>OK</v>
      </c>
      <c r="AJ400" s="292" t="str">
        <f t="array" ref="AJ400">IF(D400="","",INDEX(구분표!$I$2:$I$313, MATCH(1,(구분표!$E$2:$E$313='17년일출'!C400)*(구분표!$F$2:$F$313='17년일출'!D400)*(구분표!$G$2:$G$313='17년일출'!B400),0)))</f>
        <v>0213</v>
      </c>
      <c r="AL400" s="292"/>
    </row>
    <row r="401" spans="1:38" ht="50.1" customHeight="1">
      <c r="A401" s="252">
        <v>391</v>
      </c>
      <c r="B401" s="334" t="str">
        <f>IFERROR(VLOOKUP($D401,구분표!$A$2:$C$313,2,FALSE),"")</f>
        <v>문화체육관광위원회</v>
      </c>
      <c r="C401" s="318" t="str">
        <f>IFERROR(VLOOKUP($D401,구분표!$A$2:$C$313,3,FALSE),"")</f>
        <v>문화체육관광국</v>
      </c>
      <c r="D401" s="299" t="s">
        <v>1726</v>
      </c>
      <c r="E401" s="280" t="s">
        <v>1643</v>
      </c>
      <c r="F401" s="335"/>
      <c r="G401" s="281">
        <v>576</v>
      </c>
      <c r="H401" s="280">
        <v>389</v>
      </c>
      <c r="I401" s="336" t="s">
        <v>1746</v>
      </c>
      <c r="J401" s="283">
        <v>500000</v>
      </c>
      <c r="K401" s="284"/>
      <c r="L401" s="285"/>
      <c r="M401" s="286">
        <f t="shared" si="340"/>
        <v>500000</v>
      </c>
      <c r="N401" s="337">
        <v>-100000</v>
      </c>
      <c r="O401" s="288"/>
      <c r="P401" s="289">
        <f t="shared" si="341"/>
        <v>400000</v>
      </c>
      <c r="Q401" s="290" t="str">
        <f t="shared" si="342"/>
        <v>X</v>
      </c>
      <c r="R401" s="400"/>
      <c r="S401" s="292" t="s">
        <v>1645</v>
      </c>
      <c r="U401" s="332" t="s">
        <v>1645</v>
      </c>
      <c r="V401" s="284">
        <f t="shared" si="335"/>
        <v>0</v>
      </c>
      <c r="W401" s="284">
        <f t="shared" si="336"/>
        <v>0</v>
      </c>
      <c r="X401" s="292" t="str">
        <f t="shared" si="337"/>
        <v>OK</v>
      </c>
      <c r="Z401" s="292" t="s">
        <v>883</v>
      </c>
      <c r="AA401" s="284">
        <f t="shared" si="332"/>
        <v>0</v>
      </c>
      <c r="AB401" s="284">
        <f t="shared" si="333"/>
        <v>-100000</v>
      </c>
      <c r="AC401" s="292" t="str">
        <f t="shared" si="338"/>
        <v>OK</v>
      </c>
      <c r="AE401" s="333" t="str">
        <f t="shared" si="334"/>
        <v>세입없음</v>
      </c>
      <c r="AG401" s="318">
        <f t="shared" si="339"/>
        <v>732</v>
      </c>
      <c r="AH401" s="290" t="str">
        <f t="shared" si="343"/>
        <v>OK</v>
      </c>
      <c r="AJ401" s="292" t="str">
        <f t="array" ref="AJ401">IF(D401="","",INDEX(구분표!$I$2:$I$313, MATCH(1,(구분표!$E$2:$E$313='17년일출'!C401)*(구분표!$F$2:$F$313='17년일출'!D401)*(구분표!$G$2:$G$313='17년일출'!B401),0)))</f>
        <v>0214</v>
      </c>
      <c r="AL401" s="292"/>
    </row>
    <row r="402" spans="1:38" ht="50.1" customHeight="1">
      <c r="A402" s="252">
        <v>392</v>
      </c>
      <c r="B402" s="334" t="str">
        <f>IFERROR(VLOOKUP($D402,구분표!$A$2:$C$313,2,FALSE),"")</f>
        <v>문화체육관광위원회</v>
      </c>
      <c r="C402" s="318" t="str">
        <f>IFERROR(VLOOKUP($D402,구분표!$A$2:$C$313,3,FALSE),"")</f>
        <v>문화체육관광국</v>
      </c>
      <c r="D402" s="299" t="s">
        <v>285</v>
      </c>
      <c r="E402" s="280" t="s">
        <v>822</v>
      </c>
      <c r="F402" s="335"/>
      <c r="G402" s="281">
        <v>590</v>
      </c>
      <c r="H402" s="280">
        <v>706</v>
      </c>
      <c r="I402" s="336" t="s">
        <v>1747</v>
      </c>
      <c r="J402" s="283">
        <v>1500000</v>
      </c>
      <c r="K402" s="284"/>
      <c r="L402" s="285"/>
      <c r="M402" s="286">
        <f t="shared" si="340"/>
        <v>1500000</v>
      </c>
      <c r="N402" s="337"/>
      <c r="O402" s="288"/>
      <c r="P402" s="289">
        <f t="shared" si="341"/>
        <v>1500000</v>
      </c>
      <c r="Q402" s="290" t="str">
        <f t="shared" si="342"/>
        <v>X</v>
      </c>
      <c r="R402" s="400"/>
      <c r="S402" s="292" t="s">
        <v>1645</v>
      </c>
      <c r="U402" s="332" t="s">
        <v>1645</v>
      </c>
      <c r="V402" s="284">
        <f t="shared" si="335"/>
        <v>0</v>
      </c>
      <c r="W402" s="284">
        <f t="shared" si="336"/>
        <v>0</v>
      </c>
      <c r="X402" s="292" t="str">
        <f t="shared" si="337"/>
        <v>OK</v>
      </c>
      <c r="Z402" s="292" t="s">
        <v>883</v>
      </c>
      <c r="AA402" s="284">
        <f t="shared" si="332"/>
        <v>0</v>
      </c>
      <c r="AB402" s="284">
        <f t="shared" si="333"/>
        <v>0</v>
      </c>
      <c r="AC402" s="292" t="str">
        <f t="shared" si="338"/>
        <v>OK</v>
      </c>
      <c r="AE402" s="333" t="str">
        <f t="shared" si="334"/>
        <v>세입없음</v>
      </c>
      <c r="AG402" s="318">
        <f t="shared" si="339"/>
        <v>732</v>
      </c>
      <c r="AH402" s="290" t="str">
        <f t="shared" si="343"/>
        <v>OK</v>
      </c>
      <c r="AJ402" s="292" t="str">
        <f t="array" ref="AJ402">IF(D402="","",INDEX(구분표!$I$2:$I$313, MATCH(1,(구분표!$E$2:$E$313='17년일출'!C402)*(구분표!$F$2:$F$313='17년일출'!D402)*(구분표!$G$2:$G$313='17년일출'!B402),0)))</f>
        <v>0216</v>
      </c>
      <c r="AL402" s="292"/>
    </row>
    <row r="403" spans="1:38" ht="50.1" customHeight="1">
      <c r="A403" s="252">
        <v>393</v>
      </c>
      <c r="B403" s="334" t="str">
        <f>IFERROR(VLOOKUP($D403,구분표!$A$2:$C$313,2,FALSE),"")</f>
        <v>문화체육관광위원회</v>
      </c>
      <c r="C403" s="318" t="str">
        <f>IFERROR(VLOOKUP($D403,구분표!$A$2:$C$313,3,FALSE),"")</f>
        <v>문화체육관광국</v>
      </c>
      <c r="D403" s="299" t="s">
        <v>285</v>
      </c>
      <c r="E403" s="280" t="s">
        <v>822</v>
      </c>
      <c r="F403" s="335"/>
      <c r="G403" s="281">
        <v>590</v>
      </c>
      <c r="H403" s="280">
        <v>712</v>
      </c>
      <c r="I403" s="336" t="s">
        <v>1748</v>
      </c>
      <c r="J403" s="283">
        <v>1000000</v>
      </c>
      <c r="K403" s="284"/>
      <c r="L403" s="285"/>
      <c r="M403" s="286">
        <f t="shared" si="340"/>
        <v>1000000</v>
      </c>
      <c r="N403" s="337"/>
      <c r="O403" s="288"/>
      <c r="P403" s="289">
        <f t="shared" si="341"/>
        <v>1000000</v>
      </c>
      <c r="Q403" s="290" t="str">
        <f t="shared" si="342"/>
        <v>X</v>
      </c>
      <c r="R403" s="400"/>
      <c r="S403" s="292" t="s">
        <v>1645</v>
      </c>
      <c r="U403" s="332" t="s">
        <v>1645</v>
      </c>
      <c r="V403" s="284">
        <f t="shared" si="335"/>
        <v>0</v>
      </c>
      <c r="W403" s="284">
        <f t="shared" si="336"/>
        <v>0</v>
      </c>
      <c r="X403" s="292" t="str">
        <f t="shared" si="337"/>
        <v>OK</v>
      </c>
      <c r="Z403" s="292" t="s">
        <v>883</v>
      </c>
      <c r="AA403" s="284">
        <f t="shared" si="332"/>
        <v>0</v>
      </c>
      <c r="AB403" s="284">
        <f t="shared" si="333"/>
        <v>0</v>
      </c>
      <c r="AC403" s="292" t="str">
        <f t="shared" si="338"/>
        <v>OK</v>
      </c>
      <c r="AE403" s="333" t="str">
        <f t="shared" si="334"/>
        <v>세입없음</v>
      </c>
      <c r="AG403" s="318">
        <f t="shared" si="339"/>
        <v>732</v>
      </c>
      <c r="AH403" s="290" t="str">
        <f t="shared" si="343"/>
        <v>OK</v>
      </c>
      <c r="AJ403" s="292" t="str">
        <f t="array" ref="AJ403">IF(D403="","",INDEX(구분표!$I$2:$I$313, MATCH(1,(구분표!$E$2:$E$313='17년일출'!C403)*(구분표!$F$2:$F$313='17년일출'!D403)*(구분표!$G$2:$G$313='17년일출'!B403),0)))</f>
        <v>0216</v>
      </c>
      <c r="AL403" s="292"/>
    </row>
    <row r="404" spans="1:38" ht="50.1" customHeight="1">
      <c r="A404" s="252">
        <v>394</v>
      </c>
      <c r="B404" s="334" t="str">
        <f>IFERROR(VLOOKUP($D404,구분표!$A$2:$C$313,2,FALSE),"")</f>
        <v>문화체육관광위원회</v>
      </c>
      <c r="C404" s="318" t="str">
        <f>IFERROR(VLOOKUP($D404,구분표!$A$2:$C$313,3,FALSE),"")</f>
        <v>문화체육관광국</v>
      </c>
      <c r="D404" s="299" t="s">
        <v>285</v>
      </c>
      <c r="E404" s="280" t="s">
        <v>822</v>
      </c>
      <c r="F404" s="335"/>
      <c r="G404" s="281">
        <v>591</v>
      </c>
      <c r="H404" s="280">
        <v>721</v>
      </c>
      <c r="I404" s="336" t="s">
        <v>1927</v>
      </c>
      <c r="J404" s="283">
        <v>5000000</v>
      </c>
      <c r="K404" s="284"/>
      <c r="L404" s="285"/>
      <c r="M404" s="286">
        <f t="shared" si="340"/>
        <v>5000000</v>
      </c>
      <c r="N404" s="337"/>
      <c r="O404" s="288"/>
      <c r="P404" s="289">
        <f t="shared" si="341"/>
        <v>5000000</v>
      </c>
      <c r="Q404" s="290" t="str">
        <f t="shared" si="342"/>
        <v>X</v>
      </c>
      <c r="R404" s="400"/>
      <c r="S404" s="292" t="s">
        <v>489</v>
      </c>
      <c r="U404" s="332" t="s">
        <v>489</v>
      </c>
      <c r="V404" s="284">
        <f t="shared" si="335"/>
        <v>0</v>
      </c>
      <c r="W404" s="284">
        <f t="shared" si="336"/>
        <v>0</v>
      </c>
      <c r="X404" s="292" t="str">
        <f t="shared" si="337"/>
        <v>OK</v>
      </c>
      <c r="Z404" s="292" t="s">
        <v>883</v>
      </c>
      <c r="AA404" s="284">
        <f t="shared" si="332"/>
        <v>0</v>
      </c>
      <c r="AB404" s="284">
        <f t="shared" si="333"/>
        <v>0</v>
      </c>
      <c r="AC404" s="292" t="str">
        <f t="shared" si="338"/>
        <v>OK</v>
      </c>
      <c r="AE404" s="333" t="str">
        <f t="shared" si="334"/>
        <v>세입없음</v>
      </c>
      <c r="AG404" s="318">
        <f t="shared" si="339"/>
        <v>732</v>
      </c>
      <c r="AH404" s="290" t="str">
        <f t="shared" si="343"/>
        <v>OK</v>
      </c>
      <c r="AJ404" s="292" t="str">
        <f t="array" ref="AJ404">IF(D404="","",INDEX(구분표!$I$2:$I$313, MATCH(1,(구분표!$E$2:$E$313='17년일출'!C404)*(구분표!$F$2:$F$313='17년일출'!D404)*(구분표!$G$2:$G$313='17년일출'!B404),0)))</f>
        <v>0216</v>
      </c>
      <c r="AL404" s="292"/>
    </row>
    <row r="405" spans="1:38" ht="50.1" customHeight="1">
      <c r="A405" s="252">
        <v>395</v>
      </c>
      <c r="B405" s="334" t="str">
        <f>IFERROR(VLOOKUP($D405,구분표!$A$2:$C$313,2,FALSE),"")</f>
        <v>문화체육관광위원회</v>
      </c>
      <c r="C405" s="318" t="str">
        <f>IFERROR(VLOOKUP($D405,구분표!$A$2:$C$313,3,FALSE),"")</f>
        <v>문화체육관광국</v>
      </c>
      <c r="D405" s="299" t="s">
        <v>285</v>
      </c>
      <c r="E405" s="280" t="s">
        <v>822</v>
      </c>
      <c r="F405" s="335"/>
      <c r="G405" s="281">
        <v>591</v>
      </c>
      <c r="H405" s="280">
        <v>726</v>
      </c>
      <c r="I405" s="336" t="s">
        <v>1859</v>
      </c>
      <c r="J405" s="283">
        <v>1100000</v>
      </c>
      <c r="K405" s="284"/>
      <c r="L405" s="285"/>
      <c r="M405" s="286">
        <f t="shared" si="340"/>
        <v>1100000</v>
      </c>
      <c r="N405" s="337"/>
      <c r="O405" s="288">
        <v>200000</v>
      </c>
      <c r="P405" s="289">
        <f t="shared" si="341"/>
        <v>1300000</v>
      </c>
      <c r="Q405" s="290" t="str">
        <f t="shared" si="342"/>
        <v>X</v>
      </c>
      <c r="R405" s="400"/>
      <c r="S405" s="292" t="s">
        <v>489</v>
      </c>
      <c r="U405" s="332" t="s">
        <v>489</v>
      </c>
      <c r="V405" s="284">
        <f t="shared" si="335"/>
        <v>0</v>
      </c>
      <c r="W405" s="284">
        <f t="shared" si="336"/>
        <v>0</v>
      </c>
      <c r="X405" s="292" t="str">
        <f t="shared" si="337"/>
        <v>OK</v>
      </c>
      <c r="Z405" s="292" t="s">
        <v>883</v>
      </c>
      <c r="AA405" s="284">
        <f t="shared" si="332"/>
        <v>0</v>
      </c>
      <c r="AB405" s="284">
        <f t="shared" si="333"/>
        <v>200000</v>
      </c>
      <c r="AC405" s="292" t="str">
        <f t="shared" si="338"/>
        <v>OK</v>
      </c>
      <c r="AE405" s="333" t="str">
        <f t="shared" si="334"/>
        <v>세입없음</v>
      </c>
      <c r="AG405" s="318">
        <f t="shared" si="339"/>
        <v>732</v>
      </c>
      <c r="AH405" s="290" t="str">
        <f t="shared" si="343"/>
        <v>OK</v>
      </c>
      <c r="AJ405" s="292" t="str">
        <f t="array" ref="AJ405">IF(D405="","",INDEX(구분표!$I$2:$I$313, MATCH(1,(구분표!$E$2:$E$313='17년일출'!C405)*(구분표!$F$2:$F$313='17년일출'!D405)*(구분표!$G$2:$G$313='17년일출'!B405),0)))</f>
        <v>0216</v>
      </c>
      <c r="AL405" s="292"/>
    </row>
    <row r="406" spans="1:38" ht="50.1" customHeight="1">
      <c r="A406" s="252">
        <v>396</v>
      </c>
      <c r="B406" s="334" t="str">
        <f>IFERROR(VLOOKUP($D406,구분표!$A$2:$C$313,2,FALSE),"")</f>
        <v>문화체육관광위원회</v>
      </c>
      <c r="C406" s="318" t="str">
        <f>IFERROR(VLOOKUP($D406,구분표!$A$2:$C$313,3,FALSE),"")</f>
        <v>문화체육관광국</v>
      </c>
      <c r="D406" s="299" t="s">
        <v>1727</v>
      </c>
      <c r="E406" s="280" t="s">
        <v>1643</v>
      </c>
      <c r="F406" s="335"/>
      <c r="G406" s="281">
        <v>595</v>
      </c>
      <c r="H406" s="280">
        <v>794</v>
      </c>
      <c r="I406" s="336" t="s">
        <v>1749</v>
      </c>
      <c r="J406" s="283">
        <v>600000</v>
      </c>
      <c r="K406" s="284"/>
      <c r="L406" s="285"/>
      <c r="M406" s="286">
        <f t="shared" si="340"/>
        <v>600000</v>
      </c>
      <c r="N406" s="337"/>
      <c r="O406" s="288"/>
      <c r="P406" s="289">
        <f t="shared" si="341"/>
        <v>600000</v>
      </c>
      <c r="Q406" s="290" t="str">
        <f t="shared" si="342"/>
        <v>X</v>
      </c>
      <c r="R406" s="400"/>
      <c r="S406" s="292" t="s">
        <v>1645</v>
      </c>
      <c r="U406" s="332" t="s">
        <v>1645</v>
      </c>
      <c r="V406" s="284">
        <f t="shared" si="335"/>
        <v>0</v>
      </c>
      <c r="W406" s="284">
        <f t="shared" si="336"/>
        <v>0</v>
      </c>
      <c r="X406" s="292" t="str">
        <f t="shared" si="337"/>
        <v>OK</v>
      </c>
      <c r="Z406" s="292" t="s">
        <v>883</v>
      </c>
      <c r="AA406" s="284">
        <f t="shared" si="332"/>
        <v>0</v>
      </c>
      <c r="AB406" s="284">
        <f t="shared" si="333"/>
        <v>0</v>
      </c>
      <c r="AC406" s="292" t="str">
        <f t="shared" si="338"/>
        <v>OK</v>
      </c>
      <c r="AE406" s="333" t="str">
        <f t="shared" si="334"/>
        <v>세입없음</v>
      </c>
      <c r="AG406" s="318">
        <f t="shared" si="339"/>
        <v>732</v>
      </c>
      <c r="AH406" s="290" t="str">
        <f t="shared" si="343"/>
        <v>OK</v>
      </c>
      <c r="AJ406" s="292" t="str">
        <f t="array" ref="AJ406">IF(D406="","",INDEX(구분표!$I$2:$I$313, MATCH(1,(구분표!$E$2:$E$313='17년일출'!C406)*(구분표!$F$2:$F$313='17년일출'!D406)*(구분표!$G$2:$G$313='17년일출'!B406),0)))</f>
        <v>0217</v>
      </c>
      <c r="AL406" s="292"/>
    </row>
    <row r="407" spans="1:38" ht="50.1" customHeight="1">
      <c r="A407" s="252">
        <v>397</v>
      </c>
      <c r="B407" s="334" t="str">
        <f>IFERROR(VLOOKUP($D407,구분표!$A$2:$C$313,2,FALSE),"")</f>
        <v>문화체육관광위원회</v>
      </c>
      <c r="C407" s="318" t="str">
        <f>IFERROR(VLOOKUP($D407,구분표!$A$2:$C$313,3,FALSE),"")</f>
        <v>문화체육관광국</v>
      </c>
      <c r="D407" s="299" t="s">
        <v>1727</v>
      </c>
      <c r="E407" s="280" t="s">
        <v>1643</v>
      </c>
      <c r="F407" s="335"/>
      <c r="G407" s="281">
        <v>596</v>
      </c>
      <c r="H407" s="280">
        <v>853</v>
      </c>
      <c r="I407" s="336" t="s">
        <v>1750</v>
      </c>
      <c r="J407" s="283">
        <v>300000</v>
      </c>
      <c r="K407" s="284"/>
      <c r="L407" s="285"/>
      <c r="M407" s="286">
        <f t="shared" si="340"/>
        <v>300000</v>
      </c>
      <c r="N407" s="337">
        <v>-100000</v>
      </c>
      <c r="O407" s="288"/>
      <c r="P407" s="289">
        <f t="shared" si="341"/>
        <v>200000</v>
      </c>
      <c r="Q407" s="290" t="str">
        <f t="shared" si="342"/>
        <v>X</v>
      </c>
      <c r="R407" s="400"/>
      <c r="S407" s="292" t="s">
        <v>1645</v>
      </c>
      <c r="U407" s="332" t="s">
        <v>1645</v>
      </c>
      <c r="V407" s="284">
        <f t="shared" si="335"/>
        <v>0</v>
      </c>
      <c r="W407" s="284">
        <f t="shared" si="336"/>
        <v>0</v>
      </c>
      <c r="X407" s="292" t="str">
        <f t="shared" si="337"/>
        <v>OK</v>
      </c>
      <c r="Z407" s="292" t="s">
        <v>883</v>
      </c>
      <c r="AA407" s="284">
        <f t="shared" si="332"/>
        <v>0</v>
      </c>
      <c r="AB407" s="284">
        <f t="shared" si="333"/>
        <v>-100000</v>
      </c>
      <c r="AC407" s="292" t="str">
        <f t="shared" si="338"/>
        <v>OK</v>
      </c>
      <c r="AE407" s="333" t="str">
        <f t="shared" si="334"/>
        <v>세입없음</v>
      </c>
      <c r="AG407" s="318">
        <f t="shared" si="339"/>
        <v>732</v>
      </c>
      <c r="AH407" s="290" t="str">
        <f t="shared" si="343"/>
        <v>OK</v>
      </c>
      <c r="AJ407" s="292" t="str">
        <f t="array" ref="AJ407">IF(D407="","",INDEX(구분표!$I$2:$I$313, MATCH(1,(구분표!$E$2:$E$313='17년일출'!C407)*(구분표!$F$2:$F$313='17년일출'!D407)*(구분표!$G$2:$G$313='17년일출'!B407),0)))</f>
        <v>0217</v>
      </c>
      <c r="AL407" s="292"/>
    </row>
    <row r="408" spans="1:38" ht="50.1" customHeight="1">
      <c r="A408" s="252">
        <v>398</v>
      </c>
      <c r="B408" s="334" t="str">
        <f>IFERROR(VLOOKUP($D408,구분표!$A$2:$C$313,2,FALSE),"")</f>
        <v>문화체육관광위원회</v>
      </c>
      <c r="C408" s="318" t="str">
        <f>IFERROR(VLOOKUP($D408,구분표!$A$2:$C$313,3,FALSE),"")</f>
        <v>문화체육관광국</v>
      </c>
      <c r="D408" s="299" t="s">
        <v>1725</v>
      </c>
      <c r="E408" s="280" t="s">
        <v>1978</v>
      </c>
      <c r="F408" s="335"/>
      <c r="G408" s="281">
        <v>570</v>
      </c>
      <c r="H408" s="280">
        <v>243</v>
      </c>
      <c r="I408" s="336" t="s">
        <v>2031</v>
      </c>
      <c r="J408" s="283">
        <v>193500</v>
      </c>
      <c r="K408" s="284"/>
      <c r="L408" s="285"/>
      <c r="M408" s="286">
        <f t="shared" si="340"/>
        <v>193500</v>
      </c>
      <c r="N408" s="337"/>
      <c r="O408" s="288">
        <v>94035</v>
      </c>
      <c r="P408" s="289">
        <f t="shared" si="341"/>
        <v>287535</v>
      </c>
      <c r="Q408" s="290" t="str">
        <f t="shared" si="342"/>
        <v>X</v>
      </c>
      <c r="R408" s="371" t="s">
        <v>2111</v>
      </c>
      <c r="S408" s="292" t="s">
        <v>1984</v>
      </c>
      <c r="U408" s="332" t="s">
        <v>1981</v>
      </c>
      <c r="V408" s="284"/>
      <c r="W408" s="284"/>
      <c r="X408" s="292" t="str">
        <f t="shared" si="337"/>
        <v>OK</v>
      </c>
      <c r="Z408" s="292" t="s">
        <v>1981</v>
      </c>
      <c r="AA408" s="284">
        <v>62690</v>
      </c>
      <c r="AB408" s="284">
        <v>31345</v>
      </c>
      <c r="AC408" s="292" t="str">
        <f t="shared" si="338"/>
        <v>OK</v>
      </c>
      <c r="AE408" s="333" t="s">
        <v>2032</v>
      </c>
      <c r="AG408" s="318">
        <f t="shared" si="339"/>
        <v>1</v>
      </c>
      <c r="AH408" s="290" t="str">
        <f t="shared" si="343"/>
        <v>OK</v>
      </c>
      <c r="AJ408" s="292" t="str">
        <f t="array" ref="AJ408">IF(D408="","",INDEX(구분표!$I$2:$I$313, MATCH(1,(구분표!$E$2:$E$313='17년일출'!C408)*(구분표!$F$2:$F$313='17년일출'!D408)*(구분표!$G$2:$G$313='17년일출'!B408),0)))</f>
        <v>0213</v>
      </c>
      <c r="AL408" s="292"/>
    </row>
    <row r="409" spans="1:38" ht="50.1" customHeight="1">
      <c r="A409" s="252">
        <v>399</v>
      </c>
      <c r="B409" s="334" t="str">
        <f>IFERROR(VLOOKUP($D409,구분표!$A$2:$C$313,2,FALSE),"")</f>
        <v>문화체육관광위원회</v>
      </c>
      <c r="C409" s="318" t="str">
        <f>IFERROR(VLOOKUP($D409,구분표!$A$2:$C$313,3,FALSE),"")</f>
        <v>문화체육관광국</v>
      </c>
      <c r="D409" s="299" t="s">
        <v>275</v>
      </c>
      <c r="E409" s="280" t="s">
        <v>2147</v>
      </c>
      <c r="F409" s="335"/>
      <c r="G409" s="281"/>
      <c r="H409" s="280"/>
      <c r="I409" s="336" t="s">
        <v>2202</v>
      </c>
      <c r="J409" s="283">
        <v>45000</v>
      </c>
      <c r="K409" s="284"/>
      <c r="L409" s="285"/>
      <c r="M409" s="286">
        <f t="shared" si="340"/>
        <v>45000</v>
      </c>
      <c r="N409" s="337">
        <v>-9000</v>
      </c>
      <c r="O409" s="288"/>
      <c r="P409" s="289">
        <f t="shared" si="341"/>
        <v>36000</v>
      </c>
      <c r="Q409" s="290" t="str">
        <f t="shared" si="342"/>
        <v>X</v>
      </c>
      <c r="R409" s="400"/>
      <c r="S409" s="292" t="s">
        <v>2155</v>
      </c>
      <c r="U409" s="332" t="s">
        <v>2155</v>
      </c>
      <c r="V409" s="284">
        <f t="shared" ref="V409:V420" si="344">IF($U409&lt;&gt;"도비",IF($S409="국도비","직접입력",SUM($K409:$L409)),)</f>
        <v>0</v>
      </c>
      <c r="W409" s="284">
        <f t="shared" ref="W409:W420" si="345">IF($U409="도비",SUM($K409:$L409),IF($S409="국도비","직접입력",SUM($K409:$L409)-$V409))</f>
        <v>0</v>
      </c>
      <c r="X409" s="292" t="str">
        <f t="shared" si="337"/>
        <v>OK</v>
      </c>
      <c r="Z409" s="292" t="s">
        <v>2155</v>
      </c>
      <c r="AA409" s="284">
        <f t="shared" ref="AA409:AA420" si="346">IF($U409&lt;&gt;"도비",IF($S409="국도비","직접입력",SUM($N409:$O409)),)</f>
        <v>0</v>
      </c>
      <c r="AB409" s="284">
        <f t="shared" ref="AB409:AB420" si="347">IF($U409="도비",SUM(N409:O409),IF($S409="국도비","직접입력",SUM(N409:O409)-AA409))</f>
        <v>-9000</v>
      </c>
      <c r="AC409" s="292" t="str">
        <f t="shared" si="338"/>
        <v>OK</v>
      </c>
      <c r="AE409" s="333" t="str">
        <f t="shared" si="334"/>
        <v>세입없음</v>
      </c>
      <c r="AG409" s="318">
        <f t="shared" si="339"/>
        <v>732</v>
      </c>
      <c r="AH409" s="290" t="str">
        <f t="shared" si="343"/>
        <v>OK</v>
      </c>
      <c r="AJ409" s="292" t="str">
        <f t="array" ref="AJ409">IF(D409="","",INDEX(구분표!$I$2:$I$313, MATCH(1,(구분표!$E$2:$E$313='17년일출'!C409)*(구분표!$F$2:$F$313='17년일출'!D409)*(구분표!$G$2:$G$313='17년일출'!B409),0)))</f>
        <v>0212</v>
      </c>
      <c r="AL409" s="292"/>
    </row>
    <row r="410" spans="1:38" ht="50.1" customHeight="1">
      <c r="A410" s="252">
        <v>400</v>
      </c>
      <c r="B410" s="334" t="str">
        <f>IFERROR(VLOOKUP($D410,구분표!$A$2:$C$313,2,FALSE),"")</f>
        <v>문화체육관광위원회</v>
      </c>
      <c r="C410" s="318" t="str">
        <f>IFERROR(VLOOKUP($D410,구분표!$A$2:$C$313,3,FALSE),"")</f>
        <v>문화체육관광국</v>
      </c>
      <c r="D410" s="299" t="s">
        <v>281</v>
      </c>
      <c r="E410" s="280" t="s">
        <v>2147</v>
      </c>
      <c r="F410" s="335"/>
      <c r="G410" s="281"/>
      <c r="H410" s="280"/>
      <c r="I410" s="363" t="s">
        <v>2203</v>
      </c>
      <c r="J410" s="283">
        <v>30000</v>
      </c>
      <c r="K410" s="284"/>
      <c r="L410" s="285"/>
      <c r="M410" s="286">
        <f t="shared" si="340"/>
        <v>30000</v>
      </c>
      <c r="N410" s="337">
        <v>-30000</v>
      </c>
      <c r="O410" s="288"/>
      <c r="P410" s="289">
        <f t="shared" si="341"/>
        <v>0</v>
      </c>
      <c r="Q410" s="290" t="str">
        <f t="shared" si="342"/>
        <v>X</v>
      </c>
      <c r="R410" s="400"/>
      <c r="S410" s="292" t="s">
        <v>2155</v>
      </c>
      <c r="U410" s="332" t="s">
        <v>2155</v>
      </c>
      <c r="V410" s="284">
        <f t="shared" si="344"/>
        <v>0</v>
      </c>
      <c r="W410" s="284">
        <f t="shared" si="345"/>
        <v>0</v>
      </c>
      <c r="X410" s="292" t="str">
        <f t="shared" si="337"/>
        <v>OK</v>
      </c>
      <c r="Z410" s="292" t="s">
        <v>2155</v>
      </c>
      <c r="AA410" s="284">
        <f t="shared" si="346"/>
        <v>0</v>
      </c>
      <c r="AB410" s="284">
        <f t="shared" si="347"/>
        <v>-30000</v>
      </c>
      <c r="AC410" s="292" t="str">
        <f t="shared" si="338"/>
        <v>OK</v>
      </c>
      <c r="AE410" s="333" t="str">
        <f t="shared" si="334"/>
        <v>세입없음</v>
      </c>
      <c r="AG410" s="318">
        <f t="shared" si="339"/>
        <v>732</v>
      </c>
      <c r="AH410" s="290" t="str">
        <f t="shared" si="343"/>
        <v>OK</v>
      </c>
      <c r="AJ410" s="292" t="str">
        <f t="array" ref="AJ410">IF(D410="","",INDEX(구분표!$I$2:$I$313, MATCH(1,(구분표!$E$2:$E$313='17년일출'!C410)*(구분표!$F$2:$F$313='17년일출'!D410)*(구분표!$G$2:$G$313='17년일출'!B410),0)))</f>
        <v>0214</v>
      </c>
      <c r="AL410" s="292"/>
    </row>
    <row r="411" spans="1:38" ht="50.1" customHeight="1">
      <c r="A411" s="252">
        <v>401</v>
      </c>
      <c r="B411" s="334" t="str">
        <f>IFERROR(VLOOKUP($D411,구분표!$A$2:$C$313,2,FALSE),"")</f>
        <v>문화체육관광위원회</v>
      </c>
      <c r="C411" s="318" t="str">
        <f>IFERROR(VLOOKUP($D411,구분표!$A$2:$C$313,3,FALSE),"")</f>
        <v>문화체육관광국</v>
      </c>
      <c r="D411" s="299" t="s">
        <v>275</v>
      </c>
      <c r="E411" s="280" t="s">
        <v>2147</v>
      </c>
      <c r="F411" s="335"/>
      <c r="G411" s="281"/>
      <c r="H411" s="280"/>
      <c r="I411" s="336" t="s">
        <v>2204</v>
      </c>
      <c r="J411" s="283">
        <v>18000</v>
      </c>
      <c r="K411" s="284"/>
      <c r="L411" s="285"/>
      <c r="M411" s="286">
        <f t="shared" si="340"/>
        <v>18000</v>
      </c>
      <c r="N411" s="337">
        <v>-2700</v>
      </c>
      <c r="O411" s="288"/>
      <c r="P411" s="289">
        <f t="shared" si="341"/>
        <v>15300</v>
      </c>
      <c r="Q411" s="290" t="str">
        <f t="shared" si="342"/>
        <v>X</v>
      </c>
      <c r="R411" s="400"/>
      <c r="S411" s="292" t="s">
        <v>2155</v>
      </c>
      <c r="U411" s="332" t="s">
        <v>2155</v>
      </c>
      <c r="V411" s="284">
        <f t="shared" si="344"/>
        <v>0</v>
      </c>
      <c r="W411" s="284">
        <f t="shared" si="345"/>
        <v>0</v>
      </c>
      <c r="X411" s="292" t="str">
        <f t="shared" si="337"/>
        <v>OK</v>
      </c>
      <c r="Z411" s="292" t="s">
        <v>2155</v>
      </c>
      <c r="AA411" s="284">
        <f t="shared" si="346"/>
        <v>0</v>
      </c>
      <c r="AB411" s="284">
        <f t="shared" si="347"/>
        <v>-2700</v>
      </c>
      <c r="AC411" s="292" t="str">
        <f t="shared" si="338"/>
        <v>OK</v>
      </c>
      <c r="AE411" s="333" t="str">
        <f t="shared" si="334"/>
        <v>세입없음</v>
      </c>
      <c r="AG411" s="318">
        <f t="shared" si="339"/>
        <v>732</v>
      </c>
      <c r="AH411" s="290" t="str">
        <f t="shared" si="343"/>
        <v>OK</v>
      </c>
      <c r="AJ411" s="292" t="str">
        <f t="array" ref="AJ411">IF(D411="","",INDEX(구분표!$I$2:$I$313, MATCH(1,(구분표!$E$2:$E$313='17년일출'!C411)*(구분표!$F$2:$F$313='17년일출'!D411)*(구분표!$G$2:$G$313='17년일출'!B411),0)))</f>
        <v>0212</v>
      </c>
      <c r="AL411" s="292"/>
    </row>
    <row r="412" spans="1:38" ht="50.1" customHeight="1">
      <c r="A412" s="252">
        <v>402</v>
      </c>
      <c r="B412" s="334" t="str">
        <f>IFERROR(VLOOKUP($D412,구분표!$A$2:$C$313,2,FALSE),"")</f>
        <v>문화체육관광위원회</v>
      </c>
      <c r="C412" s="318" t="str">
        <f>IFERROR(VLOOKUP($D412,구분표!$A$2:$C$313,3,FALSE),"")</f>
        <v>문화체육관광국</v>
      </c>
      <c r="D412" s="299" t="s">
        <v>2247</v>
      </c>
      <c r="E412" s="280" t="s">
        <v>2148</v>
      </c>
      <c r="F412" s="335"/>
      <c r="G412" s="281"/>
      <c r="H412" s="280"/>
      <c r="I412" s="336" t="s">
        <v>2248</v>
      </c>
      <c r="J412" s="283">
        <v>0</v>
      </c>
      <c r="K412" s="284"/>
      <c r="L412" s="285"/>
      <c r="M412" s="286">
        <f t="shared" si="340"/>
        <v>0</v>
      </c>
      <c r="N412" s="337"/>
      <c r="O412" s="288">
        <v>100000</v>
      </c>
      <c r="P412" s="289">
        <f t="shared" si="341"/>
        <v>100000</v>
      </c>
      <c r="Q412" s="290" t="str">
        <f t="shared" si="342"/>
        <v>O</v>
      </c>
      <c r="R412" s="400"/>
      <c r="S412" s="292" t="s">
        <v>2155</v>
      </c>
      <c r="U412" s="332" t="s">
        <v>2155</v>
      </c>
      <c r="V412" s="284">
        <f t="shared" si="344"/>
        <v>0</v>
      </c>
      <c r="W412" s="284">
        <f t="shared" si="345"/>
        <v>0</v>
      </c>
      <c r="X412" s="292" t="str">
        <f t="shared" si="337"/>
        <v>OK</v>
      </c>
      <c r="Z412" s="292" t="s">
        <v>2155</v>
      </c>
      <c r="AA412" s="284">
        <f t="shared" si="346"/>
        <v>0</v>
      </c>
      <c r="AB412" s="284">
        <f t="shared" si="347"/>
        <v>100000</v>
      </c>
      <c r="AC412" s="292" t="str">
        <f t="shared" si="338"/>
        <v>OK</v>
      </c>
      <c r="AE412" s="333" t="str">
        <f t="shared" si="334"/>
        <v>세입없음</v>
      </c>
      <c r="AG412" s="318">
        <f t="shared" si="339"/>
        <v>732</v>
      </c>
      <c r="AH412" s="290" t="str">
        <f t="shared" si="343"/>
        <v>OK</v>
      </c>
      <c r="AJ412" s="292" t="str">
        <f t="array" ref="AJ412">IF(D412="","",INDEX(구분표!$I$2:$I$313, MATCH(1,(구분표!$E$2:$E$313='17년일출'!C412)*(구분표!$F$2:$F$313='17년일출'!D412)*(구분표!$G$2:$G$313='17년일출'!B412),0)))</f>
        <v>0217</v>
      </c>
      <c r="AL412" s="292"/>
    </row>
    <row r="413" spans="1:38" ht="50.1" customHeight="1">
      <c r="A413" s="252">
        <v>403</v>
      </c>
      <c r="B413" s="334" t="str">
        <f>IFERROR(VLOOKUP($D413,구분표!$A$2:$C$313,2,FALSE),"")</f>
        <v>문화체육관광위원회</v>
      </c>
      <c r="C413" s="318" t="str">
        <f>IFERROR(VLOOKUP($D413,구분표!$A$2:$C$313,3,FALSE),"")</f>
        <v>문화체육관광국</v>
      </c>
      <c r="D413" s="299" t="s">
        <v>2257</v>
      </c>
      <c r="E413" s="280" t="s">
        <v>2147</v>
      </c>
      <c r="F413" s="335"/>
      <c r="G413" s="281">
        <v>583</v>
      </c>
      <c r="H413" s="280"/>
      <c r="I413" s="336" t="s">
        <v>2258</v>
      </c>
      <c r="J413" s="283">
        <v>520000</v>
      </c>
      <c r="K413" s="284"/>
      <c r="L413" s="285"/>
      <c r="M413" s="286">
        <f t="shared" si="340"/>
        <v>520000</v>
      </c>
      <c r="N413" s="337">
        <v>-290000</v>
      </c>
      <c r="O413" s="288"/>
      <c r="P413" s="289">
        <f t="shared" si="341"/>
        <v>230000</v>
      </c>
      <c r="Q413" s="290" t="str">
        <f t="shared" si="342"/>
        <v>X</v>
      </c>
      <c r="R413" s="400"/>
      <c r="S413" s="292" t="s">
        <v>2155</v>
      </c>
      <c r="U413" s="332" t="s">
        <v>2155</v>
      </c>
      <c r="V413" s="284">
        <f t="shared" si="344"/>
        <v>0</v>
      </c>
      <c r="W413" s="284">
        <f t="shared" si="345"/>
        <v>0</v>
      </c>
      <c r="X413" s="292" t="str">
        <f t="shared" si="337"/>
        <v>OK</v>
      </c>
      <c r="Z413" s="292" t="s">
        <v>2155</v>
      </c>
      <c r="AA413" s="284">
        <f t="shared" si="346"/>
        <v>0</v>
      </c>
      <c r="AB413" s="284">
        <f t="shared" si="347"/>
        <v>-290000</v>
      </c>
      <c r="AC413" s="292" t="str">
        <f t="shared" si="338"/>
        <v>OK</v>
      </c>
      <c r="AE413" s="333" t="str">
        <f t="shared" si="334"/>
        <v>세입없음</v>
      </c>
      <c r="AG413" s="318">
        <f t="shared" si="339"/>
        <v>732</v>
      </c>
      <c r="AH413" s="290" t="str">
        <f t="shared" si="343"/>
        <v>OK</v>
      </c>
      <c r="AJ413" s="292" t="str">
        <f t="array" ref="AJ413">IF(D413="","",INDEX(구분표!$I$2:$I$313, MATCH(1,(구분표!$E$2:$E$313='17년일출'!C413)*(구분표!$F$2:$F$313='17년일출'!D413)*(구분표!$G$2:$G$313='17년일출'!B413),0)))</f>
        <v>0215</v>
      </c>
      <c r="AL413" s="292"/>
    </row>
    <row r="414" spans="1:38" ht="50.1" customHeight="1">
      <c r="A414" s="252">
        <v>404</v>
      </c>
      <c r="B414" s="334" t="str">
        <f>IFERROR(VLOOKUP($D414,구분표!$A$2:$C$313,2,FALSE),"")</f>
        <v>문화체육관광위원회</v>
      </c>
      <c r="C414" s="318" t="str">
        <f>IFERROR(VLOOKUP($D414,구분표!$A$2:$C$313,3,FALSE),"")</f>
        <v>문화체육관광국</v>
      </c>
      <c r="D414" s="299" t="s">
        <v>1722</v>
      </c>
      <c r="E414" s="280" t="s">
        <v>2147</v>
      </c>
      <c r="F414" s="340"/>
      <c r="G414" s="281">
        <v>563</v>
      </c>
      <c r="H414" s="280"/>
      <c r="I414" s="336" t="s">
        <v>2259</v>
      </c>
      <c r="J414" s="283">
        <v>60000</v>
      </c>
      <c r="K414" s="284"/>
      <c r="L414" s="285"/>
      <c r="M414" s="286">
        <f t="shared" ref="M414:M416" si="348">J414+K414+L414</f>
        <v>60000</v>
      </c>
      <c r="N414" s="337"/>
      <c r="O414" s="288">
        <v>40000</v>
      </c>
      <c r="P414" s="289">
        <f t="shared" ref="P414:P416" si="349">J414+N414+O414</f>
        <v>100000</v>
      </c>
      <c r="Q414" s="290" t="str">
        <f t="shared" ref="Q414:Q416" si="350">IF(AND((M414=0),(P414&gt;0)),"O",IF(AND((K414&lt;0),(M414-P414&lt;0)),"O","X"))</f>
        <v>X</v>
      </c>
      <c r="R414" s="400"/>
      <c r="S414" s="292" t="s">
        <v>2155</v>
      </c>
      <c r="U414" s="355" t="s">
        <v>2155</v>
      </c>
      <c r="V414" s="284">
        <f t="shared" si="344"/>
        <v>0</v>
      </c>
      <c r="W414" s="284">
        <f t="shared" si="345"/>
        <v>0</v>
      </c>
      <c r="X414" s="292" t="str">
        <f t="shared" si="337"/>
        <v>OK</v>
      </c>
      <c r="Z414" s="292" t="s">
        <v>2155</v>
      </c>
      <c r="AA414" s="284">
        <f t="shared" si="346"/>
        <v>0</v>
      </c>
      <c r="AB414" s="284">
        <f t="shared" si="347"/>
        <v>40000</v>
      </c>
      <c r="AC414" s="292" t="str">
        <f t="shared" si="338"/>
        <v>OK</v>
      </c>
      <c r="AE414" s="333" t="str">
        <f t="shared" ref="AE414:AE416" si="351">IF(U414="","",IF(U414="도비","세입없음","직접입력"))</f>
        <v>세입없음</v>
      </c>
      <c r="AG414" s="318">
        <f t="shared" si="339"/>
        <v>732</v>
      </c>
      <c r="AH414" s="290" t="str">
        <f t="shared" ref="AH414:AH416" si="352">IF(U414="","",IF(AND(U414="도비",AE414="세입없음"),"OK",IF(AND(U414&lt;&gt;"도비",AE414&lt;&gt;""),"OK","@@")))</f>
        <v>OK</v>
      </c>
      <c r="AJ414" s="292" t="str">
        <f t="array" ref="AJ414">IF(D414="","",INDEX(구분표!$I$2:$I$313, MATCH(1,(구분표!$E$2:$E$313='17년일출'!C414)*(구분표!$F$2:$F$313='17년일출'!D414)*(구분표!$G$2:$G$313='17년일출'!B414),0)))</f>
        <v>0212</v>
      </c>
      <c r="AL414" s="292"/>
    </row>
    <row r="415" spans="1:38" ht="50.1" customHeight="1">
      <c r="A415" s="252">
        <v>405</v>
      </c>
      <c r="B415" s="334" t="str">
        <f>IFERROR(VLOOKUP($D415,구분표!$A$2:$C$313,2,FALSE),"")</f>
        <v>문화체육관광위원회</v>
      </c>
      <c r="C415" s="318" t="str">
        <f>IFERROR(VLOOKUP($D415,구분표!$A$2:$C$313,3,FALSE),"")</f>
        <v>문화체육관광국</v>
      </c>
      <c r="D415" s="299" t="s">
        <v>2260</v>
      </c>
      <c r="E415" s="280" t="s">
        <v>2147</v>
      </c>
      <c r="F415" s="340"/>
      <c r="G415" s="281">
        <v>576</v>
      </c>
      <c r="H415" s="280"/>
      <c r="I415" s="336" t="s">
        <v>2261</v>
      </c>
      <c r="J415" s="283">
        <v>370000</v>
      </c>
      <c r="K415" s="284"/>
      <c r="L415" s="285"/>
      <c r="M415" s="286">
        <f t="shared" si="348"/>
        <v>370000</v>
      </c>
      <c r="N415" s="337"/>
      <c r="O415" s="288">
        <v>150000</v>
      </c>
      <c r="P415" s="289">
        <f t="shared" si="349"/>
        <v>520000</v>
      </c>
      <c r="Q415" s="290" t="str">
        <f t="shared" si="350"/>
        <v>X</v>
      </c>
      <c r="R415" s="400"/>
      <c r="S415" s="292" t="s">
        <v>2155</v>
      </c>
      <c r="U415" s="355" t="s">
        <v>2155</v>
      </c>
      <c r="V415" s="284">
        <f t="shared" si="344"/>
        <v>0</v>
      </c>
      <c r="W415" s="284">
        <f t="shared" si="345"/>
        <v>0</v>
      </c>
      <c r="X415" s="292" t="str">
        <f t="shared" si="337"/>
        <v>OK</v>
      </c>
      <c r="Z415" s="292" t="s">
        <v>2155</v>
      </c>
      <c r="AA415" s="284">
        <f t="shared" si="346"/>
        <v>0</v>
      </c>
      <c r="AB415" s="284">
        <f t="shared" si="347"/>
        <v>150000</v>
      </c>
      <c r="AC415" s="292" t="str">
        <f t="shared" si="338"/>
        <v>OK</v>
      </c>
      <c r="AE415" s="333" t="str">
        <f t="shared" si="351"/>
        <v>세입없음</v>
      </c>
      <c r="AG415" s="318">
        <f t="shared" si="339"/>
        <v>732</v>
      </c>
      <c r="AH415" s="290" t="str">
        <f t="shared" si="352"/>
        <v>OK</v>
      </c>
      <c r="AJ415" s="292" t="str">
        <f t="array" ref="AJ415">IF(D415="","",INDEX(구분표!$I$2:$I$313, MATCH(1,(구분표!$E$2:$E$313='17년일출'!C415)*(구분표!$F$2:$F$313='17년일출'!D415)*(구분표!$G$2:$G$313='17년일출'!B415),0)))</f>
        <v>0214</v>
      </c>
      <c r="AL415" s="292"/>
    </row>
    <row r="416" spans="1:38" ht="50.1" customHeight="1">
      <c r="A416" s="252">
        <v>406</v>
      </c>
      <c r="B416" s="334" t="str">
        <f>IFERROR(VLOOKUP($D416,구분표!$A$2:$C$313,2,FALSE),"")</f>
        <v>문화체육관광위원회</v>
      </c>
      <c r="C416" s="318" t="str">
        <f>IFERROR(VLOOKUP($D416,구분표!$A$2:$C$313,3,FALSE),"")</f>
        <v>문화체육관광국</v>
      </c>
      <c r="D416" s="299" t="s">
        <v>1726</v>
      </c>
      <c r="E416" s="280" t="s">
        <v>2147</v>
      </c>
      <c r="F416" s="340"/>
      <c r="G416" s="281">
        <v>577</v>
      </c>
      <c r="H416" s="280"/>
      <c r="I416" s="336" t="s">
        <v>2262</v>
      </c>
      <c r="J416" s="283">
        <v>45000</v>
      </c>
      <c r="K416" s="284"/>
      <c r="L416" s="285"/>
      <c r="M416" s="286">
        <f t="shared" si="348"/>
        <v>45000</v>
      </c>
      <c r="N416" s="337"/>
      <c r="O416" s="288">
        <f>102000+600000</f>
        <v>702000</v>
      </c>
      <c r="P416" s="289">
        <f t="shared" si="349"/>
        <v>747000</v>
      </c>
      <c r="Q416" s="290" t="str">
        <f t="shared" si="350"/>
        <v>X</v>
      </c>
      <c r="R416" s="400"/>
      <c r="S416" s="292" t="s">
        <v>2155</v>
      </c>
      <c r="U416" s="355" t="s">
        <v>2155</v>
      </c>
      <c r="V416" s="284">
        <f t="shared" si="344"/>
        <v>0</v>
      </c>
      <c r="W416" s="284">
        <f t="shared" si="345"/>
        <v>0</v>
      </c>
      <c r="X416" s="292" t="str">
        <f t="shared" si="337"/>
        <v>OK</v>
      </c>
      <c r="Z416" s="292" t="s">
        <v>2155</v>
      </c>
      <c r="AA416" s="284">
        <f t="shared" si="346"/>
        <v>0</v>
      </c>
      <c r="AB416" s="284">
        <f t="shared" si="347"/>
        <v>702000</v>
      </c>
      <c r="AC416" s="292" t="str">
        <f t="shared" si="338"/>
        <v>OK</v>
      </c>
      <c r="AE416" s="333" t="str">
        <f t="shared" si="351"/>
        <v>세입없음</v>
      </c>
      <c r="AG416" s="318">
        <f t="shared" si="339"/>
        <v>732</v>
      </c>
      <c r="AH416" s="290" t="str">
        <f t="shared" si="352"/>
        <v>OK</v>
      </c>
      <c r="AJ416" s="292" t="str">
        <f t="array" ref="AJ416">IF(D416="","",INDEX(구분표!$I$2:$I$313, MATCH(1,(구분표!$E$2:$E$313='17년일출'!C416)*(구분표!$F$2:$F$313='17년일출'!D416)*(구분표!$G$2:$G$313='17년일출'!B416),0)))</f>
        <v>0214</v>
      </c>
      <c r="AL416" s="292"/>
    </row>
    <row r="417" spans="1:38" ht="50.1" customHeight="1">
      <c r="A417" s="252">
        <v>407</v>
      </c>
      <c r="B417" s="334" t="str">
        <f>IFERROR(VLOOKUP($D417,구분표!$A$2:$C$313,2,FALSE),"")</f>
        <v>문화체육관광위원회</v>
      </c>
      <c r="C417" s="318" t="str">
        <f>IFERROR(VLOOKUP($D417,구분표!$A$2:$C$313,3,FALSE),"")</f>
        <v>문화체육관광국</v>
      </c>
      <c r="D417" s="299" t="s">
        <v>1722</v>
      </c>
      <c r="E417" s="280" t="s">
        <v>2148</v>
      </c>
      <c r="F417" s="335"/>
      <c r="G417" s="281"/>
      <c r="H417" s="280"/>
      <c r="I417" s="336" t="s">
        <v>2263</v>
      </c>
      <c r="J417" s="283">
        <v>0</v>
      </c>
      <c r="K417" s="284"/>
      <c r="L417" s="285"/>
      <c r="M417" s="286">
        <f t="shared" si="340"/>
        <v>0</v>
      </c>
      <c r="N417" s="337"/>
      <c r="O417" s="288">
        <v>50000</v>
      </c>
      <c r="P417" s="289">
        <f t="shared" si="341"/>
        <v>50000</v>
      </c>
      <c r="Q417" s="290" t="str">
        <f t="shared" si="342"/>
        <v>O</v>
      </c>
      <c r="R417" s="400"/>
      <c r="S417" s="292" t="s">
        <v>2155</v>
      </c>
      <c r="U417" s="332" t="s">
        <v>2155</v>
      </c>
      <c r="V417" s="284">
        <f t="shared" si="344"/>
        <v>0</v>
      </c>
      <c r="W417" s="284">
        <f t="shared" si="345"/>
        <v>0</v>
      </c>
      <c r="X417" s="292" t="str">
        <f t="shared" si="337"/>
        <v>OK</v>
      </c>
      <c r="Z417" s="292" t="s">
        <v>2155</v>
      </c>
      <c r="AA417" s="284">
        <f t="shared" si="346"/>
        <v>0</v>
      </c>
      <c r="AB417" s="284">
        <f t="shared" si="347"/>
        <v>50000</v>
      </c>
      <c r="AC417" s="292" t="str">
        <f t="shared" si="338"/>
        <v>OK</v>
      </c>
      <c r="AE417" s="333" t="str">
        <f t="shared" si="334"/>
        <v>세입없음</v>
      </c>
      <c r="AG417" s="318">
        <f t="shared" si="339"/>
        <v>732</v>
      </c>
      <c r="AH417" s="290" t="str">
        <f t="shared" si="343"/>
        <v>OK</v>
      </c>
      <c r="AJ417" s="292" t="str">
        <f t="array" ref="AJ417">IF(D417="","",INDEX(구분표!$I$2:$I$313, MATCH(1,(구분표!$E$2:$E$313='17년일출'!C417)*(구분표!$F$2:$F$313='17년일출'!D417)*(구분표!$G$2:$G$313='17년일출'!B417),0)))</f>
        <v>0212</v>
      </c>
      <c r="AL417" s="292"/>
    </row>
    <row r="418" spans="1:38" ht="50.1" hidden="1" customHeight="1">
      <c r="A418" s="252">
        <v>408</v>
      </c>
      <c r="B418" s="334" t="str">
        <f>IFERROR(VLOOKUP($D418,구분표!$A$2:$C$313,2,FALSE),"")</f>
        <v/>
      </c>
      <c r="C418" s="318" t="str">
        <f>IFERROR(VLOOKUP($D418,구분표!$A$2:$C$313,3,FALSE),"")</f>
        <v/>
      </c>
      <c r="D418" s="299"/>
      <c r="E418" s="280"/>
      <c r="F418" s="335"/>
      <c r="G418" s="281"/>
      <c r="H418" s="280"/>
      <c r="I418" s="363"/>
      <c r="J418" s="283"/>
      <c r="K418" s="284"/>
      <c r="L418" s="285"/>
      <c r="M418" s="286">
        <f t="shared" si="340"/>
        <v>0</v>
      </c>
      <c r="N418" s="337"/>
      <c r="O418" s="288"/>
      <c r="P418" s="289">
        <f t="shared" si="341"/>
        <v>0</v>
      </c>
      <c r="Q418" s="290" t="str">
        <f t="shared" si="342"/>
        <v>X</v>
      </c>
      <c r="R418" s="400"/>
      <c r="S418" s="292"/>
      <c r="U418" s="332"/>
      <c r="V418" s="284">
        <f t="shared" si="344"/>
        <v>0</v>
      </c>
      <c r="W418" s="284">
        <f t="shared" si="345"/>
        <v>0</v>
      </c>
      <c r="X418" s="292" t="str">
        <f t="shared" si="337"/>
        <v>OK</v>
      </c>
      <c r="Z418" s="292"/>
      <c r="AA418" s="284">
        <f t="shared" si="346"/>
        <v>0</v>
      </c>
      <c r="AB418" s="284">
        <f t="shared" si="347"/>
        <v>0</v>
      </c>
      <c r="AC418" s="292" t="str">
        <f t="shared" si="338"/>
        <v>OK</v>
      </c>
      <c r="AE418" s="333" t="str">
        <f t="shared" si="334"/>
        <v/>
      </c>
      <c r="AG418" s="318" t="str">
        <f t="shared" si="339"/>
        <v/>
      </c>
      <c r="AH418" s="290" t="str">
        <f t="shared" si="343"/>
        <v/>
      </c>
      <c r="AJ418" s="292" t="str">
        <f t="array" ref="AJ418">IF(D418="","",INDEX(구분표!$I$2:$I$313, MATCH(1,(구분표!$E$2:$E$313='17년일출'!C418)*(구분표!$F$2:$F$313='17년일출'!D418)*(구분표!$G$2:$G$313='17년일출'!B418),0)))</f>
        <v/>
      </c>
      <c r="AL418" s="292"/>
    </row>
    <row r="419" spans="1:38" ht="50.1" hidden="1" customHeight="1">
      <c r="A419" s="252">
        <v>409</v>
      </c>
      <c r="B419" s="334" t="str">
        <f>IFERROR(VLOOKUP($D419,구분표!$A$2:$C$313,2,FALSE),"")</f>
        <v/>
      </c>
      <c r="C419" s="318" t="str">
        <f>IFERROR(VLOOKUP($D419,구분표!$A$2:$C$313,3,FALSE),"")</f>
        <v/>
      </c>
      <c r="D419" s="299"/>
      <c r="E419" s="280"/>
      <c r="F419" s="335"/>
      <c r="G419" s="281"/>
      <c r="H419" s="280"/>
      <c r="I419" s="363"/>
      <c r="J419" s="283"/>
      <c r="K419" s="284"/>
      <c r="L419" s="285"/>
      <c r="M419" s="286">
        <f t="shared" si="340"/>
        <v>0</v>
      </c>
      <c r="N419" s="337"/>
      <c r="O419" s="288"/>
      <c r="P419" s="289">
        <f t="shared" si="341"/>
        <v>0</v>
      </c>
      <c r="Q419" s="290" t="str">
        <f t="shared" si="342"/>
        <v>X</v>
      </c>
      <c r="R419" s="400"/>
      <c r="S419" s="292"/>
      <c r="U419" s="332"/>
      <c r="V419" s="284">
        <f t="shared" si="344"/>
        <v>0</v>
      </c>
      <c r="W419" s="284">
        <f t="shared" si="345"/>
        <v>0</v>
      </c>
      <c r="X419" s="292" t="str">
        <f t="shared" si="337"/>
        <v>OK</v>
      </c>
      <c r="Z419" s="292"/>
      <c r="AA419" s="284">
        <f t="shared" si="346"/>
        <v>0</v>
      </c>
      <c r="AB419" s="284">
        <f t="shared" si="347"/>
        <v>0</v>
      </c>
      <c r="AC419" s="292" t="str">
        <f t="shared" si="338"/>
        <v>OK</v>
      </c>
      <c r="AE419" s="333" t="str">
        <f t="shared" si="334"/>
        <v/>
      </c>
      <c r="AG419" s="318" t="str">
        <f t="shared" si="339"/>
        <v/>
      </c>
      <c r="AH419" s="290" t="str">
        <f t="shared" si="343"/>
        <v/>
      </c>
      <c r="AJ419" s="292" t="str">
        <f t="array" ref="AJ419">IF(D419="","",INDEX(구분표!$I$2:$I$313, MATCH(1,(구분표!$E$2:$E$313='17년일출'!C419)*(구분표!$F$2:$F$313='17년일출'!D419)*(구분표!$G$2:$G$313='17년일출'!B419),0)))</f>
        <v/>
      </c>
      <c r="AL419" s="292"/>
    </row>
    <row r="420" spans="1:38" ht="50.1" hidden="1" customHeight="1">
      <c r="A420" s="252">
        <v>410</v>
      </c>
      <c r="B420" s="334" t="str">
        <f>IFERROR(VLOOKUP($D420,구분표!$A$2:$C$313,2,FALSE),"")</f>
        <v/>
      </c>
      <c r="C420" s="318" t="str">
        <f>IFERROR(VLOOKUP($D420,구분표!$A$2:$C$313,3,FALSE),"")</f>
        <v/>
      </c>
      <c r="D420" s="299"/>
      <c r="E420" s="280"/>
      <c r="F420" s="335"/>
      <c r="G420" s="281"/>
      <c r="H420" s="280"/>
      <c r="I420" s="363"/>
      <c r="J420" s="283"/>
      <c r="K420" s="284"/>
      <c r="L420" s="285"/>
      <c r="M420" s="286">
        <f t="shared" si="340"/>
        <v>0</v>
      </c>
      <c r="N420" s="337"/>
      <c r="O420" s="288"/>
      <c r="P420" s="289">
        <f t="shared" si="341"/>
        <v>0</v>
      </c>
      <c r="Q420" s="290" t="str">
        <f t="shared" si="342"/>
        <v>X</v>
      </c>
      <c r="R420" s="400"/>
      <c r="S420" s="292"/>
      <c r="U420" s="332"/>
      <c r="V420" s="284">
        <f t="shared" si="344"/>
        <v>0</v>
      </c>
      <c r="W420" s="284">
        <f t="shared" si="345"/>
        <v>0</v>
      </c>
      <c r="X420" s="292" t="str">
        <f t="shared" si="337"/>
        <v>OK</v>
      </c>
      <c r="Z420" s="292"/>
      <c r="AA420" s="284">
        <f t="shared" si="346"/>
        <v>0</v>
      </c>
      <c r="AB420" s="284">
        <f t="shared" si="347"/>
        <v>0</v>
      </c>
      <c r="AC420" s="292" t="str">
        <f t="shared" si="338"/>
        <v>OK</v>
      </c>
      <c r="AE420" s="333" t="str">
        <f t="shared" si="334"/>
        <v/>
      </c>
      <c r="AG420" s="318" t="str">
        <f t="shared" si="339"/>
        <v/>
      </c>
      <c r="AH420" s="290" t="str">
        <f t="shared" si="343"/>
        <v/>
      </c>
      <c r="AJ420" s="292" t="str">
        <f t="array" ref="AJ420">IF(D420="","",INDEX(구분표!$I$2:$I$313, MATCH(1,(구분표!$E$2:$E$313='17년일출'!C420)*(구분표!$F$2:$F$313='17년일출'!D420)*(구분표!$G$2:$G$313='17년일출'!B420),0)))</f>
        <v/>
      </c>
      <c r="AL420" s="292"/>
    </row>
    <row r="421" spans="1:38" ht="50.1" customHeight="1">
      <c r="A421" s="252">
        <v>411</v>
      </c>
      <c r="B421" s="320" t="s">
        <v>506</v>
      </c>
      <c r="C421" s="321"/>
      <c r="D421" s="322"/>
      <c r="E421" s="321"/>
      <c r="F421" s="345"/>
      <c r="G421" s="322"/>
      <c r="H421" s="321"/>
      <c r="I421" s="342"/>
      <c r="J421" s="356">
        <f t="shared" ref="J421:P421" si="353">SUBTOTAL(9,J422:J554)</f>
        <v>71296099</v>
      </c>
      <c r="K421" s="356">
        <f t="shared" si="353"/>
        <v>-10090202</v>
      </c>
      <c r="L421" s="356">
        <f t="shared" si="353"/>
        <v>18730755</v>
      </c>
      <c r="M421" s="357">
        <f t="shared" si="353"/>
        <v>79936652</v>
      </c>
      <c r="N421" s="358">
        <f t="shared" si="353"/>
        <v>-15820671</v>
      </c>
      <c r="O421" s="356">
        <f t="shared" si="353"/>
        <v>20546355</v>
      </c>
      <c r="P421" s="329">
        <f t="shared" si="353"/>
        <v>76021783</v>
      </c>
      <c r="Q421" s="364"/>
      <c r="R421" s="331"/>
      <c r="S421" s="292"/>
      <c r="U421" s="332"/>
      <c r="V421" s="284"/>
      <c r="W421" s="284"/>
      <c r="X421" s="292"/>
      <c r="Z421" s="292"/>
      <c r="AA421" s="284"/>
      <c r="AB421" s="284"/>
      <c r="AC421" s="292"/>
      <c r="AE421" s="333" t="str">
        <f t="shared" si="334"/>
        <v/>
      </c>
      <c r="AG421" s="318"/>
      <c r="AH421" s="290"/>
      <c r="AJ421" s="292"/>
      <c r="AL421" s="292"/>
    </row>
    <row r="422" spans="1:38" ht="50.1" customHeight="1">
      <c r="A422" s="252">
        <v>412</v>
      </c>
      <c r="B422" s="334" t="str">
        <f>IFERROR(VLOOKUP($D422,구분표!$A$2:$C$313,2,FALSE),"")</f>
        <v>농정해양위원회</v>
      </c>
      <c r="C422" s="318" t="str">
        <f>IFERROR(VLOOKUP($D422,구분표!$A$2:$C$313,3,FALSE),"")</f>
        <v>농정해양국</v>
      </c>
      <c r="D422" s="299" t="s">
        <v>291</v>
      </c>
      <c r="E422" s="280" t="s">
        <v>823</v>
      </c>
      <c r="F422" s="335"/>
      <c r="G422" s="281"/>
      <c r="H422" s="280">
        <v>63</v>
      </c>
      <c r="I422" s="336" t="s">
        <v>948</v>
      </c>
      <c r="J422" s="283"/>
      <c r="K422" s="284"/>
      <c r="L422" s="285">
        <v>50000</v>
      </c>
      <c r="M422" s="286">
        <f t="shared" ref="M422:M453" si="354">J422+K422+L422</f>
        <v>50000</v>
      </c>
      <c r="N422" s="337"/>
      <c r="O422" s="288">
        <v>50000</v>
      </c>
      <c r="P422" s="289">
        <f t="shared" ref="P422:P453" si="355">J422+N422+O422</f>
        <v>50000</v>
      </c>
      <c r="Q422" s="290" t="str">
        <f t="shared" ref="Q422:Q453" si="356">IF(AND((M422=0),(P422&gt;0)),"O",IF(AND((K422&lt;0),(M422-P422&lt;0)),"O","X"))</f>
        <v>X</v>
      </c>
      <c r="R422" s="400"/>
      <c r="S422" s="292" t="s">
        <v>883</v>
      </c>
      <c r="U422" s="332" t="s">
        <v>883</v>
      </c>
      <c r="V422" s="284"/>
      <c r="W422" s="284">
        <v>50000</v>
      </c>
      <c r="X422" s="292" t="str">
        <f t="shared" ref="X422:X453" si="357">IF(SUM($K422:$L422)=SUM($V422:$W422),"OK","검토")</f>
        <v>OK</v>
      </c>
      <c r="Z422" s="292" t="s">
        <v>883</v>
      </c>
      <c r="AA422" s="284">
        <f t="shared" ref="AA422:AA428" si="358">IF($U422&lt;&gt;"도비",IF($S422="국도비","직접입력",SUM($N422:$O422)),)</f>
        <v>0</v>
      </c>
      <c r="AB422" s="284">
        <f t="shared" ref="AB422:AB428" si="359">IF($U422="도비",SUM(N422:O422),IF($S422="국도비","직접입력",SUM(N422:O422)-AA422))</f>
        <v>50000</v>
      </c>
      <c r="AC422" s="292" t="str">
        <f t="shared" ref="AC422:AC453" si="360">IF(SUM(N422:O422)=SUM(AA422:AB422),"OK","검토")</f>
        <v>OK</v>
      </c>
      <c r="AE422" s="333" t="str">
        <f t="shared" si="334"/>
        <v>세입없음</v>
      </c>
      <c r="AG422" s="318">
        <f t="shared" ref="AG422:AG453" si="361">IF(AE422="","",COUNTIF($AE$7:$AE$925,AE422))</f>
        <v>732</v>
      </c>
      <c r="AH422" s="290" t="str">
        <f t="shared" ref="AH422:AH453" si="362">IF(U422="","",IF(AND(U422="도비",AE422="세입없음"),"OK",IF(AND(U422&lt;&gt;"도비",AE422&lt;&gt;""),"OK","@@")))</f>
        <v>OK</v>
      </c>
      <c r="AJ422" s="292" t="str">
        <f t="array" ref="AJ422">IF(D422="","",INDEX(구분표!$I$2:$I$313, MATCH(1,(구분표!$E$2:$E$313='17년일출'!C422)*(구분표!$F$2:$F$313='17년일출'!D422)*(구분표!$G$2:$G$313='17년일출'!B422),0)))</f>
        <v>0220</v>
      </c>
      <c r="AL422" s="292"/>
    </row>
    <row r="423" spans="1:38" ht="50.1" customHeight="1">
      <c r="A423" s="252">
        <v>413</v>
      </c>
      <c r="B423" s="334" t="str">
        <f>IFERROR(VLOOKUP($D423,구분표!$A$2:$C$313,2,FALSE),"")</f>
        <v>농정해양위원회</v>
      </c>
      <c r="C423" s="318" t="str">
        <f>IFERROR(VLOOKUP($D423,구분표!$A$2:$C$313,3,FALSE),"")</f>
        <v>농정해양국</v>
      </c>
      <c r="D423" s="299" t="s">
        <v>291</v>
      </c>
      <c r="E423" s="280" t="s">
        <v>822</v>
      </c>
      <c r="F423" s="335"/>
      <c r="G423" s="281">
        <v>619</v>
      </c>
      <c r="H423" s="280">
        <v>70</v>
      </c>
      <c r="I423" s="336" t="s">
        <v>949</v>
      </c>
      <c r="J423" s="283">
        <v>100000</v>
      </c>
      <c r="K423" s="284"/>
      <c r="L423" s="285">
        <v>100000</v>
      </c>
      <c r="M423" s="286">
        <f t="shared" si="354"/>
        <v>200000</v>
      </c>
      <c r="N423" s="337"/>
      <c r="O423" s="288">
        <v>100000</v>
      </c>
      <c r="P423" s="289">
        <f t="shared" si="355"/>
        <v>200000</v>
      </c>
      <c r="Q423" s="290" t="str">
        <f t="shared" si="356"/>
        <v>X</v>
      </c>
      <c r="R423" s="400"/>
      <c r="S423" s="292" t="s">
        <v>883</v>
      </c>
      <c r="U423" s="332" t="s">
        <v>883</v>
      </c>
      <c r="V423" s="284"/>
      <c r="W423" s="284">
        <v>100000</v>
      </c>
      <c r="X423" s="292" t="str">
        <f t="shared" si="357"/>
        <v>OK</v>
      </c>
      <c r="Z423" s="292" t="s">
        <v>883</v>
      </c>
      <c r="AA423" s="284">
        <f t="shared" si="358"/>
        <v>0</v>
      </c>
      <c r="AB423" s="284">
        <f t="shared" si="359"/>
        <v>100000</v>
      </c>
      <c r="AC423" s="292" t="str">
        <f t="shared" si="360"/>
        <v>OK</v>
      </c>
      <c r="AE423" s="333" t="str">
        <f t="shared" si="334"/>
        <v>세입없음</v>
      </c>
      <c r="AG423" s="318">
        <f t="shared" si="361"/>
        <v>732</v>
      </c>
      <c r="AH423" s="290" t="str">
        <f t="shared" si="362"/>
        <v>OK</v>
      </c>
      <c r="AJ423" s="292" t="str">
        <f t="array" ref="AJ423">IF(D423="","",INDEX(구분표!$I$2:$I$313, MATCH(1,(구분표!$E$2:$E$313='17년일출'!C423)*(구분표!$F$2:$F$313='17년일출'!D423)*(구분표!$G$2:$G$313='17년일출'!B423),0)))</f>
        <v>0220</v>
      </c>
      <c r="AL423" s="292"/>
    </row>
    <row r="424" spans="1:38" ht="50.1" customHeight="1">
      <c r="A424" s="252">
        <v>414</v>
      </c>
      <c r="B424" s="334" t="str">
        <f>IFERROR(VLOOKUP($D424,구분표!$A$2:$C$313,2,FALSE),"")</f>
        <v>농정해양위원회</v>
      </c>
      <c r="C424" s="318" t="str">
        <f>IFERROR(VLOOKUP($D424,구분표!$A$2:$C$313,3,FALSE),"")</f>
        <v>농정해양국</v>
      </c>
      <c r="D424" s="299" t="s">
        <v>291</v>
      </c>
      <c r="E424" s="280" t="s">
        <v>822</v>
      </c>
      <c r="F424" s="335"/>
      <c r="G424" s="281">
        <v>620</v>
      </c>
      <c r="H424" s="280">
        <v>79</v>
      </c>
      <c r="I424" s="336" t="s">
        <v>950</v>
      </c>
      <c r="J424" s="283">
        <v>284425</v>
      </c>
      <c r="K424" s="284"/>
      <c r="L424" s="285">
        <v>15581</v>
      </c>
      <c r="M424" s="286">
        <f t="shared" si="354"/>
        <v>300006</v>
      </c>
      <c r="N424" s="337"/>
      <c r="O424" s="288">
        <v>15581</v>
      </c>
      <c r="P424" s="289">
        <f t="shared" si="355"/>
        <v>300006</v>
      </c>
      <c r="Q424" s="290" t="str">
        <f t="shared" si="356"/>
        <v>X</v>
      </c>
      <c r="R424" s="400"/>
      <c r="S424" s="292" t="s">
        <v>883</v>
      </c>
      <c r="U424" s="332" t="s">
        <v>883</v>
      </c>
      <c r="V424" s="284"/>
      <c r="W424" s="284">
        <v>15581</v>
      </c>
      <c r="X424" s="292" t="str">
        <f t="shared" si="357"/>
        <v>OK</v>
      </c>
      <c r="Z424" s="292" t="s">
        <v>883</v>
      </c>
      <c r="AA424" s="284">
        <f t="shared" si="358"/>
        <v>0</v>
      </c>
      <c r="AB424" s="284">
        <f t="shared" si="359"/>
        <v>15581</v>
      </c>
      <c r="AC424" s="292" t="str">
        <f t="shared" si="360"/>
        <v>OK</v>
      </c>
      <c r="AE424" s="333" t="str">
        <f t="shared" si="334"/>
        <v>세입없음</v>
      </c>
      <c r="AG424" s="318">
        <f t="shared" si="361"/>
        <v>732</v>
      </c>
      <c r="AH424" s="290" t="str">
        <f t="shared" si="362"/>
        <v>OK</v>
      </c>
      <c r="AJ424" s="292" t="str">
        <f t="array" ref="AJ424">IF(D424="","",INDEX(구분표!$I$2:$I$313, MATCH(1,(구분표!$E$2:$E$313='17년일출'!C424)*(구분표!$F$2:$F$313='17년일출'!D424)*(구분표!$G$2:$G$313='17년일출'!B424),0)))</f>
        <v>0220</v>
      </c>
      <c r="AL424" s="292"/>
    </row>
    <row r="425" spans="1:38" ht="50.1" customHeight="1">
      <c r="A425" s="252">
        <v>415</v>
      </c>
      <c r="B425" s="334" t="str">
        <f>IFERROR(VLOOKUP($D425,구분표!$A$2:$C$313,2,FALSE),"")</f>
        <v>농정해양위원회</v>
      </c>
      <c r="C425" s="318" t="str">
        <f>IFERROR(VLOOKUP($D425,구분표!$A$2:$C$313,3,FALSE),"")</f>
        <v>농정해양국</v>
      </c>
      <c r="D425" s="299" t="s">
        <v>291</v>
      </c>
      <c r="E425" s="280" t="s">
        <v>822</v>
      </c>
      <c r="F425" s="335" t="s">
        <v>824</v>
      </c>
      <c r="G425" s="281">
        <v>626</v>
      </c>
      <c r="H425" s="280">
        <v>185</v>
      </c>
      <c r="I425" s="336" t="s">
        <v>951</v>
      </c>
      <c r="J425" s="283">
        <v>5000000</v>
      </c>
      <c r="K425" s="284">
        <v>-2000000</v>
      </c>
      <c r="L425" s="285"/>
      <c r="M425" s="286">
        <f t="shared" si="354"/>
        <v>3000000</v>
      </c>
      <c r="N425" s="337">
        <v>-4000000</v>
      </c>
      <c r="O425" s="288"/>
      <c r="P425" s="289">
        <f t="shared" si="355"/>
        <v>1000000</v>
      </c>
      <c r="Q425" s="290" t="str">
        <f t="shared" si="356"/>
        <v>X</v>
      </c>
      <c r="R425" s="400"/>
      <c r="S425" s="292" t="s">
        <v>883</v>
      </c>
      <c r="U425" s="332" t="s">
        <v>883</v>
      </c>
      <c r="V425" s="284"/>
      <c r="W425" s="284">
        <v>-2000000</v>
      </c>
      <c r="X425" s="292" t="str">
        <f t="shared" si="357"/>
        <v>OK</v>
      </c>
      <c r="Z425" s="292" t="s">
        <v>883</v>
      </c>
      <c r="AA425" s="284">
        <f t="shared" si="358"/>
        <v>0</v>
      </c>
      <c r="AB425" s="284">
        <f t="shared" si="359"/>
        <v>-4000000</v>
      </c>
      <c r="AC425" s="292" t="str">
        <f t="shared" si="360"/>
        <v>OK</v>
      </c>
      <c r="AE425" s="333" t="str">
        <f t="shared" si="334"/>
        <v>세입없음</v>
      </c>
      <c r="AG425" s="318">
        <f t="shared" si="361"/>
        <v>732</v>
      </c>
      <c r="AH425" s="290" t="str">
        <f t="shared" si="362"/>
        <v>OK</v>
      </c>
      <c r="AJ425" s="292" t="str">
        <f t="array" ref="AJ425">IF(D425="","",INDEX(구분표!$I$2:$I$313, MATCH(1,(구분표!$E$2:$E$313='17년일출'!C425)*(구분표!$F$2:$F$313='17년일출'!D425)*(구분표!$G$2:$G$313='17년일출'!B425),0)))</f>
        <v>0220</v>
      </c>
      <c r="AL425" s="292"/>
    </row>
    <row r="426" spans="1:38" ht="50.1" customHeight="1">
      <c r="A426" s="252">
        <v>416</v>
      </c>
      <c r="B426" s="334" t="str">
        <f>IFERROR(VLOOKUP($D426,구분표!$A$2:$C$313,2,FALSE),"")</f>
        <v>농정해양위원회</v>
      </c>
      <c r="C426" s="318" t="str">
        <f>IFERROR(VLOOKUP($D426,구분표!$A$2:$C$313,3,FALSE),"")</f>
        <v>농정해양국</v>
      </c>
      <c r="D426" s="299" t="s">
        <v>295</v>
      </c>
      <c r="E426" s="280" t="s">
        <v>822</v>
      </c>
      <c r="F426" s="335"/>
      <c r="G426" s="281">
        <v>627</v>
      </c>
      <c r="H426" s="280">
        <v>204</v>
      </c>
      <c r="I426" s="336" t="s">
        <v>952</v>
      </c>
      <c r="J426" s="283">
        <v>300000</v>
      </c>
      <c r="K426" s="284"/>
      <c r="L426" s="285">
        <v>100000</v>
      </c>
      <c r="M426" s="286">
        <f t="shared" si="354"/>
        <v>400000</v>
      </c>
      <c r="N426" s="337"/>
      <c r="O426" s="288">
        <v>100000</v>
      </c>
      <c r="P426" s="289">
        <f t="shared" si="355"/>
        <v>400000</v>
      </c>
      <c r="Q426" s="290" t="str">
        <f t="shared" si="356"/>
        <v>X</v>
      </c>
      <c r="R426" s="400"/>
      <c r="S426" s="292" t="s">
        <v>883</v>
      </c>
      <c r="U426" s="332" t="s">
        <v>883</v>
      </c>
      <c r="V426" s="284"/>
      <c r="W426" s="284">
        <v>100000</v>
      </c>
      <c r="X426" s="292" t="str">
        <f t="shared" si="357"/>
        <v>OK</v>
      </c>
      <c r="Z426" s="292" t="s">
        <v>883</v>
      </c>
      <c r="AA426" s="284">
        <f t="shared" si="358"/>
        <v>0</v>
      </c>
      <c r="AB426" s="284">
        <f t="shared" si="359"/>
        <v>100000</v>
      </c>
      <c r="AC426" s="292" t="str">
        <f t="shared" si="360"/>
        <v>OK</v>
      </c>
      <c r="AE426" s="333" t="str">
        <f t="shared" si="334"/>
        <v>세입없음</v>
      </c>
      <c r="AG426" s="318">
        <f t="shared" si="361"/>
        <v>732</v>
      </c>
      <c r="AH426" s="290" t="str">
        <f t="shared" si="362"/>
        <v>OK</v>
      </c>
      <c r="AJ426" s="292" t="str">
        <f t="array" ref="AJ426">IF(D426="","",INDEX(구분표!$I$2:$I$313, MATCH(1,(구분표!$E$2:$E$313='17년일출'!C426)*(구분표!$F$2:$F$313='17년일출'!D426)*(구분표!$G$2:$G$313='17년일출'!B426),0)))</f>
        <v>0221</v>
      </c>
      <c r="AL426" s="292"/>
    </row>
    <row r="427" spans="1:38" ht="50.1" customHeight="1">
      <c r="A427" s="252">
        <v>417</v>
      </c>
      <c r="B427" s="334" t="str">
        <f>IFERROR(VLOOKUP($D427,구분표!$A$2:$C$313,2,FALSE),"")</f>
        <v>농정해양위원회</v>
      </c>
      <c r="C427" s="318" t="str">
        <f>IFERROR(VLOOKUP($D427,구분표!$A$2:$C$313,3,FALSE),"")</f>
        <v>농정해양국</v>
      </c>
      <c r="D427" s="299" t="s">
        <v>297</v>
      </c>
      <c r="E427" s="280" t="s">
        <v>822</v>
      </c>
      <c r="F427" s="335"/>
      <c r="G427" s="281">
        <v>631</v>
      </c>
      <c r="H427" s="280">
        <v>250</v>
      </c>
      <c r="I427" s="336" t="s">
        <v>953</v>
      </c>
      <c r="J427" s="283">
        <v>50000</v>
      </c>
      <c r="K427" s="284"/>
      <c r="L427" s="285">
        <v>50000</v>
      </c>
      <c r="M427" s="286">
        <f t="shared" si="354"/>
        <v>100000</v>
      </c>
      <c r="N427" s="337"/>
      <c r="O427" s="288">
        <v>50000</v>
      </c>
      <c r="P427" s="289">
        <f t="shared" si="355"/>
        <v>100000</v>
      </c>
      <c r="Q427" s="290" t="str">
        <f t="shared" si="356"/>
        <v>X</v>
      </c>
      <c r="R427" s="400"/>
      <c r="S427" s="292" t="s">
        <v>883</v>
      </c>
      <c r="U427" s="332" t="s">
        <v>883</v>
      </c>
      <c r="V427" s="284"/>
      <c r="W427" s="284">
        <v>50000</v>
      </c>
      <c r="X427" s="292" t="str">
        <f t="shared" si="357"/>
        <v>OK</v>
      </c>
      <c r="Z427" s="292" t="s">
        <v>883</v>
      </c>
      <c r="AA427" s="284">
        <f t="shared" si="358"/>
        <v>0</v>
      </c>
      <c r="AB427" s="284">
        <f t="shared" si="359"/>
        <v>50000</v>
      </c>
      <c r="AC427" s="292" t="str">
        <f t="shared" si="360"/>
        <v>OK</v>
      </c>
      <c r="AE427" s="333" t="str">
        <f t="shared" si="334"/>
        <v>세입없음</v>
      </c>
      <c r="AG427" s="318">
        <f t="shared" si="361"/>
        <v>732</v>
      </c>
      <c r="AH427" s="290" t="str">
        <f t="shared" si="362"/>
        <v>OK</v>
      </c>
      <c r="AJ427" s="292" t="str">
        <f t="array" ref="AJ427">IF(D427="","",INDEX(구분표!$I$2:$I$313, MATCH(1,(구분표!$E$2:$E$313='17년일출'!C427)*(구분표!$F$2:$F$313='17년일출'!D427)*(구분표!$G$2:$G$313='17년일출'!B427),0)))</f>
        <v>0222</v>
      </c>
      <c r="AL427" s="292"/>
    </row>
    <row r="428" spans="1:38" ht="50.1" customHeight="1">
      <c r="A428" s="252">
        <v>418</v>
      </c>
      <c r="B428" s="334" t="str">
        <f>IFERROR(VLOOKUP($D428,구분표!$A$2:$C$313,2,FALSE),"")</f>
        <v>농정해양위원회</v>
      </c>
      <c r="C428" s="318" t="str">
        <f>IFERROR(VLOOKUP($D428,구분표!$A$2:$C$313,3,FALSE),"")</f>
        <v>농정해양국</v>
      </c>
      <c r="D428" s="299" t="s">
        <v>297</v>
      </c>
      <c r="E428" s="280" t="s">
        <v>822</v>
      </c>
      <c r="F428" s="335"/>
      <c r="G428" s="281">
        <v>631</v>
      </c>
      <c r="H428" s="280">
        <v>247</v>
      </c>
      <c r="I428" s="336" t="s">
        <v>954</v>
      </c>
      <c r="J428" s="283">
        <v>200000</v>
      </c>
      <c r="K428" s="284">
        <v>-70000</v>
      </c>
      <c r="L428" s="285"/>
      <c r="M428" s="286">
        <f t="shared" si="354"/>
        <v>130000</v>
      </c>
      <c r="N428" s="337">
        <v>-70000</v>
      </c>
      <c r="O428" s="288"/>
      <c r="P428" s="289">
        <f t="shared" si="355"/>
        <v>130000</v>
      </c>
      <c r="Q428" s="290" t="str">
        <f t="shared" si="356"/>
        <v>X</v>
      </c>
      <c r="R428" s="400"/>
      <c r="S428" s="292" t="s">
        <v>883</v>
      </c>
      <c r="U428" s="332" t="s">
        <v>883</v>
      </c>
      <c r="V428" s="284"/>
      <c r="W428" s="284">
        <v>-70000</v>
      </c>
      <c r="X428" s="292" t="str">
        <f t="shared" si="357"/>
        <v>OK</v>
      </c>
      <c r="Z428" s="292" t="s">
        <v>883</v>
      </c>
      <c r="AA428" s="284">
        <f t="shared" si="358"/>
        <v>0</v>
      </c>
      <c r="AB428" s="284">
        <f t="shared" si="359"/>
        <v>-70000</v>
      </c>
      <c r="AC428" s="292" t="str">
        <f t="shared" si="360"/>
        <v>OK</v>
      </c>
      <c r="AE428" s="333" t="str">
        <f t="shared" si="334"/>
        <v>세입없음</v>
      </c>
      <c r="AG428" s="318">
        <f t="shared" si="361"/>
        <v>732</v>
      </c>
      <c r="AH428" s="290" t="str">
        <f t="shared" si="362"/>
        <v>OK</v>
      </c>
      <c r="AJ428" s="292" t="str">
        <f t="array" ref="AJ428">IF(D428="","",INDEX(구분표!$I$2:$I$313, MATCH(1,(구분표!$E$2:$E$313='17년일출'!C428)*(구분표!$F$2:$F$313='17년일출'!D428)*(구분표!$G$2:$G$313='17년일출'!B428),0)))</f>
        <v>0222</v>
      </c>
      <c r="AL428" s="292"/>
    </row>
    <row r="429" spans="1:38" ht="50.1" customHeight="1">
      <c r="A429" s="252">
        <v>419</v>
      </c>
      <c r="B429" s="334" t="str">
        <f>IFERROR(VLOOKUP($D429,구분표!$A$2:$C$313,2,FALSE),"")</f>
        <v>농정해양위원회</v>
      </c>
      <c r="C429" s="318" t="str">
        <f>IFERROR(VLOOKUP($D429,구분표!$A$2:$C$313,3,FALSE),"")</f>
        <v>농정해양국</v>
      </c>
      <c r="D429" s="299" t="s">
        <v>297</v>
      </c>
      <c r="E429" s="280" t="s">
        <v>822</v>
      </c>
      <c r="F429" s="335"/>
      <c r="G429" s="281">
        <v>633</v>
      </c>
      <c r="H429" s="280">
        <v>287</v>
      </c>
      <c r="I429" s="336" t="s">
        <v>955</v>
      </c>
      <c r="J429" s="283">
        <v>4507000</v>
      </c>
      <c r="K429" s="284"/>
      <c r="L429" s="285">
        <v>1420000</v>
      </c>
      <c r="M429" s="286">
        <f t="shared" si="354"/>
        <v>5927000</v>
      </c>
      <c r="N429" s="337"/>
      <c r="O429" s="288">
        <v>1420000</v>
      </c>
      <c r="P429" s="289">
        <f t="shared" si="355"/>
        <v>5927000</v>
      </c>
      <c r="Q429" s="290" t="str">
        <f t="shared" si="356"/>
        <v>X</v>
      </c>
      <c r="R429" s="400"/>
      <c r="S429" s="292" t="s">
        <v>898</v>
      </c>
      <c r="U429" s="332" t="s">
        <v>831</v>
      </c>
      <c r="V429" s="284"/>
      <c r="W429" s="284">
        <v>1420000</v>
      </c>
      <c r="X429" s="292" t="str">
        <f t="shared" si="357"/>
        <v>OK</v>
      </c>
      <c r="Z429" s="292" t="s">
        <v>831</v>
      </c>
      <c r="AA429" s="284"/>
      <c r="AB429" s="284">
        <v>1420000</v>
      </c>
      <c r="AC429" s="292" t="str">
        <f t="shared" si="360"/>
        <v>OK</v>
      </c>
      <c r="AE429" s="333" t="s">
        <v>1473</v>
      </c>
      <c r="AG429" s="318">
        <f t="shared" si="361"/>
        <v>5</v>
      </c>
      <c r="AH429" s="290" t="str">
        <f t="shared" si="362"/>
        <v>OK</v>
      </c>
      <c r="AJ429" s="292" t="str">
        <f t="array" ref="AJ429">IF(D429="","",INDEX(구분표!$I$2:$I$313, MATCH(1,(구분표!$E$2:$E$313='17년일출'!C429)*(구분표!$F$2:$F$313='17년일출'!D429)*(구분표!$G$2:$G$313='17년일출'!B429),0)))</f>
        <v>0222</v>
      </c>
      <c r="AL429" s="292"/>
    </row>
    <row r="430" spans="1:38" ht="50.1" customHeight="1">
      <c r="A430" s="252">
        <v>420</v>
      </c>
      <c r="B430" s="334" t="str">
        <f>IFERROR(VLOOKUP($D430,구분표!$A$2:$C$313,2,FALSE),"")</f>
        <v>농정해양위원회</v>
      </c>
      <c r="C430" s="318" t="str">
        <f>IFERROR(VLOOKUP($D430,구분표!$A$2:$C$313,3,FALSE),"")</f>
        <v>농정해양국</v>
      </c>
      <c r="D430" s="299" t="s">
        <v>297</v>
      </c>
      <c r="E430" s="280" t="s">
        <v>822</v>
      </c>
      <c r="F430" s="335" t="s">
        <v>824</v>
      </c>
      <c r="G430" s="281">
        <v>634</v>
      </c>
      <c r="H430" s="280">
        <v>305</v>
      </c>
      <c r="I430" s="336" t="s">
        <v>956</v>
      </c>
      <c r="J430" s="283">
        <v>1850000</v>
      </c>
      <c r="K430" s="284"/>
      <c r="L430" s="285">
        <v>50000</v>
      </c>
      <c r="M430" s="286">
        <f t="shared" si="354"/>
        <v>1900000</v>
      </c>
      <c r="N430" s="337"/>
      <c r="O430" s="288">
        <v>150000</v>
      </c>
      <c r="P430" s="289">
        <f t="shared" si="355"/>
        <v>2000000</v>
      </c>
      <c r="Q430" s="290" t="str">
        <f t="shared" si="356"/>
        <v>X</v>
      </c>
      <c r="R430" s="400"/>
      <c r="S430" s="292" t="s">
        <v>883</v>
      </c>
      <c r="U430" s="332" t="s">
        <v>883</v>
      </c>
      <c r="V430" s="284"/>
      <c r="W430" s="284">
        <v>50000</v>
      </c>
      <c r="X430" s="292" t="str">
        <f t="shared" si="357"/>
        <v>OK</v>
      </c>
      <c r="Z430" s="292" t="s">
        <v>883</v>
      </c>
      <c r="AA430" s="284">
        <f t="shared" ref="AA430:AA444" si="363">IF($U430&lt;&gt;"도비",IF($S430="국도비","직접입력",SUM($N430:$O430)),)</f>
        <v>0</v>
      </c>
      <c r="AB430" s="284">
        <f t="shared" ref="AB430:AB444" si="364">IF($U430="도비",SUM(N430:O430),IF($S430="국도비","직접입력",SUM(N430:O430)-AA430))</f>
        <v>150000</v>
      </c>
      <c r="AC430" s="292" t="str">
        <f t="shared" si="360"/>
        <v>OK</v>
      </c>
      <c r="AE430" s="333" t="str">
        <f t="shared" ref="AE430:AE444" si="365">IF(U430="","",IF(U430="도비","세입없음","직접입력"))</f>
        <v>세입없음</v>
      </c>
      <c r="AG430" s="318">
        <f t="shared" si="361"/>
        <v>732</v>
      </c>
      <c r="AH430" s="290" t="str">
        <f t="shared" si="362"/>
        <v>OK</v>
      </c>
      <c r="AJ430" s="292" t="str">
        <f t="array" ref="AJ430">IF(D430="","",INDEX(구분표!$I$2:$I$313, MATCH(1,(구분표!$E$2:$E$313='17년일출'!C430)*(구분표!$F$2:$F$313='17년일출'!D430)*(구분표!$G$2:$G$313='17년일출'!B430),0)))</f>
        <v>0222</v>
      </c>
      <c r="AL430" s="292"/>
    </row>
    <row r="431" spans="1:38" ht="50.1" customHeight="1">
      <c r="A431" s="252">
        <v>421</v>
      </c>
      <c r="B431" s="334" t="str">
        <f>IFERROR(VLOOKUP($D431,구분표!$A$2:$C$313,2,FALSE),"")</f>
        <v>농정해양위원회</v>
      </c>
      <c r="C431" s="318" t="str">
        <f>IFERROR(VLOOKUP($D431,구분표!$A$2:$C$313,3,FALSE),"")</f>
        <v>농정해양국</v>
      </c>
      <c r="D431" s="299" t="s">
        <v>299</v>
      </c>
      <c r="E431" s="280" t="s">
        <v>822</v>
      </c>
      <c r="F431" s="335"/>
      <c r="G431" s="281">
        <v>638</v>
      </c>
      <c r="H431" s="280">
        <v>364</v>
      </c>
      <c r="I431" s="336" t="s">
        <v>957</v>
      </c>
      <c r="J431" s="283">
        <v>140000</v>
      </c>
      <c r="K431" s="284"/>
      <c r="L431" s="285">
        <v>580000</v>
      </c>
      <c r="M431" s="286">
        <f t="shared" si="354"/>
        <v>720000</v>
      </c>
      <c r="N431" s="337"/>
      <c r="O431" s="288">
        <v>220000</v>
      </c>
      <c r="P431" s="289">
        <f t="shared" si="355"/>
        <v>360000</v>
      </c>
      <c r="Q431" s="290" t="str">
        <f t="shared" si="356"/>
        <v>X</v>
      </c>
      <c r="R431" s="400"/>
      <c r="S431" s="292" t="s">
        <v>883</v>
      </c>
      <c r="U431" s="332" t="s">
        <v>883</v>
      </c>
      <c r="V431" s="284"/>
      <c r="W431" s="284">
        <v>580000</v>
      </c>
      <c r="X431" s="292" t="str">
        <f t="shared" si="357"/>
        <v>OK</v>
      </c>
      <c r="Z431" s="292" t="s">
        <v>883</v>
      </c>
      <c r="AA431" s="284">
        <f t="shared" si="363"/>
        <v>0</v>
      </c>
      <c r="AB431" s="284">
        <f t="shared" si="364"/>
        <v>220000</v>
      </c>
      <c r="AC431" s="292" t="str">
        <f t="shared" si="360"/>
        <v>OK</v>
      </c>
      <c r="AE431" s="333" t="str">
        <f t="shared" si="365"/>
        <v>세입없음</v>
      </c>
      <c r="AG431" s="318">
        <f t="shared" si="361"/>
        <v>732</v>
      </c>
      <c r="AH431" s="290" t="str">
        <f t="shared" si="362"/>
        <v>OK</v>
      </c>
      <c r="AJ431" s="292" t="str">
        <f t="array" ref="AJ431">IF(D431="","",INDEX(구분표!$I$2:$I$313, MATCH(1,(구분표!$E$2:$E$313='17년일출'!C431)*(구분표!$F$2:$F$313='17년일출'!D431)*(구분표!$G$2:$G$313='17년일출'!B431),0)))</f>
        <v>0223</v>
      </c>
      <c r="AL431" s="292"/>
    </row>
    <row r="432" spans="1:38" ht="50.1" customHeight="1">
      <c r="A432" s="252">
        <v>422</v>
      </c>
      <c r="B432" s="334" t="str">
        <f>IFERROR(VLOOKUP($D432,구분표!$A$2:$C$313,2,FALSE),"")</f>
        <v>농정해양위원회</v>
      </c>
      <c r="C432" s="318" t="str">
        <f>IFERROR(VLOOKUP($D432,구분표!$A$2:$C$313,3,FALSE),"")</f>
        <v>농정해양국</v>
      </c>
      <c r="D432" s="299" t="s">
        <v>299</v>
      </c>
      <c r="E432" s="280" t="s">
        <v>822</v>
      </c>
      <c r="F432" s="335" t="s">
        <v>824</v>
      </c>
      <c r="G432" s="281">
        <v>641</v>
      </c>
      <c r="H432" s="280">
        <v>415</v>
      </c>
      <c r="I432" s="336" t="s">
        <v>958</v>
      </c>
      <c r="J432" s="283">
        <v>1200000</v>
      </c>
      <c r="K432" s="284"/>
      <c r="L432" s="285">
        <v>300000</v>
      </c>
      <c r="M432" s="286">
        <f t="shared" si="354"/>
        <v>1500000</v>
      </c>
      <c r="N432" s="337"/>
      <c r="O432" s="288">
        <v>300000</v>
      </c>
      <c r="P432" s="289">
        <f t="shared" si="355"/>
        <v>1500000</v>
      </c>
      <c r="Q432" s="290" t="str">
        <f t="shared" si="356"/>
        <v>X</v>
      </c>
      <c r="R432" s="400"/>
      <c r="S432" s="292" t="s">
        <v>883</v>
      </c>
      <c r="U432" s="332" t="s">
        <v>883</v>
      </c>
      <c r="V432" s="284"/>
      <c r="W432" s="284">
        <v>300000</v>
      </c>
      <c r="X432" s="292" t="str">
        <f t="shared" si="357"/>
        <v>OK</v>
      </c>
      <c r="Z432" s="292" t="s">
        <v>883</v>
      </c>
      <c r="AA432" s="284">
        <f t="shared" si="363"/>
        <v>0</v>
      </c>
      <c r="AB432" s="284">
        <f t="shared" si="364"/>
        <v>300000</v>
      </c>
      <c r="AC432" s="292" t="str">
        <f t="shared" si="360"/>
        <v>OK</v>
      </c>
      <c r="AE432" s="333" t="str">
        <f t="shared" si="365"/>
        <v>세입없음</v>
      </c>
      <c r="AG432" s="318">
        <f t="shared" si="361"/>
        <v>732</v>
      </c>
      <c r="AH432" s="290" t="str">
        <f t="shared" si="362"/>
        <v>OK</v>
      </c>
      <c r="AJ432" s="292" t="str">
        <f t="array" ref="AJ432">IF(D432="","",INDEX(구분표!$I$2:$I$313, MATCH(1,(구분표!$E$2:$E$313='17년일출'!C432)*(구분표!$F$2:$F$313='17년일출'!D432)*(구분표!$G$2:$G$313='17년일출'!B432),0)))</f>
        <v>0223</v>
      </c>
      <c r="AL432" s="292"/>
    </row>
    <row r="433" spans="1:38" ht="50.1" customHeight="1">
      <c r="A433" s="252">
        <v>423</v>
      </c>
      <c r="B433" s="334" t="str">
        <f>IFERROR(VLOOKUP($D433,구분표!$A$2:$C$313,2,FALSE),"")</f>
        <v>농정해양위원회</v>
      </c>
      <c r="C433" s="318" t="str">
        <f>IFERROR(VLOOKUP($D433,구분표!$A$2:$C$313,3,FALSE),"")</f>
        <v>농정해양국</v>
      </c>
      <c r="D433" s="299" t="s">
        <v>299</v>
      </c>
      <c r="E433" s="280" t="s">
        <v>822</v>
      </c>
      <c r="F433" s="335"/>
      <c r="G433" s="281">
        <v>642</v>
      </c>
      <c r="H433" s="280">
        <v>427</v>
      </c>
      <c r="I433" s="336" t="s">
        <v>959</v>
      </c>
      <c r="J433" s="283">
        <v>180000</v>
      </c>
      <c r="K433" s="284"/>
      <c r="L433" s="285">
        <v>200000</v>
      </c>
      <c r="M433" s="286">
        <f t="shared" si="354"/>
        <v>380000</v>
      </c>
      <c r="N433" s="337"/>
      <c r="O433" s="288">
        <v>200000</v>
      </c>
      <c r="P433" s="289">
        <f t="shared" si="355"/>
        <v>380000</v>
      </c>
      <c r="Q433" s="290" t="str">
        <f t="shared" si="356"/>
        <v>X</v>
      </c>
      <c r="R433" s="400"/>
      <c r="S433" s="292" t="s">
        <v>883</v>
      </c>
      <c r="U433" s="332" t="s">
        <v>883</v>
      </c>
      <c r="V433" s="284"/>
      <c r="W433" s="284">
        <v>200000</v>
      </c>
      <c r="X433" s="292" t="str">
        <f t="shared" si="357"/>
        <v>OK</v>
      </c>
      <c r="Z433" s="292" t="s">
        <v>883</v>
      </c>
      <c r="AA433" s="284">
        <f t="shared" si="363"/>
        <v>0</v>
      </c>
      <c r="AB433" s="284">
        <f t="shared" si="364"/>
        <v>200000</v>
      </c>
      <c r="AC433" s="292" t="str">
        <f t="shared" si="360"/>
        <v>OK</v>
      </c>
      <c r="AE433" s="333" t="str">
        <f t="shared" si="365"/>
        <v>세입없음</v>
      </c>
      <c r="AG433" s="318">
        <f t="shared" si="361"/>
        <v>732</v>
      </c>
      <c r="AH433" s="290" t="str">
        <f t="shared" si="362"/>
        <v>OK</v>
      </c>
      <c r="AJ433" s="292" t="str">
        <f t="array" ref="AJ433">IF(D433="","",INDEX(구분표!$I$2:$I$313, MATCH(1,(구분표!$E$2:$E$313='17년일출'!C433)*(구분표!$F$2:$F$313='17년일출'!D433)*(구분표!$G$2:$G$313='17년일출'!B433),0)))</f>
        <v>0223</v>
      </c>
      <c r="AL433" s="292"/>
    </row>
    <row r="434" spans="1:38" ht="50.1" customHeight="1">
      <c r="A434" s="252">
        <v>424</v>
      </c>
      <c r="B434" s="334" t="str">
        <f>IFERROR(VLOOKUP($D434,구분표!$A$2:$C$313,2,FALSE),"")</f>
        <v>농정해양위원회</v>
      </c>
      <c r="C434" s="318" t="str">
        <f>IFERROR(VLOOKUP($D434,구분표!$A$2:$C$313,3,FALSE),"")</f>
        <v>농정해양국</v>
      </c>
      <c r="D434" s="299" t="s">
        <v>299</v>
      </c>
      <c r="E434" s="280" t="s">
        <v>822</v>
      </c>
      <c r="F434" s="335"/>
      <c r="G434" s="281">
        <v>649</v>
      </c>
      <c r="H434" s="280">
        <v>556</v>
      </c>
      <c r="I434" s="336" t="s">
        <v>960</v>
      </c>
      <c r="J434" s="283">
        <v>950000</v>
      </c>
      <c r="K434" s="284"/>
      <c r="L434" s="285">
        <v>3050000</v>
      </c>
      <c r="M434" s="286">
        <f t="shared" si="354"/>
        <v>4000000</v>
      </c>
      <c r="N434" s="337"/>
      <c r="O434" s="288">
        <v>2000000</v>
      </c>
      <c r="P434" s="289">
        <f t="shared" si="355"/>
        <v>2950000</v>
      </c>
      <c r="Q434" s="290" t="str">
        <f t="shared" si="356"/>
        <v>X</v>
      </c>
      <c r="R434" s="400" t="s">
        <v>2102</v>
      </c>
      <c r="S434" s="292" t="s">
        <v>883</v>
      </c>
      <c r="U434" s="332" t="s">
        <v>883</v>
      </c>
      <c r="V434" s="284"/>
      <c r="W434" s="284">
        <v>3050000</v>
      </c>
      <c r="X434" s="292" t="str">
        <f t="shared" si="357"/>
        <v>OK</v>
      </c>
      <c r="Z434" s="292" t="s">
        <v>883</v>
      </c>
      <c r="AA434" s="284">
        <f t="shared" si="363"/>
        <v>0</v>
      </c>
      <c r="AB434" s="284">
        <f t="shared" si="364"/>
        <v>2000000</v>
      </c>
      <c r="AC434" s="292" t="str">
        <f t="shared" si="360"/>
        <v>OK</v>
      </c>
      <c r="AE434" s="333" t="str">
        <f t="shared" si="365"/>
        <v>세입없음</v>
      </c>
      <c r="AG434" s="318">
        <f t="shared" si="361"/>
        <v>732</v>
      </c>
      <c r="AH434" s="290" t="str">
        <f t="shared" si="362"/>
        <v>OK</v>
      </c>
      <c r="AJ434" s="292" t="str">
        <f t="array" ref="AJ434">IF(D434="","",INDEX(구분표!$I$2:$I$313, MATCH(1,(구분표!$E$2:$E$313='17년일출'!C434)*(구분표!$F$2:$F$313='17년일출'!D434)*(구분표!$G$2:$G$313='17년일출'!B434),0)))</f>
        <v>0223</v>
      </c>
      <c r="AL434" s="292"/>
    </row>
    <row r="435" spans="1:38" ht="50.1" customHeight="1">
      <c r="A435" s="252">
        <v>425</v>
      </c>
      <c r="B435" s="334" t="str">
        <f>IFERROR(VLOOKUP($D435,구분표!$A$2:$C$313,2,FALSE),"")</f>
        <v>농정해양위원회</v>
      </c>
      <c r="C435" s="318" t="str">
        <f>IFERROR(VLOOKUP($D435,구분표!$A$2:$C$313,3,FALSE),"")</f>
        <v>농정해양국</v>
      </c>
      <c r="D435" s="299" t="s">
        <v>303</v>
      </c>
      <c r="E435" s="280" t="s">
        <v>822</v>
      </c>
      <c r="F435" s="335"/>
      <c r="G435" s="281">
        <v>660</v>
      </c>
      <c r="H435" s="280">
        <v>694</v>
      </c>
      <c r="I435" s="336" t="s">
        <v>961</v>
      </c>
      <c r="J435" s="283">
        <v>25000</v>
      </c>
      <c r="K435" s="284"/>
      <c r="L435" s="285">
        <v>20000</v>
      </c>
      <c r="M435" s="286">
        <f t="shared" si="354"/>
        <v>45000</v>
      </c>
      <c r="N435" s="337"/>
      <c r="O435" s="288">
        <v>20000</v>
      </c>
      <c r="P435" s="289">
        <f t="shared" si="355"/>
        <v>45000</v>
      </c>
      <c r="Q435" s="290" t="str">
        <f t="shared" si="356"/>
        <v>X</v>
      </c>
      <c r="R435" s="400"/>
      <c r="S435" s="292" t="s">
        <v>883</v>
      </c>
      <c r="U435" s="332" t="s">
        <v>883</v>
      </c>
      <c r="V435" s="284"/>
      <c r="W435" s="284">
        <v>20000</v>
      </c>
      <c r="X435" s="292" t="str">
        <f t="shared" si="357"/>
        <v>OK</v>
      </c>
      <c r="Z435" s="292" t="s">
        <v>883</v>
      </c>
      <c r="AA435" s="284">
        <f t="shared" si="363"/>
        <v>0</v>
      </c>
      <c r="AB435" s="284">
        <f t="shared" si="364"/>
        <v>20000</v>
      </c>
      <c r="AC435" s="292" t="str">
        <f t="shared" si="360"/>
        <v>OK</v>
      </c>
      <c r="AE435" s="333" t="str">
        <f t="shared" si="365"/>
        <v>세입없음</v>
      </c>
      <c r="AG435" s="318">
        <f t="shared" si="361"/>
        <v>732</v>
      </c>
      <c r="AH435" s="290" t="str">
        <f t="shared" si="362"/>
        <v>OK</v>
      </c>
      <c r="AJ435" s="292" t="str">
        <f t="array" ref="AJ435">IF(D435="","",INDEX(구분표!$I$2:$I$313, MATCH(1,(구분표!$E$2:$E$313='17년일출'!C435)*(구분표!$F$2:$F$313='17년일출'!D435)*(구분표!$G$2:$G$313='17년일출'!B435),0)))</f>
        <v>0225</v>
      </c>
      <c r="AL435" s="292"/>
    </row>
    <row r="436" spans="1:38" ht="50.1" customHeight="1">
      <c r="A436" s="252">
        <v>426</v>
      </c>
      <c r="B436" s="334" t="str">
        <f>IFERROR(VLOOKUP($D436,구분표!$A$2:$C$313,2,FALSE),"")</f>
        <v>농정해양위원회</v>
      </c>
      <c r="C436" s="318" t="str">
        <f>IFERROR(VLOOKUP($D436,구분표!$A$2:$C$313,3,FALSE),"")</f>
        <v>농정해양국</v>
      </c>
      <c r="D436" s="299" t="s">
        <v>303</v>
      </c>
      <c r="E436" s="280" t="s">
        <v>822</v>
      </c>
      <c r="F436" s="335"/>
      <c r="G436" s="281">
        <v>660</v>
      </c>
      <c r="H436" s="280">
        <v>694</v>
      </c>
      <c r="I436" s="336" t="s">
        <v>962</v>
      </c>
      <c r="J436" s="283">
        <v>25000</v>
      </c>
      <c r="K436" s="284"/>
      <c r="L436" s="285">
        <v>21725</v>
      </c>
      <c r="M436" s="286">
        <f t="shared" si="354"/>
        <v>46725</v>
      </c>
      <c r="N436" s="337"/>
      <c r="O436" s="288">
        <v>21725</v>
      </c>
      <c r="P436" s="289">
        <f t="shared" si="355"/>
        <v>46725</v>
      </c>
      <c r="Q436" s="290" t="str">
        <f t="shared" si="356"/>
        <v>X</v>
      </c>
      <c r="R436" s="400"/>
      <c r="S436" s="292" t="s">
        <v>883</v>
      </c>
      <c r="U436" s="332" t="s">
        <v>883</v>
      </c>
      <c r="V436" s="284"/>
      <c r="W436" s="284">
        <v>21725</v>
      </c>
      <c r="X436" s="292" t="str">
        <f t="shared" si="357"/>
        <v>OK</v>
      </c>
      <c r="Z436" s="292" t="s">
        <v>883</v>
      </c>
      <c r="AA436" s="284">
        <f t="shared" si="363"/>
        <v>0</v>
      </c>
      <c r="AB436" s="284">
        <f t="shared" si="364"/>
        <v>21725</v>
      </c>
      <c r="AC436" s="292" t="str">
        <f t="shared" si="360"/>
        <v>OK</v>
      </c>
      <c r="AE436" s="333" t="str">
        <f t="shared" si="365"/>
        <v>세입없음</v>
      </c>
      <c r="AG436" s="318">
        <f t="shared" si="361"/>
        <v>732</v>
      </c>
      <c r="AH436" s="290" t="str">
        <f t="shared" si="362"/>
        <v>OK</v>
      </c>
      <c r="AJ436" s="292" t="str">
        <f t="array" ref="AJ436">IF(D436="","",INDEX(구분표!$I$2:$I$313, MATCH(1,(구분표!$E$2:$E$313='17년일출'!C436)*(구분표!$F$2:$F$313='17년일출'!D436)*(구분표!$G$2:$G$313='17년일출'!B436),0)))</f>
        <v>0225</v>
      </c>
      <c r="AL436" s="292"/>
    </row>
    <row r="437" spans="1:38" ht="50.1" customHeight="1">
      <c r="A437" s="252">
        <v>427</v>
      </c>
      <c r="B437" s="334" t="str">
        <f>IFERROR(VLOOKUP($D437,구분표!$A$2:$C$313,2,FALSE),"")</f>
        <v>농정해양위원회</v>
      </c>
      <c r="C437" s="318" t="str">
        <f>IFERROR(VLOOKUP($D437,구분표!$A$2:$C$313,3,FALSE),"")</f>
        <v>농정해양국</v>
      </c>
      <c r="D437" s="299" t="s">
        <v>303</v>
      </c>
      <c r="E437" s="280" t="s">
        <v>822</v>
      </c>
      <c r="F437" s="335"/>
      <c r="G437" s="281">
        <v>660</v>
      </c>
      <c r="H437" s="280">
        <v>694</v>
      </c>
      <c r="I437" s="336" t="s">
        <v>963</v>
      </c>
      <c r="J437" s="283">
        <v>55000</v>
      </c>
      <c r="K437" s="284"/>
      <c r="L437" s="285">
        <v>20000</v>
      </c>
      <c r="M437" s="286">
        <f t="shared" si="354"/>
        <v>75000</v>
      </c>
      <c r="N437" s="337"/>
      <c r="O437" s="288">
        <v>20000</v>
      </c>
      <c r="P437" s="289">
        <f t="shared" si="355"/>
        <v>75000</v>
      </c>
      <c r="Q437" s="290" t="str">
        <f t="shared" si="356"/>
        <v>X</v>
      </c>
      <c r="R437" s="400"/>
      <c r="S437" s="292" t="s">
        <v>883</v>
      </c>
      <c r="U437" s="332" t="s">
        <v>883</v>
      </c>
      <c r="V437" s="284"/>
      <c r="W437" s="284">
        <v>20000</v>
      </c>
      <c r="X437" s="292" t="str">
        <f t="shared" si="357"/>
        <v>OK</v>
      </c>
      <c r="Z437" s="292" t="s">
        <v>883</v>
      </c>
      <c r="AA437" s="284">
        <f t="shared" si="363"/>
        <v>0</v>
      </c>
      <c r="AB437" s="284">
        <f t="shared" si="364"/>
        <v>20000</v>
      </c>
      <c r="AC437" s="292" t="str">
        <f t="shared" si="360"/>
        <v>OK</v>
      </c>
      <c r="AE437" s="333" t="str">
        <f t="shared" si="365"/>
        <v>세입없음</v>
      </c>
      <c r="AG437" s="318">
        <f t="shared" si="361"/>
        <v>732</v>
      </c>
      <c r="AH437" s="290" t="str">
        <f t="shared" si="362"/>
        <v>OK</v>
      </c>
      <c r="AJ437" s="292" t="str">
        <f t="array" ref="AJ437">IF(D437="","",INDEX(구분표!$I$2:$I$313, MATCH(1,(구분표!$E$2:$E$313='17년일출'!C437)*(구분표!$F$2:$F$313='17년일출'!D437)*(구분표!$G$2:$G$313='17년일출'!B437),0)))</f>
        <v>0225</v>
      </c>
      <c r="AL437" s="292"/>
    </row>
    <row r="438" spans="1:38" ht="50.1" customHeight="1">
      <c r="A438" s="252">
        <v>428</v>
      </c>
      <c r="B438" s="334" t="str">
        <f>IFERROR(VLOOKUP($D438,구분표!$A$2:$C$313,2,FALSE),"")</f>
        <v>농정해양위원회</v>
      </c>
      <c r="C438" s="318" t="str">
        <f>IFERROR(VLOOKUP($D438,구분표!$A$2:$C$313,3,FALSE),"")</f>
        <v>농정해양국</v>
      </c>
      <c r="D438" s="299" t="s">
        <v>303</v>
      </c>
      <c r="E438" s="280" t="s">
        <v>823</v>
      </c>
      <c r="F438" s="335"/>
      <c r="G438" s="281"/>
      <c r="H438" s="280">
        <v>69</v>
      </c>
      <c r="I438" s="336" t="s">
        <v>964</v>
      </c>
      <c r="J438" s="283"/>
      <c r="K438" s="284"/>
      <c r="L438" s="285">
        <v>315000</v>
      </c>
      <c r="M438" s="286">
        <f t="shared" si="354"/>
        <v>315000</v>
      </c>
      <c r="N438" s="337"/>
      <c r="O438" s="288">
        <v>315000</v>
      </c>
      <c r="P438" s="289">
        <f t="shared" si="355"/>
        <v>315000</v>
      </c>
      <c r="Q438" s="290" t="str">
        <f t="shared" si="356"/>
        <v>X</v>
      </c>
      <c r="R438" s="400"/>
      <c r="S438" s="292" t="s">
        <v>883</v>
      </c>
      <c r="U438" s="332" t="s">
        <v>883</v>
      </c>
      <c r="V438" s="284"/>
      <c r="W438" s="284">
        <v>315000</v>
      </c>
      <c r="X438" s="292" t="str">
        <f t="shared" si="357"/>
        <v>OK</v>
      </c>
      <c r="Z438" s="292" t="s">
        <v>883</v>
      </c>
      <c r="AA438" s="284">
        <f t="shared" si="363"/>
        <v>0</v>
      </c>
      <c r="AB438" s="284">
        <f t="shared" si="364"/>
        <v>315000</v>
      </c>
      <c r="AC438" s="292" t="str">
        <f t="shared" si="360"/>
        <v>OK</v>
      </c>
      <c r="AE438" s="333" t="str">
        <f t="shared" si="365"/>
        <v>세입없음</v>
      </c>
      <c r="AG438" s="318">
        <f t="shared" si="361"/>
        <v>732</v>
      </c>
      <c r="AH438" s="290" t="str">
        <f t="shared" si="362"/>
        <v>OK</v>
      </c>
      <c r="AJ438" s="292" t="str">
        <f t="array" ref="AJ438">IF(D438="","",INDEX(구분표!$I$2:$I$313, MATCH(1,(구분표!$E$2:$E$313='17년일출'!C438)*(구분표!$F$2:$F$313='17년일출'!D438)*(구분표!$G$2:$G$313='17년일출'!B438),0)))</f>
        <v>0225</v>
      </c>
      <c r="AL438" s="292"/>
    </row>
    <row r="439" spans="1:38" ht="50.1" customHeight="1">
      <c r="A439" s="252">
        <v>429</v>
      </c>
      <c r="B439" s="334" t="str">
        <f>IFERROR(VLOOKUP($D439,구분표!$A$2:$C$313,2,FALSE),"")</f>
        <v>농정해양위원회</v>
      </c>
      <c r="C439" s="318" t="str">
        <f>IFERROR(VLOOKUP($D439,구분표!$A$2:$C$313,3,FALSE),"")</f>
        <v>농정해양국</v>
      </c>
      <c r="D439" s="299" t="s">
        <v>303</v>
      </c>
      <c r="E439" s="280" t="s">
        <v>823</v>
      </c>
      <c r="F439" s="335"/>
      <c r="G439" s="281"/>
      <c r="H439" s="280">
        <v>69</v>
      </c>
      <c r="I439" s="336" t="s">
        <v>965</v>
      </c>
      <c r="J439" s="283"/>
      <c r="K439" s="284"/>
      <c r="L439" s="285">
        <v>23275</v>
      </c>
      <c r="M439" s="286">
        <f t="shared" si="354"/>
        <v>23275</v>
      </c>
      <c r="N439" s="337"/>
      <c r="O439" s="288">
        <v>23275</v>
      </c>
      <c r="P439" s="289">
        <f t="shared" si="355"/>
        <v>23275</v>
      </c>
      <c r="Q439" s="290" t="str">
        <f t="shared" si="356"/>
        <v>X</v>
      </c>
      <c r="R439" s="400"/>
      <c r="S439" s="292" t="s">
        <v>883</v>
      </c>
      <c r="U439" s="332" t="s">
        <v>883</v>
      </c>
      <c r="V439" s="284"/>
      <c r="W439" s="284">
        <v>23275</v>
      </c>
      <c r="X439" s="292" t="str">
        <f t="shared" si="357"/>
        <v>OK</v>
      </c>
      <c r="Z439" s="292" t="s">
        <v>883</v>
      </c>
      <c r="AA439" s="284">
        <f t="shared" si="363"/>
        <v>0</v>
      </c>
      <c r="AB439" s="284">
        <f t="shared" si="364"/>
        <v>23275</v>
      </c>
      <c r="AC439" s="292" t="str">
        <f t="shared" si="360"/>
        <v>OK</v>
      </c>
      <c r="AE439" s="333" t="str">
        <f t="shared" si="365"/>
        <v>세입없음</v>
      </c>
      <c r="AG439" s="318">
        <f t="shared" si="361"/>
        <v>732</v>
      </c>
      <c r="AH439" s="290" t="str">
        <f t="shared" si="362"/>
        <v>OK</v>
      </c>
      <c r="AJ439" s="292" t="str">
        <f t="array" ref="AJ439">IF(D439="","",INDEX(구분표!$I$2:$I$313, MATCH(1,(구분표!$E$2:$E$313='17년일출'!C439)*(구분표!$F$2:$F$313='17년일출'!D439)*(구분표!$G$2:$G$313='17년일출'!B439),0)))</f>
        <v>0225</v>
      </c>
      <c r="AL439" s="292"/>
    </row>
    <row r="440" spans="1:38" ht="50.1" customHeight="1">
      <c r="A440" s="252">
        <v>430</v>
      </c>
      <c r="B440" s="334" t="str">
        <f>IFERROR(VLOOKUP($D440,구분표!$A$2:$C$313,2,FALSE),"")</f>
        <v>농정해양위원회</v>
      </c>
      <c r="C440" s="318" t="str">
        <f>IFERROR(VLOOKUP($D440,구분표!$A$2:$C$313,3,FALSE),"")</f>
        <v>농정해양국</v>
      </c>
      <c r="D440" s="299" t="s">
        <v>301</v>
      </c>
      <c r="E440" s="280" t="s">
        <v>823</v>
      </c>
      <c r="F440" s="335"/>
      <c r="G440" s="281"/>
      <c r="H440" s="280">
        <v>68</v>
      </c>
      <c r="I440" s="336" t="s">
        <v>966</v>
      </c>
      <c r="J440" s="283"/>
      <c r="K440" s="284"/>
      <c r="L440" s="285">
        <v>80000</v>
      </c>
      <c r="M440" s="286">
        <f t="shared" si="354"/>
        <v>80000</v>
      </c>
      <c r="N440" s="337"/>
      <c r="O440" s="288">
        <v>80000</v>
      </c>
      <c r="P440" s="289">
        <f t="shared" si="355"/>
        <v>80000</v>
      </c>
      <c r="Q440" s="290" t="str">
        <f t="shared" si="356"/>
        <v>X</v>
      </c>
      <c r="R440" s="400"/>
      <c r="S440" s="292" t="s">
        <v>883</v>
      </c>
      <c r="U440" s="332" t="s">
        <v>883</v>
      </c>
      <c r="V440" s="284"/>
      <c r="W440" s="284">
        <v>80000</v>
      </c>
      <c r="X440" s="292" t="str">
        <f t="shared" si="357"/>
        <v>OK</v>
      </c>
      <c r="Z440" s="292" t="s">
        <v>883</v>
      </c>
      <c r="AA440" s="284">
        <f t="shared" si="363"/>
        <v>0</v>
      </c>
      <c r="AB440" s="284">
        <f t="shared" si="364"/>
        <v>80000</v>
      </c>
      <c r="AC440" s="292" t="str">
        <f t="shared" si="360"/>
        <v>OK</v>
      </c>
      <c r="AE440" s="333" t="str">
        <f t="shared" si="365"/>
        <v>세입없음</v>
      </c>
      <c r="AG440" s="318">
        <f t="shared" si="361"/>
        <v>732</v>
      </c>
      <c r="AH440" s="290" t="str">
        <f t="shared" si="362"/>
        <v>OK</v>
      </c>
      <c r="AJ440" s="292" t="str">
        <f t="array" ref="AJ440">IF(D440="","",INDEX(구분표!$I$2:$I$313, MATCH(1,(구분표!$E$2:$E$313='17년일출'!C440)*(구분표!$F$2:$F$313='17년일출'!D440)*(구분표!$G$2:$G$313='17년일출'!B440),0)))</f>
        <v>0224</v>
      </c>
      <c r="AL440" s="292"/>
    </row>
    <row r="441" spans="1:38" ht="50.1" customHeight="1">
      <c r="A441" s="252">
        <v>431</v>
      </c>
      <c r="B441" s="334" t="str">
        <f>IFERROR(VLOOKUP($D441,구분표!$A$2:$C$313,2,FALSE),"")</f>
        <v>농정해양위원회</v>
      </c>
      <c r="C441" s="318" t="str">
        <f>IFERROR(VLOOKUP($D441,구분표!$A$2:$C$313,3,FALSE),"")</f>
        <v>농정해양국</v>
      </c>
      <c r="D441" s="299" t="s">
        <v>297</v>
      </c>
      <c r="E441" s="280" t="s">
        <v>823</v>
      </c>
      <c r="F441" s="335"/>
      <c r="G441" s="281"/>
      <c r="H441" s="280">
        <v>64</v>
      </c>
      <c r="I441" s="336" t="s">
        <v>967</v>
      </c>
      <c r="J441" s="283"/>
      <c r="K441" s="284"/>
      <c r="L441" s="285">
        <v>100000</v>
      </c>
      <c r="M441" s="286">
        <f t="shared" si="354"/>
        <v>100000</v>
      </c>
      <c r="N441" s="337"/>
      <c r="O441" s="288">
        <v>100000</v>
      </c>
      <c r="P441" s="289">
        <f t="shared" si="355"/>
        <v>100000</v>
      </c>
      <c r="Q441" s="290" t="str">
        <f t="shared" si="356"/>
        <v>X</v>
      </c>
      <c r="R441" s="400"/>
      <c r="S441" s="292" t="s">
        <v>883</v>
      </c>
      <c r="U441" s="332" t="s">
        <v>883</v>
      </c>
      <c r="V441" s="284"/>
      <c r="W441" s="284">
        <v>100000</v>
      </c>
      <c r="X441" s="292" t="str">
        <f t="shared" si="357"/>
        <v>OK</v>
      </c>
      <c r="Z441" s="292" t="s">
        <v>883</v>
      </c>
      <c r="AA441" s="284">
        <f t="shared" si="363"/>
        <v>0</v>
      </c>
      <c r="AB441" s="284">
        <f t="shared" si="364"/>
        <v>100000</v>
      </c>
      <c r="AC441" s="292" t="str">
        <f t="shared" si="360"/>
        <v>OK</v>
      </c>
      <c r="AE441" s="333" t="str">
        <f t="shared" si="365"/>
        <v>세입없음</v>
      </c>
      <c r="AG441" s="318">
        <f t="shared" si="361"/>
        <v>732</v>
      </c>
      <c r="AH441" s="290" t="str">
        <f t="shared" si="362"/>
        <v>OK</v>
      </c>
      <c r="AJ441" s="292" t="str">
        <f t="array" ref="AJ441">IF(D441="","",INDEX(구분표!$I$2:$I$313, MATCH(1,(구분표!$E$2:$E$313='17년일출'!C441)*(구분표!$F$2:$F$313='17년일출'!D441)*(구분표!$G$2:$G$313='17년일출'!B441),0)))</f>
        <v>0222</v>
      </c>
      <c r="AL441" s="292"/>
    </row>
    <row r="442" spans="1:38" ht="50.1" customHeight="1">
      <c r="A442" s="252">
        <v>432</v>
      </c>
      <c r="B442" s="334" t="str">
        <f>IFERROR(VLOOKUP($D442,구분표!$A$2:$C$313,2,FALSE),"")</f>
        <v>농정해양위원회</v>
      </c>
      <c r="C442" s="318" t="str">
        <f>IFERROR(VLOOKUP($D442,구분표!$A$2:$C$313,3,FALSE),"")</f>
        <v>농정해양국</v>
      </c>
      <c r="D442" s="299" t="s">
        <v>301</v>
      </c>
      <c r="E442" s="280" t="s">
        <v>822</v>
      </c>
      <c r="F442" s="335"/>
      <c r="G442" s="281">
        <v>656</v>
      </c>
      <c r="H442" s="280">
        <v>637</v>
      </c>
      <c r="I442" s="336" t="s">
        <v>968</v>
      </c>
      <c r="J442" s="283">
        <v>218000</v>
      </c>
      <c r="K442" s="284"/>
      <c r="L442" s="285">
        <v>200000</v>
      </c>
      <c r="M442" s="286">
        <f t="shared" si="354"/>
        <v>418000</v>
      </c>
      <c r="N442" s="337"/>
      <c r="O442" s="288">
        <v>200000</v>
      </c>
      <c r="P442" s="289">
        <f t="shared" si="355"/>
        <v>418000</v>
      </c>
      <c r="Q442" s="290" t="str">
        <f t="shared" si="356"/>
        <v>X</v>
      </c>
      <c r="R442" s="400"/>
      <c r="S442" s="292" t="s">
        <v>883</v>
      </c>
      <c r="U442" s="332" t="s">
        <v>883</v>
      </c>
      <c r="V442" s="284"/>
      <c r="W442" s="284">
        <v>200000</v>
      </c>
      <c r="X442" s="292" t="str">
        <f t="shared" si="357"/>
        <v>OK</v>
      </c>
      <c r="Z442" s="292" t="s">
        <v>883</v>
      </c>
      <c r="AA442" s="284">
        <f t="shared" si="363"/>
        <v>0</v>
      </c>
      <c r="AB442" s="284">
        <f t="shared" si="364"/>
        <v>200000</v>
      </c>
      <c r="AC442" s="292" t="str">
        <f t="shared" si="360"/>
        <v>OK</v>
      </c>
      <c r="AE442" s="333" t="str">
        <f t="shared" si="365"/>
        <v>세입없음</v>
      </c>
      <c r="AG442" s="318">
        <f t="shared" si="361"/>
        <v>732</v>
      </c>
      <c r="AH442" s="290" t="str">
        <f t="shared" si="362"/>
        <v>OK</v>
      </c>
      <c r="AJ442" s="292" t="str">
        <f t="array" ref="AJ442">IF(D442="","",INDEX(구분표!$I$2:$I$313, MATCH(1,(구분표!$E$2:$E$313='17년일출'!C442)*(구분표!$F$2:$F$313='17년일출'!D442)*(구분표!$G$2:$G$313='17년일출'!B442),0)))</f>
        <v>0224</v>
      </c>
      <c r="AL442" s="292"/>
    </row>
    <row r="443" spans="1:38" ht="50.1" customHeight="1">
      <c r="A443" s="252">
        <v>433</v>
      </c>
      <c r="B443" s="334" t="str">
        <f>IFERROR(VLOOKUP($D443,구분표!$A$2:$C$313,2,FALSE),"")</f>
        <v>농정해양위원회</v>
      </c>
      <c r="C443" s="318" t="str">
        <f>IFERROR(VLOOKUP($D443,구분표!$A$2:$C$313,3,FALSE),"")</f>
        <v>농정해양국</v>
      </c>
      <c r="D443" s="299" t="s">
        <v>297</v>
      </c>
      <c r="E443" s="280" t="s">
        <v>823</v>
      </c>
      <c r="F443" s="335"/>
      <c r="G443" s="281"/>
      <c r="H443" s="280">
        <v>65</v>
      </c>
      <c r="I443" s="336" t="s">
        <v>969</v>
      </c>
      <c r="J443" s="283"/>
      <c r="K443" s="284"/>
      <c r="L443" s="285">
        <v>100000</v>
      </c>
      <c r="M443" s="286">
        <f t="shared" si="354"/>
        <v>100000</v>
      </c>
      <c r="N443" s="337"/>
      <c r="O443" s="288">
        <v>100000</v>
      </c>
      <c r="P443" s="289">
        <f t="shared" si="355"/>
        <v>100000</v>
      </c>
      <c r="Q443" s="290" t="str">
        <f t="shared" si="356"/>
        <v>X</v>
      </c>
      <c r="R443" s="400"/>
      <c r="S443" s="292" t="s">
        <v>883</v>
      </c>
      <c r="U443" s="332" t="s">
        <v>883</v>
      </c>
      <c r="V443" s="284"/>
      <c r="W443" s="284">
        <v>100000</v>
      </c>
      <c r="X443" s="292" t="str">
        <f t="shared" si="357"/>
        <v>OK</v>
      </c>
      <c r="Z443" s="292" t="s">
        <v>883</v>
      </c>
      <c r="AA443" s="284">
        <f t="shared" si="363"/>
        <v>0</v>
      </c>
      <c r="AB443" s="284">
        <f t="shared" si="364"/>
        <v>100000</v>
      </c>
      <c r="AC443" s="292" t="str">
        <f t="shared" si="360"/>
        <v>OK</v>
      </c>
      <c r="AE443" s="333" t="str">
        <f t="shared" si="365"/>
        <v>세입없음</v>
      </c>
      <c r="AG443" s="318">
        <f t="shared" si="361"/>
        <v>732</v>
      </c>
      <c r="AH443" s="290" t="str">
        <f t="shared" si="362"/>
        <v>OK</v>
      </c>
      <c r="AJ443" s="292" t="str">
        <f t="array" ref="AJ443">IF(D443="","",INDEX(구분표!$I$2:$I$313, MATCH(1,(구분표!$E$2:$E$313='17년일출'!C443)*(구분표!$F$2:$F$313='17년일출'!D443)*(구분표!$G$2:$G$313='17년일출'!B443),0)))</f>
        <v>0222</v>
      </c>
      <c r="AL443" s="292"/>
    </row>
    <row r="444" spans="1:38" ht="50.1" customHeight="1">
      <c r="A444" s="252">
        <v>434</v>
      </c>
      <c r="B444" s="334" t="str">
        <f>IFERROR(VLOOKUP($D444,구분표!$A$2:$C$313,2,FALSE),"")</f>
        <v>농정해양위원회</v>
      </c>
      <c r="C444" s="318" t="str">
        <f>IFERROR(VLOOKUP($D444,구분표!$A$2:$C$313,3,FALSE),"")</f>
        <v>농정해양국</v>
      </c>
      <c r="D444" s="299" t="s">
        <v>299</v>
      </c>
      <c r="E444" s="280" t="s">
        <v>823</v>
      </c>
      <c r="F444" s="335"/>
      <c r="G444" s="281"/>
      <c r="H444" s="280">
        <v>66</v>
      </c>
      <c r="I444" s="336" t="s">
        <v>970</v>
      </c>
      <c r="J444" s="283"/>
      <c r="K444" s="284"/>
      <c r="L444" s="285">
        <v>1000000</v>
      </c>
      <c r="M444" s="286">
        <f t="shared" si="354"/>
        <v>1000000</v>
      </c>
      <c r="N444" s="337"/>
      <c r="O444" s="288">
        <v>1000000</v>
      </c>
      <c r="P444" s="289">
        <f t="shared" si="355"/>
        <v>1000000</v>
      </c>
      <c r="Q444" s="290" t="str">
        <f t="shared" si="356"/>
        <v>X</v>
      </c>
      <c r="R444" s="400"/>
      <c r="S444" s="292" t="s">
        <v>883</v>
      </c>
      <c r="U444" s="332" t="s">
        <v>883</v>
      </c>
      <c r="V444" s="284"/>
      <c r="W444" s="284">
        <v>1000000</v>
      </c>
      <c r="X444" s="292" t="str">
        <f t="shared" si="357"/>
        <v>OK</v>
      </c>
      <c r="Z444" s="292" t="s">
        <v>883</v>
      </c>
      <c r="AA444" s="284">
        <f t="shared" si="363"/>
        <v>0</v>
      </c>
      <c r="AB444" s="284">
        <f t="shared" si="364"/>
        <v>1000000</v>
      </c>
      <c r="AC444" s="292" t="str">
        <f t="shared" si="360"/>
        <v>OK</v>
      </c>
      <c r="AE444" s="333" t="str">
        <f t="shared" si="365"/>
        <v>세입없음</v>
      </c>
      <c r="AG444" s="318">
        <f t="shared" si="361"/>
        <v>732</v>
      </c>
      <c r="AH444" s="290" t="str">
        <f t="shared" si="362"/>
        <v>OK</v>
      </c>
      <c r="AJ444" s="292" t="str">
        <f t="array" ref="AJ444">IF(D444="","",INDEX(구분표!$I$2:$I$313, MATCH(1,(구분표!$E$2:$E$313='17년일출'!C444)*(구분표!$F$2:$F$313='17년일출'!D444)*(구분표!$G$2:$G$313='17년일출'!B444),0)))</f>
        <v>0223</v>
      </c>
      <c r="AL444" s="292"/>
    </row>
    <row r="445" spans="1:38" ht="50.1" customHeight="1">
      <c r="A445" s="252">
        <v>435</v>
      </c>
      <c r="B445" s="334" t="str">
        <f>IFERROR(VLOOKUP($D445,구분표!$A$2:$C$313,2,FALSE),"")</f>
        <v>농정해양위원회</v>
      </c>
      <c r="C445" s="318" t="str">
        <f>IFERROR(VLOOKUP($D445,구분표!$A$2:$C$313,3,FALSE),"")</f>
        <v>농정해양국</v>
      </c>
      <c r="D445" s="299" t="s">
        <v>291</v>
      </c>
      <c r="E445" s="280" t="s">
        <v>822</v>
      </c>
      <c r="F445" s="335"/>
      <c r="G445" s="281">
        <v>618</v>
      </c>
      <c r="H445" s="280">
        <v>55</v>
      </c>
      <c r="I445" s="336" t="s">
        <v>1357</v>
      </c>
      <c r="J445" s="283">
        <v>50000</v>
      </c>
      <c r="K445" s="284">
        <v>-25000</v>
      </c>
      <c r="L445" s="285"/>
      <c r="M445" s="286">
        <f t="shared" si="354"/>
        <v>25000</v>
      </c>
      <c r="N445" s="337">
        <v>-25000</v>
      </c>
      <c r="O445" s="288"/>
      <c r="P445" s="289">
        <f t="shared" si="355"/>
        <v>25000</v>
      </c>
      <c r="Q445" s="290" t="str">
        <f t="shared" si="356"/>
        <v>X</v>
      </c>
      <c r="R445" s="371" t="s">
        <v>2111</v>
      </c>
      <c r="S445" s="292" t="s">
        <v>898</v>
      </c>
      <c r="U445" s="332" t="s">
        <v>899</v>
      </c>
      <c r="V445" s="284">
        <v>-25000</v>
      </c>
      <c r="W445" s="284">
        <v>0</v>
      </c>
      <c r="X445" s="292" t="str">
        <f t="shared" si="357"/>
        <v>OK</v>
      </c>
      <c r="Z445" s="292" t="s">
        <v>899</v>
      </c>
      <c r="AA445" s="284">
        <v>-25000</v>
      </c>
      <c r="AB445" s="284">
        <v>0</v>
      </c>
      <c r="AC445" s="292" t="str">
        <f t="shared" si="360"/>
        <v>OK</v>
      </c>
      <c r="AE445" s="359" t="s">
        <v>1398</v>
      </c>
      <c r="AG445" s="318">
        <f t="shared" si="361"/>
        <v>1</v>
      </c>
      <c r="AH445" s="290" t="str">
        <f t="shared" si="362"/>
        <v>OK</v>
      </c>
      <c r="AJ445" s="292" t="str">
        <f t="array" ref="AJ445">IF(D445="","",INDEX(구분표!$I$2:$I$313, MATCH(1,(구분표!$E$2:$E$313='17년일출'!C445)*(구분표!$F$2:$F$313='17년일출'!D445)*(구분표!$G$2:$G$313='17년일출'!B445),0)))</f>
        <v>0220</v>
      </c>
      <c r="AL445" s="292"/>
    </row>
    <row r="446" spans="1:38" ht="50.1" customHeight="1">
      <c r="A446" s="252">
        <v>436</v>
      </c>
      <c r="B446" s="334" t="str">
        <f>IFERROR(VLOOKUP($D446,구분표!$A$2:$C$313,2,FALSE),"")</f>
        <v>농정해양위원회</v>
      </c>
      <c r="C446" s="318" t="str">
        <f>IFERROR(VLOOKUP($D446,구분표!$A$2:$C$313,3,FALSE),"")</f>
        <v>농정해양국</v>
      </c>
      <c r="D446" s="299" t="s">
        <v>299</v>
      </c>
      <c r="E446" s="280" t="s">
        <v>822</v>
      </c>
      <c r="F446" s="335"/>
      <c r="G446" s="281">
        <v>647</v>
      </c>
      <c r="H446" s="280">
        <v>514</v>
      </c>
      <c r="I446" s="336" t="s">
        <v>1358</v>
      </c>
      <c r="J446" s="283">
        <v>510000</v>
      </c>
      <c r="K446" s="284">
        <v>-41000</v>
      </c>
      <c r="L446" s="285"/>
      <c r="M446" s="286">
        <f t="shared" si="354"/>
        <v>469000</v>
      </c>
      <c r="N446" s="337">
        <v>-41000</v>
      </c>
      <c r="O446" s="288"/>
      <c r="P446" s="289">
        <f t="shared" si="355"/>
        <v>469000</v>
      </c>
      <c r="Q446" s="290" t="str">
        <f t="shared" si="356"/>
        <v>X</v>
      </c>
      <c r="R446" s="371" t="s">
        <v>2111</v>
      </c>
      <c r="S446" s="292" t="s">
        <v>898</v>
      </c>
      <c r="U446" s="332" t="s">
        <v>831</v>
      </c>
      <c r="V446" s="284">
        <v>-41000</v>
      </c>
      <c r="W446" s="284">
        <v>0</v>
      </c>
      <c r="X446" s="292" t="str">
        <f t="shared" si="357"/>
        <v>OK</v>
      </c>
      <c r="Z446" s="292" t="s">
        <v>831</v>
      </c>
      <c r="AA446" s="284">
        <v>-41000</v>
      </c>
      <c r="AB446" s="284">
        <v>0</v>
      </c>
      <c r="AC446" s="292" t="str">
        <f t="shared" si="360"/>
        <v>OK</v>
      </c>
      <c r="AE446" s="359" t="s">
        <v>1399</v>
      </c>
      <c r="AG446" s="318">
        <f t="shared" si="361"/>
        <v>1</v>
      </c>
      <c r="AH446" s="290" t="str">
        <f t="shared" si="362"/>
        <v>OK</v>
      </c>
      <c r="AJ446" s="292" t="str">
        <f t="array" ref="AJ446">IF(D446="","",INDEX(구분표!$I$2:$I$313, MATCH(1,(구분표!$E$2:$E$313='17년일출'!C446)*(구분표!$F$2:$F$313='17년일출'!D446)*(구분표!$G$2:$G$313='17년일출'!B446),0)))</f>
        <v>0223</v>
      </c>
      <c r="AL446" s="292"/>
    </row>
    <row r="447" spans="1:38" ht="50.1" customHeight="1">
      <c r="A447" s="252">
        <v>437</v>
      </c>
      <c r="B447" s="334" t="str">
        <f>IFERROR(VLOOKUP($D447,구분표!$A$2:$C$313,2,FALSE),"")</f>
        <v>농정해양위원회</v>
      </c>
      <c r="C447" s="318" t="str">
        <f>IFERROR(VLOOKUP($D447,구분표!$A$2:$C$313,3,FALSE),"")</f>
        <v>농정해양국</v>
      </c>
      <c r="D447" s="299" t="s">
        <v>299</v>
      </c>
      <c r="E447" s="280" t="s">
        <v>822</v>
      </c>
      <c r="F447" s="335"/>
      <c r="G447" s="281">
        <v>647</v>
      </c>
      <c r="H447" s="280">
        <v>517</v>
      </c>
      <c r="I447" s="336" t="s">
        <v>1359</v>
      </c>
      <c r="J447" s="283">
        <v>14000</v>
      </c>
      <c r="K447" s="284">
        <v>-2000</v>
      </c>
      <c r="L447" s="285"/>
      <c r="M447" s="286">
        <f t="shared" si="354"/>
        <v>12000</v>
      </c>
      <c r="N447" s="337">
        <v>-2000</v>
      </c>
      <c r="O447" s="288"/>
      <c r="P447" s="289">
        <f t="shared" si="355"/>
        <v>12000</v>
      </c>
      <c r="Q447" s="290" t="str">
        <f t="shared" si="356"/>
        <v>X</v>
      </c>
      <c r="R447" s="371" t="s">
        <v>2111</v>
      </c>
      <c r="S447" s="292" t="s">
        <v>898</v>
      </c>
      <c r="U447" s="332" t="s">
        <v>831</v>
      </c>
      <c r="V447" s="284">
        <v>-2000</v>
      </c>
      <c r="W447" s="284">
        <v>0</v>
      </c>
      <c r="X447" s="292" t="str">
        <f t="shared" si="357"/>
        <v>OK</v>
      </c>
      <c r="Z447" s="292" t="s">
        <v>831</v>
      </c>
      <c r="AA447" s="284">
        <v>-2000</v>
      </c>
      <c r="AB447" s="284">
        <v>0</v>
      </c>
      <c r="AC447" s="292" t="str">
        <f t="shared" si="360"/>
        <v>OK</v>
      </c>
      <c r="AE447" s="359" t="s">
        <v>1400</v>
      </c>
      <c r="AG447" s="318">
        <f t="shared" si="361"/>
        <v>1</v>
      </c>
      <c r="AH447" s="290" t="str">
        <f t="shared" si="362"/>
        <v>OK</v>
      </c>
      <c r="AJ447" s="292" t="str">
        <f t="array" ref="AJ447">IF(D447="","",INDEX(구분표!$I$2:$I$313, MATCH(1,(구분표!$E$2:$E$313='17년일출'!C447)*(구분표!$F$2:$F$313='17년일출'!D447)*(구분표!$G$2:$G$313='17년일출'!B447),0)))</f>
        <v>0223</v>
      </c>
      <c r="AL447" s="292"/>
    </row>
    <row r="448" spans="1:38" ht="50.1" customHeight="1">
      <c r="A448" s="252">
        <v>438</v>
      </c>
      <c r="B448" s="334" t="str">
        <f>IFERROR(VLOOKUP($D448,구분표!$A$2:$C$313,2,FALSE),"")</f>
        <v>농정해양위원회</v>
      </c>
      <c r="C448" s="318" t="str">
        <f>IFERROR(VLOOKUP($D448,구분표!$A$2:$C$313,3,FALSE),"")</f>
        <v>농정해양국</v>
      </c>
      <c r="D448" s="299" t="s">
        <v>299</v>
      </c>
      <c r="E448" s="280" t="s">
        <v>823</v>
      </c>
      <c r="F448" s="335"/>
      <c r="G448" s="281"/>
      <c r="H448" s="280"/>
      <c r="I448" s="336" t="s">
        <v>1360</v>
      </c>
      <c r="J448" s="283"/>
      <c r="K448" s="284"/>
      <c r="L448" s="285">
        <v>1811994</v>
      </c>
      <c r="M448" s="286">
        <f t="shared" si="354"/>
        <v>1811994</v>
      </c>
      <c r="N448" s="337"/>
      <c r="O448" s="288">
        <v>1811994</v>
      </c>
      <c r="P448" s="289">
        <f t="shared" si="355"/>
        <v>1811994</v>
      </c>
      <c r="Q448" s="290" t="str">
        <f t="shared" si="356"/>
        <v>X</v>
      </c>
      <c r="R448" s="371" t="s">
        <v>2111</v>
      </c>
      <c r="S448" s="292" t="s">
        <v>898</v>
      </c>
      <c r="U448" s="332" t="s">
        <v>831</v>
      </c>
      <c r="V448" s="284">
        <v>1811994</v>
      </c>
      <c r="W448" s="284">
        <v>0</v>
      </c>
      <c r="X448" s="292" t="str">
        <f t="shared" si="357"/>
        <v>OK</v>
      </c>
      <c r="Z448" s="292" t="s">
        <v>831</v>
      </c>
      <c r="AA448" s="284">
        <v>1811994</v>
      </c>
      <c r="AB448" s="284">
        <v>0</v>
      </c>
      <c r="AC448" s="292" t="str">
        <f t="shared" si="360"/>
        <v>OK</v>
      </c>
      <c r="AE448" s="359" t="s">
        <v>1401</v>
      </c>
      <c r="AG448" s="318">
        <f t="shared" si="361"/>
        <v>1</v>
      </c>
      <c r="AH448" s="290" t="str">
        <f t="shared" si="362"/>
        <v>OK</v>
      </c>
      <c r="AJ448" s="292" t="str">
        <f t="array" ref="AJ448">IF(D448="","",INDEX(구분표!$I$2:$I$313, MATCH(1,(구분표!$E$2:$E$313='17년일출'!C448)*(구분표!$F$2:$F$313='17년일출'!D448)*(구분표!$G$2:$G$313='17년일출'!B448),0)))</f>
        <v>0223</v>
      </c>
      <c r="AL448" s="292"/>
    </row>
    <row r="449" spans="1:38" ht="50.1" customHeight="1">
      <c r="A449" s="252">
        <v>439</v>
      </c>
      <c r="B449" s="334" t="str">
        <f>IFERROR(VLOOKUP($D449,구분표!$A$2:$C$313,2,FALSE),"")</f>
        <v>농정해양위원회</v>
      </c>
      <c r="C449" s="318" t="str">
        <f>IFERROR(VLOOKUP($D449,구분표!$A$2:$C$313,3,FALSE),"")</f>
        <v>농정해양국</v>
      </c>
      <c r="D449" s="299" t="s">
        <v>301</v>
      </c>
      <c r="E449" s="280" t="s">
        <v>822</v>
      </c>
      <c r="F449" s="335"/>
      <c r="G449" s="281">
        <v>651</v>
      </c>
      <c r="H449" s="280">
        <v>576</v>
      </c>
      <c r="I449" s="336" t="s">
        <v>1361</v>
      </c>
      <c r="J449" s="283">
        <v>72000</v>
      </c>
      <c r="K449" s="284">
        <v>-36000</v>
      </c>
      <c r="L449" s="285"/>
      <c r="M449" s="286">
        <f t="shared" si="354"/>
        <v>36000</v>
      </c>
      <c r="N449" s="337">
        <v>-36000</v>
      </c>
      <c r="O449" s="288"/>
      <c r="P449" s="289">
        <f t="shared" si="355"/>
        <v>36000</v>
      </c>
      <c r="Q449" s="290" t="str">
        <f t="shared" si="356"/>
        <v>X</v>
      </c>
      <c r="R449" s="371" t="s">
        <v>2111</v>
      </c>
      <c r="S449" s="292" t="s">
        <v>898</v>
      </c>
      <c r="U449" s="332" t="s">
        <v>899</v>
      </c>
      <c r="V449" s="284">
        <v>-36000</v>
      </c>
      <c r="W449" s="284">
        <v>0</v>
      </c>
      <c r="X449" s="292" t="str">
        <f t="shared" si="357"/>
        <v>OK</v>
      </c>
      <c r="Z449" s="292" t="s">
        <v>899</v>
      </c>
      <c r="AA449" s="284">
        <v>-36000</v>
      </c>
      <c r="AB449" s="284">
        <v>0</v>
      </c>
      <c r="AC449" s="292" t="str">
        <f t="shared" si="360"/>
        <v>OK</v>
      </c>
      <c r="AE449" s="359" t="s">
        <v>1402</v>
      </c>
      <c r="AG449" s="318">
        <f t="shared" si="361"/>
        <v>1</v>
      </c>
      <c r="AH449" s="290" t="str">
        <f t="shared" si="362"/>
        <v>OK</v>
      </c>
      <c r="AJ449" s="292" t="str">
        <f t="array" ref="AJ449">IF(D449="","",INDEX(구분표!$I$2:$I$313, MATCH(1,(구분표!$E$2:$E$313='17년일출'!C449)*(구분표!$F$2:$F$313='17년일출'!D449)*(구분표!$G$2:$G$313='17년일출'!B449),0)))</f>
        <v>0224</v>
      </c>
      <c r="AL449" s="292"/>
    </row>
    <row r="450" spans="1:38" ht="50.1" customHeight="1">
      <c r="A450" s="252">
        <v>440</v>
      </c>
      <c r="B450" s="334" t="str">
        <f>IFERROR(VLOOKUP($D450,구분표!$A$2:$C$313,2,FALSE),"")</f>
        <v>농정해양위원회</v>
      </c>
      <c r="C450" s="318" t="str">
        <f>IFERROR(VLOOKUP($D450,구분표!$A$2:$C$313,3,FALSE),"")</f>
        <v>농정해양국</v>
      </c>
      <c r="D450" s="299" t="s">
        <v>303</v>
      </c>
      <c r="E450" s="280" t="s">
        <v>822</v>
      </c>
      <c r="F450" s="335"/>
      <c r="G450" s="281">
        <v>666</v>
      </c>
      <c r="H450" s="280">
        <v>752</v>
      </c>
      <c r="I450" s="336" t="s">
        <v>1362</v>
      </c>
      <c r="J450" s="283">
        <v>70000</v>
      </c>
      <c r="K450" s="284">
        <v>-10000</v>
      </c>
      <c r="L450" s="285"/>
      <c r="M450" s="286">
        <f t="shared" si="354"/>
        <v>60000</v>
      </c>
      <c r="N450" s="337">
        <v>-10000</v>
      </c>
      <c r="O450" s="288"/>
      <c r="P450" s="289">
        <f t="shared" si="355"/>
        <v>60000</v>
      </c>
      <c r="Q450" s="290" t="str">
        <f t="shared" si="356"/>
        <v>X</v>
      </c>
      <c r="R450" s="371" t="s">
        <v>2111</v>
      </c>
      <c r="S450" s="292" t="s">
        <v>898</v>
      </c>
      <c r="U450" s="332" t="s">
        <v>899</v>
      </c>
      <c r="V450" s="284">
        <v>-5000</v>
      </c>
      <c r="W450" s="284">
        <v>-5000</v>
      </c>
      <c r="X450" s="292" t="str">
        <f t="shared" si="357"/>
        <v>OK</v>
      </c>
      <c r="Z450" s="292" t="s">
        <v>899</v>
      </c>
      <c r="AA450" s="284">
        <v>-5000</v>
      </c>
      <c r="AB450" s="284">
        <v>-5000</v>
      </c>
      <c r="AC450" s="292" t="str">
        <f t="shared" si="360"/>
        <v>OK</v>
      </c>
      <c r="AE450" s="359" t="s">
        <v>1403</v>
      </c>
      <c r="AG450" s="318">
        <f t="shared" si="361"/>
        <v>1</v>
      </c>
      <c r="AH450" s="290" t="str">
        <f t="shared" si="362"/>
        <v>OK</v>
      </c>
      <c r="AJ450" s="292" t="str">
        <f t="array" ref="AJ450">IF(D450="","",INDEX(구분표!$I$2:$I$313, MATCH(1,(구분표!$E$2:$E$313='17년일출'!C450)*(구분표!$F$2:$F$313='17년일출'!D450)*(구분표!$G$2:$G$313='17년일출'!B450),0)))</f>
        <v>0225</v>
      </c>
      <c r="AL450" s="292"/>
    </row>
    <row r="451" spans="1:38" ht="50.1" customHeight="1">
      <c r="A451" s="252">
        <v>441</v>
      </c>
      <c r="B451" s="334" t="str">
        <f>IFERROR(VLOOKUP($D451,구분표!$A$2:$C$313,2,FALSE),"")</f>
        <v>농정해양위원회</v>
      </c>
      <c r="C451" s="318" t="str">
        <f>IFERROR(VLOOKUP($D451,구분표!$A$2:$C$313,3,FALSE),"")</f>
        <v>농정해양국</v>
      </c>
      <c r="D451" s="299" t="s">
        <v>303</v>
      </c>
      <c r="E451" s="280" t="s">
        <v>822</v>
      </c>
      <c r="F451" s="335"/>
      <c r="G451" s="281">
        <v>666</v>
      </c>
      <c r="H451" s="280">
        <v>740</v>
      </c>
      <c r="I451" s="336" t="s">
        <v>1363</v>
      </c>
      <c r="J451" s="283">
        <v>1266</v>
      </c>
      <c r="K451" s="284">
        <v>-1266</v>
      </c>
      <c r="L451" s="285"/>
      <c r="M451" s="286">
        <f t="shared" si="354"/>
        <v>0</v>
      </c>
      <c r="N451" s="337">
        <v>-1266</v>
      </c>
      <c r="O451" s="288"/>
      <c r="P451" s="289">
        <f t="shared" si="355"/>
        <v>0</v>
      </c>
      <c r="Q451" s="290" t="str">
        <f t="shared" si="356"/>
        <v>X</v>
      </c>
      <c r="R451" s="371" t="s">
        <v>2111</v>
      </c>
      <c r="S451" s="292" t="s">
        <v>898</v>
      </c>
      <c r="U451" s="332" t="s">
        <v>899</v>
      </c>
      <c r="V451" s="284">
        <v>-700</v>
      </c>
      <c r="W451" s="284">
        <v>-566</v>
      </c>
      <c r="X451" s="292" t="str">
        <f t="shared" si="357"/>
        <v>OK</v>
      </c>
      <c r="Z451" s="292" t="s">
        <v>899</v>
      </c>
      <c r="AA451" s="284">
        <v>-700</v>
      </c>
      <c r="AB451" s="284">
        <v>-566</v>
      </c>
      <c r="AC451" s="292" t="str">
        <f t="shared" si="360"/>
        <v>OK</v>
      </c>
      <c r="AE451" s="359" t="s">
        <v>1404</v>
      </c>
      <c r="AG451" s="318">
        <f t="shared" si="361"/>
        <v>2</v>
      </c>
      <c r="AH451" s="290" t="str">
        <f t="shared" si="362"/>
        <v>OK</v>
      </c>
      <c r="AJ451" s="292" t="str">
        <f t="array" ref="AJ451">IF(D451="","",INDEX(구분표!$I$2:$I$313, MATCH(1,(구분표!$E$2:$E$313='17년일출'!C451)*(구분표!$F$2:$F$313='17년일출'!D451)*(구분표!$G$2:$G$313='17년일출'!B451),0)))</f>
        <v>0225</v>
      </c>
      <c r="AL451" s="292"/>
    </row>
    <row r="452" spans="1:38" ht="50.1" customHeight="1">
      <c r="A452" s="252">
        <v>442</v>
      </c>
      <c r="B452" s="334" t="str">
        <f>IFERROR(VLOOKUP($D452,구분표!$A$2:$C$313,2,FALSE),"")</f>
        <v>농정해양위원회</v>
      </c>
      <c r="C452" s="318" t="str">
        <f>IFERROR(VLOOKUP($D452,구분표!$A$2:$C$313,3,FALSE),"")</f>
        <v>농정해양국</v>
      </c>
      <c r="D452" s="299" t="s">
        <v>303</v>
      </c>
      <c r="E452" s="280" t="s">
        <v>822</v>
      </c>
      <c r="F452" s="335"/>
      <c r="G452" s="281">
        <v>666</v>
      </c>
      <c r="H452" s="280">
        <v>740</v>
      </c>
      <c r="I452" s="336" t="s">
        <v>1364</v>
      </c>
      <c r="J452" s="283">
        <v>36000</v>
      </c>
      <c r="K452" s="284">
        <v>-9000</v>
      </c>
      <c r="L452" s="285"/>
      <c r="M452" s="286">
        <f t="shared" si="354"/>
        <v>27000</v>
      </c>
      <c r="N452" s="337">
        <v>-9000</v>
      </c>
      <c r="O452" s="288"/>
      <c r="P452" s="289">
        <f t="shared" si="355"/>
        <v>27000</v>
      </c>
      <c r="Q452" s="290" t="str">
        <f t="shared" si="356"/>
        <v>X</v>
      </c>
      <c r="R452" s="371" t="s">
        <v>2111</v>
      </c>
      <c r="S452" s="292" t="s">
        <v>898</v>
      </c>
      <c r="U452" s="332" t="s">
        <v>899</v>
      </c>
      <c r="V452" s="284">
        <v>-6300</v>
      </c>
      <c r="W452" s="284">
        <v>-2700</v>
      </c>
      <c r="X452" s="292" t="str">
        <f t="shared" si="357"/>
        <v>OK</v>
      </c>
      <c r="Z452" s="292" t="s">
        <v>899</v>
      </c>
      <c r="AA452" s="284">
        <v>-6300</v>
      </c>
      <c r="AB452" s="284">
        <v>-2700</v>
      </c>
      <c r="AC452" s="292" t="str">
        <f t="shared" si="360"/>
        <v>OK</v>
      </c>
      <c r="AE452" s="359" t="s">
        <v>1404</v>
      </c>
      <c r="AG452" s="318">
        <f t="shared" si="361"/>
        <v>2</v>
      </c>
      <c r="AH452" s="290" t="str">
        <f t="shared" si="362"/>
        <v>OK</v>
      </c>
      <c r="AJ452" s="292" t="str">
        <f t="array" ref="AJ452">IF(D452="","",INDEX(구분표!$I$2:$I$313, MATCH(1,(구분표!$E$2:$E$313='17년일출'!C452)*(구분표!$F$2:$F$313='17년일출'!D452)*(구분표!$G$2:$G$313='17년일출'!B452),0)))</f>
        <v>0225</v>
      </c>
      <c r="AL452" s="292"/>
    </row>
    <row r="453" spans="1:38" ht="50.1" customHeight="1">
      <c r="A453" s="252">
        <v>443</v>
      </c>
      <c r="B453" s="334" t="str">
        <f>IFERROR(VLOOKUP($D453,구분표!$A$2:$C$313,2,FALSE),"")</f>
        <v>농정해양위원회</v>
      </c>
      <c r="C453" s="318" t="str">
        <f>IFERROR(VLOOKUP($D453,구분표!$A$2:$C$313,3,FALSE),"")</f>
        <v>농정해양국</v>
      </c>
      <c r="D453" s="299" t="s">
        <v>291</v>
      </c>
      <c r="E453" s="280" t="s">
        <v>822</v>
      </c>
      <c r="F453" s="335"/>
      <c r="G453" s="281">
        <v>624</v>
      </c>
      <c r="H453" s="280">
        <v>146</v>
      </c>
      <c r="I453" s="336" t="s">
        <v>1365</v>
      </c>
      <c r="J453" s="283">
        <v>1250000</v>
      </c>
      <c r="K453" s="284">
        <v>-120000</v>
      </c>
      <c r="L453" s="285"/>
      <c r="M453" s="286">
        <f t="shared" si="354"/>
        <v>1130000</v>
      </c>
      <c r="N453" s="337">
        <v>-120000</v>
      </c>
      <c r="O453" s="288"/>
      <c r="P453" s="289">
        <f t="shared" si="355"/>
        <v>1130000</v>
      </c>
      <c r="Q453" s="290" t="str">
        <f t="shared" si="356"/>
        <v>X</v>
      </c>
      <c r="R453" s="371" t="s">
        <v>2111</v>
      </c>
      <c r="S453" s="292" t="s">
        <v>898</v>
      </c>
      <c r="U453" s="332" t="s">
        <v>899</v>
      </c>
      <c r="V453" s="284">
        <v>-60000</v>
      </c>
      <c r="W453" s="284">
        <v>-60000</v>
      </c>
      <c r="X453" s="292" t="str">
        <f t="shared" si="357"/>
        <v>OK</v>
      </c>
      <c r="Z453" s="292" t="s">
        <v>899</v>
      </c>
      <c r="AA453" s="284">
        <v>-60000</v>
      </c>
      <c r="AB453" s="284">
        <v>-60000</v>
      </c>
      <c r="AC453" s="292" t="str">
        <f t="shared" si="360"/>
        <v>OK</v>
      </c>
      <c r="AE453" s="359" t="s">
        <v>1405</v>
      </c>
      <c r="AG453" s="318">
        <f t="shared" si="361"/>
        <v>2</v>
      </c>
      <c r="AH453" s="290" t="str">
        <f t="shared" si="362"/>
        <v>OK</v>
      </c>
      <c r="AJ453" s="292" t="str">
        <f t="array" ref="AJ453">IF(D453="","",INDEX(구분표!$I$2:$I$313, MATCH(1,(구분표!$E$2:$E$313='17년일출'!C453)*(구분표!$F$2:$F$313='17년일출'!D453)*(구분표!$G$2:$G$313='17년일출'!B453),0)))</f>
        <v>0220</v>
      </c>
      <c r="AL453" s="292"/>
    </row>
    <row r="454" spans="1:38" ht="50.1" customHeight="1">
      <c r="A454" s="252">
        <v>444</v>
      </c>
      <c r="B454" s="334" t="str">
        <f>IFERROR(VLOOKUP($D454,구분표!$A$2:$C$313,2,FALSE),"")</f>
        <v>농정해양위원회</v>
      </c>
      <c r="C454" s="318" t="str">
        <f>IFERROR(VLOOKUP($D454,구분표!$A$2:$C$313,3,FALSE),"")</f>
        <v>농정해양국</v>
      </c>
      <c r="D454" s="299" t="s">
        <v>291</v>
      </c>
      <c r="E454" s="280" t="s">
        <v>822</v>
      </c>
      <c r="F454" s="335"/>
      <c r="G454" s="281">
        <v>624</v>
      </c>
      <c r="H454" s="280">
        <v>149</v>
      </c>
      <c r="I454" s="336" t="s">
        <v>1366</v>
      </c>
      <c r="J454" s="283">
        <v>75000</v>
      </c>
      <c r="K454" s="284"/>
      <c r="L454" s="285">
        <v>150000</v>
      </c>
      <c r="M454" s="286">
        <f t="shared" ref="M454:M490" si="366">J454+K454+L454</f>
        <v>225000</v>
      </c>
      <c r="N454" s="337"/>
      <c r="O454" s="288">
        <v>150000</v>
      </c>
      <c r="P454" s="289">
        <f t="shared" ref="P454:P490" si="367">J454+N454+O454</f>
        <v>225000</v>
      </c>
      <c r="Q454" s="290" t="str">
        <f t="shared" ref="Q454:Q490" si="368">IF(AND((M454=0),(P454&gt;0)),"O",IF(AND((K454&lt;0),(M454-P454&lt;0)),"O","X"))</f>
        <v>X</v>
      </c>
      <c r="R454" s="371" t="s">
        <v>2111</v>
      </c>
      <c r="S454" s="292" t="s">
        <v>898</v>
      </c>
      <c r="U454" s="332" t="s">
        <v>899</v>
      </c>
      <c r="V454" s="284">
        <v>150000</v>
      </c>
      <c r="W454" s="284">
        <v>0</v>
      </c>
      <c r="X454" s="292" t="str">
        <f t="shared" ref="X454:X485" si="369">IF(SUM($K454:$L454)=SUM($V454:$W454),"OK","검토")</f>
        <v>OK</v>
      </c>
      <c r="Z454" s="292" t="s">
        <v>899</v>
      </c>
      <c r="AA454" s="284">
        <v>150000</v>
      </c>
      <c r="AB454" s="284">
        <v>0</v>
      </c>
      <c r="AC454" s="292" t="str">
        <f t="shared" ref="AC454:AC485" si="370">IF(SUM(N454:O454)=SUM(AA454:AB454),"OK","검토")</f>
        <v>OK</v>
      </c>
      <c r="AE454" s="359" t="s">
        <v>1405</v>
      </c>
      <c r="AG454" s="318">
        <f t="shared" ref="AG454:AG485" si="371">IF(AE454="","",COUNTIF($AE$7:$AE$925,AE454))</f>
        <v>2</v>
      </c>
      <c r="AH454" s="290" t="str">
        <f t="shared" ref="AH454:AH490" si="372">IF(U454="","",IF(AND(U454="도비",AE454="세입없음"),"OK",IF(AND(U454&lt;&gt;"도비",AE454&lt;&gt;""),"OK","@@")))</f>
        <v>OK</v>
      </c>
      <c r="AJ454" s="292" t="str">
        <f t="array" ref="AJ454">IF(D454="","",INDEX(구분표!$I$2:$I$313, MATCH(1,(구분표!$E$2:$E$313='17년일출'!C454)*(구분표!$F$2:$F$313='17년일출'!D454)*(구분표!$G$2:$G$313='17년일출'!B454),0)))</f>
        <v>0220</v>
      </c>
      <c r="AL454" s="292"/>
    </row>
    <row r="455" spans="1:38" ht="50.1" customHeight="1">
      <c r="A455" s="252">
        <v>445</v>
      </c>
      <c r="B455" s="334" t="str">
        <f>IFERROR(VLOOKUP($D455,구분표!$A$2:$C$313,2,FALSE),"")</f>
        <v>농정해양위원회</v>
      </c>
      <c r="C455" s="318" t="str">
        <f>IFERROR(VLOOKUP($D455,구분표!$A$2:$C$313,3,FALSE),"")</f>
        <v>농정해양국</v>
      </c>
      <c r="D455" s="299" t="s">
        <v>1729</v>
      </c>
      <c r="E455" s="280" t="s">
        <v>1643</v>
      </c>
      <c r="F455" s="335"/>
      <c r="G455" s="281">
        <v>621</v>
      </c>
      <c r="H455" s="280">
        <v>110</v>
      </c>
      <c r="I455" s="336" t="s">
        <v>1734</v>
      </c>
      <c r="J455" s="283">
        <v>300000</v>
      </c>
      <c r="K455" s="284"/>
      <c r="L455" s="285"/>
      <c r="M455" s="286">
        <f t="shared" si="366"/>
        <v>300000</v>
      </c>
      <c r="N455" s="337"/>
      <c r="O455" s="288"/>
      <c r="P455" s="289">
        <f t="shared" si="367"/>
        <v>300000</v>
      </c>
      <c r="Q455" s="290" t="str">
        <f t="shared" si="368"/>
        <v>X</v>
      </c>
      <c r="R455" s="400"/>
      <c r="S455" s="292" t="s">
        <v>489</v>
      </c>
      <c r="U455" s="332" t="s">
        <v>489</v>
      </c>
      <c r="V455" s="284"/>
      <c r="W455" s="284"/>
      <c r="X455" s="292" t="str">
        <f t="shared" si="369"/>
        <v>OK</v>
      </c>
      <c r="Z455" s="292" t="s">
        <v>883</v>
      </c>
      <c r="AA455" s="284">
        <f t="shared" ref="AA455:AA464" si="373">IF($U455&lt;&gt;"도비",IF($S455="국도비","직접입력",SUM($N455:$O455)),)</f>
        <v>0</v>
      </c>
      <c r="AB455" s="284">
        <f t="shared" ref="AB455:AB464" si="374">IF($U455="도비",SUM(N455:O455),IF($S455="국도비","직접입력",SUM(N455:O455)-AA455))</f>
        <v>0</v>
      </c>
      <c r="AC455" s="292" t="str">
        <f t="shared" si="370"/>
        <v>OK</v>
      </c>
      <c r="AE455" s="333" t="str">
        <f t="shared" ref="AE455:AE464" si="375">IF(U455="","",IF(U455="도비","세입없음","직접입력"))</f>
        <v>세입없음</v>
      </c>
      <c r="AG455" s="318">
        <f t="shared" si="371"/>
        <v>732</v>
      </c>
      <c r="AH455" s="290" t="str">
        <f t="shared" si="372"/>
        <v>OK</v>
      </c>
      <c r="AJ455" s="292" t="str">
        <f t="array" ref="AJ455">IF(D455="","",INDEX(구분표!$I$2:$I$313, MATCH(1,(구분표!$E$2:$E$313='17년일출'!C455)*(구분표!$F$2:$F$313='17년일출'!D455)*(구분표!$G$2:$G$313='17년일출'!B455),0)))</f>
        <v>0220</v>
      </c>
      <c r="AL455" s="292"/>
    </row>
    <row r="456" spans="1:38" ht="50.1" customHeight="1">
      <c r="A456" s="252">
        <v>446</v>
      </c>
      <c r="B456" s="334" t="str">
        <f>IFERROR(VLOOKUP($D456,구분표!$A$2:$C$313,2,FALSE),"")</f>
        <v>농정해양위원회</v>
      </c>
      <c r="C456" s="318" t="str">
        <f>IFERROR(VLOOKUP($D456,구분표!$A$2:$C$313,3,FALSE),"")</f>
        <v>농정해양국</v>
      </c>
      <c r="D456" s="299" t="s">
        <v>1730</v>
      </c>
      <c r="E456" s="280" t="s">
        <v>1116</v>
      </c>
      <c r="F456" s="335"/>
      <c r="G456" s="281">
        <v>632</v>
      </c>
      <c r="H456" s="280">
        <v>259</v>
      </c>
      <c r="I456" s="336" t="s">
        <v>1735</v>
      </c>
      <c r="J456" s="283">
        <v>6894000</v>
      </c>
      <c r="K456" s="284"/>
      <c r="L456" s="285"/>
      <c r="M456" s="286">
        <f t="shared" si="366"/>
        <v>6894000</v>
      </c>
      <c r="N456" s="337"/>
      <c r="O456" s="288">
        <v>50000</v>
      </c>
      <c r="P456" s="289">
        <f t="shared" si="367"/>
        <v>6944000</v>
      </c>
      <c r="Q456" s="290" t="str">
        <f t="shared" si="368"/>
        <v>X</v>
      </c>
      <c r="R456" s="400" t="s">
        <v>2332</v>
      </c>
      <c r="S456" s="292" t="s">
        <v>489</v>
      </c>
      <c r="U456" s="332" t="s">
        <v>489</v>
      </c>
      <c r="V456" s="284"/>
      <c r="W456" s="284"/>
      <c r="X456" s="292" t="str">
        <f t="shared" si="369"/>
        <v>OK</v>
      </c>
      <c r="Z456" s="292" t="s">
        <v>883</v>
      </c>
      <c r="AA456" s="284">
        <f t="shared" si="373"/>
        <v>0</v>
      </c>
      <c r="AB456" s="284">
        <f t="shared" si="374"/>
        <v>50000</v>
      </c>
      <c r="AC456" s="292" t="str">
        <f t="shared" si="370"/>
        <v>OK</v>
      </c>
      <c r="AE456" s="333" t="str">
        <f t="shared" si="375"/>
        <v>세입없음</v>
      </c>
      <c r="AG456" s="318">
        <f t="shared" si="371"/>
        <v>732</v>
      </c>
      <c r="AH456" s="290" t="str">
        <f t="shared" si="372"/>
        <v>OK</v>
      </c>
      <c r="AJ456" s="292" t="str">
        <f t="array" ref="AJ456">IF(D456="","",INDEX(구분표!$I$2:$I$313, MATCH(1,(구분표!$E$2:$E$313='17년일출'!C456)*(구분표!$F$2:$F$313='17년일출'!D456)*(구분표!$G$2:$G$313='17년일출'!B456),0)))</f>
        <v>0222</v>
      </c>
      <c r="AL456" s="292"/>
    </row>
    <row r="457" spans="1:38" ht="50.1" customHeight="1">
      <c r="A457" s="252">
        <v>447</v>
      </c>
      <c r="B457" s="334" t="str">
        <f>IFERROR(VLOOKUP($D457,구분표!$A$2:$C$313,2,FALSE),"")</f>
        <v>농정해양위원회</v>
      </c>
      <c r="C457" s="318" t="str">
        <f>IFERROR(VLOOKUP($D457,구분표!$A$2:$C$313,3,FALSE),"")</f>
        <v>농정해양국</v>
      </c>
      <c r="D457" s="299" t="s">
        <v>1730</v>
      </c>
      <c r="E457" s="280" t="s">
        <v>1116</v>
      </c>
      <c r="F457" s="335"/>
      <c r="G457" s="281">
        <v>632</v>
      </c>
      <c r="H457" s="280">
        <v>272</v>
      </c>
      <c r="I457" s="336" t="s">
        <v>1736</v>
      </c>
      <c r="J457" s="283">
        <v>160000</v>
      </c>
      <c r="K457" s="284"/>
      <c r="L457" s="285"/>
      <c r="M457" s="286">
        <f t="shared" si="366"/>
        <v>160000</v>
      </c>
      <c r="N457" s="337"/>
      <c r="O457" s="288"/>
      <c r="P457" s="289">
        <f t="shared" si="367"/>
        <v>160000</v>
      </c>
      <c r="Q457" s="290" t="str">
        <f t="shared" si="368"/>
        <v>X</v>
      </c>
      <c r="R457" s="400"/>
      <c r="S457" s="292" t="s">
        <v>489</v>
      </c>
      <c r="U457" s="332" t="s">
        <v>489</v>
      </c>
      <c r="V457" s="284"/>
      <c r="W457" s="284"/>
      <c r="X457" s="292" t="str">
        <f t="shared" si="369"/>
        <v>OK</v>
      </c>
      <c r="Z457" s="292" t="s">
        <v>883</v>
      </c>
      <c r="AA457" s="284">
        <f t="shared" si="373"/>
        <v>0</v>
      </c>
      <c r="AB457" s="284">
        <f t="shared" si="374"/>
        <v>0</v>
      </c>
      <c r="AC457" s="292" t="str">
        <f t="shared" si="370"/>
        <v>OK</v>
      </c>
      <c r="AE457" s="333" t="str">
        <f t="shared" si="375"/>
        <v>세입없음</v>
      </c>
      <c r="AG457" s="318">
        <f t="shared" si="371"/>
        <v>732</v>
      </c>
      <c r="AH457" s="290" t="str">
        <f t="shared" si="372"/>
        <v>OK</v>
      </c>
      <c r="AJ457" s="292" t="str">
        <f t="array" ref="AJ457">IF(D457="","",INDEX(구분표!$I$2:$I$313, MATCH(1,(구분표!$E$2:$E$313='17년일출'!C457)*(구분표!$F$2:$F$313='17년일출'!D457)*(구분표!$G$2:$G$313='17년일출'!B457),0)))</f>
        <v>0222</v>
      </c>
      <c r="AL457" s="292"/>
    </row>
    <row r="458" spans="1:38" ht="50.1" customHeight="1">
      <c r="A458" s="252">
        <v>448</v>
      </c>
      <c r="B458" s="334" t="str">
        <f>IFERROR(VLOOKUP($D458,구분표!$A$2:$C$313,2,FALSE),"")</f>
        <v>농정해양위원회</v>
      </c>
      <c r="C458" s="318" t="str">
        <f>IFERROR(VLOOKUP($D458,구분표!$A$2:$C$313,3,FALSE),"")</f>
        <v>농정해양국</v>
      </c>
      <c r="D458" s="299" t="s">
        <v>1730</v>
      </c>
      <c r="E458" s="280" t="s">
        <v>1116</v>
      </c>
      <c r="F458" s="335"/>
      <c r="G458" s="281">
        <v>635</v>
      </c>
      <c r="H458" s="280">
        <v>311</v>
      </c>
      <c r="I458" s="336" t="s">
        <v>1737</v>
      </c>
      <c r="J458" s="283">
        <v>700000</v>
      </c>
      <c r="K458" s="284"/>
      <c r="L458" s="285"/>
      <c r="M458" s="286">
        <f t="shared" si="366"/>
        <v>700000</v>
      </c>
      <c r="N458" s="337"/>
      <c r="O458" s="288"/>
      <c r="P458" s="289">
        <f t="shared" si="367"/>
        <v>700000</v>
      </c>
      <c r="Q458" s="290" t="str">
        <f t="shared" si="368"/>
        <v>X</v>
      </c>
      <c r="R458" s="400"/>
      <c r="S458" s="292" t="s">
        <v>489</v>
      </c>
      <c r="U458" s="332" t="s">
        <v>489</v>
      </c>
      <c r="V458" s="284"/>
      <c r="W458" s="284"/>
      <c r="X458" s="292" t="str">
        <f t="shared" si="369"/>
        <v>OK</v>
      </c>
      <c r="Z458" s="292" t="s">
        <v>883</v>
      </c>
      <c r="AA458" s="284">
        <f t="shared" si="373"/>
        <v>0</v>
      </c>
      <c r="AB458" s="284">
        <f t="shared" si="374"/>
        <v>0</v>
      </c>
      <c r="AC458" s="292" t="str">
        <f t="shared" si="370"/>
        <v>OK</v>
      </c>
      <c r="AE458" s="333" t="str">
        <f t="shared" si="375"/>
        <v>세입없음</v>
      </c>
      <c r="AG458" s="318">
        <f t="shared" si="371"/>
        <v>732</v>
      </c>
      <c r="AH458" s="290" t="str">
        <f t="shared" si="372"/>
        <v>OK</v>
      </c>
      <c r="AJ458" s="292" t="str">
        <f t="array" ref="AJ458">IF(D458="","",INDEX(구분표!$I$2:$I$313, MATCH(1,(구분표!$E$2:$E$313='17년일출'!C458)*(구분표!$F$2:$F$313='17년일출'!D458)*(구분표!$G$2:$G$313='17년일출'!B458),0)))</f>
        <v>0222</v>
      </c>
      <c r="AL458" s="292"/>
    </row>
    <row r="459" spans="1:38" ht="50.1" customHeight="1">
      <c r="A459" s="252">
        <v>449</v>
      </c>
      <c r="B459" s="334" t="str">
        <f>IFERROR(VLOOKUP($D459,구분표!$A$2:$C$313,2,FALSE),"")</f>
        <v>농정해양위원회</v>
      </c>
      <c r="C459" s="318" t="str">
        <f>IFERROR(VLOOKUP($D459,구분표!$A$2:$C$313,3,FALSE),"")</f>
        <v>농정해양국</v>
      </c>
      <c r="D459" s="299" t="s">
        <v>1730</v>
      </c>
      <c r="E459" s="280" t="s">
        <v>1116</v>
      </c>
      <c r="F459" s="335"/>
      <c r="G459" s="281">
        <v>635</v>
      </c>
      <c r="H459" s="280">
        <v>323</v>
      </c>
      <c r="I459" s="336" t="s">
        <v>1738</v>
      </c>
      <c r="J459" s="283">
        <v>650000</v>
      </c>
      <c r="K459" s="284"/>
      <c r="L459" s="285"/>
      <c r="M459" s="286">
        <f t="shared" si="366"/>
        <v>650000</v>
      </c>
      <c r="N459" s="337"/>
      <c r="O459" s="288"/>
      <c r="P459" s="289">
        <f t="shared" si="367"/>
        <v>650000</v>
      </c>
      <c r="Q459" s="290" t="str">
        <f t="shared" si="368"/>
        <v>X</v>
      </c>
      <c r="R459" s="400"/>
      <c r="S459" s="292" t="s">
        <v>489</v>
      </c>
      <c r="U459" s="332" t="s">
        <v>489</v>
      </c>
      <c r="V459" s="284"/>
      <c r="W459" s="284"/>
      <c r="X459" s="292" t="str">
        <f t="shared" si="369"/>
        <v>OK</v>
      </c>
      <c r="Z459" s="292" t="s">
        <v>883</v>
      </c>
      <c r="AA459" s="284">
        <f t="shared" si="373"/>
        <v>0</v>
      </c>
      <c r="AB459" s="284">
        <f t="shared" si="374"/>
        <v>0</v>
      </c>
      <c r="AC459" s="292" t="str">
        <f t="shared" si="370"/>
        <v>OK</v>
      </c>
      <c r="AE459" s="333" t="str">
        <f t="shared" si="375"/>
        <v>세입없음</v>
      </c>
      <c r="AG459" s="318">
        <f t="shared" si="371"/>
        <v>732</v>
      </c>
      <c r="AH459" s="290" t="str">
        <f t="shared" si="372"/>
        <v>OK</v>
      </c>
      <c r="AJ459" s="292" t="str">
        <f t="array" ref="AJ459">IF(D459="","",INDEX(구분표!$I$2:$I$313, MATCH(1,(구분표!$E$2:$E$313='17년일출'!C459)*(구분표!$F$2:$F$313='17년일출'!D459)*(구분표!$G$2:$G$313='17년일출'!B459),0)))</f>
        <v>0222</v>
      </c>
      <c r="AL459" s="292"/>
    </row>
    <row r="460" spans="1:38" ht="50.1" customHeight="1">
      <c r="A460" s="252">
        <v>450</v>
      </c>
      <c r="B460" s="334" t="str">
        <f>IFERROR(VLOOKUP($D460,구분표!$A$2:$C$313,2,FALSE),"")</f>
        <v>농정해양위원회</v>
      </c>
      <c r="C460" s="318" t="str">
        <f>IFERROR(VLOOKUP($D460,구분표!$A$2:$C$313,3,FALSE),"")</f>
        <v>농정해양국</v>
      </c>
      <c r="D460" s="299" t="s">
        <v>303</v>
      </c>
      <c r="E460" s="280" t="s">
        <v>1116</v>
      </c>
      <c r="F460" s="335"/>
      <c r="G460" s="281">
        <v>670</v>
      </c>
      <c r="H460" s="280">
        <v>773</v>
      </c>
      <c r="I460" s="336" t="s">
        <v>1739</v>
      </c>
      <c r="J460" s="283">
        <v>580000</v>
      </c>
      <c r="K460" s="284"/>
      <c r="L460" s="285"/>
      <c r="M460" s="286">
        <f t="shared" si="366"/>
        <v>580000</v>
      </c>
      <c r="N460" s="337"/>
      <c r="O460" s="288"/>
      <c r="P460" s="289">
        <f t="shared" si="367"/>
        <v>580000</v>
      </c>
      <c r="Q460" s="290" t="str">
        <f t="shared" si="368"/>
        <v>X</v>
      </c>
      <c r="R460" s="400"/>
      <c r="S460" s="292" t="s">
        <v>489</v>
      </c>
      <c r="U460" s="332" t="s">
        <v>489</v>
      </c>
      <c r="V460" s="284"/>
      <c r="W460" s="284"/>
      <c r="X460" s="292" t="str">
        <f t="shared" si="369"/>
        <v>OK</v>
      </c>
      <c r="Z460" s="292" t="s">
        <v>883</v>
      </c>
      <c r="AA460" s="284">
        <f t="shared" si="373"/>
        <v>0</v>
      </c>
      <c r="AB460" s="284">
        <f t="shared" si="374"/>
        <v>0</v>
      </c>
      <c r="AC460" s="292" t="str">
        <f t="shared" si="370"/>
        <v>OK</v>
      </c>
      <c r="AE460" s="333" t="str">
        <f t="shared" si="375"/>
        <v>세입없음</v>
      </c>
      <c r="AG460" s="318">
        <f t="shared" si="371"/>
        <v>732</v>
      </c>
      <c r="AH460" s="290" t="str">
        <f t="shared" si="372"/>
        <v>OK</v>
      </c>
      <c r="AJ460" s="292" t="str">
        <f t="array" ref="AJ460">IF(D460="","",INDEX(구분표!$I$2:$I$313, MATCH(1,(구분표!$E$2:$E$313='17년일출'!C460)*(구분표!$F$2:$F$313='17년일출'!D460)*(구분표!$G$2:$G$313='17년일출'!B460),0)))</f>
        <v>0225</v>
      </c>
      <c r="AL460" s="292"/>
    </row>
    <row r="461" spans="1:38" ht="50.1" customHeight="1">
      <c r="A461" s="252">
        <v>451</v>
      </c>
      <c r="B461" s="334" t="str">
        <f>IFERROR(VLOOKUP($D461,구분표!$A$2:$C$313,2,FALSE),"")</f>
        <v>농정해양위원회</v>
      </c>
      <c r="C461" s="318" t="str">
        <f>IFERROR(VLOOKUP($D461,구분표!$A$2:$C$313,3,FALSE),"")</f>
        <v>농정해양국</v>
      </c>
      <c r="D461" s="299" t="s">
        <v>303</v>
      </c>
      <c r="E461" s="280" t="s">
        <v>1116</v>
      </c>
      <c r="F461" s="335"/>
      <c r="G461" s="281">
        <v>670</v>
      </c>
      <c r="H461" s="280">
        <v>773</v>
      </c>
      <c r="I461" s="336" t="s">
        <v>1740</v>
      </c>
      <c r="J461" s="283">
        <v>20000</v>
      </c>
      <c r="K461" s="284"/>
      <c r="L461" s="285"/>
      <c r="M461" s="286">
        <f t="shared" si="366"/>
        <v>20000</v>
      </c>
      <c r="N461" s="337"/>
      <c r="O461" s="288"/>
      <c r="P461" s="289">
        <f t="shared" si="367"/>
        <v>20000</v>
      </c>
      <c r="Q461" s="290" t="str">
        <f t="shared" si="368"/>
        <v>X</v>
      </c>
      <c r="R461" s="400"/>
      <c r="S461" s="292" t="s">
        <v>489</v>
      </c>
      <c r="U461" s="332" t="s">
        <v>489</v>
      </c>
      <c r="V461" s="284"/>
      <c r="W461" s="284"/>
      <c r="X461" s="292" t="str">
        <f t="shared" si="369"/>
        <v>OK</v>
      </c>
      <c r="Z461" s="292" t="s">
        <v>883</v>
      </c>
      <c r="AA461" s="284">
        <f t="shared" si="373"/>
        <v>0</v>
      </c>
      <c r="AB461" s="284">
        <f t="shared" si="374"/>
        <v>0</v>
      </c>
      <c r="AC461" s="292" t="str">
        <f t="shared" si="370"/>
        <v>OK</v>
      </c>
      <c r="AE461" s="333" t="str">
        <f t="shared" si="375"/>
        <v>세입없음</v>
      </c>
      <c r="AG461" s="318">
        <f t="shared" si="371"/>
        <v>732</v>
      </c>
      <c r="AH461" s="290" t="str">
        <f t="shared" si="372"/>
        <v>OK</v>
      </c>
      <c r="AJ461" s="292" t="str">
        <f t="array" ref="AJ461">IF(D461="","",INDEX(구분표!$I$2:$I$313, MATCH(1,(구분표!$E$2:$E$313='17년일출'!C461)*(구분표!$F$2:$F$313='17년일출'!D461)*(구분표!$G$2:$G$313='17년일출'!B461),0)))</f>
        <v>0225</v>
      </c>
      <c r="AL461" s="292"/>
    </row>
    <row r="462" spans="1:38" ht="50.1" customHeight="1">
      <c r="A462" s="252">
        <v>452</v>
      </c>
      <c r="B462" s="334" t="str">
        <f>IFERROR(VLOOKUP($D462,구분표!$A$2:$C$313,2,FALSE),"")</f>
        <v>농정해양위원회</v>
      </c>
      <c r="C462" s="318" t="str">
        <f>IFERROR(VLOOKUP($D462,구분표!$A$2:$C$313,3,FALSE),"")</f>
        <v>농정해양국</v>
      </c>
      <c r="D462" s="299" t="s">
        <v>303</v>
      </c>
      <c r="E462" s="280" t="s">
        <v>1116</v>
      </c>
      <c r="F462" s="335"/>
      <c r="G462" s="281">
        <v>670</v>
      </c>
      <c r="H462" s="280">
        <v>776</v>
      </c>
      <c r="I462" s="336" t="s">
        <v>1741</v>
      </c>
      <c r="J462" s="283">
        <v>800000</v>
      </c>
      <c r="K462" s="284"/>
      <c r="L462" s="285"/>
      <c r="M462" s="286">
        <f t="shared" si="366"/>
        <v>800000</v>
      </c>
      <c r="N462" s="337"/>
      <c r="O462" s="288"/>
      <c r="P462" s="289">
        <f t="shared" si="367"/>
        <v>800000</v>
      </c>
      <c r="Q462" s="290" t="str">
        <f t="shared" si="368"/>
        <v>X</v>
      </c>
      <c r="R462" s="400"/>
      <c r="S462" s="292" t="s">
        <v>489</v>
      </c>
      <c r="U462" s="332" t="s">
        <v>489</v>
      </c>
      <c r="V462" s="284"/>
      <c r="W462" s="284"/>
      <c r="X462" s="292" t="str">
        <f t="shared" si="369"/>
        <v>OK</v>
      </c>
      <c r="Z462" s="292" t="s">
        <v>883</v>
      </c>
      <c r="AA462" s="284">
        <f t="shared" si="373"/>
        <v>0</v>
      </c>
      <c r="AB462" s="284">
        <f t="shared" si="374"/>
        <v>0</v>
      </c>
      <c r="AC462" s="292" t="str">
        <f t="shared" si="370"/>
        <v>OK</v>
      </c>
      <c r="AE462" s="333" t="str">
        <f t="shared" si="375"/>
        <v>세입없음</v>
      </c>
      <c r="AG462" s="318">
        <f t="shared" si="371"/>
        <v>732</v>
      </c>
      <c r="AH462" s="290" t="str">
        <f t="shared" si="372"/>
        <v>OK</v>
      </c>
      <c r="AJ462" s="292" t="str">
        <f t="array" ref="AJ462">IF(D462="","",INDEX(구분표!$I$2:$I$313, MATCH(1,(구분표!$E$2:$E$313='17년일출'!C462)*(구분표!$F$2:$F$313='17년일출'!D462)*(구분표!$G$2:$G$313='17년일출'!B462),0)))</f>
        <v>0225</v>
      </c>
      <c r="AL462" s="292"/>
    </row>
    <row r="463" spans="1:38" ht="50.1" customHeight="1">
      <c r="A463" s="252">
        <v>453</v>
      </c>
      <c r="B463" s="334" t="str">
        <f>IFERROR(VLOOKUP($D463,구분표!$A$2:$C$313,2,FALSE),"")</f>
        <v>농정해양위원회</v>
      </c>
      <c r="C463" s="318" t="str">
        <f>IFERROR(VLOOKUP($D463,구분표!$A$2:$C$313,3,FALSE),"")</f>
        <v>농정해양국</v>
      </c>
      <c r="D463" s="299" t="s">
        <v>303</v>
      </c>
      <c r="E463" s="280" t="s">
        <v>1978</v>
      </c>
      <c r="F463" s="335"/>
      <c r="G463" s="281">
        <v>667</v>
      </c>
      <c r="H463" s="280"/>
      <c r="I463" s="336" t="s">
        <v>2069</v>
      </c>
      <c r="J463" s="283">
        <v>3000</v>
      </c>
      <c r="K463" s="284"/>
      <c r="L463" s="285"/>
      <c r="M463" s="286">
        <f t="shared" si="366"/>
        <v>3000</v>
      </c>
      <c r="N463" s="337"/>
      <c r="O463" s="288"/>
      <c r="P463" s="289">
        <f t="shared" si="367"/>
        <v>3000</v>
      </c>
      <c r="Q463" s="290" t="str">
        <f t="shared" si="368"/>
        <v>X</v>
      </c>
      <c r="R463" s="400" t="s">
        <v>2070</v>
      </c>
      <c r="S463" s="292" t="s">
        <v>1991</v>
      </c>
      <c r="U463" s="332" t="s">
        <v>1991</v>
      </c>
      <c r="V463" s="284"/>
      <c r="W463" s="284"/>
      <c r="X463" s="292" t="str">
        <f t="shared" si="369"/>
        <v>OK</v>
      </c>
      <c r="Z463" s="292" t="s">
        <v>1991</v>
      </c>
      <c r="AA463" s="284">
        <f t="shared" si="373"/>
        <v>0</v>
      </c>
      <c r="AB463" s="284">
        <f t="shared" si="374"/>
        <v>0</v>
      </c>
      <c r="AC463" s="292" t="str">
        <f t="shared" si="370"/>
        <v>OK</v>
      </c>
      <c r="AE463" s="333" t="str">
        <f t="shared" si="375"/>
        <v>세입없음</v>
      </c>
      <c r="AG463" s="318">
        <f t="shared" si="371"/>
        <v>732</v>
      </c>
      <c r="AH463" s="290" t="str">
        <f t="shared" si="372"/>
        <v>OK</v>
      </c>
      <c r="AJ463" s="292" t="str">
        <f t="array" ref="AJ463">IF(D463="","",INDEX(구분표!$I$2:$I$313, MATCH(1,(구분표!$E$2:$E$313='17년일출'!C463)*(구분표!$F$2:$F$313='17년일출'!D463)*(구분표!$G$2:$G$313='17년일출'!B463),0)))</f>
        <v>0225</v>
      </c>
      <c r="AL463" s="292"/>
    </row>
    <row r="464" spans="1:38" ht="50.1" customHeight="1">
      <c r="A464" s="252">
        <v>454</v>
      </c>
      <c r="B464" s="334" t="str">
        <f>IFERROR(VLOOKUP($D464,구분표!$A$2:$C$313,2,FALSE),"")</f>
        <v>농정해양위원회</v>
      </c>
      <c r="C464" s="318" t="str">
        <f>IFERROR(VLOOKUP($D464,구분표!$A$2:$C$313,3,FALSE),"")</f>
        <v>농정해양국</v>
      </c>
      <c r="D464" s="299" t="s">
        <v>1731</v>
      </c>
      <c r="E464" s="280" t="s">
        <v>1116</v>
      </c>
      <c r="F464" s="335"/>
      <c r="G464" s="281">
        <v>675</v>
      </c>
      <c r="H464" s="280">
        <v>815</v>
      </c>
      <c r="I464" s="336" t="s">
        <v>1732</v>
      </c>
      <c r="J464" s="283">
        <v>3957369</v>
      </c>
      <c r="K464" s="284"/>
      <c r="L464" s="285"/>
      <c r="M464" s="286">
        <f t="shared" si="366"/>
        <v>3957369</v>
      </c>
      <c r="N464" s="337">
        <v>-2957369</v>
      </c>
      <c r="O464" s="288"/>
      <c r="P464" s="289">
        <f t="shared" si="367"/>
        <v>1000000</v>
      </c>
      <c r="Q464" s="290" t="str">
        <f t="shared" si="368"/>
        <v>X</v>
      </c>
      <c r="R464" s="400"/>
      <c r="S464" s="292" t="s">
        <v>489</v>
      </c>
      <c r="U464" s="332" t="s">
        <v>489</v>
      </c>
      <c r="V464" s="284"/>
      <c r="W464" s="284"/>
      <c r="X464" s="292" t="str">
        <f t="shared" si="369"/>
        <v>OK</v>
      </c>
      <c r="Z464" s="292" t="s">
        <v>883</v>
      </c>
      <c r="AA464" s="284">
        <f t="shared" si="373"/>
        <v>0</v>
      </c>
      <c r="AB464" s="284">
        <f t="shared" si="374"/>
        <v>-2957369</v>
      </c>
      <c r="AC464" s="292" t="str">
        <f t="shared" si="370"/>
        <v>OK</v>
      </c>
      <c r="AE464" s="333" t="str">
        <f t="shared" si="375"/>
        <v>세입없음</v>
      </c>
      <c r="AG464" s="318">
        <f t="shared" si="371"/>
        <v>732</v>
      </c>
      <c r="AH464" s="290" t="str">
        <f t="shared" si="372"/>
        <v>OK</v>
      </c>
      <c r="AJ464" s="292" t="str">
        <f t="array" ref="AJ464">IF(D464="","",INDEX(구분표!$I$2:$I$313, MATCH(1,(구분표!$E$2:$E$313='17년일출'!C464)*(구분표!$F$2:$F$313='17년일출'!D464)*(구분표!$G$2:$G$313='17년일출'!B464),0)))</f>
        <v>0226</v>
      </c>
      <c r="AL464" s="292"/>
    </row>
    <row r="465" spans="1:38" ht="50.1" customHeight="1">
      <c r="A465" s="252">
        <v>455</v>
      </c>
      <c r="B465" s="334" t="str">
        <f>IFERROR(VLOOKUP($D465,구분표!$A$2:$C$313,2,FALSE),"")</f>
        <v>농정해양위원회</v>
      </c>
      <c r="C465" s="318" t="str">
        <f>IFERROR(VLOOKUP($D465,구분표!$A$2:$C$313,3,FALSE),"")</f>
        <v>농정해양국</v>
      </c>
      <c r="D465" s="299" t="s">
        <v>297</v>
      </c>
      <c r="E465" s="280" t="s">
        <v>823</v>
      </c>
      <c r="F465" s="335" t="s">
        <v>826</v>
      </c>
      <c r="G465" s="281"/>
      <c r="H465" s="280"/>
      <c r="I465" s="336" t="s">
        <v>1878</v>
      </c>
      <c r="J465" s="283">
        <v>0</v>
      </c>
      <c r="K465" s="284"/>
      <c r="L465" s="285"/>
      <c r="M465" s="286">
        <f t="shared" si="366"/>
        <v>0</v>
      </c>
      <c r="N465" s="337">
        <v>0</v>
      </c>
      <c r="O465" s="288">
        <v>210000</v>
      </c>
      <c r="P465" s="289">
        <f t="shared" si="367"/>
        <v>210000</v>
      </c>
      <c r="Q465" s="290" t="str">
        <f t="shared" si="368"/>
        <v>O</v>
      </c>
      <c r="R465" s="371" t="s">
        <v>2111</v>
      </c>
      <c r="S465" s="292" t="s">
        <v>898</v>
      </c>
      <c r="U465" s="332" t="s">
        <v>831</v>
      </c>
      <c r="V465" s="284"/>
      <c r="W465" s="284"/>
      <c r="X465" s="292" t="str">
        <f t="shared" si="369"/>
        <v>OK</v>
      </c>
      <c r="Z465" s="292" t="s">
        <v>831</v>
      </c>
      <c r="AA465" s="284">
        <v>210000</v>
      </c>
      <c r="AB465" s="284">
        <v>0</v>
      </c>
      <c r="AC465" s="292" t="str">
        <f t="shared" si="370"/>
        <v>OK</v>
      </c>
      <c r="AE465" s="333" t="s">
        <v>1882</v>
      </c>
      <c r="AG465" s="318">
        <f t="shared" si="371"/>
        <v>1</v>
      </c>
      <c r="AH465" s="290" t="str">
        <f t="shared" si="372"/>
        <v>OK</v>
      </c>
      <c r="AJ465" s="292" t="str">
        <f t="array" ref="AJ465">IF(D465="","",INDEX(구분표!$I$2:$I$313, MATCH(1,(구분표!$E$2:$E$313='17년일출'!C465)*(구분표!$F$2:$F$313='17년일출'!D465)*(구분표!$G$2:$G$313='17년일출'!B465),0)))</f>
        <v>0222</v>
      </c>
      <c r="AL465" s="292"/>
    </row>
    <row r="466" spans="1:38" ht="50.1" customHeight="1">
      <c r="A466" s="252">
        <v>456</v>
      </c>
      <c r="B466" s="334" t="str">
        <f>IFERROR(VLOOKUP($D466,구분표!$A$2:$C$313,2,FALSE),"")</f>
        <v>농정해양위원회</v>
      </c>
      <c r="C466" s="318" t="str">
        <f>IFERROR(VLOOKUP($D466,구분표!$A$2:$C$313,3,FALSE),"")</f>
        <v>농정해양국</v>
      </c>
      <c r="D466" s="299" t="s">
        <v>297</v>
      </c>
      <c r="E466" s="280" t="s">
        <v>823</v>
      </c>
      <c r="F466" s="335" t="s">
        <v>826</v>
      </c>
      <c r="G466" s="281"/>
      <c r="H466" s="280"/>
      <c r="I466" s="336" t="s">
        <v>1879</v>
      </c>
      <c r="J466" s="283">
        <v>0</v>
      </c>
      <c r="K466" s="284"/>
      <c r="L466" s="285"/>
      <c r="M466" s="286">
        <f t="shared" si="366"/>
        <v>0</v>
      </c>
      <c r="N466" s="337">
        <v>0</v>
      </c>
      <c r="O466" s="288">
        <v>320000</v>
      </c>
      <c r="P466" s="289">
        <f t="shared" si="367"/>
        <v>320000</v>
      </c>
      <c r="Q466" s="290" t="str">
        <f t="shared" si="368"/>
        <v>O</v>
      </c>
      <c r="R466" s="371" t="s">
        <v>2111</v>
      </c>
      <c r="S466" s="292" t="s">
        <v>898</v>
      </c>
      <c r="U466" s="332" t="s">
        <v>899</v>
      </c>
      <c r="V466" s="284"/>
      <c r="W466" s="284"/>
      <c r="X466" s="292" t="str">
        <f t="shared" si="369"/>
        <v>OK</v>
      </c>
      <c r="Z466" s="292" t="s">
        <v>899</v>
      </c>
      <c r="AA466" s="284">
        <v>160000</v>
      </c>
      <c r="AB466" s="284">
        <v>160000</v>
      </c>
      <c r="AC466" s="292" t="str">
        <f t="shared" si="370"/>
        <v>OK</v>
      </c>
      <c r="AE466" s="333" t="s">
        <v>1883</v>
      </c>
      <c r="AG466" s="318">
        <f t="shared" si="371"/>
        <v>1</v>
      </c>
      <c r="AH466" s="290" t="str">
        <f t="shared" si="372"/>
        <v>OK</v>
      </c>
      <c r="AJ466" s="292" t="str">
        <f t="array" ref="AJ466">IF(D466="","",INDEX(구분표!$I$2:$I$313, MATCH(1,(구분표!$E$2:$E$313='17년일출'!C466)*(구분표!$F$2:$F$313='17년일출'!D466)*(구분표!$G$2:$G$313='17년일출'!B466),0)))</f>
        <v>0222</v>
      </c>
      <c r="AL466" s="292"/>
    </row>
    <row r="467" spans="1:38" ht="50.1" customHeight="1">
      <c r="A467" s="252">
        <v>457</v>
      </c>
      <c r="B467" s="334" t="str">
        <f>IFERROR(VLOOKUP($D467,구분표!$A$2:$C$313,2,FALSE),"")</f>
        <v>농정해양위원회</v>
      </c>
      <c r="C467" s="318" t="str">
        <f>IFERROR(VLOOKUP($D467,구분표!$A$2:$C$313,3,FALSE),"")</f>
        <v>농정해양국</v>
      </c>
      <c r="D467" s="299" t="s">
        <v>299</v>
      </c>
      <c r="E467" s="280" t="s">
        <v>822</v>
      </c>
      <c r="F467" s="335" t="s">
        <v>826</v>
      </c>
      <c r="G467" s="281">
        <v>638</v>
      </c>
      <c r="H467" s="280">
        <v>358</v>
      </c>
      <c r="I467" s="336" t="s">
        <v>1880</v>
      </c>
      <c r="J467" s="283">
        <v>45000</v>
      </c>
      <c r="K467" s="284"/>
      <c r="L467" s="285"/>
      <c r="M467" s="286">
        <f t="shared" si="366"/>
        <v>45000</v>
      </c>
      <c r="N467" s="337">
        <v>-5000</v>
      </c>
      <c r="O467" s="288">
        <v>0</v>
      </c>
      <c r="P467" s="289">
        <f t="shared" si="367"/>
        <v>40000</v>
      </c>
      <c r="Q467" s="290" t="str">
        <f t="shared" si="368"/>
        <v>X</v>
      </c>
      <c r="R467" s="371" t="s">
        <v>2111</v>
      </c>
      <c r="S467" s="292" t="s">
        <v>898</v>
      </c>
      <c r="U467" s="332" t="s">
        <v>899</v>
      </c>
      <c r="V467" s="284"/>
      <c r="W467" s="284"/>
      <c r="X467" s="292" t="str">
        <f t="shared" si="369"/>
        <v>OK</v>
      </c>
      <c r="Z467" s="292" t="s">
        <v>899</v>
      </c>
      <c r="AA467" s="284">
        <v>-5000</v>
      </c>
      <c r="AB467" s="284">
        <v>0</v>
      </c>
      <c r="AC467" s="292" t="str">
        <f t="shared" si="370"/>
        <v>OK</v>
      </c>
      <c r="AE467" s="333" t="s">
        <v>1884</v>
      </c>
      <c r="AG467" s="318">
        <f t="shared" si="371"/>
        <v>1</v>
      </c>
      <c r="AH467" s="290" t="str">
        <f t="shared" si="372"/>
        <v>OK</v>
      </c>
      <c r="AJ467" s="292" t="str">
        <f t="array" ref="AJ467">IF(D467="","",INDEX(구분표!$I$2:$I$313, MATCH(1,(구분표!$E$2:$E$313='17년일출'!C467)*(구분표!$F$2:$F$313='17년일출'!D467)*(구분표!$G$2:$G$313='17년일출'!B467),0)))</f>
        <v>0223</v>
      </c>
      <c r="AL467" s="292"/>
    </row>
    <row r="468" spans="1:38" ht="50.1" customHeight="1">
      <c r="A468" s="252">
        <v>458</v>
      </c>
      <c r="B468" s="334" t="str">
        <f>IFERROR(VLOOKUP($D468,구분표!$A$2:$C$313,2,FALSE),"")</f>
        <v>농정해양위원회</v>
      </c>
      <c r="C468" s="318" t="str">
        <f>IFERROR(VLOOKUP($D468,구분표!$A$2:$C$313,3,FALSE),"")</f>
        <v>농정해양국</v>
      </c>
      <c r="D468" s="299" t="s">
        <v>299</v>
      </c>
      <c r="E468" s="280" t="s">
        <v>822</v>
      </c>
      <c r="F468" s="335" t="s">
        <v>826</v>
      </c>
      <c r="G468" s="281">
        <v>645</v>
      </c>
      <c r="H468" s="280">
        <v>484</v>
      </c>
      <c r="I468" s="336" t="s">
        <v>1881</v>
      </c>
      <c r="J468" s="283">
        <v>217800</v>
      </c>
      <c r="K468" s="284"/>
      <c r="L468" s="285"/>
      <c r="M468" s="286">
        <f t="shared" si="366"/>
        <v>217800</v>
      </c>
      <c r="N468" s="337">
        <v>0</v>
      </c>
      <c r="O468" s="288">
        <v>83600</v>
      </c>
      <c r="P468" s="289">
        <f t="shared" si="367"/>
        <v>301400</v>
      </c>
      <c r="Q468" s="290" t="str">
        <f t="shared" si="368"/>
        <v>X</v>
      </c>
      <c r="R468" s="371" t="s">
        <v>2111</v>
      </c>
      <c r="S468" s="292" t="s">
        <v>898</v>
      </c>
      <c r="U468" s="332" t="s">
        <v>831</v>
      </c>
      <c r="V468" s="284"/>
      <c r="W468" s="284"/>
      <c r="X468" s="292" t="str">
        <f t="shared" si="369"/>
        <v>OK</v>
      </c>
      <c r="Z468" s="292" t="s">
        <v>831</v>
      </c>
      <c r="AA468" s="284">
        <v>83600</v>
      </c>
      <c r="AB468" s="284">
        <v>0</v>
      </c>
      <c r="AC468" s="292" t="str">
        <f t="shared" si="370"/>
        <v>OK</v>
      </c>
      <c r="AE468" s="333" t="s">
        <v>1885</v>
      </c>
      <c r="AG468" s="318">
        <f t="shared" si="371"/>
        <v>1</v>
      </c>
      <c r="AH468" s="290" t="str">
        <f t="shared" si="372"/>
        <v>OK</v>
      </c>
      <c r="AJ468" s="292" t="str">
        <f t="array" ref="AJ468">IF(D468="","",INDEX(구분표!$I$2:$I$313, MATCH(1,(구분표!$E$2:$E$313='17년일출'!C468)*(구분표!$F$2:$F$313='17년일출'!D468)*(구분표!$G$2:$G$313='17년일출'!B468),0)))</f>
        <v>0223</v>
      </c>
      <c r="AL468" s="292"/>
    </row>
    <row r="469" spans="1:38" ht="50.1" customHeight="1">
      <c r="A469" s="252">
        <v>459</v>
      </c>
      <c r="B469" s="334" t="str">
        <f>IFERROR(VLOOKUP($D469,구분표!$A$2:$C$313,2,FALSE),"")</f>
        <v>농정해양위원회</v>
      </c>
      <c r="C469" s="318" t="str">
        <f>IFERROR(VLOOKUP($D469,구분표!$A$2:$C$313,3,FALSE),"")</f>
        <v>농정해양국</v>
      </c>
      <c r="D469" s="299" t="s">
        <v>299</v>
      </c>
      <c r="E469" s="280" t="s">
        <v>822</v>
      </c>
      <c r="F469" s="335" t="s">
        <v>826</v>
      </c>
      <c r="G469" s="281">
        <v>648</v>
      </c>
      <c r="H469" s="280">
        <v>523</v>
      </c>
      <c r="I469" s="336" t="s">
        <v>2082</v>
      </c>
      <c r="J469" s="283">
        <v>2500000</v>
      </c>
      <c r="K469" s="284"/>
      <c r="L469" s="285"/>
      <c r="M469" s="286">
        <f t="shared" si="366"/>
        <v>2500000</v>
      </c>
      <c r="N469" s="337">
        <v>-500000</v>
      </c>
      <c r="O469" s="288"/>
      <c r="P469" s="289">
        <f t="shared" si="367"/>
        <v>2000000</v>
      </c>
      <c r="Q469" s="290" t="str">
        <f t="shared" si="368"/>
        <v>X</v>
      </c>
      <c r="R469" s="371" t="s">
        <v>2111</v>
      </c>
      <c r="S469" s="292" t="s">
        <v>1984</v>
      </c>
      <c r="U469" s="332" t="s">
        <v>1981</v>
      </c>
      <c r="V469" s="284"/>
      <c r="W469" s="284"/>
      <c r="X469" s="292" t="str">
        <f t="shared" si="369"/>
        <v>OK</v>
      </c>
      <c r="Z469" s="292" t="s">
        <v>1981</v>
      </c>
      <c r="AA469" s="284">
        <v>-500000</v>
      </c>
      <c r="AB469" s="284"/>
      <c r="AC469" s="292" t="str">
        <f t="shared" si="370"/>
        <v>OK</v>
      </c>
      <c r="AE469" s="333" t="s">
        <v>2083</v>
      </c>
      <c r="AG469" s="318">
        <f t="shared" si="371"/>
        <v>1</v>
      </c>
      <c r="AH469" s="290" t="str">
        <f t="shared" si="372"/>
        <v>OK</v>
      </c>
      <c r="AJ469" s="292" t="str">
        <f t="array" ref="AJ469">IF(D469="","",INDEX(구분표!$I$2:$I$313, MATCH(1,(구분표!$E$2:$E$313='17년일출'!C469)*(구분표!$F$2:$F$313='17년일출'!D469)*(구분표!$G$2:$G$313='17년일출'!B469),0)))</f>
        <v>0223</v>
      </c>
      <c r="AL469" s="292"/>
    </row>
    <row r="470" spans="1:38" ht="50.1" customHeight="1">
      <c r="A470" s="252">
        <v>460</v>
      </c>
      <c r="B470" s="334" t="str">
        <f>IFERROR(VLOOKUP($D470,구분표!$A$2:$C$313,2,FALSE),"")</f>
        <v>농정해양위원회</v>
      </c>
      <c r="C470" s="318" t="str">
        <f>IFERROR(VLOOKUP($D470,구분표!$A$2:$C$313,3,FALSE),"")</f>
        <v>농정해양국</v>
      </c>
      <c r="D470" s="299" t="s">
        <v>2142</v>
      </c>
      <c r="E470" s="280" t="s">
        <v>1986</v>
      </c>
      <c r="F470" s="335"/>
      <c r="G470" s="281"/>
      <c r="H470" s="280"/>
      <c r="I470" s="336" t="s">
        <v>2168</v>
      </c>
      <c r="J470" s="283">
        <v>0</v>
      </c>
      <c r="K470" s="284"/>
      <c r="L470" s="285"/>
      <c r="M470" s="286">
        <f>J470+K470+L470</f>
        <v>0</v>
      </c>
      <c r="N470" s="337"/>
      <c r="O470" s="288">
        <v>300000</v>
      </c>
      <c r="P470" s="289">
        <f>J470+N470+O470</f>
        <v>300000</v>
      </c>
      <c r="Q470" s="290" t="str">
        <f>IF(AND((M470=0),(P470&gt;0)),"O",IF(AND((K470&lt;0),(M470-P470&lt;0)),"O","X"))</f>
        <v>O</v>
      </c>
      <c r="R470" s="400"/>
      <c r="S470" s="292" t="s">
        <v>1991</v>
      </c>
      <c r="U470" s="332" t="s">
        <v>1991</v>
      </c>
      <c r="V470" s="284"/>
      <c r="W470" s="284"/>
      <c r="X470" s="292" t="str">
        <f t="shared" si="369"/>
        <v>OK</v>
      </c>
      <c r="Z470" s="292" t="s">
        <v>1991</v>
      </c>
      <c r="AA470" s="284">
        <f t="shared" ref="AA470:AA483" si="376">IF($U470&lt;&gt;"도비",IF($S470="국도비","직접입력",SUM($N470:$O470)),)</f>
        <v>0</v>
      </c>
      <c r="AB470" s="284">
        <f t="shared" ref="AB470:AB483" si="377">IF($U470="도비",SUM(N470:O470),IF($S470="국도비","직접입력",SUM(N470:O470)-AA470))</f>
        <v>300000</v>
      </c>
      <c r="AC470" s="292" t="str">
        <f t="shared" si="370"/>
        <v>OK</v>
      </c>
      <c r="AE470" s="333" t="str">
        <f>IF(U470="","",IF(U470="도비","세입없음","직접입력"))</f>
        <v>세입없음</v>
      </c>
      <c r="AG470" s="318">
        <f t="shared" si="371"/>
        <v>732</v>
      </c>
      <c r="AH470" s="290" t="str">
        <f>IF(U470="","",IF(AND(U470="도비",AE470="세입없음"),"OK",IF(AND(U470&lt;&gt;"도비",AE470&lt;&gt;""),"OK","@@")))</f>
        <v>OK</v>
      </c>
      <c r="AJ470" s="292" t="str">
        <f t="array" ref="AJ470">IF(D470="","",INDEX(구분표!$I$2:$I$313, MATCH(1,(구분표!$E$2:$E$313='17년일출'!C470)*(구분표!$F$2:$F$313='17년일출'!D470)*(구분표!$G$2:$G$313='17년일출'!B470),0)))</f>
        <v>0221</v>
      </c>
      <c r="AL470" s="292"/>
    </row>
    <row r="471" spans="1:38" ht="50.1" customHeight="1">
      <c r="A471" s="252">
        <v>461</v>
      </c>
      <c r="B471" s="334" t="str">
        <f>IFERROR(VLOOKUP($D471,구분표!$A$2:$C$313,2,FALSE),"")</f>
        <v>농정해양위원회</v>
      </c>
      <c r="C471" s="318" t="str">
        <f>IFERROR(VLOOKUP($D471,구분표!$A$2:$C$313,3,FALSE),"")</f>
        <v>농정해양국</v>
      </c>
      <c r="D471" s="299" t="s">
        <v>2099</v>
      </c>
      <c r="E471" s="280" t="s">
        <v>1978</v>
      </c>
      <c r="F471" s="335"/>
      <c r="G471" s="281">
        <v>632</v>
      </c>
      <c r="H471" s="280"/>
      <c r="I471" s="336" t="s">
        <v>2100</v>
      </c>
      <c r="J471" s="283">
        <v>600000</v>
      </c>
      <c r="K471" s="284"/>
      <c r="L471" s="285"/>
      <c r="M471" s="286">
        <f>J471+K471+L471</f>
        <v>600000</v>
      </c>
      <c r="N471" s="337">
        <v>-240000</v>
      </c>
      <c r="O471" s="288"/>
      <c r="P471" s="289">
        <f>J471+N471+O471</f>
        <v>360000</v>
      </c>
      <c r="Q471" s="290" t="str">
        <f>IF(AND((M471=0),(P471&gt;0)),"O",IF(AND((K471&lt;0),(M471-P471&lt;0)),"O","X"))</f>
        <v>X</v>
      </c>
      <c r="R471" s="400"/>
      <c r="S471" s="292" t="s">
        <v>1991</v>
      </c>
      <c r="U471" s="332" t="s">
        <v>1991</v>
      </c>
      <c r="V471" s="284"/>
      <c r="W471" s="284"/>
      <c r="X471" s="292" t="str">
        <f t="shared" si="369"/>
        <v>OK</v>
      </c>
      <c r="Z471" s="292" t="s">
        <v>1991</v>
      </c>
      <c r="AA471" s="284">
        <f t="shared" si="376"/>
        <v>0</v>
      </c>
      <c r="AB471" s="284">
        <f t="shared" si="377"/>
        <v>-240000</v>
      </c>
      <c r="AC471" s="292" t="str">
        <f t="shared" si="370"/>
        <v>OK</v>
      </c>
      <c r="AE471" s="333" t="str">
        <f>IF(U471="","",IF(U471="도비","세입없음","직접입력"))</f>
        <v>세입없음</v>
      </c>
      <c r="AG471" s="318">
        <f t="shared" si="371"/>
        <v>732</v>
      </c>
      <c r="AH471" s="290" t="str">
        <f>IF(U471="","",IF(AND(U471="도비",AE471="세입없음"),"OK",IF(AND(U471&lt;&gt;"도비",AE471&lt;&gt;""),"OK","@@")))</f>
        <v>OK</v>
      </c>
      <c r="AJ471" s="292" t="str">
        <f t="array" ref="AJ471">IF(D471="","",INDEX(구분표!$I$2:$I$313, MATCH(1,(구분표!$E$2:$E$313='17년일출'!C471)*(구분표!$F$2:$F$313='17년일출'!D471)*(구분표!$G$2:$G$313='17년일출'!B471),0)))</f>
        <v>0222</v>
      </c>
      <c r="AL471" s="292"/>
    </row>
    <row r="472" spans="1:38" ht="50.1" customHeight="1">
      <c r="A472" s="252">
        <v>462</v>
      </c>
      <c r="B472" s="334" t="str">
        <f>IFERROR(VLOOKUP($D472,구분표!$A$2:$C$313,2,FALSE),"")</f>
        <v>농정해양위원회</v>
      </c>
      <c r="C472" s="318" t="str">
        <f>IFERROR(VLOOKUP($D472,구분표!$A$2:$C$313,3,FALSE),"")</f>
        <v>농정해양국</v>
      </c>
      <c r="D472" s="299" t="s">
        <v>2097</v>
      </c>
      <c r="E472" s="280" t="s">
        <v>1978</v>
      </c>
      <c r="F472" s="335"/>
      <c r="G472" s="281">
        <v>656</v>
      </c>
      <c r="H472" s="280"/>
      <c r="I472" s="336" t="s">
        <v>2101</v>
      </c>
      <c r="J472" s="283">
        <v>516000</v>
      </c>
      <c r="K472" s="284"/>
      <c r="L472" s="285"/>
      <c r="M472" s="286">
        <f>J472+K472+L472</f>
        <v>516000</v>
      </c>
      <c r="N472" s="337">
        <v>-10000</v>
      </c>
      <c r="O472" s="288"/>
      <c r="P472" s="289">
        <f>J472+N472+O472</f>
        <v>506000</v>
      </c>
      <c r="Q472" s="290" t="str">
        <f>IF(AND((M472=0),(P472&gt;0)),"O",IF(AND((K472&lt;0),(M472-P472&lt;0)),"O","X"))</f>
        <v>X</v>
      </c>
      <c r="R472" s="400"/>
      <c r="S472" s="292" t="s">
        <v>1991</v>
      </c>
      <c r="U472" s="332" t="s">
        <v>1991</v>
      </c>
      <c r="V472" s="284"/>
      <c r="W472" s="284"/>
      <c r="X472" s="292" t="str">
        <f t="shared" si="369"/>
        <v>OK</v>
      </c>
      <c r="Z472" s="292" t="s">
        <v>1991</v>
      </c>
      <c r="AA472" s="284">
        <f t="shared" si="376"/>
        <v>0</v>
      </c>
      <c r="AB472" s="284">
        <f t="shared" si="377"/>
        <v>-10000</v>
      </c>
      <c r="AC472" s="292" t="str">
        <f t="shared" si="370"/>
        <v>OK</v>
      </c>
      <c r="AE472" s="333" t="str">
        <f>IF(U472="","",IF(U472="도비","세입없음","직접입력"))</f>
        <v>세입없음</v>
      </c>
      <c r="AG472" s="318">
        <f t="shared" si="371"/>
        <v>732</v>
      </c>
      <c r="AH472" s="290" t="str">
        <f>IF(U472="","",IF(AND(U472="도비",AE472="세입없음"),"OK",IF(AND(U472&lt;&gt;"도비",AE472&lt;&gt;""),"OK","@@")))</f>
        <v>OK</v>
      </c>
      <c r="AJ472" s="292" t="str">
        <f t="array" ref="AJ472">IF(D472="","",INDEX(구분표!$I$2:$I$313, MATCH(1,(구분표!$E$2:$E$313='17년일출'!C472)*(구분표!$F$2:$F$313='17년일출'!D472)*(구분표!$G$2:$G$313='17년일출'!B472),0)))</f>
        <v>0224</v>
      </c>
      <c r="AL472" s="292"/>
    </row>
    <row r="473" spans="1:38" ht="50.1" customHeight="1">
      <c r="A473" s="252">
        <v>463</v>
      </c>
      <c r="B473" s="334" t="str">
        <f>IFERROR(VLOOKUP($D473,구분표!$A$2:$C$313,2,FALSE),"")</f>
        <v>농정해양위원회</v>
      </c>
      <c r="C473" s="318" t="str">
        <f>IFERROR(VLOOKUP($D473,구분표!$A$2:$C$313,3,FALSE),"")</f>
        <v>축산산림국</v>
      </c>
      <c r="D473" s="299" t="s">
        <v>307</v>
      </c>
      <c r="E473" s="280" t="s">
        <v>822</v>
      </c>
      <c r="F473" s="335"/>
      <c r="G473" s="281">
        <v>693</v>
      </c>
      <c r="H473" s="280">
        <v>59</v>
      </c>
      <c r="I473" s="336" t="s">
        <v>971</v>
      </c>
      <c r="J473" s="283">
        <v>600000</v>
      </c>
      <c r="K473" s="284"/>
      <c r="L473" s="285">
        <v>1400000</v>
      </c>
      <c r="M473" s="286">
        <f t="shared" si="366"/>
        <v>2000000</v>
      </c>
      <c r="N473" s="337"/>
      <c r="O473" s="288">
        <v>900000</v>
      </c>
      <c r="P473" s="289">
        <f t="shared" si="367"/>
        <v>1500000</v>
      </c>
      <c r="Q473" s="290" t="str">
        <f t="shared" si="368"/>
        <v>X</v>
      </c>
      <c r="R473" s="400"/>
      <c r="S473" s="292" t="s">
        <v>883</v>
      </c>
      <c r="U473" s="332" t="s">
        <v>883</v>
      </c>
      <c r="V473" s="284"/>
      <c r="W473" s="284">
        <v>1400000</v>
      </c>
      <c r="X473" s="292" t="str">
        <f t="shared" si="369"/>
        <v>OK</v>
      </c>
      <c r="Z473" s="292" t="s">
        <v>883</v>
      </c>
      <c r="AA473" s="284">
        <f t="shared" si="376"/>
        <v>0</v>
      </c>
      <c r="AB473" s="284">
        <f t="shared" si="377"/>
        <v>900000</v>
      </c>
      <c r="AC473" s="292" t="str">
        <f t="shared" si="370"/>
        <v>OK</v>
      </c>
      <c r="AE473" s="333" t="str">
        <f t="shared" ref="AE473:AE483" si="378">IF(U473="","",IF(U473="도비","세입없음","직접입력"))</f>
        <v>세입없음</v>
      </c>
      <c r="AG473" s="318">
        <f t="shared" si="371"/>
        <v>732</v>
      </c>
      <c r="AH473" s="290" t="str">
        <f t="shared" si="372"/>
        <v>OK</v>
      </c>
      <c r="AJ473" s="292" t="str">
        <f t="array" ref="AJ473">IF(D473="","",INDEX(구분표!$I$2:$I$313, MATCH(1,(구분표!$E$2:$E$313='17년일출'!C473)*(구분표!$F$2:$F$313='17년일출'!D473)*(구분표!$G$2:$G$313='17년일출'!B473),0)))</f>
        <v>0227</v>
      </c>
      <c r="AL473" s="292"/>
    </row>
    <row r="474" spans="1:38" ht="50.1" customHeight="1">
      <c r="A474" s="252">
        <v>464</v>
      </c>
      <c r="B474" s="334" t="str">
        <f>IFERROR(VLOOKUP($D474,구분표!$A$2:$C$313,2,FALSE),"")</f>
        <v>농정해양위원회</v>
      </c>
      <c r="C474" s="318" t="str">
        <f>IFERROR(VLOOKUP($D474,구분표!$A$2:$C$313,3,FALSE),"")</f>
        <v>축산산림국</v>
      </c>
      <c r="D474" s="299" t="s">
        <v>307</v>
      </c>
      <c r="E474" s="280" t="s">
        <v>822</v>
      </c>
      <c r="F474" s="335"/>
      <c r="G474" s="281">
        <v>694</v>
      </c>
      <c r="H474" s="280">
        <v>88</v>
      </c>
      <c r="I474" s="336" t="s">
        <v>972</v>
      </c>
      <c r="J474" s="283">
        <v>200000</v>
      </c>
      <c r="K474" s="284"/>
      <c r="L474" s="285">
        <v>100000</v>
      </c>
      <c r="M474" s="286">
        <f t="shared" si="366"/>
        <v>300000</v>
      </c>
      <c r="N474" s="337"/>
      <c r="O474" s="288">
        <v>100000</v>
      </c>
      <c r="P474" s="289">
        <f t="shared" si="367"/>
        <v>300000</v>
      </c>
      <c r="Q474" s="290" t="str">
        <f t="shared" si="368"/>
        <v>X</v>
      </c>
      <c r="R474" s="400"/>
      <c r="S474" s="292" t="s">
        <v>883</v>
      </c>
      <c r="U474" s="332" t="s">
        <v>883</v>
      </c>
      <c r="V474" s="284"/>
      <c r="W474" s="284">
        <v>100000</v>
      </c>
      <c r="X474" s="292" t="str">
        <f t="shared" si="369"/>
        <v>OK</v>
      </c>
      <c r="Z474" s="292" t="s">
        <v>883</v>
      </c>
      <c r="AA474" s="284">
        <f t="shared" si="376"/>
        <v>0</v>
      </c>
      <c r="AB474" s="284">
        <f t="shared" si="377"/>
        <v>100000</v>
      </c>
      <c r="AC474" s="292" t="str">
        <f t="shared" si="370"/>
        <v>OK</v>
      </c>
      <c r="AE474" s="333" t="str">
        <f t="shared" si="378"/>
        <v>세입없음</v>
      </c>
      <c r="AG474" s="318">
        <f t="shared" si="371"/>
        <v>732</v>
      </c>
      <c r="AH474" s="290" t="str">
        <f t="shared" si="372"/>
        <v>OK</v>
      </c>
      <c r="AJ474" s="292" t="str">
        <f t="array" ref="AJ474">IF(D474="","",INDEX(구분표!$I$2:$I$313, MATCH(1,(구분표!$E$2:$E$313='17년일출'!C474)*(구분표!$F$2:$F$313='17년일출'!D474)*(구분표!$G$2:$G$313='17년일출'!B474),0)))</f>
        <v>0227</v>
      </c>
      <c r="AL474" s="292"/>
    </row>
    <row r="475" spans="1:38" ht="50.1" customHeight="1">
      <c r="A475" s="252">
        <v>465</v>
      </c>
      <c r="B475" s="334" t="str">
        <f>IFERROR(VLOOKUP($D475,구분표!$A$2:$C$313,2,FALSE),"")</f>
        <v>농정해양위원회</v>
      </c>
      <c r="C475" s="318" t="str">
        <f>IFERROR(VLOOKUP($D475,구분표!$A$2:$C$313,3,FALSE),"")</f>
        <v>축산산림국</v>
      </c>
      <c r="D475" s="299" t="s">
        <v>307</v>
      </c>
      <c r="E475" s="280" t="s">
        <v>822</v>
      </c>
      <c r="F475" s="335"/>
      <c r="G475" s="281">
        <v>694</v>
      </c>
      <c r="H475" s="280">
        <v>76</v>
      </c>
      <c r="I475" s="336" t="s">
        <v>973</v>
      </c>
      <c r="J475" s="283">
        <v>825000</v>
      </c>
      <c r="K475" s="284"/>
      <c r="L475" s="285">
        <v>200000</v>
      </c>
      <c r="M475" s="286">
        <f t="shared" si="366"/>
        <v>1025000</v>
      </c>
      <c r="N475" s="337"/>
      <c r="O475" s="288">
        <v>200000</v>
      </c>
      <c r="P475" s="289">
        <f t="shared" si="367"/>
        <v>1025000</v>
      </c>
      <c r="Q475" s="290" t="str">
        <f t="shared" si="368"/>
        <v>X</v>
      </c>
      <c r="R475" s="400"/>
      <c r="S475" s="292" t="s">
        <v>883</v>
      </c>
      <c r="U475" s="332" t="s">
        <v>883</v>
      </c>
      <c r="V475" s="284"/>
      <c r="W475" s="284">
        <v>200000</v>
      </c>
      <c r="X475" s="292" t="str">
        <f t="shared" si="369"/>
        <v>OK</v>
      </c>
      <c r="Z475" s="292" t="s">
        <v>883</v>
      </c>
      <c r="AA475" s="284">
        <f t="shared" si="376"/>
        <v>0</v>
      </c>
      <c r="AB475" s="284">
        <f t="shared" si="377"/>
        <v>200000</v>
      </c>
      <c r="AC475" s="292" t="str">
        <f t="shared" si="370"/>
        <v>OK</v>
      </c>
      <c r="AE475" s="333" t="str">
        <f t="shared" si="378"/>
        <v>세입없음</v>
      </c>
      <c r="AG475" s="318">
        <f t="shared" si="371"/>
        <v>732</v>
      </c>
      <c r="AH475" s="290" t="str">
        <f t="shared" si="372"/>
        <v>OK</v>
      </c>
      <c r="AJ475" s="292" t="str">
        <f t="array" ref="AJ475">IF(D475="","",INDEX(구분표!$I$2:$I$313, MATCH(1,(구분표!$E$2:$E$313='17년일출'!C475)*(구분표!$F$2:$F$313='17년일출'!D475)*(구분표!$G$2:$G$313='17년일출'!B475),0)))</f>
        <v>0227</v>
      </c>
      <c r="AL475" s="292"/>
    </row>
    <row r="476" spans="1:38" ht="50.1" customHeight="1">
      <c r="A476" s="252">
        <v>466</v>
      </c>
      <c r="B476" s="334" t="str">
        <f>IFERROR(VLOOKUP($D476,구분표!$A$2:$C$313,2,FALSE),"")</f>
        <v>농정해양위원회</v>
      </c>
      <c r="C476" s="318" t="str">
        <f>IFERROR(VLOOKUP($D476,구분표!$A$2:$C$313,3,FALSE),"")</f>
        <v>축산산림국</v>
      </c>
      <c r="D476" s="299" t="s">
        <v>310</v>
      </c>
      <c r="E476" s="280" t="s">
        <v>822</v>
      </c>
      <c r="F476" s="335"/>
      <c r="G476" s="281">
        <v>700</v>
      </c>
      <c r="H476" s="280">
        <v>152</v>
      </c>
      <c r="I476" s="336" t="s">
        <v>974</v>
      </c>
      <c r="J476" s="283">
        <v>237600</v>
      </c>
      <c r="K476" s="284"/>
      <c r="L476" s="285">
        <v>15000</v>
      </c>
      <c r="M476" s="286">
        <f t="shared" si="366"/>
        <v>252600</v>
      </c>
      <c r="N476" s="337"/>
      <c r="O476" s="288">
        <v>15000</v>
      </c>
      <c r="P476" s="289">
        <f t="shared" si="367"/>
        <v>252600</v>
      </c>
      <c r="Q476" s="290" t="str">
        <f t="shared" si="368"/>
        <v>X</v>
      </c>
      <c r="R476" s="400"/>
      <c r="S476" s="292" t="s">
        <v>883</v>
      </c>
      <c r="U476" s="332" t="s">
        <v>883</v>
      </c>
      <c r="V476" s="284"/>
      <c r="W476" s="284">
        <v>15000</v>
      </c>
      <c r="X476" s="292" t="str">
        <f t="shared" si="369"/>
        <v>OK</v>
      </c>
      <c r="Z476" s="292" t="s">
        <v>883</v>
      </c>
      <c r="AA476" s="284">
        <f t="shared" si="376"/>
        <v>0</v>
      </c>
      <c r="AB476" s="284">
        <f t="shared" si="377"/>
        <v>15000</v>
      </c>
      <c r="AC476" s="292" t="str">
        <f t="shared" si="370"/>
        <v>OK</v>
      </c>
      <c r="AE476" s="333" t="str">
        <f t="shared" si="378"/>
        <v>세입없음</v>
      </c>
      <c r="AG476" s="318">
        <f t="shared" si="371"/>
        <v>732</v>
      </c>
      <c r="AH476" s="290" t="str">
        <f t="shared" si="372"/>
        <v>OK</v>
      </c>
      <c r="AJ476" s="292" t="str">
        <f t="array" ref="AJ476">IF(D476="","",INDEX(구분표!$I$2:$I$313, MATCH(1,(구분표!$E$2:$E$313='17년일출'!C476)*(구분표!$F$2:$F$313='17년일출'!D476)*(구분표!$G$2:$G$313='17년일출'!B476),0)))</f>
        <v>0228</v>
      </c>
      <c r="AL476" s="292"/>
    </row>
    <row r="477" spans="1:38" ht="50.1" customHeight="1">
      <c r="A477" s="252">
        <v>467</v>
      </c>
      <c r="B477" s="334" t="str">
        <f>IFERROR(VLOOKUP($D477,구분표!$A$2:$C$313,2,FALSE),"")</f>
        <v>농정해양위원회</v>
      </c>
      <c r="C477" s="318" t="str">
        <f>IFERROR(VLOOKUP($D477,구분표!$A$2:$C$313,3,FALSE),"")</f>
        <v>축산산림국</v>
      </c>
      <c r="D477" s="299" t="s">
        <v>310</v>
      </c>
      <c r="E477" s="280" t="s">
        <v>822</v>
      </c>
      <c r="F477" s="335" t="s">
        <v>824</v>
      </c>
      <c r="G477" s="281">
        <v>705</v>
      </c>
      <c r="H477" s="280">
        <v>198</v>
      </c>
      <c r="I477" s="336" t="s">
        <v>975</v>
      </c>
      <c r="J477" s="283">
        <v>5800000</v>
      </c>
      <c r="K477" s="284">
        <v>-5800000</v>
      </c>
      <c r="L477" s="285"/>
      <c r="M477" s="286">
        <f t="shared" si="366"/>
        <v>0</v>
      </c>
      <c r="N477" s="337">
        <v>-5800000</v>
      </c>
      <c r="O477" s="288"/>
      <c r="P477" s="289">
        <f t="shared" si="367"/>
        <v>0</v>
      </c>
      <c r="Q477" s="290" t="str">
        <f t="shared" si="368"/>
        <v>X</v>
      </c>
      <c r="R477" s="400"/>
      <c r="S477" s="292" t="s">
        <v>883</v>
      </c>
      <c r="U477" s="332" t="s">
        <v>883</v>
      </c>
      <c r="V477" s="284"/>
      <c r="W477" s="284">
        <v>-5800000</v>
      </c>
      <c r="X477" s="292" t="str">
        <f t="shared" si="369"/>
        <v>OK</v>
      </c>
      <c r="Z477" s="292" t="s">
        <v>883</v>
      </c>
      <c r="AA477" s="284">
        <f t="shared" si="376"/>
        <v>0</v>
      </c>
      <c r="AB477" s="284">
        <f t="shared" si="377"/>
        <v>-5800000</v>
      </c>
      <c r="AC477" s="292" t="str">
        <f t="shared" si="370"/>
        <v>OK</v>
      </c>
      <c r="AE477" s="333" t="str">
        <f t="shared" si="378"/>
        <v>세입없음</v>
      </c>
      <c r="AG477" s="318">
        <f t="shared" si="371"/>
        <v>732</v>
      </c>
      <c r="AH477" s="290" t="str">
        <f t="shared" si="372"/>
        <v>OK</v>
      </c>
      <c r="AJ477" s="292" t="str">
        <f t="array" ref="AJ477">IF(D477="","",INDEX(구분표!$I$2:$I$313, MATCH(1,(구분표!$E$2:$E$313='17년일출'!C477)*(구분표!$F$2:$F$313='17년일출'!D477)*(구분표!$G$2:$G$313='17년일출'!B477),0)))</f>
        <v>0228</v>
      </c>
      <c r="AL477" s="292"/>
    </row>
    <row r="478" spans="1:38" ht="50.1" customHeight="1">
      <c r="A478" s="252">
        <v>468</v>
      </c>
      <c r="B478" s="334" t="str">
        <f>IFERROR(VLOOKUP($D478,구분표!$A$2:$C$313,2,FALSE),"")</f>
        <v>농정해양위원회</v>
      </c>
      <c r="C478" s="318" t="str">
        <f>IFERROR(VLOOKUP($D478,구분표!$A$2:$C$313,3,FALSE),"")</f>
        <v>축산산림국</v>
      </c>
      <c r="D478" s="299" t="s">
        <v>593</v>
      </c>
      <c r="E478" s="280" t="s">
        <v>822</v>
      </c>
      <c r="F478" s="335"/>
      <c r="G478" s="281">
        <v>742</v>
      </c>
      <c r="H478" s="280">
        <v>463</v>
      </c>
      <c r="I478" s="336" t="s">
        <v>976</v>
      </c>
      <c r="J478" s="283">
        <v>13000</v>
      </c>
      <c r="K478" s="284"/>
      <c r="L478" s="285">
        <v>50000</v>
      </c>
      <c r="M478" s="286">
        <f t="shared" si="366"/>
        <v>63000</v>
      </c>
      <c r="N478" s="337"/>
      <c r="O478" s="288">
        <v>50000</v>
      </c>
      <c r="P478" s="289">
        <f t="shared" si="367"/>
        <v>63000</v>
      </c>
      <c r="Q478" s="290" t="str">
        <f t="shared" si="368"/>
        <v>X</v>
      </c>
      <c r="R478" s="400"/>
      <c r="S478" s="292" t="s">
        <v>883</v>
      </c>
      <c r="U478" s="332" t="s">
        <v>883</v>
      </c>
      <c r="V478" s="284"/>
      <c r="W478" s="284">
        <v>50000</v>
      </c>
      <c r="X478" s="292" t="str">
        <f t="shared" si="369"/>
        <v>OK</v>
      </c>
      <c r="Z478" s="292" t="s">
        <v>883</v>
      </c>
      <c r="AA478" s="284">
        <f t="shared" si="376"/>
        <v>0</v>
      </c>
      <c r="AB478" s="284">
        <f t="shared" si="377"/>
        <v>50000</v>
      </c>
      <c r="AC478" s="292" t="str">
        <f t="shared" si="370"/>
        <v>OK</v>
      </c>
      <c r="AE478" s="333" t="str">
        <f t="shared" si="378"/>
        <v>세입없음</v>
      </c>
      <c r="AG478" s="318">
        <f t="shared" si="371"/>
        <v>732</v>
      </c>
      <c r="AH478" s="290" t="str">
        <f t="shared" si="372"/>
        <v>OK</v>
      </c>
      <c r="AJ478" s="292" t="str">
        <f t="array" ref="AJ478">IF(D478="","",INDEX(구분표!$I$2:$I$313, MATCH(1,(구분표!$E$2:$E$313='17년일출'!C478)*(구분표!$F$2:$F$313='17년일출'!D478)*(구분표!$G$2:$G$313='17년일출'!B478),0)))</f>
        <v>0231</v>
      </c>
      <c r="AL478" s="292"/>
    </row>
    <row r="479" spans="1:38" ht="50.1" customHeight="1">
      <c r="A479" s="252">
        <v>469</v>
      </c>
      <c r="B479" s="334" t="str">
        <f>IFERROR(VLOOKUP($D479,구분표!$A$2:$C$313,2,FALSE),"")</f>
        <v>농정해양위원회</v>
      </c>
      <c r="C479" s="318" t="str">
        <f>IFERROR(VLOOKUP($D479,구분표!$A$2:$C$313,3,FALSE),"")</f>
        <v>축산산림국</v>
      </c>
      <c r="D479" s="299" t="s">
        <v>316</v>
      </c>
      <c r="E479" s="280" t="s">
        <v>823</v>
      </c>
      <c r="F479" s="335"/>
      <c r="G479" s="281"/>
      <c r="H479" s="280">
        <v>82</v>
      </c>
      <c r="I479" s="336" t="s">
        <v>1337</v>
      </c>
      <c r="J479" s="283"/>
      <c r="K479" s="284"/>
      <c r="L479" s="285">
        <v>90000</v>
      </c>
      <c r="M479" s="286">
        <f t="shared" si="366"/>
        <v>90000</v>
      </c>
      <c r="N479" s="337"/>
      <c r="O479" s="288">
        <v>90000</v>
      </c>
      <c r="P479" s="289">
        <f t="shared" si="367"/>
        <v>90000</v>
      </c>
      <c r="Q479" s="290" t="str">
        <f t="shared" si="368"/>
        <v>X</v>
      </c>
      <c r="R479" s="400"/>
      <c r="S479" s="292" t="s">
        <v>883</v>
      </c>
      <c r="U479" s="332" t="s">
        <v>883</v>
      </c>
      <c r="V479" s="284"/>
      <c r="W479" s="284">
        <v>90000</v>
      </c>
      <c r="X479" s="292" t="str">
        <f t="shared" si="369"/>
        <v>OK</v>
      </c>
      <c r="Z479" s="292" t="s">
        <v>883</v>
      </c>
      <c r="AA479" s="284">
        <f t="shared" si="376"/>
        <v>0</v>
      </c>
      <c r="AB479" s="284">
        <f t="shared" si="377"/>
        <v>90000</v>
      </c>
      <c r="AC479" s="292" t="str">
        <f t="shared" si="370"/>
        <v>OK</v>
      </c>
      <c r="AE479" s="333" t="str">
        <f t="shared" si="378"/>
        <v>세입없음</v>
      </c>
      <c r="AG479" s="318">
        <f t="shared" si="371"/>
        <v>732</v>
      </c>
      <c r="AH479" s="290" t="str">
        <f t="shared" si="372"/>
        <v>OK</v>
      </c>
      <c r="AJ479" s="292" t="str">
        <f t="array" ref="AJ479">IF(D479="","",INDEX(구분표!$I$2:$I$313, MATCH(1,(구분표!$E$2:$E$313='17년일출'!C479)*(구분표!$F$2:$F$313='17년일출'!D479)*(구분표!$G$2:$G$313='17년일출'!B479),0)))</f>
        <v>0232</v>
      </c>
      <c r="AL479" s="292"/>
    </row>
    <row r="480" spans="1:38" ht="171.75" customHeight="1">
      <c r="A480" s="252">
        <v>470</v>
      </c>
      <c r="B480" s="334" t="str">
        <f>IFERROR(VLOOKUP($D480,구분표!$A$2:$C$313,2,FALSE),"")</f>
        <v>농정해양위원회</v>
      </c>
      <c r="C480" s="318" t="str">
        <f>IFERROR(VLOOKUP($D480,구분표!$A$2:$C$313,3,FALSE),"")</f>
        <v>축산산림국</v>
      </c>
      <c r="D480" s="299" t="s">
        <v>316</v>
      </c>
      <c r="E480" s="280" t="s">
        <v>823</v>
      </c>
      <c r="F480" s="335"/>
      <c r="G480" s="281"/>
      <c r="H480" s="280">
        <v>83</v>
      </c>
      <c r="I480" s="336" t="s">
        <v>1338</v>
      </c>
      <c r="J480" s="283"/>
      <c r="K480" s="284"/>
      <c r="L480" s="285">
        <v>155000</v>
      </c>
      <c r="M480" s="286">
        <f t="shared" si="366"/>
        <v>155000</v>
      </c>
      <c r="N480" s="337"/>
      <c r="O480" s="288">
        <v>155000</v>
      </c>
      <c r="P480" s="289">
        <f t="shared" si="367"/>
        <v>155000</v>
      </c>
      <c r="Q480" s="290" t="str">
        <f t="shared" si="368"/>
        <v>X</v>
      </c>
      <c r="R480" s="400"/>
      <c r="S480" s="292" t="s">
        <v>883</v>
      </c>
      <c r="U480" s="332" t="s">
        <v>883</v>
      </c>
      <c r="V480" s="284"/>
      <c r="W480" s="284">
        <v>155000</v>
      </c>
      <c r="X480" s="292" t="str">
        <f t="shared" si="369"/>
        <v>OK</v>
      </c>
      <c r="Z480" s="292" t="s">
        <v>883</v>
      </c>
      <c r="AA480" s="284">
        <f t="shared" si="376"/>
        <v>0</v>
      </c>
      <c r="AB480" s="284">
        <f t="shared" si="377"/>
        <v>155000</v>
      </c>
      <c r="AC480" s="292" t="str">
        <f t="shared" si="370"/>
        <v>OK</v>
      </c>
      <c r="AE480" s="333" t="str">
        <f t="shared" si="378"/>
        <v>세입없음</v>
      </c>
      <c r="AG480" s="318">
        <f t="shared" si="371"/>
        <v>732</v>
      </c>
      <c r="AH480" s="290" t="str">
        <f t="shared" si="372"/>
        <v>OK</v>
      </c>
      <c r="AJ480" s="292" t="str">
        <f t="array" ref="AJ480">IF(D480="","",INDEX(구분표!$I$2:$I$313, MATCH(1,(구분표!$E$2:$E$313='17년일출'!C480)*(구분표!$F$2:$F$313='17년일출'!D480)*(구분표!$G$2:$G$313='17년일출'!B480),0)))</f>
        <v>0232</v>
      </c>
      <c r="AL480" s="292"/>
    </row>
    <row r="481" spans="1:38" ht="50.1" customHeight="1">
      <c r="A481" s="252">
        <v>471</v>
      </c>
      <c r="B481" s="334" t="str">
        <f>IFERROR(VLOOKUP($D481,구분표!$A$2:$C$313,2,FALSE),"")</f>
        <v>농정해양위원회</v>
      </c>
      <c r="C481" s="318" t="str">
        <f>IFERROR(VLOOKUP($D481,구분표!$A$2:$C$313,3,FALSE),"")</f>
        <v>축산산림국</v>
      </c>
      <c r="D481" s="299" t="s">
        <v>592</v>
      </c>
      <c r="E481" s="280" t="s">
        <v>823</v>
      </c>
      <c r="F481" s="335"/>
      <c r="G481" s="281"/>
      <c r="H481" s="280">
        <v>80</v>
      </c>
      <c r="I481" s="336" t="s">
        <v>1339</v>
      </c>
      <c r="J481" s="283"/>
      <c r="K481" s="284"/>
      <c r="L481" s="285">
        <v>72000</v>
      </c>
      <c r="M481" s="286">
        <f t="shared" si="366"/>
        <v>72000</v>
      </c>
      <c r="N481" s="337"/>
      <c r="O481" s="288">
        <v>72000</v>
      </c>
      <c r="P481" s="289">
        <f t="shared" si="367"/>
        <v>72000</v>
      </c>
      <c r="Q481" s="290" t="str">
        <f t="shared" si="368"/>
        <v>X</v>
      </c>
      <c r="R481" s="400"/>
      <c r="S481" s="292" t="s">
        <v>883</v>
      </c>
      <c r="U481" s="332" t="s">
        <v>883</v>
      </c>
      <c r="V481" s="284"/>
      <c r="W481" s="284">
        <v>72000</v>
      </c>
      <c r="X481" s="292" t="str">
        <f t="shared" si="369"/>
        <v>OK</v>
      </c>
      <c r="Z481" s="292" t="s">
        <v>883</v>
      </c>
      <c r="AA481" s="284">
        <f t="shared" si="376"/>
        <v>0</v>
      </c>
      <c r="AB481" s="284">
        <f t="shared" si="377"/>
        <v>72000</v>
      </c>
      <c r="AC481" s="292" t="str">
        <f t="shared" si="370"/>
        <v>OK</v>
      </c>
      <c r="AE481" s="333" t="str">
        <f t="shared" si="378"/>
        <v>세입없음</v>
      </c>
      <c r="AG481" s="318">
        <f t="shared" si="371"/>
        <v>732</v>
      </c>
      <c r="AH481" s="290" t="str">
        <f t="shared" si="372"/>
        <v>OK</v>
      </c>
      <c r="AJ481" s="292" t="str">
        <f t="array" ref="AJ481">IF(D481="","",INDEX(구분표!$I$2:$I$313, MATCH(1,(구분표!$E$2:$E$313='17년일출'!C481)*(구분표!$F$2:$F$313='17년일출'!D481)*(구분표!$G$2:$G$313='17년일출'!B481),0)))</f>
        <v>0230</v>
      </c>
      <c r="AL481" s="292"/>
    </row>
    <row r="482" spans="1:38" ht="50.1" customHeight="1">
      <c r="A482" s="252">
        <v>472</v>
      </c>
      <c r="B482" s="334" t="str">
        <f>IFERROR(VLOOKUP($D482,구분표!$A$2:$C$313,2,FALSE),"")</f>
        <v>농정해양위원회</v>
      </c>
      <c r="C482" s="318" t="str">
        <f>IFERROR(VLOOKUP($D482,구분표!$A$2:$C$313,3,FALSE),"")</f>
        <v>축산산림국</v>
      </c>
      <c r="D482" s="299" t="s">
        <v>312</v>
      </c>
      <c r="E482" s="280" t="s">
        <v>823</v>
      </c>
      <c r="F482" s="335"/>
      <c r="G482" s="281"/>
      <c r="H482" s="280">
        <v>76</v>
      </c>
      <c r="I482" s="336" t="s">
        <v>1340</v>
      </c>
      <c r="J482" s="283"/>
      <c r="K482" s="284"/>
      <c r="L482" s="285">
        <v>700000</v>
      </c>
      <c r="M482" s="286">
        <f t="shared" si="366"/>
        <v>700000</v>
      </c>
      <c r="N482" s="337"/>
      <c r="O482" s="288">
        <v>700000</v>
      </c>
      <c r="P482" s="289">
        <f t="shared" si="367"/>
        <v>700000</v>
      </c>
      <c r="Q482" s="290" t="str">
        <f t="shared" si="368"/>
        <v>X</v>
      </c>
      <c r="R482" s="400"/>
      <c r="S482" s="292" t="s">
        <v>883</v>
      </c>
      <c r="U482" s="332" t="s">
        <v>883</v>
      </c>
      <c r="V482" s="284"/>
      <c r="W482" s="284">
        <v>700000</v>
      </c>
      <c r="X482" s="292" t="str">
        <f t="shared" si="369"/>
        <v>OK</v>
      </c>
      <c r="Z482" s="292" t="s">
        <v>883</v>
      </c>
      <c r="AA482" s="284">
        <f t="shared" si="376"/>
        <v>0</v>
      </c>
      <c r="AB482" s="284">
        <f t="shared" si="377"/>
        <v>700000</v>
      </c>
      <c r="AC482" s="292" t="str">
        <f t="shared" si="370"/>
        <v>OK</v>
      </c>
      <c r="AE482" s="333" t="str">
        <f t="shared" si="378"/>
        <v>세입없음</v>
      </c>
      <c r="AG482" s="318">
        <f t="shared" si="371"/>
        <v>732</v>
      </c>
      <c r="AH482" s="290" t="str">
        <f t="shared" si="372"/>
        <v>OK</v>
      </c>
      <c r="AJ482" s="292" t="str">
        <f t="array" ref="AJ482">IF(D482="","",INDEX(구분표!$I$2:$I$313, MATCH(1,(구분표!$E$2:$E$313='17년일출'!C482)*(구분표!$F$2:$F$313='17년일출'!D482)*(구분표!$G$2:$G$313='17년일출'!B482),0)))</f>
        <v>0229</v>
      </c>
      <c r="AL482" s="292"/>
    </row>
    <row r="483" spans="1:38" ht="65.25" customHeight="1">
      <c r="A483" s="252">
        <v>473</v>
      </c>
      <c r="B483" s="334" t="str">
        <f>IFERROR(VLOOKUP($D483,구분표!$A$2:$C$313,2,FALSE),"")</f>
        <v>농정해양위원회</v>
      </c>
      <c r="C483" s="318" t="str">
        <f>IFERROR(VLOOKUP($D483,구분표!$A$2:$C$313,3,FALSE),"")</f>
        <v>축산산림국</v>
      </c>
      <c r="D483" s="299" t="s">
        <v>312</v>
      </c>
      <c r="E483" s="280" t="s">
        <v>823</v>
      </c>
      <c r="F483" s="335"/>
      <c r="G483" s="281"/>
      <c r="H483" s="280">
        <v>78</v>
      </c>
      <c r="I483" s="336" t="s">
        <v>1341</v>
      </c>
      <c r="J483" s="283"/>
      <c r="K483" s="284"/>
      <c r="L483" s="285">
        <v>2500000</v>
      </c>
      <c r="M483" s="286">
        <f t="shared" si="366"/>
        <v>2500000</v>
      </c>
      <c r="N483" s="337"/>
      <c r="O483" s="288">
        <v>2000000</v>
      </c>
      <c r="P483" s="289">
        <f t="shared" si="367"/>
        <v>2000000</v>
      </c>
      <c r="Q483" s="290" t="str">
        <f t="shared" si="368"/>
        <v>X</v>
      </c>
      <c r="R483" s="372" t="s">
        <v>1632</v>
      </c>
      <c r="S483" s="292" t="s">
        <v>883</v>
      </c>
      <c r="U483" s="332" t="s">
        <v>883</v>
      </c>
      <c r="V483" s="284"/>
      <c r="W483" s="284">
        <v>2500000</v>
      </c>
      <c r="X483" s="292" t="str">
        <f t="shared" si="369"/>
        <v>OK</v>
      </c>
      <c r="Z483" s="292" t="s">
        <v>883</v>
      </c>
      <c r="AA483" s="284">
        <f t="shared" si="376"/>
        <v>0</v>
      </c>
      <c r="AB483" s="284">
        <f t="shared" si="377"/>
        <v>2000000</v>
      </c>
      <c r="AC483" s="292" t="str">
        <f t="shared" si="370"/>
        <v>OK</v>
      </c>
      <c r="AE483" s="333" t="str">
        <f t="shared" si="378"/>
        <v>세입없음</v>
      </c>
      <c r="AG483" s="318">
        <f t="shared" si="371"/>
        <v>732</v>
      </c>
      <c r="AH483" s="290" t="str">
        <f t="shared" si="372"/>
        <v>OK</v>
      </c>
      <c r="AJ483" s="292" t="str">
        <f t="array" ref="AJ483">IF(D483="","",INDEX(구분표!$I$2:$I$313, MATCH(1,(구분표!$E$2:$E$313='17년일출'!C483)*(구분표!$F$2:$F$313='17년일출'!D483)*(구분표!$G$2:$G$313='17년일출'!B483),0)))</f>
        <v>0229</v>
      </c>
      <c r="AL483" s="292"/>
    </row>
    <row r="484" spans="1:38" ht="50.1" customHeight="1">
      <c r="A484" s="252">
        <v>474</v>
      </c>
      <c r="B484" s="334" t="str">
        <f>IFERROR(VLOOKUP($D484,구분표!$A$2:$C$313,2,FALSE),"")</f>
        <v>농정해양위원회</v>
      </c>
      <c r="C484" s="318" t="str">
        <f>IFERROR(VLOOKUP($D484,구분표!$A$2:$C$313,3,FALSE),"")</f>
        <v>축산산림국</v>
      </c>
      <c r="D484" s="299" t="s">
        <v>307</v>
      </c>
      <c r="E484" s="280" t="s">
        <v>822</v>
      </c>
      <c r="F484" s="335"/>
      <c r="G484" s="281">
        <v>690</v>
      </c>
      <c r="H484" s="280">
        <v>39</v>
      </c>
      <c r="I484" s="336" t="s">
        <v>1367</v>
      </c>
      <c r="J484" s="283">
        <v>690000</v>
      </c>
      <c r="K484" s="284"/>
      <c r="L484" s="285">
        <v>92000</v>
      </c>
      <c r="M484" s="286">
        <f t="shared" si="366"/>
        <v>782000</v>
      </c>
      <c r="N484" s="337"/>
      <c r="O484" s="288">
        <v>92000</v>
      </c>
      <c r="P484" s="289">
        <f t="shared" si="367"/>
        <v>782000</v>
      </c>
      <c r="Q484" s="290" t="str">
        <f t="shared" si="368"/>
        <v>X</v>
      </c>
      <c r="R484" s="371" t="s">
        <v>2111</v>
      </c>
      <c r="S484" s="292" t="s">
        <v>898</v>
      </c>
      <c r="U484" s="332" t="s">
        <v>831</v>
      </c>
      <c r="V484" s="284">
        <v>80000</v>
      </c>
      <c r="W484" s="284">
        <v>12000</v>
      </c>
      <c r="X484" s="292" t="str">
        <f t="shared" si="369"/>
        <v>OK</v>
      </c>
      <c r="Z484" s="292" t="s">
        <v>831</v>
      </c>
      <c r="AA484" s="284">
        <v>80000</v>
      </c>
      <c r="AB484" s="284">
        <v>12000</v>
      </c>
      <c r="AC484" s="292" t="str">
        <f t="shared" si="370"/>
        <v>OK</v>
      </c>
      <c r="AE484" s="359" t="s">
        <v>1406</v>
      </c>
      <c r="AG484" s="318">
        <f t="shared" si="371"/>
        <v>1</v>
      </c>
      <c r="AH484" s="290" t="str">
        <f t="shared" si="372"/>
        <v>OK</v>
      </c>
      <c r="AJ484" s="292" t="str">
        <f t="array" ref="AJ484">IF(D484="","",INDEX(구분표!$I$2:$I$313, MATCH(1,(구분표!$E$2:$E$313='17년일출'!C484)*(구분표!$F$2:$F$313='17년일출'!D484)*(구분표!$G$2:$G$313='17년일출'!B484),0)))</f>
        <v>0227</v>
      </c>
      <c r="AL484" s="292"/>
    </row>
    <row r="485" spans="1:38" ht="50.1" customHeight="1">
      <c r="A485" s="252">
        <v>475</v>
      </c>
      <c r="B485" s="334" t="str">
        <f>IFERROR(VLOOKUP($D485,구분표!$A$2:$C$313,2,FALSE),"")</f>
        <v>농정해양위원회</v>
      </c>
      <c r="C485" s="318" t="str">
        <f>IFERROR(VLOOKUP($D485,구분표!$A$2:$C$313,3,FALSE),"")</f>
        <v>축산산림국</v>
      </c>
      <c r="D485" s="299" t="s">
        <v>307</v>
      </c>
      <c r="E485" s="280" t="s">
        <v>822</v>
      </c>
      <c r="F485" s="335"/>
      <c r="G485" s="281">
        <v>691</v>
      </c>
      <c r="H485" s="280">
        <v>41</v>
      </c>
      <c r="I485" s="336" t="s">
        <v>1368</v>
      </c>
      <c r="J485" s="283">
        <v>767568</v>
      </c>
      <c r="K485" s="284">
        <v>-77568</v>
      </c>
      <c r="L485" s="285"/>
      <c r="M485" s="286">
        <f t="shared" si="366"/>
        <v>690000</v>
      </c>
      <c r="N485" s="337">
        <v>-77568</v>
      </c>
      <c r="O485" s="288"/>
      <c r="P485" s="289">
        <f t="shared" si="367"/>
        <v>690000</v>
      </c>
      <c r="Q485" s="290" t="str">
        <f t="shared" si="368"/>
        <v>X</v>
      </c>
      <c r="R485" s="371" t="s">
        <v>2111</v>
      </c>
      <c r="S485" s="292" t="s">
        <v>898</v>
      </c>
      <c r="U485" s="332" t="s">
        <v>831</v>
      </c>
      <c r="V485" s="284">
        <v>-67450</v>
      </c>
      <c r="W485" s="284">
        <v>-10118</v>
      </c>
      <c r="X485" s="292" t="str">
        <f t="shared" si="369"/>
        <v>OK</v>
      </c>
      <c r="Z485" s="292" t="s">
        <v>831</v>
      </c>
      <c r="AA485" s="284">
        <v>-67450</v>
      </c>
      <c r="AB485" s="284">
        <v>-10118</v>
      </c>
      <c r="AC485" s="292" t="str">
        <f t="shared" si="370"/>
        <v>OK</v>
      </c>
      <c r="AE485" s="359" t="s">
        <v>1407</v>
      </c>
      <c r="AG485" s="318">
        <f t="shared" si="371"/>
        <v>1</v>
      </c>
      <c r="AH485" s="290" t="str">
        <f t="shared" si="372"/>
        <v>OK</v>
      </c>
      <c r="AJ485" s="292" t="str">
        <f t="array" ref="AJ485">IF(D485="","",INDEX(구분표!$I$2:$I$313, MATCH(1,(구분표!$E$2:$E$313='17년일출'!C485)*(구분표!$F$2:$F$313='17년일출'!D485)*(구분표!$G$2:$G$313='17년일출'!B485),0)))</f>
        <v>0227</v>
      </c>
      <c r="AL485" s="292"/>
    </row>
    <row r="486" spans="1:38" ht="50.1" customHeight="1">
      <c r="A486" s="252">
        <v>476</v>
      </c>
      <c r="B486" s="334" t="str">
        <f>IFERROR(VLOOKUP($D486,구분표!$A$2:$C$313,2,FALSE),"")</f>
        <v>농정해양위원회</v>
      </c>
      <c r="C486" s="318" t="str">
        <f>IFERROR(VLOOKUP($D486,구분표!$A$2:$C$313,3,FALSE),"")</f>
        <v>축산산림국</v>
      </c>
      <c r="D486" s="299" t="s">
        <v>307</v>
      </c>
      <c r="E486" s="280" t="s">
        <v>822</v>
      </c>
      <c r="F486" s="335"/>
      <c r="G486" s="281">
        <v>691</v>
      </c>
      <c r="H486" s="280">
        <v>43</v>
      </c>
      <c r="I486" s="336" t="s">
        <v>1369</v>
      </c>
      <c r="J486" s="283">
        <v>568100</v>
      </c>
      <c r="K486" s="284">
        <v>-338100</v>
      </c>
      <c r="L486" s="285"/>
      <c r="M486" s="286">
        <f t="shared" si="366"/>
        <v>230000</v>
      </c>
      <c r="N486" s="337">
        <v>-338100</v>
      </c>
      <c r="O486" s="288"/>
      <c r="P486" s="289">
        <f t="shared" si="367"/>
        <v>230000</v>
      </c>
      <c r="Q486" s="290" t="str">
        <f t="shared" si="368"/>
        <v>X</v>
      </c>
      <c r="R486" s="371" t="s">
        <v>2111</v>
      </c>
      <c r="S486" s="292" t="s">
        <v>898</v>
      </c>
      <c r="U486" s="332" t="s">
        <v>831</v>
      </c>
      <c r="V486" s="284">
        <v>-294000</v>
      </c>
      <c r="W486" s="284">
        <v>-44100</v>
      </c>
      <c r="X486" s="292" t="str">
        <f t="shared" ref="X486:X517" si="379">IF(SUM($K486:$L486)=SUM($V486:$W486),"OK","검토")</f>
        <v>OK</v>
      </c>
      <c r="Z486" s="292" t="s">
        <v>831</v>
      </c>
      <c r="AA486" s="284">
        <v>-294000</v>
      </c>
      <c r="AB486" s="284">
        <v>-44100</v>
      </c>
      <c r="AC486" s="292" t="str">
        <f t="shared" ref="AC486:AC517" si="380">IF(SUM(N486:O486)=SUM(AA486:AB486),"OK","검토")</f>
        <v>OK</v>
      </c>
      <c r="AE486" s="359" t="s">
        <v>1408</v>
      </c>
      <c r="AG486" s="318">
        <f t="shared" ref="AG486:AG517" si="381">IF(AE486="","",COUNTIF($AE$7:$AE$925,AE486))</f>
        <v>1</v>
      </c>
      <c r="AH486" s="290" t="str">
        <f t="shared" si="372"/>
        <v>OK</v>
      </c>
      <c r="AJ486" s="292" t="str">
        <f t="array" ref="AJ486">IF(D486="","",INDEX(구분표!$I$2:$I$313, MATCH(1,(구분표!$E$2:$E$313='17년일출'!C486)*(구분표!$F$2:$F$313='17년일출'!D486)*(구분표!$G$2:$G$313='17년일출'!B486),0)))</f>
        <v>0227</v>
      </c>
      <c r="AL486" s="292"/>
    </row>
    <row r="487" spans="1:38" ht="50.1" customHeight="1">
      <c r="A487" s="252">
        <v>477</v>
      </c>
      <c r="B487" s="334" t="str">
        <f>IFERROR(VLOOKUP($D487,구분표!$A$2:$C$313,2,FALSE),"")</f>
        <v>농정해양위원회</v>
      </c>
      <c r="C487" s="318" t="str">
        <f>IFERROR(VLOOKUP($D487,구분표!$A$2:$C$313,3,FALSE),"")</f>
        <v>축산산림국</v>
      </c>
      <c r="D487" s="299" t="s">
        <v>307</v>
      </c>
      <c r="E487" s="280" t="s">
        <v>822</v>
      </c>
      <c r="F487" s="335"/>
      <c r="G487" s="281">
        <v>691</v>
      </c>
      <c r="H487" s="280">
        <v>45</v>
      </c>
      <c r="I487" s="336" t="s">
        <v>1370</v>
      </c>
      <c r="J487" s="283">
        <v>41400</v>
      </c>
      <c r="K487" s="284">
        <v>-41400</v>
      </c>
      <c r="L487" s="285"/>
      <c r="M487" s="286">
        <f t="shared" si="366"/>
        <v>0</v>
      </c>
      <c r="N487" s="337">
        <v>-41400</v>
      </c>
      <c r="O487" s="288"/>
      <c r="P487" s="289">
        <f t="shared" si="367"/>
        <v>0</v>
      </c>
      <c r="Q487" s="290" t="str">
        <f t="shared" si="368"/>
        <v>X</v>
      </c>
      <c r="R487" s="371" t="s">
        <v>2111</v>
      </c>
      <c r="S487" s="292" t="s">
        <v>898</v>
      </c>
      <c r="U487" s="332" t="s">
        <v>831</v>
      </c>
      <c r="V487" s="284">
        <v>-36000</v>
      </c>
      <c r="W487" s="284">
        <v>-5400</v>
      </c>
      <c r="X487" s="292" t="str">
        <f t="shared" si="379"/>
        <v>OK</v>
      </c>
      <c r="Z487" s="292" t="s">
        <v>831</v>
      </c>
      <c r="AA487" s="284">
        <v>-36000</v>
      </c>
      <c r="AB487" s="284">
        <v>-5400</v>
      </c>
      <c r="AC487" s="292" t="str">
        <f t="shared" si="380"/>
        <v>OK</v>
      </c>
      <c r="AE487" s="359" t="s">
        <v>1409</v>
      </c>
      <c r="AG487" s="318">
        <f t="shared" si="381"/>
        <v>1</v>
      </c>
      <c r="AH487" s="290" t="str">
        <f t="shared" si="372"/>
        <v>OK</v>
      </c>
      <c r="AJ487" s="292" t="str">
        <f t="array" ref="AJ487">IF(D487="","",INDEX(구분표!$I$2:$I$313, MATCH(1,(구분표!$E$2:$E$313='17년일출'!C487)*(구분표!$F$2:$F$313='17년일출'!D487)*(구분표!$G$2:$G$313='17년일출'!B487),0)))</f>
        <v>0227</v>
      </c>
      <c r="AL487" s="292"/>
    </row>
    <row r="488" spans="1:38" ht="50.1" customHeight="1">
      <c r="A488" s="252">
        <v>478</v>
      </c>
      <c r="B488" s="334" t="str">
        <f>IFERROR(VLOOKUP($D488,구분표!$A$2:$C$313,2,FALSE),"")</f>
        <v>농정해양위원회</v>
      </c>
      <c r="C488" s="318" t="str">
        <f>IFERROR(VLOOKUP($D488,구분표!$A$2:$C$313,3,FALSE),"")</f>
        <v>축산산림국</v>
      </c>
      <c r="D488" s="299" t="s">
        <v>307</v>
      </c>
      <c r="E488" s="280" t="s">
        <v>822</v>
      </c>
      <c r="F488" s="335"/>
      <c r="G488" s="281">
        <v>692</v>
      </c>
      <c r="H488" s="280">
        <v>49</v>
      </c>
      <c r="I488" s="336" t="s">
        <v>1371</v>
      </c>
      <c r="J488" s="283">
        <v>920975</v>
      </c>
      <c r="K488" s="284">
        <v>-644600</v>
      </c>
      <c r="L488" s="285"/>
      <c r="M488" s="286">
        <f t="shared" si="366"/>
        <v>276375</v>
      </c>
      <c r="N488" s="337">
        <v>-644600</v>
      </c>
      <c r="O488" s="288"/>
      <c r="P488" s="289">
        <f t="shared" si="367"/>
        <v>276375</v>
      </c>
      <c r="Q488" s="290" t="str">
        <f t="shared" si="368"/>
        <v>X</v>
      </c>
      <c r="R488" s="371" t="s">
        <v>2111</v>
      </c>
      <c r="S488" s="292" t="s">
        <v>898</v>
      </c>
      <c r="U488" s="332" t="s">
        <v>831</v>
      </c>
      <c r="V488" s="284">
        <v>-468800</v>
      </c>
      <c r="W488" s="284">
        <v>-175800</v>
      </c>
      <c r="X488" s="292" t="str">
        <f t="shared" si="379"/>
        <v>OK</v>
      </c>
      <c r="Z488" s="292" t="s">
        <v>831</v>
      </c>
      <c r="AA488" s="284">
        <v>-468800</v>
      </c>
      <c r="AB488" s="284">
        <v>-175800</v>
      </c>
      <c r="AC488" s="292" t="str">
        <f t="shared" si="380"/>
        <v>OK</v>
      </c>
      <c r="AE488" s="359" t="s">
        <v>1410</v>
      </c>
      <c r="AG488" s="318">
        <f t="shared" si="381"/>
        <v>1</v>
      </c>
      <c r="AH488" s="290" t="str">
        <f t="shared" si="372"/>
        <v>OK</v>
      </c>
      <c r="AJ488" s="292" t="str">
        <f t="array" ref="AJ488">IF(D488="","",INDEX(구분표!$I$2:$I$313, MATCH(1,(구분표!$E$2:$E$313='17년일출'!C488)*(구분표!$F$2:$F$313='17년일출'!D488)*(구분표!$G$2:$G$313='17년일출'!B488),0)))</f>
        <v>0227</v>
      </c>
      <c r="AL488" s="292"/>
    </row>
    <row r="489" spans="1:38" ht="50.1" customHeight="1">
      <c r="A489" s="252">
        <v>479</v>
      </c>
      <c r="B489" s="334" t="str">
        <f>IFERROR(VLOOKUP($D489,구분표!$A$2:$C$313,2,FALSE),"")</f>
        <v>농정해양위원회</v>
      </c>
      <c r="C489" s="318" t="str">
        <f>IFERROR(VLOOKUP($D489,구분표!$A$2:$C$313,3,FALSE),"")</f>
        <v>축산산림국</v>
      </c>
      <c r="D489" s="299" t="s">
        <v>307</v>
      </c>
      <c r="E489" s="280" t="s">
        <v>822</v>
      </c>
      <c r="F489" s="335"/>
      <c r="G489" s="281">
        <v>692</v>
      </c>
      <c r="H489" s="280">
        <v>53</v>
      </c>
      <c r="I489" s="336" t="s">
        <v>1372</v>
      </c>
      <c r="J489" s="283">
        <v>48300</v>
      </c>
      <c r="K489" s="284">
        <v>-17250</v>
      </c>
      <c r="L489" s="285"/>
      <c r="M489" s="286">
        <f t="shared" si="366"/>
        <v>31050</v>
      </c>
      <c r="N489" s="337">
        <v>-17250</v>
      </c>
      <c r="O489" s="288"/>
      <c r="P489" s="289">
        <f t="shared" si="367"/>
        <v>31050</v>
      </c>
      <c r="Q489" s="290" t="str">
        <f t="shared" si="368"/>
        <v>X</v>
      </c>
      <c r="R489" s="371" t="s">
        <v>2111</v>
      </c>
      <c r="S489" s="292" t="s">
        <v>898</v>
      </c>
      <c r="U489" s="332" t="s">
        <v>831</v>
      </c>
      <c r="V489" s="284">
        <v>-15000</v>
      </c>
      <c r="W489" s="284">
        <v>-2250</v>
      </c>
      <c r="X489" s="292" t="str">
        <f t="shared" si="379"/>
        <v>OK</v>
      </c>
      <c r="Z489" s="292" t="s">
        <v>831</v>
      </c>
      <c r="AA489" s="284">
        <v>-15000</v>
      </c>
      <c r="AB489" s="284">
        <v>-2250</v>
      </c>
      <c r="AC489" s="292" t="str">
        <f t="shared" si="380"/>
        <v>OK</v>
      </c>
      <c r="AE489" s="359" t="s">
        <v>1411</v>
      </c>
      <c r="AG489" s="318">
        <f t="shared" si="381"/>
        <v>1</v>
      </c>
      <c r="AH489" s="290" t="str">
        <f t="shared" si="372"/>
        <v>OK</v>
      </c>
      <c r="AJ489" s="292" t="str">
        <f t="array" ref="AJ489">IF(D489="","",INDEX(구분표!$I$2:$I$313, MATCH(1,(구분표!$E$2:$E$313='17년일출'!C489)*(구분표!$F$2:$F$313='17년일출'!D489)*(구분표!$G$2:$G$313='17년일출'!B489),0)))</f>
        <v>0227</v>
      </c>
      <c r="AL489" s="292"/>
    </row>
    <row r="490" spans="1:38" ht="50.1" customHeight="1">
      <c r="A490" s="252">
        <v>480</v>
      </c>
      <c r="B490" s="334" t="str">
        <f>IFERROR(VLOOKUP($D490,구분표!$A$2:$C$313,2,FALSE),"")</f>
        <v>농정해양위원회</v>
      </c>
      <c r="C490" s="318" t="str">
        <f>IFERROR(VLOOKUP($D490,구분표!$A$2:$C$313,3,FALSE),"")</f>
        <v>축산산림국</v>
      </c>
      <c r="D490" s="299" t="s">
        <v>307</v>
      </c>
      <c r="E490" s="280" t="s">
        <v>823</v>
      </c>
      <c r="F490" s="335"/>
      <c r="G490" s="281"/>
      <c r="H490" s="280"/>
      <c r="I490" s="336" t="s">
        <v>1373</v>
      </c>
      <c r="J490" s="283"/>
      <c r="K490" s="284"/>
      <c r="L490" s="285">
        <v>70850</v>
      </c>
      <c r="M490" s="286">
        <f t="shared" si="366"/>
        <v>70850</v>
      </c>
      <c r="N490" s="337"/>
      <c r="O490" s="288">
        <v>70850</v>
      </c>
      <c r="P490" s="289">
        <f t="shared" si="367"/>
        <v>70850</v>
      </c>
      <c r="Q490" s="290" t="str">
        <f t="shared" si="368"/>
        <v>X</v>
      </c>
      <c r="R490" s="371" t="s">
        <v>2111</v>
      </c>
      <c r="S490" s="292" t="s">
        <v>898</v>
      </c>
      <c r="U490" s="332" t="s">
        <v>831</v>
      </c>
      <c r="V490" s="284">
        <v>65000</v>
      </c>
      <c r="W490" s="284">
        <v>5850</v>
      </c>
      <c r="X490" s="292" t="str">
        <f t="shared" si="379"/>
        <v>OK</v>
      </c>
      <c r="Z490" s="292" t="s">
        <v>831</v>
      </c>
      <c r="AA490" s="284">
        <v>65000</v>
      </c>
      <c r="AB490" s="284">
        <v>5850</v>
      </c>
      <c r="AC490" s="292" t="str">
        <f t="shared" si="380"/>
        <v>OK</v>
      </c>
      <c r="AE490" s="359" t="s">
        <v>1412</v>
      </c>
      <c r="AG490" s="318">
        <f t="shared" si="381"/>
        <v>1</v>
      </c>
      <c r="AH490" s="290" t="str">
        <f t="shared" si="372"/>
        <v>OK</v>
      </c>
      <c r="AJ490" s="292" t="str">
        <f t="array" ref="AJ490">IF(D490="","",INDEX(구분표!$I$2:$I$313, MATCH(1,(구분표!$E$2:$E$313='17년일출'!C490)*(구분표!$F$2:$F$313='17년일출'!D490)*(구분표!$G$2:$G$313='17년일출'!B490),0)))</f>
        <v>0227</v>
      </c>
      <c r="AL490" s="292"/>
    </row>
    <row r="491" spans="1:38" ht="50.1" customHeight="1">
      <c r="A491" s="252">
        <v>481</v>
      </c>
      <c r="B491" s="334" t="str">
        <f>IFERROR(VLOOKUP($D491,구분표!$A$2:$C$313,2,FALSE),"")</f>
        <v>농정해양위원회</v>
      </c>
      <c r="C491" s="318" t="str">
        <f>IFERROR(VLOOKUP($D491,구분표!$A$2:$C$313,3,FALSE),"")</f>
        <v>축산산림국</v>
      </c>
      <c r="D491" s="299" t="s">
        <v>307</v>
      </c>
      <c r="E491" s="280" t="s">
        <v>822</v>
      </c>
      <c r="F491" s="335"/>
      <c r="G491" s="281">
        <v>695</v>
      </c>
      <c r="H491" s="280">
        <v>101</v>
      </c>
      <c r="I491" s="336" t="s">
        <v>1374</v>
      </c>
      <c r="J491" s="283">
        <v>66000</v>
      </c>
      <c r="K491" s="284">
        <v>-6000</v>
      </c>
      <c r="L491" s="285"/>
      <c r="M491" s="286">
        <f t="shared" ref="M491:M527" si="382">J491+K491+L491</f>
        <v>60000</v>
      </c>
      <c r="N491" s="337">
        <v>-6000</v>
      </c>
      <c r="O491" s="288"/>
      <c r="P491" s="289">
        <f t="shared" ref="P491:P527" si="383">J491+N491+O491</f>
        <v>60000</v>
      </c>
      <c r="Q491" s="290" t="str">
        <f t="shared" ref="Q491:Q527" si="384">IF(AND((M491=0),(P491&gt;0)),"O",IF(AND((K491&lt;0),(M491-P491&lt;0)),"O","X"))</f>
        <v>X</v>
      </c>
      <c r="R491" s="371" t="s">
        <v>2111</v>
      </c>
      <c r="S491" s="292" t="s">
        <v>898</v>
      </c>
      <c r="U491" s="332" t="s">
        <v>831</v>
      </c>
      <c r="V491" s="284">
        <v>-6000</v>
      </c>
      <c r="W491" s="284">
        <v>0</v>
      </c>
      <c r="X491" s="292" t="str">
        <f t="shared" si="379"/>
        <v>OK</v>
      </c>
      <c r="Z491" s="292" t="s">
        <v>831</v>
      </c>
      <c r="AA491" s="284">
        <v>-6000</v>
      </c>
      <c r="AB491" s="284">
        <v>0</v>
      </c>
      <c r="AC491" s="292" t="str">
        <f t="shared" si="380"/>
        <v>OK</v>
      </c>
      <c r="AE491" s="359" t="s">
        <v>1413</v>
      </c>
      <c r="AG491" s="318">
        <f t="shared" si="381"/>
        <v>1</v>
      </c>
      <c r="AH491" s="290" t="str">
        <f t="shared" ref="AH491:AH527" si="385">IF(U491="","",IF(AND(U491="도비",AE491="세입없음"),"OK",IF(AND(U491&lt;&gt;"도비",AE491&lt;&gt;""),"OK","@@")))</f>
        <v>OK</v>
      </c>
      <c r="AJ491" s="292" t="str">
        <f t="array" ref="AJ491">IF(D491="","",INDEX(구분표!$I$2:$I$313, MATCH(1,(구분표!$E$2:$E$313='17년일출'!C491)*(구분표!$F$2:$F$313='17년일출'!D491)*(구분표!$G$2:$G$313='17년일출'!B491),0)))</f>
        <v>0227</v>
      </c>
      <c r="AL491" s="292"/>
    </row>
    <row r="492" spans="1:38" ht="50.1" customHeight="1">
      <c r="A492" s="252">
        <v>482</v>
      </c>
      <c r="B492" s="334" t="str">
        <f>IFERROR(VLOOKUP($D492,구분표!$A$2:$C$313,2,FALSE),"")</f>
        <v>농정해양위원회</v>
      </c>
      <c r="C492" s="318" t="str">
        <f>IFERROR(VLOOKUP($D492,구분표!$A$2:$C$313,3,FALSE),"")</f>
        <v>축산산림국</v>
      </c>
      <c r="D492" s="299" t="s">
        <v>307</v>
      </c>
      <c r="E492" s="280" t="s">
        <v>822</v>
      </c>
      <c r="F492" s="335"/>
      <c r="G492" s="281">
        <v>695</v>
      </c>
      <c r="H492" s="280">
        <v>104</v>
      </c>
      <c r="I492" s="336" t="s">
        <v>1375</v>
      </c>
      <c r="J492" s="283">
        <v>248500</v>
      </c>
      <c r="K492" s="284">
        <v>-98500</v>
      </c>
      <c r="L492" s="285"/>
      <c r="M492" s="286">
        <f t="shared" si="382"/>
        <v>150000</v>
      </c>
      <c r="N492" s="337">
        <v>-98500</v>
      </c>
      <c r="O492" s="288"/>
      <c r="P492" s="289">
        <f t="shared" si="383"/>
        <v>150000</v>
      </c>
      <c r="Q492" s="290" t="str">
        <f t="shared" si="384"/>
        <v>X</v>
      </c>
      <c r="R492" s="371" t="s">
        <v>2111</v>
      </c>
      <c r="S492" s="292" t="s">
        <v>898</v>
      </c>
      <c r="U492" s="332" t="s">
        <v>831</v>
      </c>
      <c r="V492" s="284">
        <v>-98500</v>
      </c>
      <c r="W492" s="284">
        <v>0</v>
      </c>
      <c r="X492" s="292" t="str">
        <f t="shared" si="379"/>
        <v>OK</v>
      </c>
      <c r="Z492" s="292" t="s">
        <v>831</v>
      </c>
      <c r="AA492" s="284">
        <v>-98500</v>
      </c>
      <c r="AB492" s="284">
        <v>0</v>
      </c>
      <c r="AC492" s="292" t="str">
        <f t="shared" si="380"/>
        <v>OK</v>
      </c>
      <c r="AE492" s="359" t="s">
        <v>1414</v>
      </c>
      <c r="AG492" s="318">
        <f t="shared" si="381"/>
        <v>1</v>
      </c>
      <c r="AH492" s="290" t="str">
        <f t="shared" si="385"/>
        <v>OK</v>
      </c>
      <c r="AJ492" s="292" t="str">
        <f t="array" ref="AJ492">IF(D492="","",INDEX(구분표!$I$2:$I$313, MATCH(1,(구분표!$E$2:$E$313='17년일출'!C492)*(구분표!$F$2:$F$313='17년일출'!D492)*(구분표!$G$2:$G$313='17년일출'!B492),0)))</f>
        <v>0227</v>
      </c>
      <c r="AL492" s="292"/>
    </row>
    <row r="493" spans="1:38" ht="50.1" customHeight="1">
      <c r="A493" s="252">
        <v>483</v>
      </c>
      <c r="B493" s="334" t="str">
        <f>IFERROR(VLOOKUP($D493,구분표!$A$2:$C$313,2,FALSE),"")</f>
        <v>농정해양위원회</v>
      </c>
      <c r="C493" s="318" t="str">
        <f>IFERROR(VLOOKUP($D493,구분표!$A$2:$C$313,3,FALSE),"")</f>
        <v>축산산림국</v>
      </c>
      <c r="D493" s="299" t="s">
        <v>307</v>
      </c>
      <c r="E493" s="280" t="s">
        <v>822</v>
      </c>
      <c r="F493" s="335"/>
      <c r="G493" s="281">
        <v>695</v>
      </c>
      <c r="H493" s="280">
        <v>107</v>
      </c>
      <c r="I493" s="336" t="s">
        <v>1376</v>
      </c>
      <c r="J493" s="283">
        <v>22000</v>
      </c>
      <c r="K493" s="284"/>
      <c r="L493" s="285">
        <v>2000</v>
      </c>
      <c r="M493" s="286">
        <f t="shared" si="382"/>
        <v>24000</v>
      </c>
      <c r="N493" s="337"/>
      <c r="O493" s="288">
        <v>2000</v>
      </c>
      <c r="P493" s="289">
        <f t="shared" si="383"/>
        <v>24000</v>
      </c>
      <c r="Q493" s="290" t="str">
        <f t="shared" si="384"/>
        <v>X</v>
      </c>
      <c r="R493" s="371" t="s">
        <v>2111</v>
      </c>
      <c r="S493" s="292" t="s">
        <v>898</v>
      </c>
      <c r="U493" s="332" t="s">
        <v>831</v>
      </c>
      <c r="V493" s="284">
        <v>2000</v>
      </c>
      <c r="W493" s="284">
        <v>0</v>
      </c>
      <c r="X493" s="292" t="str">
        <f t="shared" si="379"/>
        <v>OK</v>
      </c>
      <c r="Z493" s="292" t="s">
        <v>831</v>
      </c>
      <c r="AA493" s="284">
        <v>2000</v>
      </c>
      <c r="AB493" s="284">
        <v>0</v>
      </c>
      <c r="AC493" s="292" t="str">
        <f t="shared" si="380"/>
        <v>OK</v>
      </c>
      <c r="AE493" s="359" t="s">
        <v>1415</v>
      </c>
      <c r="AG493" s="318">
        <f t="shared" si="381"/>
        <v>1</v>
      </c>
      <c r="AH493" s="290" t="str">
        <f t="shared" si="385"/>
        <v>OK</v>
      </c>
      <c r="AJ493" s="292" t="str">
        <f t="array" ref="AJ493">IF(D493="","",INDEX(구분표!$I$2:$I$313, MATCH(1,(구분표!$E$2:$E$313='17년일출'!C493)*(구분표!$F$2:$F$313='17년일출'!D493)*(구분표!$G$2:$G$313='17년일출'!B493),0)))</f>
        <v>0227</v>
      </c>
      <c r="AL493" s="292"/>
    </row>
    <row r="494" spans="1:38" ht="50.1" customHeight="1">
      <c r="A494" s="252">
        <v>484</v>
      </c>
      <c r="B494" s="334" t="str">
        <f>IFERROR(VLOOKUP($D494,구분표!$A$2:$C$313,2,FALSE),"")</f>
        <v>농정해양위원회</v>
      </c>
      <c r="C494" s="318" t="str">
        <f>IFERROR(VLOOKUP($D494,구분표!$A$2:$C$313,3,FALSE),"")</f>
        <v>축산산림국</v>
      </c>
      <c r="D494" s="299" t="s">
        <v>307</v>
      </c>
      <c r="E494" s="280" t="s">
        <v>822</v>
      </c>
      <c r="F494" s="335"/>
      <c r="G494" s="281">
        <v>695</v>
      </c>
      <c r="H494" s="280">
        <v>110</v>
      </c>
      <c r="I494" s="336" t="s">
        <v>1377</v>
      </c>
      <c r="J494" s="283">
        <v>120000</v>
      </c>
      <c r="K494" s="284"/>
      <c r="L494" s="285">
        <v>45000</v>
      </c>
      <c r="M494" s="286">
        <f t="shared" si="382"/>
        <v>165000</v>
      </c>
      <c r="N494" s="337"/>
      <c r="O494" s="288">
        <v>45000</v>
      </c>
      <c r="P494" s="289">
        <f t="shared" si="383"/>
        <v>165000</v>
      </c>
      <c r="Q494" s="290" t="str">
        <f t="shared" si="384"/>
        <v>X</v>
      </c>
      <c r="R494" s="371" t="s">
        <v>2111</v>
      </c>
      <c r="S494" s="292" t="s">
        <v>898</v>
      </c>
      <c r="U494" s="332" t="s">
        <v>831</v>
      </c>
      <c r="V494" s="284">
        <v>45000</v>
      </c>
      <c r="W494" s="284">
        <v>0</v>
      </c>
      <c r="X494" s="292" t="str">
        <f t="shared" si="379"/>
        <v>OK</v>
      </c>
      <c r="Z494" s="292" t="s">
        <v>831</v>
      </c>
      <c r="AA494" s="284">
        <v>45000</v>
      </c>
      <c r="AB494" s="284">
        <v>0</v>
      </c>
      <c r="AC494" s="292" t="str">
        <f t="shared" si="380"/>
        <v>OK</v>
      </c>
      <c r="AE494" s="359" t="s">
        <v>1416</v>
      </c>
      <c r="AG494" s="318">
        <f t="shared" si="381"/>
        <v>1</v>
      </c>
      <c r="AH494" s="290" t="str">
        <f t="shared" si="385"/>
        <v>OK</v>
      </c>
      <c r="AJ494" s="292" t="str">
        <f t="array" ref="AJ494">IF(D494="","",INDEX(구분표!$I$2:$I$313, MATCH(1,(구분표!$E$2:$E$313='17년일출'!C494)*(구분표!$F$2:$F$313='17년일출'!D494)*(구분표!$G$2:$G$313='17년일출'!B494),0)))</f>
        <v>0227</v>
      </c>
      <c r="AL494" s="292"/>
    </row>
    <row r="495" spans="1:38" ht="50.1" customHeight="1">
      <c r="A495" s="252">
        <v>485</v>
      </c>
      <c r="B495" s="334" t="str">
        <f>IFERROR(VLOOKUP($D495,구분표!$A$2:$C$313,2,FALSE),"")</f>
        <v>농정해양위원회</v>
      </c>
      <c r="C495" s="318" t="str">
        <f>IFERROR(VLOOKUP($D495,구분표!$A$2:$C$313,3,FALSE),"")</f>
        <v>축산산림국</v>
      </c>
      <c r="D495" s="299" t="s">
        <v>307</v>
      </c>
      <c r="E495" s="280" t="s">
        <v>822</v>
      </c>
      <c r="F495" s="335"/>
      <c r="G495" s="281">
        <v>696</v>
      </c>
      <c r="H495" s="280">
        <v>113</v>
      </c>
      <c r="I495" s="336" t="s">
        <v>1378</v>
      </c>
      <c r="J495" s="283">
        <v>2216208</v>
      </c>
      <c r="K495" s="284"/>
      <c r="L495" s="285">
        <v>283792</v>
      </c>
      <c r="M495" s="286">
        <f t="shared" si="382"/>
        <v>2500000</v>
      </c>
      <c r="N495" s="337"/>
      <c r="O495" s="288">
        <v>283792</v>
      </c>
      <c r="P495" s="289">
        <f t="shared" si="383"/>
        <v>2500000</v>
      </c>
      <c r="Q495" s="290" t="str">
        <f t="shared" si="384"/>
        <v>X</v>
      </c>
      <c r="R495" s="371" t="s">
        <v>2111</v>
      </c>
      <c r="S495" s="292" t="s">
        <v>898</v>
      </c>
      <c r="U495" s="332" t="s">
        <v>831</v>
      </c>
      <c r="V495" s="284">
        <v>283792</v>
      </c>
      <c r="W495" s="284">
        <v>0</v>
      </c>
      <c r="X495" s="292" t="str">
        <f t="shared" si="379"/>
        <v>OK</v>
      </c>
      <c r="Z495" s="292" t="s">
        <v>831</v>
      </c>
      <c r="AA495" s="284">
        <v>283792</v>
      </c>
      <c r="AB495" s="284">
        <v>0</v>
      </c>
      <c r="AC495" s="292" t="str">
        <f t="shared" si="380"/>
        <v>OK</v>
      </c>
      <c r="AE495" s="359" t="s">
        <v>1417</v>
      </c>
      <c r="AG495" s="318">
        <f t="shared" si="381"/>
        <v>1</v>
      </c>
      <c r="AH495" s="290" t="str">
        <f t="shared" si="385"/>
        <v>OK</v>
      </c>
      <c r="AJ495" s="292" t="str">
        <f t="array" ref="AJ495">IF(D495="","",INDEX(구분표!$I$2:$I$313, MATCH(1,(구분표!$E$2:$E$313='17년일출'!C495)*(구분표!$F$2:$F$313='17년일출'!D495)*(구분표!$G$2:$G$313='17년일출'!B495),0)))</f>
        <v>0227</v>
      </c>
      <c r="AL495" s="292"/>
    </row>
    <row r="496" spans="1:38" ht="50.1" customHeight="1">
      <c r="A496" s="252">
        <v>486</v>
      </c>
      <c r="B496" s="334" t="str">
        <f>IFERROR(VLOOKUP($D496,구분표!$A$2:$C$313,2,FALSE),"")</f>
        <v>농정해양위원회</v>
      </c>
      <c r="C496" s="318" t="str">
        <f>IFERROR(VLOOKUP($D496,구분표!$A$2:$C$313,3,FALSE),"")</f>
        <v>축산산림국</v>
      </c>
      <c r="D496" s="299" t="s">
        <v>307</v>
      </c>
      <c r="E496" s="280" t="s">
        <v>822</v>
      </c>
      <c r="F496" s="335"/>
      <c r="G496" s="281">
        <v>696</v>
      </c>
      <c r="H496" s="280">
        <v>116</v>
      </c>
      <c r="I496" s="336" t="s">
        <v>1379</v>
      </c>
      <c r="J496" s="283">
        <v>620900</v>
      </c>
      <c r="K496" s="284"/>
      <c r="L496" s="285">
        <v>39100</v>
      </c>
      <c r="M496" s="286">
        <f t="shared" si="382"/>
        <v>660000</v>
      </c>
      <c r="N496" s="337"/>
      <c r="O496" s="288">
        <v>39100</v>
      </c>
      <c r="P496" s="289">
        <f t="shared" si="383"/>
        <v>660000</v>
      </c>
      <c r="Q496" s="290" t="str">
        <f t="shared" si="384"/>
        <v>X</v>
      </c>
      <c r="R496" s="371" t="s">
        <v>2111</v>
      </c>
      <c r="S496" s="292" t="s">
        <v>898</v>
      </c>
      <c r="U496" s="332" t="s">
        <v>831</v>
      </c>
      <c r="V496" s="284">
        <v>39100</v>
      </c>
      <c r="W496" s="284">
        <v>0</v>
      </c>
      <c r="X496" s="292" t="str">
        <f t="shared" si="379"/>
        <v>OK</v>
      </c>
      <c r="Z496" s="292" t="s">
        <v>831</v>
      </c>
      <c r="AA496" s="284">
        <v>39100</v>
      </c>
      <c r="AB496" s="284">
        <v>0</v>
      </c>
      <c r="AC496" s="292" t="str">
        <f t="shared" si="380"/>
        <v>OK</v>
      </c>
      <c r="AE496" s="359" t="s">
        <v>1418</v>
      </c>
      <c r="AG496" s="318">
        <f t="shared" si="381"/>
        <v>1</v>
      </c>
      <c r="AH496" s="290" t="str">
        <f t="shared" si="385"/>
        <v>OK</v>
      </c>
      <c r="AJ496" s="292" t="str">
        <f t="array" ref="AJ496">IF(D496="","",INDEX(구분표!$I$2:$I$313, MATCH(1,(구분표!$E$2:$E$313='17년일출'!C496)*(구분표!$F$2:$F$313='17년일출'!D496)*(구분표!$G$2:$G$313='17년일출'!B496),0)))</f>
        <v>0227</v>
      </c>
      <c r="AL496" s="292"/>
    </row>
    <row r="497" spans="1:38" ht="50.1" customHeight="1">
      <c r="A497" s="252">
        <v>487</v>
      </c>
      <c r="B497" s="334" t="str">
        <f>IFERROR(VLOOKUP($D497,구분표!$A$2:$C$313,2,FALSE),"")</f>
        <v>농정해양위원회</v>
      </c>
      <c r="C497" s="318" t="str">
        <f>IFERROR(VLOOKUP($D497,구분표!$A$2:$C$313,3,FALSE),"")</f>
        <v>축산산림국</v>
      </c>
      <c r="D497" s="299" t="s">
        <v>307</v>
      </c>
      <c r="E497" s="280" t="s">
        <v>822</v>
      </c>
      <c r="F497" s="335"/>
      <c r="G497" s="281">
        <v>696</v>
      </c>
      <c r="H497" s="280">
        <v>119</v>
      </c>
      <c r="I497" s="336" t="s">
        <v>1380</v>
      </c>
      <c r="J497" s="283">
        <v>647100</v>
      </c>
      <c r="K497" s="284">
        <v>-647100</v>
      </c>
      <c r="L497" s="285"/>
      <c r="M497" s="286">
        <f t="shared" si="382"/>
        <v>0</v>
      </c>
      <c r="N497" s="337">
        <v>-647100</v>
      </c>
      <c r="O497" s="288"/>
      <c r="P497" s="289">
        <f t="shared" si="383"/>
        <v>0</v>
      </c>
      <c r="Q497" s="290" t="str">
        <f t="shared" si="384"/>
        <v>X</v>
      </c>
      <c r="R497" s="371" t="s">
        <v>2111</v>
      </c>
      <c r="S497" s="292" t="s">
        <v>898</v>
      </c>
      <c r="U497" s="332" t="s">
        <v>831</v>
      </c>
      <c r="V497" s="284">
        <v>-647100</v>
      </c>
      <c r="W497" s="284">
        <v>0</v>
      </c>
      <c r="X497" s="292" t="str">
        <f t="shared" si="379"/>
        <v>OK</v>
      </c>
      <c r="Z497" s="292" t="s">
        <v>831</v>
      </c>
      <c r="AA497" s="284">
        <v>-647100</v>
      </c>
      <c r="AB497" s="284">
        <v>0</v>
      </c>
      <c r="AC497" s="292" t="str">
        <f t="shared" si="380"/>
        <v>OK</v>
      </c>
      <c r="AE497" s="359" t="s">
        <v>1419</v>
      </c>
      <c r="AG497" s="318">
        <f t="shared" si="381"/>
        <v>1</v>
      </c>
      <c r="AH497" s="290" t="str">
        <f t="shared" si="385"/>
        <v>OK</v>
      </c>
      <c r="AJ497" s="292" t="str">
        <f t="array" ref="AJ497">IF(D497="","",INDEX(구분표!$I$2:$I$313, MATCH(1,(구분표!$E$2:$E$313='17년일출'!C497)*(구분표!$F$2:$F$313='17년일출'!D497)*(구분표!$G$2:$G$313='17년일출'!B497),0)))</f>
        <v>0227</v>
      </c>
      <c r="AL497" s="292"/>
    </row>
    <row r="498" spans="1:38" ht="50.1" customHeight="1">
      <c r="A498" s="252">
        <v>488</v>
      </c>
      <c r="B498" s="334" t="str">
        <f>IFERROR(VLOOKUP($D498,구분표!$A$2:$C$313,2,FALSE),"")</f>
        <v>농정해양위원회</v>
      </c>
      <c r="C498" s="318" t="str">
        <f>IFERROR(VLOOKUP($D498,구분표!$A$2:$C$313,3,FALSE),"")</f>
        <v>축산산림국</v>
      </c>
      <c r="D498" s="299" t="s">
        <v>307</v>
      </c>
      <c r="E498" s="280" t="s">
        <v>822</v>
      </c>
      <c r="F498" s="335"/>
      <c r="G498" s="281">
        <v>696</v>
      </c>
      <c r="H498" s="280">
        <v>122</v>
      </c>
      <c r="I498" s="336" t="s">
        <v>1381</v>
      </c>
      <c r="J498" s="283">
        <v>74000</v>
      </c>
      <c r="K498" s="284">
        <v>-11000</v>
      </c>
      <c r="L498" s="285"/>
      <c r="M498" s="286">
        <f t="shared" si="382"/>
        <v>63000</v>
      </c>
      <c r="N498" s="337">
        <v>-11000</v>
      </c>
      <c r="O498" s="288"/>
      <c r="P498" s="289">
        <f t="shared" si="383"/>
        <v>63000</v>
      </c>
      <c r="Q498" s="290" t="str">
        <f t="shared" si="384"/>
        <v>X</v>
      </c>
      <c r="R498" s="371" t="s">
        <v>2111</v>
      </c>
      <c r="S498" s="292" t="s">
        <v>898</v>
      </c>
      <c r="U498" s="332" t="s">
        <v>831</v>
      </c>
      <c r="V498" s="284">
        <v>-11000</v>
      </c>
      <c r="W498" s="284">
        <v>0</v>
      </c>
      <c r="X498" s="292" t="str">
        <f t="shared" si="379"/>
        <v>OK</v>
      </c>
      <c r="Z498" s="292" t="s">
        <v>831</v>
      </c>
      <c r="AA498" s="284">
        <v>-11000</v>
      </c>
      <c r="AB498" s="284">
        <v>0</v>
      </c>
      <c r="AC498" s="292" t="str">
        <f t="shared" si="380"/>
        <v>OK</v>
      </c>
      <c r="AE498" s="359" t="s">
        <v>1420</v>
      </c>
      <c r="AG498" s="318">
        <f t="shared" si="381"/>
        <v>1</v>
      </c>
      <c r="AH498" s="290" t="str">
        <f t="shared" si="385"/>
        <v>OK</v>
      </c>
      <c r="AJ498" s="292" t="str">
        <f t="array" ref="AJ498">IF(D498="","",INDEX(구분표!$I$2:$I$313, MATCH(1,(구분표!$E$2:$E$313='17년일출'!C498)*(구분표!$F$2:$F$313='17년일출'!D498)*(구분표!$G$2:$G$313='17년일출'!B498),0)))</f>
        <v>0227</v>
      </c>
      <c r="AL498" s="292"/>
    </row>
    <row r="499" spans="1:38" ht="50.1" customHeight="1">
      <c r="A499" s="252">
        <v>489</v>
      </c>
      <c r="B499" s="334" t="str">
        <f>IFERROR(VLOOKUP($D499,구분표!$A$2:$C$313,2,FALSE),"")</f>
        <v>농정해양위원회</v>
      </c>
      <c r="C499" s="318" t="str">
        <f>IFERROR(VLOOKUP($D499,구분표!$A$2:$C$313,3,FALSE),"")</f>
        <v>축산산림국</v>
      </c>
      <c r="D499" s="299" t="s">
        <v>307</v>
      </c>
      <c r="E499" s="280" t="s">
        <v>822</v>
      </c>
      <c r="F499" s="335"/>
      <c r="G499" s="281">
        <v>696</v>
      </c>
      <c r="H499" s="280">
        <v>125</v>
      </c>
      <c r="I499" s="336" t="s">
        <v>1382</v>
      </c>
      <c r="J499" s="283">
        <v>83240</v>
      </c>
      <c r="K499" s="284">
        <v>-62640</v>
      </c>
      <c r="L499" s="285"/>
      <c r="M499" s="286">
        <f t="shared" si="382"/>
        <v>20600</v>
      </c>
      <c r="N499" s="337">
        <v>-62640</v>
      </c>
      <c r="O499" s="288"/>
      <c r="P499" s="289">
        <f t="shared" si="383"/>
        <v>20600</v>
      </c>
      <c r="Q499" s="290" t="str">
        <f t="shared" si="384"/>
        <v>X</v>
      </c>
      <c r="R499" s="371" t="s">
        <v>2111</v>
      </c>
      <c r="S499" s="292" t="s">
        <v>898</v>
      </c>
      <c r="U499" s="332" t="s">
        <v>831</v>
      </c>
      <c r="V499" s="284">
        <v>-62640</v>
      </c>
      <c r="W499" s="284">
        <v>0</v>
      </c>
      <c r="X499" s="292" t="str">
        <f t="shared" si="379"/>
        <v>OK</v>
      </c>
      <c r="Z499" s="292" t="s">
        <v>831</v>
      </c>
      <c r="AA499" s="284">
        <v>-62640</v>
      </c>
      <c r="AB499" s="284">
        <v>0</v>
      </c>
      <c r="AC499" s="292" t="str">
        <f t="shared" si="380"/>
        <v>OK</v>
      </c>
      <c r="AE499" s="359" t="s">
        <v>1421</v>
      </c>
      <c r="AG499" s="318">
        <f t="shared" si="381"/>
        <v>1</v>
      </c>
      <c r="AH499" s="290" t="str">
        <f t="shared" si="385"/>
        <v>OK</v>
      </c>
      <c r="AJ499" s="292" t="str">
        <f t="array" ref="AJ499">IF(D499="","",INDEX(구분표!$I$2:$I$313, MATCH(1,(구분표!$E$2:$E$313='17년일출'!C499)*(구분표!$F$2:$F$313='17년일출'!D499)*(구분표!$G$2:$G$313='17년일출'!B499),0)))</f>
        <v>0227</v>
      </c>
      <c r="AL499" s="292"/>
    </row>
    <row r="500" spans="1:38" ht="69.75" customHeight="1">
      <c r="A500" s="252">
        <v>490</v>
      </c>
      <c r="B500" s="334" t="str">
        <f>IFERROR(VLOOKUP($D500,구분표!$A$2:$C$313,2,FALSE),"")</f>
        <v>농정해양위원회</v>
      </c>
      <c r="C500" s="318" t="str">
        <f>IFERROR(VLOOKUP($D500,구분표!$A$2:$C$313,3,FALSE),"")</f>
        <v>축산산림국</v>
      </c>
      <c r="D500" s="299" t="s">
        <v>310</v>
      </c>
      <c r="E500" s="280" t="s">
        <v>823</v>
      </c>
      <c r="F500" s="335"/>
      <c r="G500" s="281"/>
      <c r="H500" s="280"/>
      <c r="I500" s="336" t="s">
        <v>1383</v>
      </c>
      <c r="J500" s="283"/>
      <c r="K500" s="284"/>
      <c r="L500" s="285">
        <v>3600</v>
      </c>
      <c r="M500" s="286">
        <f t="shared" si="382"/>
        <v>3600</v>
      </c>
      <c r="N500" s="337"/>
      <c r="O500" s="288">
        <v>3600</v>
      </c>
      <c r="P500" s="289">
        <f t="shared" si="383"/>
        <v>3600</v>
      </c>
      <c r="Q500" s="290" t="str">
        <f t="shared" si="384"/>
        <v>X</v>
      </c>
      <c r="R500" s="371" t="s">
        <v>977</v>
      </c>
      <c r="S500" s="292" t="s">
        <v>883</v>
      </c>
      <c r="U500" s="332" t="s">
        <v>883</v>
      </c>
      <c r="V500" s="284">
        <v>0</v>
      </c>
      <c r="W500" s="284">
        <v>3600</v>
      </c>
      <c r="X500" s="292" t="str">
        <f t="shared" si="379"/>
        <v>OK</v>
      </c>
      <c r="Z500" s="292" t="s">
        <v>883</v>
      </c>
      <c r="AA500" s="284">
        <f>IF($U500&lt;&gt;"도비",IF($S500="국도비","직접입력",SUM($N500:$O500)),)</f>
        <v>0</v>
      </c>
      <c r="AB500" s="284">
        <f>IF($U500="도비",SUM(N500:O500),IF($S500="국도비","직접입력",SUM(N500:O500)-AA500))</f>
        <v>3600</v>
      </c>
      <c r="AC500" s="292" t="str">
        <f t="shared" si="380"/>
        <v>OK</v>
      </c>
      <c r="AE500" s="333" t="s">
        <v>1422</v>
      </c>
      <c r="AG500" s="318">
        <f t="shared" si="381"/>
        <v>732</v>
      </c>
      <c r="AH500" s="290" t="str">
        <f t="shared" si="385"/>
        <v>OK</v>
      </c>
      <c r="AJ500" s="292" t="str">
        <f t="array" ref="AJ500">IF(D500="","",INDEX(구분표!$I$2:$I$313, MATCH(1,(구분표!$E$2:$E$313='17년일출'!C500)*(구분표!$F$2:$F$313='17년일출'!D500)*(구분표!$G$2:$G$313='17년일출'!B500),0)))</f>
        <v>0228</v>
      </c>
      <c r="AL500" s="292"/>
    </row>
    <row r="501" spans="1:38" ht="50.1" customHeight="1">
      <c r="A501" s="252">
        <v>491</v>
      </c>
      <c r="B501" s="334" t="str">
        <f>IFERROR(VLOOKUP($D501,구분표!$A$2:$C$313,2,FALSE),"")</f>
        <v>농정해양위원회</v>
      </c>
      <c r="C501" s="318" t="str">
        <f>IFERROR(VLOOKUP($D501,구분표!$A$2:$C$313,3,FALSE),"")</f>
        <v>축산산림국</v>
      </c>
      <c r="D501" s="299" t="s">
        <v>312</v>
      </c>
      <c r="E501" s="280" t="s">
        <v>823</v>
      </c>
      <c r="F501" s="335"/>
      <c r="G501" s="281"/>
      <c r="H501" s="280"/>
      <c r="I501" s="336" t="s">
        <v>1384</v>
      </c>
      <c r="J501" s="283"/>
      <c r="K501" s="284"/>
      <c r="L501" s="285">
        <v>594936</v>
      </c>
      <c r="M501" s="286">
        <f t="shared" si="382"/>
        <v>594936</v>
      </c>
      <c r="N501" s="337"/>
      <c r="O501" s="288">
        <v>594936</v>
      </c>
      <c r="P501" s="289">
        <f t="shared" si="383"/>
        <v>594936</v>
      </c>
      <c r="Q501" s="290" t="str">
        <f t="shared" si="384"/>
        <v>X</v>
      </c>
      <c r="R501" s="371" t="s">
        <v>2111</v>
      </c>
      <c r="S501" s="292" t="s">
        <v>898</v>
      </c>
      <c r="U501" s="332" t="s">
        <v>899</v>
      </c>
      <c r="V501" s="284">
        <v>466624</v>
      </c>
      <c r="W501" s="284">
        <v>128312</v>
      </c>
      <c r="X501" s="292" t="str">
        <f t="shared" si="379"/>
        <v>OK</v>
      </c>
      <c r="Z501" s="292" t="s">
        <v>899</v>
      </c>
      <c r="AA501" s="284">
        <v>466624</v>
      </c>
      <c r="AB501" s="284">
        <v>128312</v>
      </c>
      <c r="AC501" s="292" t="str">
        <f t="shared" si="380"/>
        <v>OK</v>
      </c>
      <c r="AE501" s="359" t="s">
        <v>1423</v>
      </c>
      <c r="AG501" s="318">
        <f t="shared" si="381"/>
        <v>1</v>
      </c>
      <c r="AH501" s="290" t="str">
        <f t="shared" si="385"/>
        <v>OK</v>
      </c>
      <c r="AJ501" s="292" t="str">
        <f t="array" ref="AJ501">IF(D501="","",INDEX(구분표!$I$2:$I$313, MATCH(1,(구분표!$E$2:$E$313='17년일출'!C501)*(구분표!$F$2:$F$313='17년일출'!D501)*(구분표!$G$2:$G$313='17년일출'!B501),0)))</f>
        <v>0229</v>
      </c>
      <c r="AL501" s="292"/>
    </row>
    <row r="502" spans="1:38" ht="50.1" customHeight="1">
      <c r="A502" s="252">
        <v>492</v>
      </c>
      <c r="B502" s="334" t="str">
        <f>IFERROR(VLOOKUP($D502,구분표!$A$2:$C$313,2,FALSE),"")</f>
        <v>농정해양위원회</v>
      </c>
      <c r="C502" s="318" t="str">
        <f>IFERROR(VLOOKUP($D502,구분표!$A$2:$C$313,3,FALSE),"")</f>
        <v>축산산림국</v>
      </c>
      <c r="D502" s="299" t="s">
        <v>312</v>
      </c>
      <c r="E502" s="280" t="s">
        <v>823</v>
      </c>
      <c r="F502" s="335"/>
      <c r="G502" s="281"/>
      <c r="H502" s="280"/>
      <c r="I502" s="336" t="s">
        <v>1385</v>
      </c>
      <c r="J502" s="283"/>
      <c r="K502" s="284"/>
      <c r="L502" s="285">
        <v>858871</v>
      </c>
      <c r="M502" s="286">
        <f t="shared" si="382"/>
        <v>858871</v>
      </c>
      <c r="N502" s="337"/>
      <c r="O502" s="288">
        <v>858871</v>
      </c>
      <c r="P502" s="289">
        <f t="shared" si="383"/>
        <v>858871</v>
      </c>
      <c r="Q502" s="290" t="str">
        <f t="shared" si="384"/>
        <v>X</v>
      </c>
      <c r="R502" s="371" t="s">
        <v>2111</v>
      </c>
      <c r="S502" s="292" t="s">
        <v>898</v>
      </c>
      <c r="U502" s="332" t="s">
        <v>899</v>
      </c>
      <c r="V502" s="284">
        <v>572580</v>
      </c>
      <c r="W502" s="284">
        <v>286291</v>
      </c>
      <c r="X502" s="292" t="str">
        <f t="shared" si="379"/>
        <v>OK</v>
      </c>
      <c r="Z502" s="292" t="s">
        <v>899</v>
      </c>
      <c r="AA502" s="284">
        <v>572580</v>
      </c>
      <c r="AB502" s="284">
        <v>286291</v>
      </c>
      <c r="AC502" s="292" t="str">
        <f t="shared" si="380"/>
        <v>OK</v>
      </c>
      <c r="AE502" s="359" t="s">
        <v>1424</v>
      </c>
      <c r="AG502" s="318">
        <f t="shared" si="381"/>
        <v>1</v>
      </c>
      <c r="AH502" s="290" t="str">
        <f t="shared" si="385"/>
        <v>OK</v>
      </c>
      <c r="AJ502" s="292" t="str">
        <f t="array" ref="AJ502">IF(D502="","",INDEX(구분표!$I$2:$I$313, MATCH(1,(구분표!$E$2:$E$313='17년일출'!C502)*(구분표!$F$2:$F$313='17년일출'!D502)*(구분표!$G$2:$G$313='17년일출'!B502),0)))</f>
        <v>0229</v>
      </c>
      <c r="AL502" s="292"/>
    </row>
    <row r="503" spans="1:38" ht="86.25" customHeight="1">
      <c r="A503" s="252">
        <v>493</v>
      </c>
      <c r="B503" s="334" t="str">
        <f>IFERROR(VLOOKUP($D503,구분표!$A$2:$C$313,2,FALSE),"")</f>
        <v>농정해양위원회</v>
      </c>
      <c r="C503" s="318" t="str">
        <f>IFERROR(VLOOKUP($D503,구분표!$A$2:$C$313,3,FALSE),"")</f>
        <v>축산산림국</v>
      </c>
      <c r="D503" s="299" t="s">
        <v>592</v>
      </c>
      <c r="E503" s="280" t="s">
        <v>822</v>
      </c>
      <c r="F503" s="335"/>
      <c r="G503" s="281">
        <v>740</v>
      </c>
      <c r="H503" s="280">
        <v>453</v>
      </c>
      <c r="I503" s="336" t="s">
        <v>1566</v>
      </c>
      <c r="J503" s="283">
        <v>16800</v>
      </c>
      <c r="K503" s="284"/>
      <c r="L503" s="285"/>
      <c r="M503" s="286">
        <f t="shared" si="382"/>
        <v>16800</v>
      </c>
      <c r="N503" s="337"/>
      <c r="O503" s="288"/>
      <c r="P503" s="289">
        <f t="shared" si="383"/>
        <v>16800</v>
      </c>
      <c r="Q503" s="290" t="str">
        <f t="shared" si="384"/>
        <v>X</v>
      </c>
      <c r="R503" s="372" t="s">
        <v>1567</v>
      </c>
      <c r="S503" s="292" t="s">
        <v>883</v>
      </c>
      <c r="U503" s="332" t="s">
        <v>883</v>
      </c>
      <c r="V503" s="284"/>
      <c r="W503" s="284"/>
      <c r="X503" s="292" t="str">
        <f t="shared" si="379"/>
        <v>OK</v>
      </c>
      <c r="Z503" s="292" t="s">
        <v>883</v>
      </c>
      <c r="AA503" s="284">
        <f>IF($U503&lt;&gt;"도비",IF($S503="국도비","직접입력",SUM($N503:$O503)),)</f>
        <v>0</v>
      </c>
      <c r="AB503" s="284">
        <f>IF($U503="도비",SUM(N503:O503),IF($S503="국도비","직접입력",SUM(N503:O503)-AA503))</f>
        <v>0</v>
      </c>
      <c r="AC503" s="292" t="str">
        <f t="shared" si="380"/>
        <v>OK</v>
      </c>
      <c r="AE503" s="333" t="s">
        <v>1422</v>
      </c>
      <c r="AG503" s="318">
        <f t="shared" si="381"/>
        <v>732</v>
      </c>
      <c r="AH503" s="290" t="str">
        <f t="shared" si="385"/>
        <v>OK</v>
      </c>
      <c r="AJ503" s="292" t="str">
        <f t="array" ref="AJ503">IF(D503="","",INDEX(구분표!$I$2:$I$313, MATCH(1,(구분표!$E$2:$E$313='17년일출'!C503)*(구분표!$F$2:$F$313='17년일출'!D503)*(구분표!$G$2:$G$313='17년일출'!B503),0)))</f>
        <v>0230</v>
      </c>
      <c r="AL503" s="292"/>
    </row>
    <row r="504" spans="1:38" ht="50.1" customHeight="1">
      <c r="A504" s="252">
        <v>494</v>
      </c>
      <c r="B504" s="334" t="str">
        <f>IFERROR(VLOOKUP($D504,구분표!$A$2:$C$313,2,FALSE),"")</f>
        <v>농정해양위원회</v>
      </c>
      <c r="C504" s="318" t="str">
        <f>IFERROR(VLOOKUP($D504,구분표!$A$2:$C$313,3,FALSE),"")</f>
        <v>축산산림국</v>
      </c>
      <c r="D504" s="299" t="s">
        <v>593</v>
      </c>
      <c r="E504" s="280" t="s">
        <v>822</v>
      </c>
      <c r="F504" s="335"/>
      <c r="G504" s="281">
        <v>745</v>
      </c>
      <c r="H504" s="280">
        <v>474</v>
      </c>
      <c r="I504" s="336" t="s">
        <v>1386</v>
      </c>
      <c r="J504" s="283">
        <v>45000</v>
      </c>
      <c r="K504" s="284"/>
      <c r="L504" s="285">
        <v>40000</v>
      </c>
      <c r="M504" s="286">
        <f t="shared" si="382"/>
        <v>85000</v>
      </c>
      <c r="N504" s="337"/>
      <c r="O504" s="288">
        <v>40000</v>
      </c>
      <c r="P504" s="289">
        <f t="shared" si="383"/>
        <v>85000</v>
      </c>
      <c r="Q504" s="290" t="str">
        <f t="shared" si="384"/>
        <v>X</v>
      </c>
      <c r="R504" s="371" t="s">
        <v>2111</v>
      </c>
      <c r="S504" s="292" t="s">
        <v>898</v>
      </c>
      <c r="U504" s="332" t="s">
        <v>831</v>
      </c>
      <c r="V504" s="284">
        <v>40000</v>
      </c>
      <c r="W504" s="284">
        <v>0</v>
      </c>
      <c r="X504" s="292" t="str">
        <f t="shared" si="379"/>
        <v>OK</v>
      </c>
      <c r="Z504" s="292" t="s">
        <v>831</v>
      </c>
      <c r="AA504" s="284">
        <v>40000</v>
      </c>
      <c r="AB504" s="284">
        <v>0</v>
      </c>
      <c r="AC504" s="292" t="str">
        <f t="shared" si="380"/>
        <v>OK</v>
      </c>
      <c r="AE504" s="359" t="s">
        <v>1425</v>
      </c>
      <c r="AG504" s="318">
        <f t="shared" si="381"/>
        <v>1</v>
      </c>
      <c r="AH504" s="290" t="str">
        <f t="shared" si="385"/>
        <v>OK</v>
      </c>
      <c r="AJ504" s="292" t="str">
        <f t="array" ref="AJ504">IF(D504="","",INDEX(구분표!$I$2:$I$313, MATCH(1,(구분표!$E$2:$E$313='17년일출'!C504)*(구분표!$F$2:$F$313='17년일출'!D504)*(구분표!$G$2:$G$313='17년일출'!B504),0)))</f>
        <v>0231</v>
      </c>
      <c r="AL504" s="292"/>
    </row>
    <row r="505" spans="1:38" ht="50.1" customHeight="1">
      <c r="A505" s="252">
        <v>495</v>
      </c>
      <c r="B505" s="334" t="str">
        <f>IFERROR(VLOOKUP($D505,구분표!$A$2:$C$313,2,FALSE),"")</f>
        <v>농정해양위원회</v>
      </c>
      <c r="C505" s="318" t="str">
        <f>IFERROR(VLOOKUP($D505,구분표!$A$2:$C$313,3,FALSE),"")</f>
        <v>축산산림국</v>
      </c>
      <c r="D505" s="299" t="s">
        <v>594</v>
      </c>
      <c r="E505" s="280" t="s">
        <v>823</v>
      </c>
      <c r="F505" s="335"/>
      <c r="G505" s="281"/>
      <c r="H505" s="280"/>
      <c r="I505" s="336" t="s">
        <v>1387</v>
      </c>
      <c r="J505" s="283"/>
      <c r="K505" s="284"/>
      <c r="L505" s="285">
        <v>26500</v>
      </c>
      <c r="M505" s="286">
        <f t="shared" si="382"/>
        <v>26500</v>
      </c>
      <c r="N505" s="337"/>
      <c r="O505" s="288">
        <v>26500</v>
      </c>
      <c r="P505" s="289">
        <f t="shared" si="383"/>
        <v>26500</v>
      </c>
      <c r="Q505" s="290" t="str">
        <f t="shared" si="384"/>
        <v>X</v>
      </c>
      <c r="R505" s="371" t="s">
        <v>2111</v>
      </c>
      <c r="S505" s="292" t="s">
        <v>898</v>
      </c>
      <c r="U505" s="332" t="s">
        <v>831</v>
      </c>
      <c r="V505" s="284">
        <v>13250</v>
      </c>
      <c r="W505" s="284">
        <v>13250</v>
      </c>
      <c r="X505" s="292" t="str">
        <f t="shared" si="379"/>
        <v>OK</v>
      </c>
      <c r="Z505" s="292" t="s">
        <v>831</v>
      </c>
      <c r="AA505" s="284">
        <v>13250</v>
      </c>
      <c r="AB505" s="284">
        <v>13250</v>
      </c>
      <c r="AC505" s="292" t="str">
        <f t="shared" si="380"/>
        <v>OK</v>
      </c>
      <c r="AE505" s="359" t="s">
        <v>1426</v>
      </c>
      <c r="AG505" s="318">
        <f t="shared" si="381"/>
        <v>3</v>
      </c>
      <c r="AH505" s="290" t="str">
        <f t="shared" si="385"/>
        <v>OK</v>
      </c>
      <c r="AJ505" s="292" t="str">
        <f t="array" ref="AJ505">IF(D505="","",INDEX(구분표!$I$2:$I$313, MATCH(1,(구분표!$E$2:$E$313='17년일출'!C505)*(구분표!$F$2:$F$313='17년일출'!D505)*(구분표!$G$2:$G$313='17년일출'!B505),0)))</f>
        <v>0233</v>
      </c>
      <c r="AL505" s="292"/>
    </row>
    <row r="506" spans="1:38" ht="50.1" customHeight="1">
      <c r="A506" s="252">
        <v>496</v>
      </c>
      <c r="B506" s="334" t="str">
        <f>IFERROR(VLOOKUP($D506,구분표!$A$2:$C$313,2,FALSE),"")</f>
        <v>농정해양위원회</v>
      </c>
      <c r="C506" s="318" t="str">
        <f>IFERROR(VLOOKUP($D506,구분표!$A$2:$C$313,3,FALSE),"")</f>
        <v>축산산림국</v>
      </c>
      <c r="D506" s="299" t="s">
        <v>594</v>
      </c>
      <c r="E506" s="280" t="s">
        <v>822</v>
      </c>
      <c r="F506" s="335"/>
      <c r="G506" s="281">
        <v>777</v>
      </c>
      <c r="H506" s="280">
        <v>640</v>
      </c>
      <c r="I506" s="336" t="s">
        <v>1388</v>
      </c>
      <c r="J506" s="283">
        <v>4300</v>
      </c>
      <c r="K506" s="284">
        <v>-300</v>
      </c>
      <c r="L506" s="285"/>
      <c r="M506" s="286">
        <f t="shared" si="382"/>
        <v>4000</v>
      </c>
      <c r="N506" s="337">
        <v>-300</v>
      </c>
      <c r="O506" s="288"/>
      <c r="P506" s="289">
        <f t="shared" si="383"/>
        <v>4000</v>
      </c>
      <c r="Q506" s="290" t="str">
        <f t="shared" si="384"/>
        <v>X</v>
      </c>
      <c r="R506" s="371" t="s">
        <v>2111</v>
      </c>
      <c r="S506" s="292" t="s">
        <v>898</v>
      </c>
      <c r="U506" s="332" t="s">
        <v>831</v>
      </c>
      <c r="V506" s="284">
        <v>-150</v>
      </c>
      <c r="W506" s="284">
        <v>-150</v>
      </c>
      <c r="X506" s="292" t="str">
        <f t="shared" si="379"/>
        <v>OK</v>
      </c>
      <c r="Z506" s="292" t="s">
        <v>831</v>
      </c>
      <c r="AA506" s="284">
        <v>-150</v>
      </c>
      <c r="AB506" s="284">
        <v>-150</v>
      </c>
      <c r="AC506" s="292" t="str">
        <f t="shared" si="380"/>
        <v>OK</v>
      </c>
      <c r="AE506" s="359" t="s">
        <v>1426</v>
      </c>
      <c r="AG506" s="318">
        <f t="shared" si="381"/>
        <v>3</v>
      </c>
      <c r="AH506" s="290" t="str">
        <f t="shared" si="385"/>
        <v>OK</v>
      </c>
      <c r="AJ506" s="292" t="str">
        <f t="array" ref="AJ506">IF(D506="","",INDEX(구분표!$I$2:$I$313, MATCH(1,(구분표!$E$2:$E$313='17년일출'!C506)*(구분표!$F$2:$F$313='17년일출'!D506)*(구분표!$G$2:$G$313='17년일출'!B506),0)))</f>
        <v>0233</v>
      </c>
      <c r="AL506" s="292"/>
    </row>
    <row r="507" spans="1:38" ht="50.1" customHeight="1">
      <c r="A507" s="252">
        <v>497</v>
      </c>
      <c r="B507" s="334" t="str">
        <f>IFERROR(VLOOKUP($D507,구분표!$A$2:$C$313,2,FALSE),"")</f>
        <v>농정해양위원회</v>
      </c>
      <c r="C507" s="318" t="str">
        <f>IFERROR(VLOOKUP($D507,구분표!$A$2:$C$313,3,FALSE),"")</f>
        <v>축산산림국</v>
      </c>
      <c r="D507" s="299" t="s">
        <v>594</v>
      </c>
      <c r="E507" s="280" t="s">
        <v>822</v>
      </c>
      <c r="F507" s="335"/>
      <c r="G507" s="281">
        <v>777</v>
      </c>
      <c r="H507" s="280">
        <v>640</v>
      </c>
      <c r="I507" s="336" t="s">
        <v>1389</v>
      </c>
      <c r="J507" s="283">
        <v>25978</v>
      </c>
      <c r="K507" s="284">
        <v>-25978</v>
      </c>
      <c r="L507" s="285"/>
      <c r="M507" s="286">
        <f t="shared" si="382"/>
        <v>0</v>
      </c>
      <c r="N507" s="337">
        <v>-25978</v>
      </c>
      <c r="O507" s="288"/>
      <c r="P507" s="289">
        <f t="shared" si="383"/>
        <v>0</v>
      </c>
      <c r="Q507" s="290" t="str">
        <f t="shared" si="384"/>
        <v>X</v>
      </c>
      <c r="R507" s="371" t="s">
        <v>2111</v>
      </c>
      <c r="S507" s="292" t="s">
        <v>898</v>
      </c>
      <c r="U507" s="332" t="s">
        <v>831</v>
      </c>
      <c r="V507" s="284">
        <v>-12989</v>
      </c>
      <c r="W507" s="284">
        <v>-12989</v>
      </c>
      <c r="X507" s="292" t="str">
        <f t="shared" si="379"/>
        <v>OK</v>
      </c>
      <c r="Z507" s="292" t="s">
        <v>831</v>
      </c>
      <c r="AA507" s="284">
        <v>-12989</v>
      </c>
      <c r="AB507" s="284">
        <v>-12989</v>
      </c>
      <c r="AC507" s="292" t="str">
        <f t="shared" si="380"/>
        <v>OK</v>
      </c>
      <c r="AE507" s="359" t="s">
        <v>1426</v>
      </c>
      <c r="AG507" s="318">
        <f t="shared" si="381"/>
        <v>3</v>
      </c>
      <c r="AH507" s="290" t="str">
        <f t="shared" si="385"/>
        <v>OK</v>
      </c>
      <c r="AJ507" s="292" t="str">
        <f t="array" ref="AJ507">IF(D507="","",INDEX(구분표!$I$2:$I$313, MATCH(1,(구분표!$E$2:$E$313='17년일출'!C507)*(구분표!$F$2:$F$313='17년일출'!D507)*(구분표!$G$2:$G$313='17년일출'!B507),0)))</f>
        <v>0233</v>
      </c>
      <c r="AL507" s="292"/>
    </row>
    <row r="508" spans="1:38" ht="50.1" customHeight="1">
      <c r="A508" s="252">
        <v>498</v>
      </c>
      <c r="B508" s="334" t="str">
        <f>IFERROR(VLOOKUP($D508,구분표!$A$2:$C$313,2,FALSE),"")</f>
        <v>농정해양위원회</v>
      </c>
      <c r="C508" s="318" t="str">
        <f>IFERROR(VLOOKUP($D508,구분표!$A$2:$C$313,3,FALSE),"")</f>
        <v>축산산림국</v>
      </c>
      <c r="D508" s="299" t="s">
        <v>1862</v>
      </c>
      <c r="E508" s="280" t="s">
        <v>1833</v>
      </c>
      <c r="F508" s="335"/>
      <c r="G508" s="281">
        <v>697</v>
      </c>
      <c r="H508" s="280"/>
      <c r="I508" s="336" t="s">
        <v>1863</v>
      </c>
      <c r="J508" s="283">
        <v>8338000</v>
      </c>
      <c r="K508" s="284"/>
      <c r="L508" s="285"/>
      <c r="M508" s="286">
        <f t="shared" si="382"/>
        <v>8338000</v>
      </c>
      <c r="N508" s="337"/>
      <c r="O508" s="288"/>
      <c r="P508" s="289">
        <f t="shared" si="383"/>
        <v>8338000</v>
      </c>
      <c r="Q508" s="290" t="str">
        <f t="shared" si="384"/>
        <v>X</v>
      </c>
      <c r="R508" s="400"/>
      <c r="S508" s="292" t="s">
        <v>1886</v>
      </c>
      <c r="U508" s="332" t="s">
        <v>1190</v>
      </c>
      <c r="V508" s="284"/>
      <c r="W508" s="284"/>
      <c r="X508" s="292" t="str">
        <f t="shared" si="379"/>
        <v>OK</v>
      </c>
      <c r="Z508" s="292" t="s">
        <v>1957</v>
      </c>
      <c r="AA508" s="284">
        <f>IF($U508&lt;&gt;"도비",IF($S508="국도비","직접입력",SUM($N508:$O508)),)</f>
        <v>0</v>
      </c>
      <c r="AB508" s="284">
        <f>IF($U508="도비",SUM(N508:O508),IF($S508="국도비","직접입력",SUM(N508:O508)-AA508))</f>
        <v>0</v>
      </c>
      <c r="AC508" s="292" t="str">
        <f t="shared" si="380"/>
        <v>OK</v>
      </c>
      <c r="AE508" s="333" t="str">
        <f>IF(U508="","",IF(U508="도비","세입없음","직접입력"))</f>
        <v>세입없음</v>
      </c>
      <c r="AG508" s="318">
        <f t="shared" si="381"/>
        <v>732</v>
      </c>
      <c r="AH508" s="290" t="str">
        <f t="shared" si="385"/>
        <v>OK</v>
      </c>
      <c r="AJ508" s="292" t="str">
        <f t="array" ref="AJ508">IF(D508="","",INDEX(구분표!$I$2:$I$313, MATCH(1,(구분표!$E$2:$E$313='17년일출'!C508)*(구분표!$F$2:$F$313='17년일출'!D508)*(구분표!$G$2:$G$313='17년일출'!B508),0)))</f>
        <v>0227</v>
      </c>
      <c r="AL508" s="292"/>
    </row>
    <row r="509" spans="1:38" ht="50.1" customHeight="1">
      <c r="A509" s="252">
        <v>499</v>
      </c>
      <c r="B509" s="334" t="str">
        <f>IFERROR(VLOOKUP($D509,구분표!$A$2:$C$313,2,FALSE),"")</f>
        <v>농정해양위원회</v>
      </c>
      <c r="C509" s="318" t="str">
        <f>IFERROR(VLOOKUP($D509,구분표!$A$2:$C$313,3,FALSE),"")</f>
        <v>축산산림국</v>
      </c>
      <c r="D509" s="299" t="s">
        <v>1951</v>
      </c>
      <c r="E509" s="280" t="s">
        <v>1929</v>
      </c>
      <c r="F509" s="335"/>
      <c r="G509" s="281">
        <v>690</v>
      </c>
      <c r="H509" s="280">
        <v>37</v>
      </c>
      <c r="I509" s="336" t="s">
        <v>1954</v>
      </c>
      <c r="J509" s="283">
        <v>1200000</v>
      </c>
      <c r="K509" s="284"/>
      <c r="L509" s="285"/>
      <c r="M509" s="286">
        <f t="shared" si="382"/>
        <v>1200000</v>
      </c>
      <c r="N509" s="337"/>
      <c r="O509" s="288">
        <v>1300000</v>
      </c>
      <c r="P509" s="289">
        <f t="shared" si="383"/>
        <v>2500000</v>
      </c>
      <c r="Q509" s="290" t="str">
        <f t="shared" si="384"/>
        <v>X</v>
      </c>
      <c r="R509" s="371" t="s">
        <v>2111</v>
      </c>
      <c r="S509" s="292" t="s">
        <v>1945</v>
      </c>
      <c r="U509" s="332" t="s">
        <v>1955</v>
      </c>
      <c r="V509" s="284"/>
      <c r="W509" s="284"/>
      <c r="X509" s="292" t="str">
        <f t="shared" si="379"/>
        <v>OK</v>
      </c>
      <c r="Z509" s="292" t="s">
        <v>1955</v>
      </c>
      <c r="AA509" s="284">
        <v>1300000</v>
      </c>
      <c r="AB509" s="284">
        <v>0</v>
      </c>
      <c r="AC509" s="292" t="str">
        <f t="shared" si="380"/>
        <v>OK</v>
      </c>
      <c r="AE509" s="333" t="s">
        <v>1953</v>
      </c>
      <c r="AG509" s="318">
        <f t="shared" si="381"/>
        <v>1</v>
      </c>
      <c r="AH509" s="290" t="str">
        <f t="shared" si="385"/>
        <v>OK</v>
      </c>
      <c r="AJ509" s="292" t="str">
        <f t="array" ref="AJ509">IF(D509="","",INDEX(구분표!$I$2:$I$313, MATCH(1,(구분표!$E$2:$E$313='17년일출'!C509)*(구분표!$F$2:$F$313='17년일출'!D509)*(구분표!$G$2:$G$313='17년일출'!B509),0)))</f>
        <v>0227</v>
      </c>
      <c r="AL509" s="292"/>
    </row>
    <row r="510" spans="1:38" ht="50.1" customHeight="1">
      <c r="A510" s="252">
        <v>500</v>
      </c>
      <c r="B510" s="334" t="str">
        <f>IFERROR(VLOOKUP($D510,구분표!$A$2:$C$313,2,FALSE),"")</f>
        <v>농정해양위원회</v>
      </c>
      <c r="C510" s="318" t="str">
        <f>IFERROR(VLOOKUP($D510,구분표!$A$2:$C$313,3,FALSE),"")</f>
        <v>축산산림국</v>
      </c>
      <c r="D510" s="299" t="s">
        <v>1733</v>
      </c>
      <c r="E510" s="280" t="s">
        <v>1116</v>
      </c>
      <c r="F510" s="335"/>
      <c r="G510" s="281">
        <v>693</v>
      </c>
      <c r="H510" s="280"/>
      <c r="I510" s="336" t="s">
        <v>1742</v>
      </c>
      <c r="J510" s="283">
        <v>200000</v>
      </c>
      <c r="K510" s="284"/>
      <c r="L510" s="285"/>
      <c r="M510" s="286">
        <f>J510+K510+L510</f>
        <v>200000</v>
      </c>
      <c r="N510" s="337"/>
      <c r="O510" s="288"/>
      <c r="P510" s="289">
        <f>J510+N510+O510</f>
        <v>200000</v>
      </c>
      <c r="Q510" s="290" t="str">
        <f>IF(AND((M510=0),(P510&gt;0)),"O",IF(AND((K510&lt;0),(M510-P510&lt;0)),"O","X"))</f>
        <v>X</v>
      </c>
      <c r="R510" s="400"/>
      <c r="S510" s="292" t="s">
        <v>489</v>
      </c>
      <c r="U510" s="332" t="s">
        <v>489</v>
      </c>
      <c r="V510" s="284"/>
      <c r="W510" s="284"/>
      <c r="X510" s="292" t="str">
        <f t="shared" si="379"/>
        <v>OK</v>
      </c>
      <c r="Z510" s="292" t="s">
        <v>883</v>
      </c>
      <c r="AA510" s="284">
        <f t="shared" ref="AA510:AA530" si="386">IF($U510&lt;&gt;"도비",IF($S510="국도비","직접입력",SUM($N510:$O510)),)</f>
        <v>0</v>
      </c>
      <c r="AB510" s="284">
        <f t="shared" ref="AB510:AB530" si="387">IF($U510="도비",SUM(N510:O510),IF($S510="국도비","직접입력",SUM(N510:O510)-AA510))</f>
        <v>0</v>
      </c>
      <c r="AC510" s="292" t="str">
        <f t="shared" si="380"/>
        <v>OK</v>
      </c>
      <c r="AE510" s="333" t="str">
        <f>IF(U510="","",IF(U510="도비","세입없음","직접입력"))</f>
        <v>세입없음</v>
      </c>
      <c r="AG510" s="318">
        <f t="shared" si="381"/>
        <v>732</v>
      </c>
      <c r="AH510" s="290" t="str">
        <f>IF(U510="","",IF(AND(U510="도비",AE510="세입없음"),"OK",IF(AND(U510&lt;&gt;"도비",AE510&lt;&gt;""),"OK","@@")))</f>
        <v>OK</v>
      </c>
      <c r="AJ510" s="292" t="str">
        <f t="array" ref="AJ510">IF(D510="","",INDEX(구분표!$I$2:$I$313, MATCH(1,(구분표!$E$2:$E$313='17년일출'!C510)*(구분표!$F$2:$F$313='17년일출'!D510)*(구분표!$G$2:$G$313='17년일출'!B510),0)))</f>
        <v>0227</v>
      </c>
      <c r="AL510" s="292"/>
    </row>
    <row r="511" spans="1:38" ht="50.1" customHeight="1">
      <c r="A511" s="252">
        <v>501</v>
      </c>
      <c r="B511" s="334" t="str">
        <f>IFERROR(VLOOKUP($D511,구분표!$A$2:$C$313,2,FALSE),"")</f>
        <v>농정해양위원회</v>
      </c>
      <c r="C511" s="318" t="str">
        <f>IFERROR(VLOOKUP($D511,구분표!$A$2:$C$313,3,FALSE),"")</f>
        <v>축산산림국</v>
      </c>
      <c r="D511" s="299" t="s">
        <v>1985</v>
      </c>
      <c r="E511" s="280" t="s">
        <v>1986</v>
      </c>
      <c r="F511" s="335"/>
      <c r="G511" s="281"/>
      <c r="H511" s="280"/>
      <c r="I511" s="336" t="s">
        <v>1987</v>
      </c>
      <c r="J511" s="283">
        <v>0</v>
      </c>
      <c r="K511" s="284"/>
      <c r="L511" s="285"/>
      <c r="M511" s="286">
        <f>J511+K511+L511</f>
        <v>0</v>
      </c>
      <c r="N511" s="337"/>
      <c r="O511" s="288">
        <v>500000</v>
      </c>
      <c r="P511" s="289">
        <f>J511+N511+O511</f>
        <v>500000</v>
      </c>
      <c r="Q511" s="290" t="str">
        <f>IF(AND((M511=0),(P511&gt;0)),"O",IF(AND((K511&lt;0),(M511-P511&lt;0)),"O","X"))</f>
        <v>O</v>
      </c>
      <c r="R511" s="400"/>
      <c r="S511" s="292" t="s">
        <v>1991</v>
      </c>
      <c r="U511" s="332" t="s">
        <v>1991</v>
      </c>
      <c r="V511" s="284"/>
      <c r="W511" s="284"/>
      <c r="X511" s="292" t="str">
        <f t="shared" si="379"/>
        <v>OK</v>
      </c>
      <c r="Z511" s="292" t="s">
        <v>1991</v>
      </c>
      <c r="AA511" s="284">
        <f t="shared" si="386"/>
        <v>0</v>
      </c>
      <c r="AB511" s="284">
        <f t="shared" si="387"/>
        <v>500000</v>
      </c>
      <c r="AC511" s="292" t="str">
        <f t="shared" si="380"/>
        <v>OK</v>
      </c>
      <c r="AE511" s="333" t="str">
        <f>IF(U511="","",IF(U511="도비","세입없음","직접입력"))</f>
        <v>세입없음</v>
      </c>
      <c r="AG511" s="318">
        <f t="shared" si="381"/>
        <v>732</v>
      </c>
      <c r="AH511" s="290" t="str">
        <f>IF(U511="","",IF(AND(U511="도비",AE511="세입없음"),"OK",IF(AND(U511&lt;&gt;"도비",AE511&lt;&gt;""),"OK","@@")))</f>
        <v>OK</v>
      </c>
      <c r="AJ511" s="292" t="str">
        <f t="array" ref="AJ511">IF(D511="","",INDEX(구분표!$I$2:$I$313, MATCH(1,(구분표!$E$2:$E$313='17년일출'!C511)*(구분표!$F$2:$F$313='17년일출'!D511)*(구분표!$G$2:$G$313='17년일출'!B511),0)))</f>
        <v>0228</v>
      </c>
      <c r="AL511" s="292"/>
    </row>
    <row r="512" spans="1:38" ht="50.1" customHeight="1">
      <c r="A512" s="252">
        <v>502</v>
      </c>
      <c r="B512" s="334" t="str">
        <f>IFERROR(VLOOKUP($D512,구분표!$A$2:$C$313,2,FALSE),"")</f>
        <v>농정해양위원회</v>
      </c>
      <c r="C512" s="318" t="str">
        <f>IFERROR(VLOOKUP($D512,구분표!$A$2:$C$313,3,FALSE),"")</f>
        <v>축산산림국</v>
      </c>
      <c r="D512" s="299" t="s">
        <v>1985</v>
      </c>
      <c r="E512" s="280" t="s">
        <v>1986</v>
      </c>
      <c r="F512" s="335"/>
      <c r="G512" s="281"/>
      <c r="H512" s="280"/>
      <c r="I512" s="336" t="s">
        <v>1988</v>
      </c>
      <c r="J512" s="283">
        <v>0</v>
      </c>
      <c r="K512" s="284"/>
      <c r="L512" s="285"/>
      <c r="M512" s="286">
        <f>J512+K512+L512</f>
        <v>0</v>
      </c>
      <c r="N512" s="337"/>
      <c r="O512" s="288">
        <v>200000</v>
      </c>
      <c r="P512" s="289">
        <f>J512+N512+O512</f>
        <v>200000</v>
      </c>
      <c r="Q512" s="290" t="str">
        <f>IF(AND((M512=0),(P512&gt;0)),"O",IF(AND((K512&lt;0),(M512-P512&lt;0)),"O","X"))</f>
        <v>O</v>
      </c>
      <c r="R512" s="400"/>
      <c r="S512" s="292" t="s">
        <v>1991</v>
      </c>
      <c r="U512" s="332" t="s">
        <v>1991</v>
      </c>
      <c r="V512" s="284"/>
      <c r="W512" s="284"/>
      <c r="X512" s="292" t="str">
        <f t="shared" si="379"/>
        <v>OK</v>
      </c>
      <c r="Z512" s="292" t="s">
        <v>1991</v>
      </c>
      <c r="AA512" s="284">
        <f t="shared" si="386"/>
        <v>0</v>
      </c>
      <c r="AB512" s="284">
        <f t="shared" si="387"/>
        <v>200000</v>
      </c>
      <c r="AC512" s="292" t="str">
        <f t="shared" si="380"/>
        <v>OK</v>
      </c>
      <c r="AE512" s="333" t="str">
        <f>IF(U512="","",IF(U512="도비","세입없음","직접입력"))</f>
        <v>세입없음</v>
      </c>
      <c r="AG512" s="318">
        <f t="shared" si="381"/>
        <v>732</v>
      </c>
      <c r="AH512" s="290" t="str">
        <f>IF(U512="","",IF(AND(U512="도비",AE512="세입없음"),"OK",IF(AND(U512&lt;&gt;"도비",AE512&lt;&gt;""),"OK","@@")))</f>
        <v>OK</v>
      </c>
      <c r="AJ512" s="292" t="str">
        <f t="array" ref="AJ512">IF(D512="","",INDEX(구분표!$I$2:$I$313, MATCH(1,(구분표!$E$2:$E$313='17년일출'!C512)*(구분표!$F$2:$F$313='17년일출'!D512)*(구분표!$G$2:$G$313='17년일출'!B512),0)))</f>
        <v>0228</v>
      </c>
      <c r="AL512" s="292"/>
    </row>
    <row r="513" spans="1:38" ht="50.1" customHeight="1">
      <c r="A513" s="252">
        <v>503</v>
      </c>
      <c r="B513" s="334" t="str">
        <f>IFERROR(VLOOKUP($D513,구분표!$A$2:$C$313,2,FALSE),"")</f>
        <v>농정해양위원회</v>
      </c>
      <c r="C513" s="318" t="str">
        <f>IFERROR(VLOOKUP($D513,구분표!$A$2:$C$313,3,FALSE),"")</f>
        <v>축산산림국</v>
      </c>
      <c r="D513" s="299" t="s">
        <v>1985</v>
      </c>
      <c r="E513" s="280" t="s">
        <v>1986</v>
      </c>
      <c r="F513" s="335"/>
      <c r="G513" s="281"/>
      <c r="H513" s="280"/>
      <c r="I513" s="336" t="s">
        <v>1989</v>
      </c>
      <c r="J513" s="283">
        <v>0</v>
      </c>
      <c r="K513" s="284"/>
      <c r="L513" s="285"/>
      <c r="M513" s="286">
        <f>J513+K513+L513</f>
        <v>0</v>
      </c>
      <c r="N513" s="337"/>
      <c r="O513" s="288">
        <v>200000</v>
      </c>
      <c r="P513" s="289">
        <f>J513+N513+O513</f>
        <v>200000</v>
      </c>
      <c r="Q513" s="290" t="str">
        <f>IF(AND((M513=0),(P513&gt;0)),"O",IF(AND((K513&lt;0),(M513-P513&lt;0)),"O","X"))</f>
        <v>O</v>
      </c>
      <c r="R513" s="400"/>
      <c r="S513" s="292" t="s">
        <v>1991</v>
      </c>
      <c r="U513" s="332" t="s">
        <v>1991</v>
      </c>
      <c r="V513" s="284"/>
      <c r="W513" s="284"/>
      <c r="X513" s="292" t="str">
        <f t="shared" si="379"/>
        <v>OK</v>
      </c>
      <c r="Z513" s="292" t="s">
        <v>1991</v>
      </c>
      <c r="AA513" s="284">
        <f t="shared" si="386"/>
        <v>0</v>
      </c>
      <c r="AB513" s="284">
        <f t="shared" si="387"/>
        <v>200000</v>
      </c>
      <c r="AC513" s="292" t="str">
        <f t="shared" si="380"/>
        <v>OK</v>
      </c>
      <c r="AE513" s="333" t="str">
        <f>IF(U513="","",IF(U513="도비","세입없음","직접입력"))</f>
        <v>세입없음</v>
      </c>
      <c r="AG513" s="318">
        <f t="shared" si="381"/>
        <v>732</v>
      </c>
      <c r="AH513" s="290" t="str">
        <f>IF(U513="","",IF(AND(U513="도비",AE513="세입없음"),"OK",IF(AND(U513&lt;&gt;"도비",AE513&lt;&gt;""),"OK","@@")))</f>
        <v>OK</v>
      </c>
      <c r="AJ513" s="292" t="str">
        <f t="array" ref="AJ513">IF(D513="","",INDEX(구분표!$I$2:$I$313, MATCH(1,(구분표!$E$2:$E$313='17년일출'!C513)*(구분표!$F$2:$F$313='17년일출'!D513)*(구분표!$G$2:$G$313='17년일출'!B513),0)))</f>
        <v>0228</v>
      </c>
      <c r="AL513" s="292"/>
    </row>
    <row r="514" spans="1:38" ht="50.1" customHeight="1">
      <c r="A514" s="252">
        <v>504</v>
      </c>
      <c r="B514" s="334" t="str">
        <f>IFERROR(VLOOKUP($D514,구분표!$A$2:$C$313,2,FALSE),"")</f>
        <v>농정해양위원회</v>
      </c>
      <c r="C514" s="318" t="str">
        <f>IFERROR(VLOOKUP($D514,구분표!$A$2:$C$313,3,FALSE),"")</f>
        <v>축산산림국</v>
      </c>
      <c r="D514" s="299" t="s">
        <v>1985</v>
      </c>
      <c r="E514" s="280" t="s">
        <v>1986</v>
      </c>
      <c r="F514" s="335"/>
      <c r="G514" s="281"/>
      <c r="H514" s="280"/>
      <c r="I514" s="336" t="s">
        <v>1990</v>
      </c>
      <c r="J514" s="283">
        <v>0</v>
      </c>
      <c r="K514" s="284"/>
      <c r="L514" s="285"/>
      <c r="M514" s="286">
        <f>J514+K514+L514</f>
        <v>0</v>
      </c>
      <c r="N514" s="337"/>
      <c r="O514" s="288">
        <v>400000</v>
      </c>
      <c r="P514" s="289">
        <f>J514+N514+O514</f>
        <v>400000</v>
      </c>
      <c r="Q514" s="290" t="str">
        <f>IF(AND((M514=0),(P514&gt;0)),"O",IF(AND((K514&lt;0),(M514-P514&lt;0)),"O","X"))</f>
        <v>O</v>
      </c>
      <c r="R514" s="400"/>
      <c r="S514" s="292" t="s">
        <v>1991</v>
      </c>
      <c r="U514" s="332" t="s">
        <v>1991</v>
      </c>
      <c r="V514" s="284"/>
      <c r="W514" s="284"/>
      <c r="X514" s="292" t="str">
        <f t="shared" si="379"/>
        <v>OK</v>
      </c>
      <c r="Z514" s="292" t="s">
        <v>1991</v>
      </c>
      <c r="AA514" s="284">
        <f t="shared" si="386"/>
        <v>0</v>
      </c>
      <c r="AB514" s="284">
        <f t="shared" si="387"/>
        <v>400000</v>
      </c>
      <c r="AC514" s="292" t="str">
        <f t="shared" si="380"/>
        <v>OK</v>
      </c>
      <c r="AE514" s="333" t="str">
        <f>IF(U514="","",IF(U514="도비","세입없음","직접입력"))</f>
        <v>세입없음</v>
      </c>
      <c r="AG514" s="318">
        <f t="shared" si="381"/>
        <v>732</v>
      </c>
      <c r="AH514" s="290" t="str">
        <f>IF(U514="","",IF(AND(U514="도비",AE514="세입없음"),"OK",IF(AND(U514&lt;&gt;"도비",AE514&lt;&gt;""),"OK","@@")))</f>
        <v>OK</v>
      </c>
      <c r="AJ514" s="292" t="str">
        <f t="array" ref="AJ514">IF(D514="","",INDEX(구분표!$I$2:$I$313, MATCH(1,(구분표!$E$2:$E$313='17년일출'!C514)*(구분표!$F$2:$F$313='17년일출'!D514)*(구분표!$G$2:$G$313='17년일출'!B514),0)))</f>
        <v>0228</v>
      </c>
      <c r="AL514" s="292"/>
    </row>
    <row r="515" spans="1:38" ht="50.1" customHeight="1">
      <c r="A515" s="252">
        <v>505</v>
      </c>
      <c r="B515" s="334" t="str">
        <f>IFERROR(VLOOKUP($D515,구분표!$A$2:$C$313,2,FALSE),"")</f>
        <v>농정해양위원회</v>
      </c>
      <c r="C515" s="318" t="str">
        <f>IFERROR(VLOOKUP($D515,구분표!$A$2:$C$313,3,FALSE),"")</f>
        <v>농업기술원</v>
      </c>
      <c r="D515" s="299" t="s">
        <v>595</v>
      </c>
      <c r="E515" s="280" t="s">
        <v>822</v>
      </c>
      <c r="F515" s="335"/>
      <c r="G515" s="281">
        <v>790</v>
      </c>
      <c r="H515" s="280">
        <v>30</v>
      </c>
      <c r="I515" s="336" t="s">
        <v>1342</v>
      </c>
      <c r="J515" s="283">
        <v>100000</v>
      </c>
      <c r="K515" s="284"/>
      <c r="L515" s="285">
        <v>100000</v>
      </c>
      <c r="M515" s="286">
        <f t="shared" si="382"/>
        <v>200000</v>
      </c>
      <c r="N515" s="337"/>
      <c r="O515" s="288">
        <v>100000</v>
      </c>
      <c r="P515" s="289">
        <f t="shared" si="383"/>
        <v>200000</v>
      </c>
      <c r="Q515" s="290" t="str">
        <f t="shared" si="384"/>
        <v>X</v>
      </c>
      <c r="R515" s="400"/>
      <c r="S515" s="292" t="s">
        <v>883</v>
      </c>
      <c r="U515" s="332" t="s">
        <v>883</v>
      </c>
      <c r="V515" s="284"/>
      <c r="W515" s="284">
        <v>100000</v>
      </c>
      <c r="X515" s="292" t="str">
        <f t="shared" si="379"/>
        <v>OK</v>
      </c>
      <c r="Z515" s="292" t="s">
        <v>883</v>
      </c>
      <c r="AA515" s="284">
        <f t="shared" si="386"/>
        <v>0</v>
      </c>
      <c r="AB515" s="284">
        <f t="shared" si="387"/>
        <v>100000</v>
      </c>
      <c r="AC515" s="292" t="str">
        <f t="shared" si="380"/>
        <v>OK</v>
      </c>
      <c r="AE515" s="333" t="str">
        <f t="shared" ref="AE515:AE530" si="388">IF(U515="","",IF(U515="도비","세입없음","직접입력"))</f>
        <v>세입없음</v>
      </c>
      <c r="AG515" s="318">
        <f t="shared" si="381"/>
        <v>732</v>
      </c>
      <c r="AH515" s="290" t="str">
        <f t="shared" si="385"/>
        <v>OK</v>
      </c>
      <c r="AJ515" s="292" t="str">
        <f t="array" ref="AJ515">IF(D515="","",INDEX(구분표!$I$2:$I$313, MATCH(1,(구분표!$E$2:$E$313='17년일출'!C515)*(구분표!$F$2:$F$313='17년일출'!D515)*(구분표!$G$2:$G$313='17년일출'!B515),0)))</f>
        <v>0234</v>
      </c>
      <c r="AL515" s="292"/>
    </row>
    <row r="516" spans="1:38" ht="50.1" customHeight="1">
      <c r="A516" s="252">
        <v>506</v>
      </c>
      <c r="B516" s="334" t="str">
        <f>IFERROR(VLOOKUP($D516,구분표!$A$2:$C$313,2,FALSE),"")</f>
        <v>농정해양위원회</v>
      </c>
      <c r="C516" s="318" t="str">
        <f>IFERROR(VLOOKUP($D516,구분표!$A$2:$C$313,3,FALSE),"")</f>
        <v>농업기술원</v>
      </c>
      <c r="D516" s="299" t="s">
        <v>324</v>
      </c>
      <c r="E516" s="280" t="s">
        <v>822</v>
      </c>
      <c r="F516" s="335"/>
      <c r="G516" s="281">
        <v>810</v>
      </c>
      <c r="H516" s="280">
        <v>187</v>
      </c>
      <c r="I516" s="336" t="s">
        <v>1343</v>
      </c>
      <c r="J516" s="283">
        <v>23531</v>
      </c>
      <c r="K516" s="284"/>
      <c r="L516" s="285">
        <v>23531</v>
      </c>
      <c r="M516" s="286">
        <f t="shared" si="382"/>
        <v>47062</v>
      </c>
      <c r="N516" s="337"/>
      <c r="O516" s="288">
        <v>23531</v>
      </c>
      <c r="P516" s="289">
        <f t="shared" si="383"/>
        <v>47062</v>
      </c>
      <c r="Q516" s="290" t="str">
        <f t="shared" si="384"/>
        <v>X</v>
      </c>
      <c r="R516" s="400"/>
      <c r="S516" s="292" t="s">
        <v>883</v>
      </c>
      <c r="U516" s="332" t="s">
        <v>883</v>
      </c>
      <c r="V516" s="284"/>
      <c r="W516" s="284">
        <v>23531</v>
      </c>
      <c r="X516" s="292" t="str">
        <f t="shared" si="379"/>
        <v>OK</v>
      </c>
      <c r="Z516" s="292" t="s">
        <v>883</v>
      </c>
      <c r="AA516" s="284">
        <f t="shared" si="386"/>
        <v>0</v>
      </c>
      <c r="AB516" s="284">
        <f t="shared" si="387"/>
        <v>23531</v>
      </c>
      <c r="AC516" s="292" t="str">
        <f t="shared" si="380"/>
        <v>OK</v>
      </c>
      <c r="AE516" s="333" t="str">
        <f t="shared" si="388"/>
        <v>세입없음</v>
      </c>
      <c r="AG516" s="318">
        <f t="shared" si="381"/>
        <v>732</v>
      </c>
      <c r="AH516" s="290" t="str">
        <f t="shared" si="385"/>
        <v>OK</v>
      </c>
      <c r="AJ516" s="292" t="str">
        <f t="array" ref="AJ516">IF(D516="","",INDEX(구분표!$I$2:$I$313, MATCH(1,(구분표!$E$2:$E$313='17년일출'!C516)*(구분표!$F$2:$F$313='17년일출'!D516)*(구분표!$G$2:$G$313='17년일출'!B516),0)))</f>
        <v>0237</v>
      </c>
      <c r="AL516" s="292"/>
    </row>
    <row r="517" spans="1:38" ht="50.1" customHeight="1">
      <c r="A517" s="252">
        <v>507</v>
      </c>
      <c r="B517" s="334" t="str">
        <f>IFERROR(VLOOKUP($D517,구분표!$A$2:$C$313,2,FALSE),"")</f>
        <v>농정해양위원회</v>
      </c>
      <c r="C517" s="318" t="str">
        <f>IFERROR(VLOOKUP($D517,구분표!$A$2:$C$313,3,FALSE),"")</f>
        <v>농업기술원</v>
      </c>
      <c r="D517" s="299" t="s">
        <v>324</v>
      </c>
      <c r="E517" s="280" t="s">
        <v>822</v>
      </c>
      <c r="F517" s="335"/>
      <c r="G517" s="281">
        <v>810</v>
      </c>
      <c r="H517" s="280">
        <v>187</v>
      </c>
      <c r="I517" s="336" t="s">
        <v>1344</v>
      </c>
      <c r="J517" s="283">
        <v>69900</v>
      </c>
      <c r="K517" s="284"/>
      <c r="L517" s="285">
        <v>45000</v>
      </c>
      <c r="M517" s="286">
        <f t="shared" si="382"/>
        <v>114900</v>
      </c>
      <c r="N517" s="337"/>
      <c r="O517" s="288">
        <v>45000</v>
      </c>
      <c r="P517" s="289">
        <f t="shared" si="383"/>
        <v>114900</v>
      </c>
      <c r="Q517" s="290" t="str">
        <f t="shared" si="384"/>
        <v>X</v>
      </c>
      <c r="R517" s="400"/>
      <c r="S517" s="292" t="s">
        <v>883</v>
      </c>
      <c r="U517" s="332" t="s">
        <v>883</v>
      </c>
      <c r="V517" s="284"/>
      <c r="W517" s="284">
        <v>45000</v>
      </c>
      <c r="X517" s="292" t="str">
        <f t="shared" si="379"/>
        <v>OK</v>
      </c>
      <c r="Z517" s="292" t="s">
        <v>883</v>
      </c>
      <c r="AA517" s="284">
        <f t="shared" si="386"/>
        <v>0</v>
      </c>
      <c r="AB517" s="284">
        <f t="shared" si="387"/>
        <v>45000</v>
      </c>
      <c r="AC517" s="292" t="str">
        <f t="shared" si="380"/>
        <v>OK</v>
      </c>
      <c r="AE517" s="333" t="str">
        <f t="shared" si="388"/>
        <v>세입없음</v>
      </c>
      <c r="AG517" s="318">
        <f t="shared" si="381"/>
        <v>732</v>
      </c>
      <c r="AH517" s="290" t="str">
        <f t="shared" si="385"/>
        <v>OK</v>
      </c>
      <c r="AJ517" s="292" t="str">
        <f t="array" ref="AJ517">IF(D517="","",INDEX(구분표!$I$2:$I$313, MATCH(1,(구분표!$E$2:$E$313='17년일출'!C517)*(구분표!$F$2:$F$313='17년일출'!D517)*(구분표!$G$2:$G$313='17년일출'!B517),0)))</f>
        <v>0237</v>
      </c>
      <c r="AL517" s="292"/>
    </row>
    <row r="518" spans="1:38" ht="50.1" customHeight="1">
      <c r="A518" s="252">
        <v>508</v>
      </c>
      <c r="B518" s="334" t="str">
        <f>IFERROR(VLOOKUP($D518,구분표!$A$2:$C$313,2,FALSE),"")</f>
        <v>농정해양위원회</v>
      </c>
      <c r="C518" s="318" t="str">
        <f>IFERROR(VLOOKUP($D518,구분표!$A$2:$C$313,3,FALSE),"")</f>
        <v>농업기술원</v>
      </c>
      <c r="D518" s="299" t="s">
        <v>327</v>
      </c>
      <c r="E518" s="280" t="s">
        <v>823</v>
      </c>
      <c r="F518" s="335"/>
      <c r="G518" s="281"/>
      <c r="H518" s="280">
        <v>401</v>
      </c>
      <c r="I518" s="336" t="s">
        <v>1345</v>
      </c>
      <c r="J518" s="283"/>
      <c r="K518" s="284"/>
      <c r="L518" s="285">
        <v>120000</v>
      </c>
      <c r="M518" s="286">
        <f t="shared" si="382"/>
        <v>120000</v>
      </c>
      <c r="N518" s="337"/>
      <c r="O518" s="288">
        <v>120000</v>
      </c>
      <c r="P518" s="289">
        <f t="shared" si="383"/>
        <v>120000</v>
      </c>
      <c r="Q518" s="290" t="str">
        <f t="shared" si="384"/>
        <v>X</v>
      </c>
      <c r="R518" s="400"/>
      <c r="S518" s="292" t="s">
        <v>883</v>
      </c>
      <c r="U518" s="332" t="s">
        <v>883</v>
      </c>
      <c r="V518" s="284"/>
      <c r="W518" s="284">
        <v>120000</v>
      </c>
      <c r="X518" s="292" t="str">
        <f t="shared" ref="X518:X554" si="389">IF(SUM($K518:$L518)=SUM($V518:$W518),"OK","검토")</f>
        <v>OK</v>
      </c>
      <c r="Z518" s="292" t="s">
        <v>883</v>
      </c>
      <c r="AA518" s="284">
        <f t="shared" si="386"/>
        <v>0</v>
      </c>
      <c r="AB518" s="284">
        <f t="shared" si="387"/>
        <v>120000</v>
      </c>
      <c r="AC518" s="292" t="str">
        <f t="shared" ref="AC518:AC549" si="390">IF(SUM(N518:O518)=SUM(AA518:AB518),"OK","검토")</f>
        <v>OK</v>
      </c>
      <c r="AE518" s="333" t="str">
        <f t="shared" si="388"/>
        <v>세입없음</v>
      </c>
      <c r="AG518" s="318">
        <f t="shared" ref="AG518:AG554" si="391">IF(AE518="","",COUNTIF($AE$7:$AE$925,AE518))</f>
        <v>732</v>
      </c>
      <c r="AH518" s="290" t="str">
        <f t="shared" si="385"/>
        <v>OK</v>
      </c>
      <c r="AJ518" s="292" t="str">
        <f t="array" ref="AJ518">IF(D518="","",INDEX(구분표!$I$2:$I$313, MATCH(1,(구분표!$E$2:$E$313='17년일출'!C518)*(구분표!$F$2:$F$313='17년일출'!D518)*(구분표!$G$2:$G$313='17년일출'!B518),0)))</f>
        <v>0239</v>
      </c>
      <c r="AL518" s="292"/>
    </row>
    <row r="519" spans="1:38" ht="50.1" customHeight="1">
      <c r="A519" s="252">
        <v>509</v>
      </c>
      <c r="B519" s="334" t="str">
        <f>IFERROR(VLOOKUP($D519,구분표!$A$2:$C$313,2,FALSE),"")</f>
        <v>농정해양위원회</v>
      </c>
      <c r="C519" s="318" t="str">
        <f>IFERROR(VLOOKUP($D519,구분표!$A$2:$C$313,3,FALSE),"")</f>
        <v>농업기술원</v>
      </c>
      <c r="D519" s="299" t="s">
        <v>327</v>
      </c>
      <c r="E519" s="280" t="s">
        <v>822</v>
      </c>
      <c r="F519" s="335"/>
      <c r="G519" s="281">
        <v>837</v>
      </c>
      <c r="H519" s="280">
        <v>421</v>
      </c>
      <c r="I519" s="336" t="s">
        <v>1346</v>
      </c>
      <c r="J519" s="283">
        <v>36000</v>
      </c>
      <c r="K519" s="284"/>
      <c r="L519" s="285">
        <v>252000</v>
      </c>
      <c r="M519" s="286">
        <f t="shared" si="382"/>
        <v>288000</v>
      </c>
      <c r="N519" s="337"/>
      <c r="O519" s="288">
        <v>252000</v>
      </c>
      <c r="P519" s="289">
        <f t="shared" si="383"/>
        <v>288000</v>
      </c>
      <c r="Q519" s="290" t="str">
        <f t="shared" si="384"/>
        <v>X</v>
      </c>
      <c r="R519" s="371"/>
      <c r="S519" s="292" t="s">
        <v>883</v>
      </c>
      <c r="U519" s="332" t="s">
        <v>883</v>
      </c>
      <c r="V519" s="284"/>
      <c r="W519" s="284">
        <v>252000</v>
      </c>
      <c r="X519" s="292" t="str">
        <f t="shared" si="389"/>
        <v>OK</v>
      </c>
      <c r="Z519" s="292" t="s">
        <v>883</v>
      </c>
      <c r="AA519" s="284">
        <f t="shared" si="386"/>
        <v>0</v>
      </c>
      <c r="AB519" s="284">
        <f t="shared" si="387"/>
        <v>252000</v>
      </c>
      <c r="AC519" s="292" t="str">
        <f t="shared" si="390"/>
        <v>OK</v>
      </c>
      <c r="AE519" s="333" t="str">
        <f t="shared" si="388"/>
        <v>세입없음</v>
      </c>
      <c r="AG519" s="318">
        <f t="shared" si="391"/>
        <v>732</v>
      </c>
      <c r="AH519" s="290" t="str">
        <f t="shared" si="385"/>
        <v>OK</v>
      </c>
      <c r="AJ519" s="292" t="str">
        <f t="array" ref="AJ519">IF(D519="","",INDEX(구분표!$I$2:$I$313, MATCH(1,(구분표!$E$2:$E$313='17년일출'!C519)*(구분표!$F$2:$F$313='17년일출'!D519)*(구분표!$G$2:$G$313='17년일출'!B519),0)))</f>
        <v>0239</v>
      </c>
      <c r="AL519" s="292"/>
    </row>
    <row r="520" spans="1:38" ht="50.1" customHeight="1">
      <c r="A520" s="252">
        <v>510</v>
      </c>
      <c r="B520" s="334" t="str">
        <f>IFERROR(VLOOKUP($D520,구분표!$A$2:$C$313,2,FALSE),"")</f>
        <v>농정해양위원회</v>
      </c>
      <c r="C520" s="318" t="str">
        <f>IFERROR(VLOOKUP($D520,구분표!$A$2:$C$313,3,FALSE),"")</f>
        <v>농업기술원</v>
      </c>
      <c r="D520" s="299" t="s">
        <v>327</v>
      </c>
      <c r="E520" s="280" t="s">
        <v>822</v>
      </c>
      <c r="F520" s="335"/>
      <c r="G520" s="281">
        <v>836</v>
      </c>
      <c r="H520" s="280">
        <v>413</v>
      </c>
      <c r="I520" s="336" t="s">
        <v>1347</v>
      </c>
      <c r="J520" s="283">
        <v>12000</v>
      </c>
      <c r="K520" s="284"/>
      <c r="L520" s="285">
        <v>108000</v>
      </c>
      <c r="M520" s="286">
        <f t="shared" si="382"/>
        <v>120000</v>
      </c>
      <c r="N520" s="337"/>
      <c r="O520" s="288">
        <v>108000</v>
      </c>
      <c r="P520" s="289">
        <f t="shared" si="383"/>
        <v>120000</v>
      </c>
      <c r="Q520" s="290" t="str">
        <f t="shared" si="384"/>
        <v>X</v>
      </c>
      <c r="R520" s="371"/>
      <c r="S520" s="292" t="s">
        <v>883</v>
      </c>
      <c r="U520" s="332" t="s">
        <v>883</v>
      </c>
      <c r="V520" s="284"/>
      <c r="W520" s="284">
        <v>108000</v>
      </c>
      <c r="X520" s="292" t="str">
        <f t="shared" si="389"/>
        <v>OK</v>
      </c>
      <c r="Z520" s="292" t="s">
        <v>883</v>
      </c>
      <c r="AA520" s="284">
        <f t="shared" si="386"/>
        <v>0</v>
      </c>
      <c r="AB520" s="284">
        <f t="shared" si="387"/>
        <v>108000</v>
      </c>
      <c r="AC520" s="292" t="str">
        <f t="shared" si="390"/>
        <v>OK</v>
      </c>
      <c r="AE520" s="333" t="str">
        <f t="shared" si="388"/>
        <v>세입없음</v>
      </c>
      <c r="AG520" s="318">
        <f t="shared" si="391"/>
        <v>732</v>
      </c>
      <c r="AH520" s="290" t="str">
        <f t="shared" si="385"/>
        <v>OK</v>
      </c>
      <c r="AJ520" s="292" t="str">
        <f t="array" ref="AJ520">IF(D520="","",INDEX(구분표!$I$2:$I$313, MATCH(1,(구분표!$E$2:$E$313='17년일출'!C520)*(구분표!$F$2:$F$313='17년일출'!D520)*(구분표!$G$2:$G$313='17년일출'!B520),0)))</f>
        <v>0239</v>
      </c>
      <c r="AL520" s="292"/>
    </row>
    <row r="521" spans="1:38" ht="50.1" customHeight="1">
      <c r="A521" s="252">
        <v>511</v>
      </c>
      <c r="B521" s="334" t="str">
        <f>IFERROR(VLOOKUP($D521,구분표!$A$2:$C$313,2,FALSE),"")</f>
        <v>농정해양위원회</v>
      </c>
      <c r="C521" s="318" t="str">
        <f>IFERROR(VLOOKUP($D521,구분표!$A$2:$C$313,3,FALSE),"")</f>
        <v>농업기술원</v>
      </c>
      <c r="D521" s="299" t="s">
        <v>327</v>
      </c>
      <c r="E521" s="280" t="s">
        <v>822</v>
      </c>
      <c r="F521" s="335"/>
      <c r="G521" s="281">
        <v>836</v>
      </c>
      <c r="H521" s="280">
        <v>421</v>
      </c>
      <c r="I521" s="336" t="s">
        <v>1348</v>
      </c>
      <c r="J521" s="283">
        <v>162000</v>
      </c>
      <c r="K521" s="284"/>
      <c r="L521" s="285">
        <v>378000</v>
      </c>
      <c r="M521" s="286">
        <f t="shared" si="382"/>
        <v>540000</v>
      </c>
      <c r="N521" s="337"/>
      <c r="O521" s="288">
        <v>378000</v>
      </c>
      <c r="P521" s="289">
        <f t="shared" si="383"/>
        <v>540000</v>
      </c>
      <c r="Q521" s="290" t="str">
        <f t="shared" si="384"/>
        <v>X</v>
      </c>
      <c r="R521" s="371"/>
      <c r="S521" s="292" t="s">
        <v>883</v>
      </c>
      <c r="U521" s="332" t="s">
        <v>883</v>
      </c>
      <c r="V521" s="284"/>
      <c r="W521" s="284">
        <v>378000</v>
      </c>
      <c r="X521" s="292" t="str">
        <f t="shared" si="389"/>
        <v>OK</v>
      </c>
      <c r="Z521" s="292" t="s">
        <v>883</v>
      </c>
      <c r="AA521" s="284">
        <f t="shared" si="386"/>
        <v>0</v>
      </c>
      <c r="AB521" s="284">
        <f t="shared" si="387"/>
        <v>378000</v>
      </c>
      <c r="AC521" s="292" t="str">
        <f t="shared" si="390"/>
        <v>OK</v>
      </c>
      <c r="AE521" s="333" t="str">
        <f t="shared" si="388"/>
        <v>세입없음</v>
      </c>
      <c r="AG521" s="318">
        <f t="shared" si="391"/>
        <v>732</v>
      </c>
      <c r="AH521" s="290" t="str">
        <f t="shared" si="385"/>
        <v>OK</v>
      </c>
      <c r="AJ521" s="292" t="str">
        <f t="array" ref="AJ521">IF(D521="","",INDEX(구분표!$I$2:$I$313, MATCH(1,(구분표!$E$2:$E$313='17년일출'!C521)*(구분표!$F$2:$F$313='17년일출'!D521)*(구분표!$G$2:$G$313='17년일출'!B521),0)))</f>
        <v>0239</v>
      </c>
      <c r="AL521" s="292"/>
    </row>
    <row r="522" spans="1:38" ht="50.1" customHeight="1">
      <c r="A522" s="252">
        <v>512</v>
      </c>
      <c r="B522" s="334" t="str">
        <f>IFERROR(VLOOKUP($D522,구분표!$A$2:$C$313,2,FALSE),"")</f>
        <v>농정해양위원회</v>
      </c>
      <c r="C522" s="318" t="str">
        <f>IFERROR(VLOOKUP($D522,구분표!$A$2:$C$313,3,FALSE),"")</f>
        <v>농업기술원</v>
      </c>
      <c r="D522" s="299" t="s">
        <v>327</v>
      </c>
      <c r="E522" s="280" t="s">
        <v>822</v>
      </c>
      <c r="F522" s="335"/>
      <c r="G522" s="281">
        <v>837</v>
      </c>
      <c r="H522" s="280">
        <v>424</v>
      </c>
      <c r="I522" s="336" t="s">
        <v>1349</v>
      </c>
      <c r="J522" s="283">
        <v>36000</v>
      </c>
      <c r="K522" s="284"/>
      <c r="L522" s="285">
        <v>24000</v>
      </c>
      <c r="M522" s="286">
        <f t="shared" si="382"/>
        <v>60000</v>
      </c>
      <c r="N522" s="337"/>
      <c r="O522" s="288">
        <v>24000</v>
      </c>
      <c r="P522" s="289">
        <f t="shared" si="383"/>
        <v>60000</v>
      </c>
      <c r="Q522" s="290" t="str">
        <f t="shared" si="384"/>
        <v>X</v>
      </c>
      <c r="R522" s="371"/>
      <c r="S522" s="292" t="s">
        <v>883</v>
      </c>
      <c r="U522" s="332" t="s">
        <v>883</v>
      </c>
      <c r="V522" s="284"/>
      <c r="W522" s="284">
        <v>24000</v>
      </c>
      <c r="X522" s="292" t="str">
        <f t="shared" si="389"/>
        <v>OK</v>
      </c>
      <c r="Z522" s="292" t="s">
        <v>883</v>
      </c>
      <c r="AA522" s="284">
        <f t="shared" si="386"/>
        <v>0</v>
      </c>
      <c r="AB522" s="284">
        <f t="shared" si="387"/>
        <v>24000</v>
      </c>
      <c r="AC522" s="292" t="str">
        <f t="shared" si="390"/>
        <v>OK</v>
      </c>
      <c r="AE522" s="333" t="str">
        <f t="shared" si="388"/>
        <v>세입없음</v>
      </c>
      <c r="AG522" s="318">
        <f t="shared" si="391"/>
        <v>732</v>
      </c>
      <c r="AH522" s="290" t="str">
        <f t="shared" si="385"/>
        <v>OK</v>
      </c>
      <c r="AJ522" s="292" t="str">
        <f t="array" ref="AJ522">IF(D522="","",INDEX(구분표!$I$2:$I$313, MATCH(1,(구분표!$E$2:$E$313='17년일출'!C522)*(구분표!$F$2:$F$313='17년일출'!D522)*(구분표!$G$2:$G$313='17년일출'!B522),0)))</f>
        <v>0239</v>
      </c>
      <c r="AL522" s="292"/>
    </row>
    <row r="523" spans="1:38" ht="50.1" customHeight="1">
      <c r="A523" s="252">
        <v>513</v>
      </c>
      <c r="B523" s="334" t="str">
        <f>IFERROR(VLOOKUP($D523,구분표!$A$2:$C$313,2,FALSE),"")</f>
        <v>농정해양위원회</v>
      </c>
      <c r="C523" s="318" t="str">
        <f>IFERROR(VLOOKUP($D523,구분표!$A$2:$C$313,3,FALSE),"")</f>
        <v>농업기술원</v>
      </c>
      <c r="D523" s="299" t="s">
        <v>327</v>
      </c>
      <c r="E523" s="280" t="s">
        <v>822</v>
      </c>
      <c r="F523" s="335"/>
      <c r="G523" s="281">
        <v>837</v>
      </c>
      <c r="H523" s="280">
        <v>424</v>
      </c>
      <c r="I523" s="336" t="s">
        <v>1350</v>
      </c>
      <c r="J523" s="283">
        <v>36000</v>
      </c>
      <c r="K523" s="284"/>
      <c r="L523" s="285">
        <v>24000</v>
      </c>
      <c r="M523" s="286">
        <f t="shared" si="382"/>
        <v>60000</v>
      </c>
      <c r="N523" s="337"/>
      <c r="O523" s="288">
        <v>24000</v>
      </c>
      <c r="P523" s="289">
        <f t="shared" si="383"/>
        <v>60000</v>
      </c>
      <c r="Q523" s="290" t="str">
        <f t="shared" si="384"/>
        <v>X</v>
      </c>
      <c r="R523" s="371"/>
      <c r="S523" s="292" t="s">
        <v>883</v>
      </c>
      <c r="U523" s="332" t="s">
        <v>883</v>
      </c>
      <c r="V523" s="284"/>
      <c r="W523" s="284">
        <v>24000</v>
      </c>
      <c r="X523" s="292" t="str">
        <f t="shared" si="389"/>
        <v>OK</v>
      </c>
      <c r="Z523" s="292" t="s">
        <v>883</v>
      </c>
      <c r="AA523" s="284">
        <f t="shared" si="386"/>
        <v>0</v>
      </c>
      <c r="AB523" s="284">
        <f t="shared" si="387"/>
        <v>24000</v>
      </c>
      <c r="AC523" s="292" t="str">
        <f t="shared" si="390"/>
        <v>OK</v>
      </c>
      <c r="AE523" s="333" t="str">
        <f t="shared" si="388"/>
        <v>세입없음</v>
      </c>
      <c r="AG523" s="318">
        <f t="shared" si="391"/>
        <v>732</v>
      </c>
      <c r="AH523" s="290" t="str">
        <f t="shared" si="385"/>
        <v>OK</v>
      </c>
      <c r="AJ523" s="292" t="str">
        <f t="array" ref="AJ523">IF(D523="","",INDEX(구분표!$I$2:$I$313, MATCH(1,(구분표!$E$2:$E$313='17년일출'!C523)*(구분표!$F$2:$F$313='17년일출'!D523)*(구분표!$G$2:$G$313='17년일출'!B523),0)))</f>
        <v>0239</v>
      </c>
      <c r="AL523" s="292"/>
    </row>
    <row r="524" spans="1:38" ht="50.1" customHeight="1">
      <c r="A524" s="252">
        <v>514</v>
      </c>
      <c r="B524" s="334" t="str">
        <f>IFERROR(VLOOKUP($D524,구분표!$A$2:$C$313,2,FALSE),"")</f>
        <v>농정해양위원회</v>
      </c>
      <c r="C524" s="318" t="str">
        <f>IFERROR(VLOOKUP($D524,구분표!$A$2:$C$313,3,FALSE),"")</f>
        <v>농업기술원</v>
      </c>
      <c r="D524" s="299" t="s">
        <v>329</v>
      </c>
      <c r="E524" s="280" t="s">
        <v>822</v>
      </c>
      <c r="F524" s="335"/>
      <c r="G524" s="281">
        <v>843</v>
      </c>
      <c r="H524" s="280">
        <v>485</v>
      </c>
      <c r="I524" s="336" t="s">
        <v>1351</v>
      </c>
      <c r="J524" s="283">
        <v>30000</v>
      </c>
      <c r="K524" s="284"/>
      <c r="L524" s="285">
        <v>30000</v>
      </c>
      <c r="M524" s="286">
        <f t="shared" si="382"/>
        <v>60000</v>
      </c>
      <c r="N524" s="337"/>
      <c r="O524" s="288">
        <v>30000</v>
      </c>
      <c r="P524" s="289">
        <f t="shared" si="383"/>
        <v>60000</v>
      </c>
      <c r="Q524" s="290" t="str">
        <f t="shared" si="384"/>
        <v>X</v>
      </c>
      <c r="R524" s="371"/>
      <c r="S524" s="292" t="s">
        <v>883</v>
      </c>
      <c r="U524" s="332" t="s">
        <v>883</v>
      </c>
      <c r="V524" s="284"/>
      <c r="W524" s="284">
        <v>30000</v>
      </c>
      <c r="X524" s="292" t="str">
        <f t="shared" si="389"/>
        <v>OK</v>
      </c>
      <c r="Z524" s="292" t="s">
        <v>883</v>
      </c>
      <c r="AA524" s="284">
        <f t="shared" si="386"/>
        <v>0</v>
      </c>
      <c r="AB524" s="284">
        <f t="shared" si="387"/>
        <v>30000</v>
      </c>
      <c r="AC524" s="292" t="str">
        <f t="shared" si="390"/>
        <v>OK</v>
      </c>
      <c r="AE524" s="333" t="str">
        <f t="shared" si="388"/>
        <v>세입없음</v>
      </c>
      <c r="AG524" s="318">
        <f t="shared" si="391"/>
        <v>732</v>
      </c>
      <c r="AH524" s="290" t="str">
        <f t="shared" si="385"/>
        <v>OK</v>
      </c>
      <c r="AJ524" s="292" t="str">
        <f t="array" ref="AJ524">IF(D524="","",INDEX(구분표!$I$2:$I$313, MATCH(1,(구분표!$E$2:$E$313='17년일출'!C524)*(구분표!$F$2:$F$313='17년일출'!D524)*(구분표!$G$2:$G$313='17년일출'!B524),0)))</f>
        <v>0240</v>
      </c>
      <c r="AL524" s="292"/>
    </row>
    <row r="525" spans="1:38" ht="50.1" customHeight="1">
      <c r="A525" s="252">
        <v>515</v>
      </c>
      <c r="B525" s="334" t="str">
        <f>IFERROR(VLOOKUP($D525,구분표!$A$2:$C$313,2,FALSE),"")</f>
        <v>농정해양위원회</v>
      </c>
      <c r="C525" s="318" t="str">
        <f>IFERROR(VLOOKUP($D525,구분표!$A$2:$C$313,3,FALSE),"")</f>
        <v>농업기술원</v>
      </c>
      <c r="D525" s="299" t="s">
        <v>596</v>
      </c>
      <c r="E525" s="280" t="s">
        <v>822</v>
      </c>
      <c r="F525" s="335"/>
      <c r="G525" s="281">
        <v>826</v>
      </c>
      <c r="H525" s="280">
        <v>307</v>
      </c>
      <c r="I525" s="336" t="s">
        <v>1352</v>
      </c>
      <c r="J525" s="283">
        <v>45000</v>
      </c>
      <c r="K525" s="284"/>
      <c r="L525" s="285">
        <v>60000</v>
      </c>
      <c r="M525" s="286">
        <f t="shared" si="382"/>
        <v>105000</v>
      </c>
      <c r="N525" s="337"/>
      <c r="O525" s="288">
        <v>60000</v>
      </c>
      <c r="P525" s="289">
        <f t="shared" si="383"/>
        <v>105000</v>
      </c>
      <c r="Q525" s="290" t="str">
        <f t="shared" si="384"/>
        <v>X</v>
      </c>
      <c r="R525" s="371"/>
      <c r="S525" s="292" t="s">
        <v>883</v>
      </c>
      <c r="U525" s="332" t="s">
        <v>883</v>
      </c>
      <c r="V525" s="284"/>
      <c r="W525" s="284">
        <v>60000</v>
      </c>
      <c r="X525" s="292" t="str">
        <f t="shared" si="389"/>
        <v>OK</v>
      </c>
      <c r="Z525" s="292" t="s">
        <v>883</v>
      </c>
      <c r="AA525" s="284">
        <f t="shared" si="386"/>
        <v>0</v>
      </c>
      <c r="AB525" s="284">
        <f t="shared" si="387"/>
        <v>60000</v>
      </c>
      <c r="AC525" s="292" t="str">
        <f t="shared" si="390"/>
        <v>OK</v>
      </c>
      <c r="AE525" s="333" t="str">
        <f t="shared" si="388"/>
        <v>세입없음</v>
      </c>
      <c r="AG525" s="318">
        <f t="shared" si="391"/>
        <v>732</v>
      </c>
      <c r="AH525" s="290" t="str">
        <f t="shared" si="385"/>
        <v>OK</v>
      </c>
      <c r="AJ525" s="292" t="str">
        <f t="array" ref="AJ525">IF(D525="","",INDEX(구분표!$I$2:$I$313, MATCH(1,(구분표!$E$2:$E$313='17년일출'!C525)*(구분표!$F$2:$F$313='17년일출'!D525)*(구분표!$G$2:$G$313='17년일출'!B525),0)))</f>
        <v>0238</v>
      </c>
      <c r="AL525" s="292"/>
    </row>
    <row r="526" spans="1:38" ht="50.1" customHeight="1">
      <c r="A526" s="252">
        <v>516</v>
      </c>
      <c r="B526" s="334" t="str">
        <f>IFERROR(VLOOKUP($D526,구분표!$A$2:$C$313,2,FALSE),"")</f>
        <v>농정해양위원회</v>
      </c>
      <c r="C526" s="318" t="str">
        <f>IFERROR(VLOOKUP($D526,구분표!$A$2:$C$313,3,FALSE),"")</f>
        <v>농업기술원</v>
      </c>
      <c r="D526" s="299" t="s">
        <v>329</v>
      </c>
      <c r="E526" s="280" t="s">
        <v>822</v>
      </c>
      <c r="F526" s="335"/>
      <c r="G526" s="281">
        <v>844</v>
      </c>
      <c r="H526" s="280">
        <v>488</v>
      </c>
      <c r="I526" s="336" t="s">
        <v>1353</v>
      </c>
      <c r="J526" s="283">
        <v>230000</v>
      </c>
      <c r="K526" s="284"/>
      <c r="L526" s="285">
        <v>170000</v>
      </c>
      <c r="M526" s="286">
        <f t="shared" si="382"/>
        <v>400000</v>
      </c>
      <c r="N526" s="337"/>
      <c r="O526" s="288">
        <v>270000</v>
      </c>
      <c r="P526" s="289">
        <f t="shared" si="383"/>
        <v>500000</v>
      </c>
      <c r="Q526" s="290" t="str">
        <f t="shared" si="384"/>
        <v>X</v>
      </c>
      <c r="R526" s="371"/>
      <c r="S526" s="292" t="s">
        <v>883</v>
      </c>
      <c r="U526" s="332" t="s">
        <v>883</v>
      </c>
      <c r="V526" s="284"/>
      <c r="W526" s="284">
        <v>170000</v>
      </c>
      <c r="X526" s="292" t="str">
        <f t="shared" si="389"/>
        <v>OK</v>
      </c>
      <c r="Z526" s="292" t="s">
        <v>883</v>
      </c>
      <c r="AA526" s="284">
        <f t="shared" si="386"/>
        <v>0</v>
      </c>
      <c r="AB526" s="284">
        <f t="shared" si="387"/>
        <v>270000</v>
      </c>
      <c r="AC526" s="292" t="str">
        <f t="shared" si="390"/>
        <v>OK</v>
      </c>
      <c r="AE526" s="333" t="str">
        <f t="shared" si="388"/>
        <v>세입없음</v>
      </c>
      <c r="AG526" s="318">
        <f t="shared" si="391"/>
        <v>732</v>
      </c>
      <c r="AH526" s="290" t="str">
        <f t="shared" si="385"/>
        <v>OK</v>
      </c>
      <c r="AJ526" s="292" t="str">
        <f t="array" ref="AJ526">IF(D526="","",INDEX(구분표!$I$2:$I$313, MATCH(1,(구분표!$E$2:$E$313='17년일출'!C526)*(구분표!$F$2:$F$313='17년일출'!D526)*(구분표!$G$2:$G$313='17년일출'!B526),0)))</f>
        <v>0240</v>
      </c>
      <c r="AL526" s="292"/>
    </row>
    <row r="527" spans="1:38" ht="50.1" customHeight="1">
      <c r="A527" s="252">
        <v>517</v>
      </c>
      <c r="B527" s="334" t="str">
        <f>IFERROR(VLOOKUP($D527,구분표!$A$2:$C$313,2,FALSE),"")</f>
        <v>농정해양위원회</v>
      </c>
      <c r="C527" s="318" t="str">
        <f>IFERROR(VLOOKUP($D527,구분표!$A$2:$C$313,3,FALSE),"")</f>
        <v>농업기술원</v>
      </c>
      <c r="D527" s="299" t="s">
        <v>324</v>
      </c>
      <c r="E527" s="280" t="s">
        <v>823</v>
      </c>
      <c r="F527" s="335"/>
      <c r="G527" s="281"/>
      <c r="H527" s="280">
        <v>86</v>
      </c>
      <c r="I527" s="336" t="s">
        <v>1633</v>
      </c>
      <c r="J527" s="283"/>
      <c r="K527" s="284"/>
      <c r="L527" s="285">
        <v>36600</v>
      </c>
      <c r="M527" s="286">
        <f t="shared" si="382"/>
        <v>36600</v>
      </c>
      <c r="N527" s="337"/>
      <c r="O527" s="288">
        <v>36600</v>
      </c>
      <c r="P527" s="289">
        <f t="shared" si="383"/>
        <v>36600</v>
      </c>
      <c r="Q527" s="290" t="str">
        <f t="shared" si="384"/>
        <v>X</v>
      </c>
      <c r="R527" s="400"/>
      <c r="S527" s="292" t="s">
        <v>883</v>
      </c>
      <c r="U527" s="332" t="s">
        <v>883</v>
      </c>
      <c r="V527" s="284"/>
      <c r="W527" s="284">
        <v>36600</v>
      </c>
      <c r="X527" s="292" t="str">
        <f t="shared" si="389"/>
        <v>OK</v>
      </c>
      <c r="Z527" s="292" t="s">
        <v>883</v>
      </c>
      <c r="AA527" s="284">
        <f t="shared" si="386"/>
        <v>0</v>
      </c>
      <c r="AB527" s="284">
        <f t="shared" si="387"/>
        <v>36600</v>
      </c>
      <c r="AC527" s="292" t="str">
        <f t="shared" si="390"/>
        <v>OK</v>
      </c>
      <c r="AE527" s="333" t="str">
        <f t="shared" si="388"/>
        <v>세입없음</v>
      </c>
      <c r="AG527" s="318">
        <f t="shared" si="391"/>
        <v>732</v>
      </c>
      <c r="AH527" s="290" t="str">
        <f t="shared" si="385"/>
        <v>OK</v>
      </c>
      <c r="AJ527" s="292" t="str">
        <f t="array" ref="AJ527">IF(D527="","",INDEX(구분표!$I$2:$I$313, MATCH(1,(구분표!$E$2:$E$313='17년일출'!C527)*(구분표!$F$2:$F$313='17년일출'!D527)*(구분표!$G$2:$G$313='17년일출'!B527),0)))</f>
        <v>0237</v>
      </c>
      <c r="AL527" s="292"/>
    </row>
    <row r="528" spans="1:38" ht="50.1" customHeight="1">
      <c r="A528" s="252">
        <v>518</v>
      </c>
      <c r="B528" s="334" t="str">
        <f>IFERROR(VLOOKUP($D528,구분표!$A$2:$C$313,2,FALSE),"")</f>
        <v>농정해양위원회</v>
      </c>
      <c r="C528" s="318" t="str">
        <f>IFERROR(VLOOKUP($D528,구분표!$A$2:$C$313,3,FALSE),"")</f>
        <v>농업기술원</v>
      </c>
      <c r="D528" s="299" t="s">
        <v>324</v>
      </c>
      <c r="E528" s="280" t="s">
        <v>823</v>
      </c>
      <c r="F528" s="335"/>
      <c r="G528" s="281"/>
      <c r="H528" s="280">
        <v>86</v>
      </c>
      <c r="I528" s="336" t="s">
        <v>1354</v>
      </c>
      <c r="J528" s="283"/>
      <c r="K528" s="284"/>
      <c r="L528" s="285">
        <v>10000</v>
      </c>
      <c r="M528" s="286">
        <f t="shared" ref="M528:M554" si="392">J528+K528+L528</f>
        <v>10000</v>
      </c>
      <c r="N528" s="337"/>
      <c r="O528" s="288">
        <v>10000</v>
      </c>
      <c r="P528" s="289">
        <f t="shared" ref="P528:P554" si="393">J528+N528+O528</f>
        <v>10000</v>
      </c>
      <c r="Q528" s="290" t="str">
        <f t="shared" ref="Q528:Q554" si="394">IF(AND((M528=0),(P528&gt;0)),"O",IF(AND((K528&lt;0),(M528-P528&lt;0)),"O","X"))</f>
        <v>X</v>
      </c>
      <c r="R528" s="400"/>
      <c r="S528" s="292" t="s">
        <v>883</v>
      </c>
      <c r="U528" s="332" t="s">
        <v>883</v>
      </c>
      <c r="V528" s="284"/>
      <c r="W528" s="284">
        <v>10000</v>
      </c>
      <c r="X528" s="292" t="str">
        <f t="shared" si="389"/>
        <v>OK</v>
      </c>
      <c r="Z528" s="292" t="s">
        <v>883</v>
      </c>
      <c r="AA528" s="284">
        <f t="shared" si="386"/>
        <v>0</v>
      </c>
      <c r="AB528" s="284">
        <f t="shared" si="387"/>
        <v>10000</v>
      </c>
      <c r="AC528" s="292" t="str">
        <f t="shared" si="390"/>
        <v>OK</v>
      </c>
      <c r="AE528" s="333" t="str">
        <f t="shared" si="388"/>
        <v>세입없음</v>
      </c>
      <c r="AG528" s="318">
        <f t="shared" si="391"/>
        <v>732</v>
      </c>
      <c r="AH528" s="290" t="str">
        <f t="shared" ref="AH528:AH554" si="395">IF(U528="","",IF(AND(U528="도비",AE528="세입없음"),"OK",IF(AND(U528&lt;&gt;"도비",AE528&lt;&gt;""),"OK","@@")))</f>
        <v>OK</v>
      </c>
      <c r="AJ528" s="292" t="str">
        <f t="array" ref="AJ528">IF(D528="","",INDEX(구분표!$I$2:$I$313, MATCH(1,(구분표!$E$2:$E$313='17년일출'!C528)*(구분표!$F$2:$F$313='17년일출'!D528)*(구분표!$G$2:$G$313='17년일출'!B528),0)))</f>
        <v>0237</v>
      </c>
      <c r="AL528" s="292"/>
    </row>
    <row r="529" spans="1:38" ht="50.1" customHeight="1">
      <c r="A529" s="252">
        <v>519</v>
      </c>
      <c r="B529" s="334" t="str">
        <f>IFERROR(VLOOKUP($D529,구분표!$A$2:$C$313,2,FALSE),"")</f>
        <v>농정해양위원회</v>
      </c>
      <c r="C529" s="318" t="str">
        <f>IFERROR(VLOOKUP($D529,구분표!$A$2:$C$313,3,FALSE),"")</f>
        <v>농업기술원</v>
      </c>
      <c r="D529" s="299" t="s">
        <v>324</v>
      </c>
      <c r="E529" s="280" t="s">
        <v>823</v>
      </c>
      <c r="F529" s="335"/>
      <c r="G529" s="281"/>
      <c r="H529" s="280">
        <v>86</v>
      </c>
      <c r="I529" s="336" t="s">
        <v>1355</v>
      </c>
      <c r="J529" s="283"/>
      <c r="K529" s="284"/>
      <c r="L529" s="285">
        <v>30000</v>
      </c>
      <c r="M529" s="286">
        <f t="shared" si="392"/>
        <v>30000</v>
      </c>
      <c r="N529" s="337"/>
      <c r="O529" s="288">
        <v>30000</v>
      </c>
      <c r="P529" s="289">
        <f t="shared" si="393"/>
        <v>30000</v>
      </c>
      <c r="Q529" s="290" t="str">
        <f t="shared" si="394"/>
        <v>X</v>
      </c>
      <c r="R529" s="400"/>
      <c r="S529" s="292" t="s">
        <v>883</v>
      </c>
      <c r="U529" s="332" t="s">
        <v>883</v>
      </c>
      <c r="V529" s="284"/>
      <c r="W529" s="284">
        <v>30000</v>
      </c>
      <c r="X529" s="292" t="str">
        <f t="shared" si="389"/>
        <v>OK</v>
      </c>
      <c r="Z529" s="292" t="s">
        <v>883</v>
      </c>
      <c r="AA529" s="284">
        <f t="shared" si="386"/>
        <v>0</v>
      </c>
      <c r="AB529" s="284">
        <f t="shared" si="387"/>
        <v>30000</v>
      </c>
      <c r="AC529" s="292" t="str">
        <f t="shared" si="390"/>
        <v>OK</v>
      </c>
      <c r="AE529" s="333" t="str">
        <f t="shared" si="388"/>
        <v>세입없음</v>
      </c>
      <c r="AG529" s="318">
        <f t="shared" si="391"/>
        <v>732</v>
      </c>
      <c r="AH529" s="290" t="str">
        <f t="shared" si="395"/>
        <v>OK</v>
      </c>
      <c r="AJ529" s="292" t="str">
        <f t="array" ref="AJ529">IF(D529="","",INDEX(구분표!$I$2:$I$313, MATCH(1,(구분표!$E$2:$E$313='17년일출'!C529)*(구분표!$F$2:$F$313='17년일출'!D529)*(구분표!$G$2:$G$313='17년일출'!B529),0)))</f>
        <v>0237</v>
      </c>
      <c r="AL529" s="292"/>
    </row>
    <row r="530" spans="1:38" ht="50.1" customHeight="1">
      <c r="A530" s="252">
        <v>520</v>
      </c>
      <c r="B530" s="334" t="str">
        <f>IFERROR(VLOOKUP($D530,구분표!$A$2:$C$313,2,FALSE),"")</f>
        <v>농정해양위원회</v>
      </c>
      <c r="C530" s="318" t="str">
        <f>IFERROR(VLOOKUP($D530,구분표!$A$2:$C$313,3,FALSE),"")</f>
        <v>농업기술원</v>
      </c>
      <c r="D530" s="299" t="s">
        <v>324</v>
      </c>
      <c r="E530" s="280" t="s">
        <v>823</v>
      </c>
      <c r="F530" s="335"/>
      <c r="G530" s="281"/>
      <c r="H530" s="280">
        <v>86</v>
      </c>
      <c r="I530" s="336" t="s">
        <v>1356</v>
      </c>
      <c r="J530" s="283"/>
      <c r="K530" s="284"/>
      <c r="L530" s="285">
        <v>73400</v>
      </c>
      <c r="M530" s="286">
        <f t="shared" si="392"/>
        <v>73400</v>
      </c>
      <c r="N530" s="337"/>
      <c r="O530" s="288">
        <v>73400</v>
      </c>
      <c r="P530" s="289">
        <f t="shared" si="393"/>
        <v>73400</v>
      </c>
      <c r="Q530" s="290" t="str">
        <f t="shared" si="394"/>
        <v>X</v>
      </c>
      <c r="R530" s="400"/>
      <c r="S530" s="292" t="s">
        <v>883</v>
      </c>
      <c r="U530" s="332" t="s">
        <v>883</v>
      </c>
      <c r="V530" s="284"/>
      <c r="W530" s="284">
        <v>73400</v>
      </c>
      <c r="X530" s="292" t="str">
        <f t="shared" si="389"/>
        <v>OK</v>
      </c>
      <c r="Z530" s="292" t="s">
        <v>883</v>
      </c>
      <c r="AA530" s="284">
        <f t="shared" si="386"/>
        <v>0</v>
      </c>
      <c r="AB530" s="284">
        <f t="shared" si="387"/>
        <v>73400</v>
      </c>
      <c r="AC530" s="292" t="str">
        <f t="shared" si="390"/>
        <v>OK</v>
      </c>
      <c r="AE530" s="333" t="str">
        <f t="shared" si="388"/>
        <v>세입없음</v>
      </c>
      <c r="AG530" s="318">
        <f t="shared" si="391"/>
        <v>732</v>
      </c>
      <c r="AH530" s="290" t="str">
        <f t="shared" si="395"/>
        <v>OK</v>
      </c>
      <c r="AJ530" s="292" t="str">
        <f t="array" ref="AJ530">IF(D530="","",INDEX(구분표!$I$2:$I$313, MATCH(1,(구분표!$E$2:$E$313='17년일출'!C530)*(구분표!$F$2:$F$313='17년일출'!D530)*(구분표!$G$2:$G$313='17년일출'!B530),0)))</f>
        <v>0237</v>
      </c>
      <c r="AL530" s="292"/>
    </row>
    <row r="531" spans="1:38" ht="50.1" customHeight="1">
      <c r="A531" s="252">
        <v>521</v>
      </c>
      <c r="B531" s="334" t="str">
        <f>IFERROR(VLOOKUP($D531,구분표!$A$2:$C$313,2,FALSE),"")</f>
        <v>농정해양위원회</v>
      </c>
      <c r="C531" s="318" t="str">
        <f>IFERROR(VLOOKUP($D531,구분표!$A$2:$C$313,3,FALSE),"")</f>
        <v>농업기술원</v>
      </c>
      <c r="D531" s="299" t="s">
        <v>320</v>
      </c>
      <c r="E531" s="280" t="s">
        <v>823</v>
      </c>
      <c r="F531" s="335"/>
      <c r="G531" s="281"/>
      <c r="H531" s="280"/>
      <c r="I531" s="336" t="s">
        <v>1390</v>
      </c>
      <c r="J531" s="283"/>
      <c r="K531" s="284"/>
      <c r="L531" s="285">
        <v>20000</v>
      </c>
      <c r="M531" s="286">
        <f t="shared" si="392"/>
        <v>20000</v>
      </c>
      <c r="N531" s="337"/>
      <c r="O531" s="288">
        <v>20000</v>
      </c>
      <c r="P531" s="289">
        <f t="shared" si="393"/>
        <v>20000</v>
      </c>
      <c r="Q531" s="290" t="str">
        <f t="shared" si="394"/>
        <v>X</v>
      </c>
      <c r="R531" s="371" t="s">
        <v>2111</v>
      </c>
      <c r="S531" s="292" t="s">
        <v>898</v>
      </c>
      <c r="U531" s="332" t="s">
        <v>899</v>
      </c>
      <c r="V531" s="284">
        <v>10000</v>
      </c>
      <c r="W531" s="284">
        <v>10000</v>
      </c>
      <c r="X531" s="292" t="str">
        <f t="shared" si="389"/>
        <v>OK</v>
      </c>
      <c r="Z531" s="292" t="s">
        <v>899</v>
      </c>
      <c r="AA531" s="284">
        <v>10000</v>
      </c>
      <c r="AB531" s="284">
        <v>10000</v>
      </c>
      <c r="AC531" s="292" t="str">
        <f t="shared" si="390"/>
        <v>OK</v>
      </c>
      <c r="AE531" s="359" t="s">
        <v>1427</v>
      </c>
      <c r="AG531" s="318">
        <f t="shared" si="391"/>
        <v>8</v>
      </c>
      <c r="AH531" s="290" t="str">
        <f t="shared" si="395"/>
        <v>OK</v>
      </c>
      <c r="AJ531" s="292" t="str">
        <f t="array" ref="AJ531">IF(D531="","",INDEX(구분표!$I$2:$I$313, MATCH(1,(구분표!$E$2:$E$313='17년일출'!C531)*(구분표!$F$2:$F$313='17년일출'!D531)*(구분표!$G$2:$G$313='17년일출'!B531),0)))</f>
        <v>0235</v>
      </c>
      <c r="AL531" s="292"/>
    </row>
    <row r="532" spans="1:38" ht="50.1" customHeight="1">
      <c r="A532" s="252">
        <v>522</v>
      </c>
      <c r="B532" s="334" t="str">
        <f>IFERROR(VLOOKUP($D532,구분표!$A$2:$C$313,2,FALSE),"")</f>
        <v>농정해양위원회</v>
      </c>
      <c r="C532" s="318" t="str">
        <f>IFERROR(VLOOKUP($D532,구분표!$A$2:$C$313,3,FALSE),"")</f>
        <v>농업기술원</v>
      </c>
      <c r="D532" s="299" t="s">
        <v>320</v>
      </c>
      <c r="E532" s="280" t="s">
        <v>823</v>
      </c>
      <c r="F532" s="335"/>
      <c r="G532" s="281"/>
      <c r="H532" s="280"/>
      <c r="I532" s="336" t="s">
        <v>1391</v>
      </c>
      <c r="J532" s="283"/>
      <c r="K532" s="284"/>
      <c r="L532" s="285">
        <v>10000</v>
      </c>
      <c r="M532" s="286">
        <f t="shared" si="392"/>
        <v>10000</v>
      </c>
      <c r="N532" s="337"/>
      <c r="O532" s="288">
        <v>10000</v>
      </c>
      <c r="P532" s="289">
        <f t="shared" si="393"/>
        <v>10000</v>
      </c>
      <c r="Q532" s="290" t="str">
        <f t="shared" si="394"/>
        <v>X</v>
      </c>
      <c r="R532" s="371" t="s">
        <v>2111</v>
      </c>
      <c r="S532" s="292" t="s">
        <v>898</v>
      </c>
      <c r="U532" s="332" t="s">
        <v>899</v>
      </c>
      <c r="V532" s="284">
        <v>5000</v>
      </c>
      <c r="W532" s="284">
        <v>5000</v>
      </c>
      <c r="X532" s="292" t="str">
        <f t="shared" si="389"/>
        <v>OK</v>
      </c>
      <c r="Z532" s="292" t="s">
        <v>899</v>
      </c>
      <c r="AA532" s="284">
        <v>5000</v>
      </c>
      <c r="AB532" s="284">
        <v>5000</v>
      </c>
      <c r="AC532" s="292" t="str">
        <f t="shared" si="390"/>
        <v>OK</v>
      </c>
      <c r="AE532" s="359" t="s">
        <v>1427</v>
      </c>
      <c r="AG532" s="318">
        <f t="shared" si="391"/>
        <v>8</v>
      </c>
      <c r="AH532" s="290" t="str">
        <f t="shared" si="395"/>
        <v>OK</v>
      </c>
      <c r="AJ532" s="292" t="str">
        <f t="array" ref="AJ532">IF(D532="","",INDEX(구분표!$I$2:$I$313, MATCH(1,(구분표!$E$2:$E$313='17년일출'!C532)*(구분표!$F$2:$F$313='17년일출'!D532)*(구분표!$G$2:$G$313='17년일출'!B532),0)))</f>
        <v>0235</v>
      </c>
      <c r="AL532" s="292"/>
    </row>
    <row r="533" spans="1:38" ht="50.1" customHeight="1">
      <c r="A533" s="252">
        <v>523</v>
      </c>
      <c r="B533" s="334" t="str">
        <f>IFERROR(VLOOKUP($D533,구분표!$A$2:$C$313,2,FALSE),"")</f>
        <v>농정해양위원회</v>
      </c>
      <c r="C533" s="318" t="str">
        <f>IFERROR(VLOOKUP($D533,구분표!$A$2:$C$313,3,FALSE),"")</f>
        <v>농업기술원</v>
      </c>
      <c r="D533" s="299" t="s">
        <v>320</v>
      </c>
      <c r="E533" s="280" t="s">
        <v>823</v>
      </c>
      <c r="F533" s="335"/>
      <c r="G533" s="281"/>
      <c r="H533" s="280"/>
      <c r="I533" s="336" t="s">
        <v>1392</v>
      </c>
      <c r="J533" s="283"/>
      <c r="K533" s="284"/>
      <c r="L533" s="285">
        <v>40000</v>
      </c>
      <c r="M533" s="286">
        <f t="shared" si="392"/>
        <v>40000</v>
      </c>
      <c r="N533" s="337"/>
      <c r="O533" s="288">
        <v>40000</v>
      </c>
      <c r="P533" s="289">
        <f t="shared" si="393"/>
        <v>40000</v>
      </c>
      <c r="Q533" s="290" t="str">
        <f t="shared" si="394"/>
        <v>X</v>
      </c>
      <c r="R533" s="371" t="s">
        <v>2111</v>
      </c>
      <c r="S533" s="292" t="s">
        <v>898</v>
      </c>
      <c r="U533" s="332" t="s">
        <v>899</v>
      </c>
      <c r="V533" s="284">
        <v>20000</v>
      </c>
      <c r="W533" s="284">
        <v>20000</v>
      </c>
      <c r="X533" s="292" t="str">
        <f t="shared" si="389"/>
        <v>OK</v>
      </c>
      <c r="Z533" s="292" t="s">
        <v>899</v>
      </c>
      <c r="AA533" s="284">
        <v>20000</v>
      </c>
      <c r="AB533" s="284">
        <v>20000</v>
      </c>
      <c r="AC533" s="292" t="str">
        <f t="shared" si="390"/>
        <v>OK</v>
      </c>
      <c r="AE533" s="359" t="s">
        <v>1427</v>
      </c>
      <c r="AG533" s="318">
        <f t="shared" si="391"/>
        <v>8</v>
      </c>
      <c r="AH533" s="290" t="str">
        <f t="shared" si="395"/>
        <v>OK</v>
      </c>
      <c r="AJ533" s="292" t="str">
        <f t="array" ref="AJ533">IF(D533="","",INDEX(구분표!$I$2:$I$313, MATCH(1,(구분표!$E$2:$E$313='17년일출'!C533)*(구분표!$F$2:$F$313='17년일출'!D533)*(구분표!$G$2:$G$313='17년일출'!B533),0)))</f>
        <v>0235</v>
      </c>
      <c r="AL533" s="292"/>
    </row>
    <row r="534" spans="1:38" ht="50.1" customHeight="1">
      <c r="A534" s="252">
        <v>524</v>
      </c>
      <c r="B534" s="334" t="str">
        <f>IFERROR(VLOOKUP($D534,구분표!$A$2:$C$313,2,FALSE),"")</f>
        <v>농정해양위원회</v>
      </c>
      <c r="C534" s="318" t="str">
        <f>IFERROR(VLOOKUP($D534,구분표!$A$2:$C$313,3,FALSE),"")</f>
        <v>농업기술원</v>
      </c>
      <c r="D534" s="299" t="s">
        <v>320</v>
      </c>
      <c r="E534" s="280" t="s">
        <v>823</v>
      </c>
      <c r="F534" s="335"/>
      <c r="G534" s="281"/>
      <c r="H534" s="280"/>
      <c r="I534" s="336" t="s">
        <v>1393</v>
      </c>
      <c r="J534" s="283"/>
      <c r="K534" s="284"/>
      <c r="L534" s="285">
        <v>10000</v>
      </c>
      <c r="M534" s="286">
        <f t="shared" si="392"/>
        <v>10000</v>
      </c>
      <c r="N534" s="337"/>
      <c r="O534" s="288">
        <v>10000</v>
      </c>
      <c r="P534" s="289">
        <f t="shared" si="393"/>
        <v>10000</v>
      </c>
      <c r="Q534" s="290" t="str">
        <f t="shared" si="394"/>
        <v>X</v>
      </c>
      <c r="R534" s="371" t="s">
        <v>2111</v>
      </c>
      <c r="S534" s="292" t="s">
        <v>898</v>
      </c>
      <c r="U534" s="332" t="s">
        <v>899</v>
      </c>
      <c r="V534" s="284">
        <v>5000</v>
      </c>
      <c r="W534" s="284">
        <v>5000</v>
      </c>
      <c r="X534" s="292" t="str">
        <f t="shared" si="389"/>
        <v>OK</v>
      </c>
      <c r="Z534" s="292" t="s">
        <v>899</v>
      </c>
      <c r="AA534" s="284">
        <v>5000</v>
      </c>
      <c r="AB534" s="284">
        <v>5000</v>
      </c>
      <c r="AC534" s="292" t="str">
        <f t="shared" si="390"/>
        <v>OK</v>
      </c>
      <c r="AE534" s="359" t="s">
        <v>1427</v>
      </c>
      <c r="AG534" s="318">
        <f t="shared" si="391"/>
        <v>8</v>
      </c>
      <c r="AH534" s="290" t="str">
        <f t="shared" si="395"/>
        <v>OK</v>
      </c>
      <c r="AJ534" s="292" t="str">
        <f t="array" ref="AJ534">IF(D534="","",INDEX(구분표!$I$2:$I$313, MATCH(1,(구분표!$E$2:$E$313='17년일출'!C534)*(구분표!$F$2:$F$313='17년일출'!D534)*(구분표!$G$2:$G$313='17년일출'!B534),0)))</f>
        <v>0235</v>
      </c>
      <c r="AL534" s="292"/>
    </row>
    <row r="535" spans="1:38" ht="50.1" customHeight="1">
      <c r="A535" s="252">
        <v>525</v>
      </c>
      <c r="B535" s="334" t="str">
        <f>IFERROR(VLOOKUP($D535,구분표!$A$2:$C$313,2,FALSE),"")</f>
        <v>농정해양위원회</v>
      </c>
      <c r="C535" s="318" t="str">
        <f>IFERROR(VLOOKUP($D535,구분표!$A$2:$C$313,3,FALSE),"")</f>
        <v>농업기술원</v>
      </c>
      <c r="D535" s="299" t="s">
        <v>320</v>
      </c>
      <c r="E535" s="280" t="s">
        <v>823</v>
      </c>
      <c r="F535" s="335"/>
      <c r="G535" s="281"/>
      <c r="H535" s="280"/>
      <c r="I535" s="336" t="s">
        <v>1394</v>
      </c>
      <c r="J535" s="283"/>
      <c r="K535" s="284"/>
      <c r="L535" s="285">
        <v>18000</v>
      </c>
      <c r="M535" s="286">
        <f t="shared" si="392"/>
        <v>18000</v>
      </c>
      <c r="N535" s="337"/>
      <c r="O535" s="288">
        <v>18000</v>
      </c>
      <c r="P535" s="289">
        <f t="shared" si="393"/>
        <v>18000</v>
      </c>
      <c r="Q535" s="290" t="str">
        <f t="shared" si="394"/>
        <v>X</v>
      </c>
      <c r="R535" s="371" t="s">
        <v>2111</v>
      </c>
      <c r="S535" s="292" t="s">
        <v>898</v>
      </c>
      <c r="U535" s="332" t="s">
        <v>899</v>
      </c>
      <c r="V535" s="284">
        <v>9000</v>
      </c>
      <c r="W535" s="284">
        <v>9000</v>
      </c>
      <c r="X535" s="292" t="str">
        <f t="shared" si="389"/>
        <v>OK</v>
      </c>
      <c r="Z535" s="292" t="s">
        <v>899</v>
      </c>
      <c r="AA535" s="284">
        <v>9000</v>
      </c>
      <c r="AB535" s="284">
        <v>9000</v>
      </c>
      <c r="AC535" s="292" t="str">
        <f t="shared" si="390"/>
        <v>OK</v>
      </c>
      <c r="AE535" s="359" t="s">
        <v>1427</v>
      </c>
      <c r="AG535" s="318">
        <f t="shared" si="391"/>
        <v>8</v>
      </c>
      <c r="AH535" s="290" t="str">
        <f t="shared" si="395"/>
        <v>OK</v>
      </c>
      <c r="AJ535" s="292" t="str">
        <f t="array" ref="AJ535">IF(D535="","",INDEX(구분표!$I$2:$I$313, MATCH(1,(구분표!$E$2:$E$313='17년일출'!C535)*(구분표!$F$2:$F$313='17년일출'!D535)*(구분표!$G$2:$G$313='17년일출'!B535),0)))</f>
        <v>0235</v>
      </c>
      <c r="AL535" s="292"/>
    </row>
    <row r="536" spans="1:38" ht="50.1" customHeight="1">
      <c r="A536" s="252">
        <v>526</v>
      </c>
      <c r="B536" s="334" t="str">
        <f>IFERROR(VLOOKUP($D536,구분표!$A$2:$C$313,2,FALSE),"")</f>
        <v>농정해양위원회</v>
      </c>
      <c r="C536" s="318" t="str">
        <f>IFERROR(VLOOKUP($D536,구분표!$A$2:$C$313,3,FALSE),"")</f>
        <v>농업기술원</v>
      </c>
      <c r="D536" s="299" t="s">
        <v>320</v>
      </c>
      <c r="E536" s="280" t="s">
        <v>823</v>
      </c>
      <c r="F536" s="335"/>
      <c r="G536" s="281"/>
      <c r="H536" s="280"/>
      <c r="I536" s="336" t="s">
        <v>1395</v>
      </c>
      <c r="J536" s="283"/>
      <c r="K536" s="284"/>
      <c r="L536" s="285">
        <v>10000</v>
      </c>
      <c r="M536" s="286">
        <f t="shared" si="392"/>
        <v>10000</v>
      </c>
      <c r="N536" s="337"/>
      <c r="O536" s="288">
        <v>10000</v>
      </c>
      <c r="P536" s="289">
        <f t="shared" si="393"/>
        <v>10000</v>
      </c>
      <c r="Q536" s="290" t="str">
        <f t="shared" si="394"/>
        <v>X</v>
      </c>
      <c r="R536" s="371" t="s">
        <v>2111</v>
      </c>
      <c r="S536" s="292" t="s">
        <v>898</v>
      </c>
      <c r="U536" s="332" t="s">
        <v>899</v>
      </c>
      <c r="V536" s="284">
        <v>5000</v>
      </c>
      <c r="W536" s="284">
        <v>5000</v>
      </c>
      <c r="X536" s="292" t="str">
        <f t="shared" si="389"/>
        <v>OK</v>
      </c>
      <c r="Z536" s="292" t="s">
        <v>899</v>
      </c>
      <c r="AA536" s="284">
        <v>5000</v>
      </c>
      <c r="AB536" s="284">
        <v>5000</v>
      </c>
      <c r="AC536" s="292" t="str">
        <f t="shared" si="390"/>
        <v>OK</v>
      </c>
      <c r="AE536" s="359" t="s">
        <v>1427</v>
      </c>
      <c r="AG536" s="318">
        <f t="shared" si="391"/>
        <v>8</v>
      </c>
      <c r="AH536" s="290" t="str">
        <f t="shared" si="395"/>
        <v>OK</v>
      </c>
      <c r="AJ536" s="292" t="str">
        <f t="array" ref="AJ536">IF(D536="","",INDEX(구분표!$I$2:$I$313, MATCH(1,(구분표!$E$2:$E$313='17년일출'!C536)*(구분표!$F$2:$F$313='17년일출'!D536)*(구분표!$G$2:$G$313='17년일출'!B536),0)))</f>
        <v>0235</v>
      </c>
      <c r="AL536" s="292"/>
    </row>
    <row r="537" spans="1:38" ht="50.1" customHeight="1">
      <c r="A537" s="252">
        <v>527</v>
      </c>
      <c r="B537" s="334" t="str">
        <f>IFERROR(VLOOKUP($D537,구분표!$A$2:$C$313,2,FALSE),"")</f>
        <v>농정해양위원회</v>
      </c>
      <c r="C537" s="318" t="str">
        <f>IFERROR(VLOOKUP($D537,구분표!$A$2:$C$313,3,FALSE),"")</f>
        <v>농업기술원</v>
      </c>
      <c r="D537" s="299" t="s">
        <v>320</v>
      </c>
      <c r="E537" s="280" t="s">
        <v>823</v>
      </c>
      <c r="F537" s="335"/>
      <c r="G537" s="281"/>
      <c r="H537" s="280"/>
      <c r="I537" s="336" t="s">
        <v>1396</v>
      </c>
      <c r="J537" s="283"/>
      <c r="K537" s="284"/>
      <c r="L537" s="285">
        <v>40000</v>
      </c>
      <c r="M537" s="286">
        <f t="shared" si="392"/>
        <v>40000</v>
      </c>
      <c r="N537" s="337"/>
      <c r="O537" s="288">
        <v>40000</v>
      </c>
      <c r="P537" s="289">
        <f t="shared" si="393"/>
        <v>40000</v>
      </c>
      <c r="Q537" s="290" t="str">
        <f t="shared" si="394"/>
        <v>X</v>
      </c>
      <c r="R537" s="371" t="s">
        <v>2111</v>
      </c>
      <c r="S537" s="292" t="s">
        <v>898</v>
      </c>
      <c r="U537" s="332" t="s">
        <v>899</v>
      </c>
      <c r="V537" s="284">
        <v>20000</v>
      </c>
      <c r="W537" s="284">
        <v>20000</v>
      </c>
      <c r="X537" s="292" t="str">
        <f t="shared" si="389"/>
        <v>OK</v>
      </c>
      <c r="Z537" s="292" t="s">
        <v>899</v>
      </c>
      <c r="AA537" s="284">
        <v>20000</v>
      </c>
      <c r="AB537" s="284">
        <v>20000</v>
      </c>
      <c r="AC537" s="292" t="str">
        <f t="shared" si="390"/>
        <v>OK</v>
      </c>
      <c r="AE537" s="359" t="s">
        <v>1427</v>
      </c>
      <c r="AG537" s="318">
        <f t="shared" si="391"/>
        <v>8</v>
      </c>
      <c r="AH537" s="290" t="str">
        <f t="shared" si="395"/>
        <v>OK</v>
      </c>
      <c r="AJ537" s="292" t="str">
        <f t="array" ref="AJ537">IF(D537="","",INDEX(구분표!$I$2:$I$313, MATCH(1,(구분표!$E$2:$E$313='17년일출'!C537)*(구분표!$F$2:$F$313='17년일출'!D537)*(구분표!$G$2:$G$313='17년일출'!B537),0)))</f>
        <v>0235</v>
      </c>
      <c r="AL537" s="292"/>
    </row>
    <row r="538" spans="1:38" ht="50.1" customHeight="1">
      <c r="A538" s="252">
        <v>528</v>
      </c>
      <c r="B538" s="334" t="str">
        <f>IFERROR(VLOOKUP($D538,구분표!$A$2:$C$313,2,FALSE),"")</f>
        <v>농정해양위원회</v>
      </c>
      <c r="C538" s="318" t="str">
        <f>IFERROR(VLOOKUP($D538,구분표!$A$2:$C$313,3,FALSE),"")</f>
        <v>농업기술원</v>
      </c>
      <c r="D538" s="299" t="s">
        <v>320</v>
      </c>
      <c r="E538" s="280" t="s">
        <v>823</v>
      </c>
      <c r="F538" s="335"/>
      <c r="G538" s="281"/>
      <c r="H538" s="280"/>
      <c r="I538" s="336" t="s">
        <v>1397</v>
      </c>
      <c r="J538" s="283"/>
      <c r="K538" s="284"/>
      <c r="L538" s="285">
        <v>2000</v>
      </c>
      <c r="M538" s="286">
        <f t="shared" si="392"/>
        <v>2000</v>
      </c>
      <c r="N538" s="337"/>
      <c r="O538" s="288">
        <v>2000</v>
      </c>
      <c r="P538" s="289">
        <f t="shared" si="393"/>
        <v>2000</v>
      </c>
      <c r="Q538" s="290" t="str">
        <f t="shared" si="394"/>
        <v>X</v>
      </c>
      <c r="R538" s="371" t="s">
        <v>2111</v>
      </c>
      <c r="S538" s="292" t="s">
        <v>898</v>
      </c>
      <c r="U538" s="332" t="s">
        <v>899</v>
      </c>
      <c r="V538" s="284">
        <v>1000</v>
      </c>
      <c r="W538" s="284">
        <v>1000</v>
      </c>
      <c r="X538" s="292" t="str">
        <f t="shared" si="389"/>
        <v>OK</v>
      </c>
      <c r="Z538" s="292" t="s">
        <v>899</v>
      </c>
      <c r="AA538" s="284">
        <v>1000</v>
      </c>
      <c r="AB538" s="284">
        <v>1000</v>
      </c>
      <c r="AC538" s="292" t="str">
        <f t="shared" si="390"/>
        <v>OK</v>
      </c>
      <c r="AE538" s="359" t="s">
        <v>1427</v>
      </c>
      <c r="AG538" s="318">
        <f t="shared" si="391"/>
        <v>8</v>
      </c>
      <c r="AH538" s="290" t="str">
        <f t="shared" si="395"/>
        <v>OK</v>
      </c>
      <c r="AJ538" s="292" t="str">
        <f t="array" ref="AJ538">IF(D538="","",INDEX(구분표!$I$2:$I$313, MATCH(1,(구분표!$E$2:$E$313='17년일출'!C538)*(구분표!$F$2:$F$313='17년일출'!D538)*(구분표!$G$2:$G$313='17년일출'!B538),0)))</f>
        <v>0235</v>
      </c>
      <c r="AL538" s="292"/>
    </row>
    <row r="539" spans="1:38" ht="87" customHeight="1">
      <c r="A539" s="252">
        <v>529</v>
      </c>
      <c r="B539" s="334" t="str">
        <f>IFERROR(VLOOKUP($D539,구분표!$A$2:$C$313,2,FALSE),"")</f>
        <v>농정해양위원회</v>
      </c>
      <c r="C539" s="318" t="str">
        <f>IFERROR(VLOOKUP($D539,구분표!$A$2:$C$313,3,FALSE),"")</f>
        <v>농업기술원</v>
      </c>
      <c r="D539" s="299" t="s">
        <v>320</v>
      </c>
      <c r="E539" s="280" t="s">
        <v>822</v>
      </c>
      <c r="F539" s="335"/>
      <c r="G539" s="281">
        <v>792</v>
      </c>
      <c r="H539" s="280">
        <v>51</v>
      </c>
      <c r="I539" s="336" t="s">
        <v>2302</v>
      </c>
      <c r="J539" s="283">
        <v>22200</v>
      </c>
      <c r="K539" s="284">
        <v>-5000</v>
      </c>
      <c r="L539" s="285"/>
      <c r="M539" s="286">
        <f t="shared" si="392"/>
        <v>17200</v>
      </c>
      <c r="N539" s="337">
        <v>-5000</v>
      </c>
      <c r="O539" s="288"/>
      <c r="P539" s="289">
        <f t="shared" si="393"/>
        <v>17200</v>
      </c>
      <c r="Q539" s="290" t="str">
        <f t="shared" si="394"/>
        <v>X</v>
      </c>
      <c r="R539" s="371" t="s">
        <v>2122</v>
      </c>
      <c r="S539" s="292" t="s">
        <v>898</v>
      </c>
      <c r="U539" s="332" t="s">
        <v>946</v>
      </c>
      <c r="V539" s="284">
        <v>-5000</v>
      </c>
      <c r="W539" s="284">
        <v>0</v>
      </c>
      <c r="X539" s="292" t="str">
        <f t="shared" si="389"/>
        <v>OK</v>
      </c>
      <c r="Z539" s="292" t="s">
        <v>946</v>
      </c>
      <c r="AA539" s="284">
        <v>-5000</v>
      </c>
      <c r="AB539" s="284">
        <v>0</v>
      </c>
      <c r="AC539" s="292" t="str">
        <f t="shared" si="390"/>
        <v>OK</v>
      </c>
      <c r="AE539" s="365" t="s">
        <v>1483</v>
      </c>
      <c r="AG539" s="318">
        <f t="shared" si="391"/>
        <v>3</v>
      </c>
      <c r="AH539" s="290" t="str">
        <f t="shared" si="395"/>
        <v>OK</v>
      </c>
      <c r="AJ539" s="292" t="str">
        <f t="array" ref="AJ539">IF(D539="","",INDEX(구분표!$I$2:$I$313, MATCH(1,(구분표!$E$2:$E$313='17년일출'!C539)*(구분표!$F$2:$F$313='17년일출'!D539)*(구분표!$G$2:$G$313='17년일출'!B539),0)))</f>
        <v>0235</v>
      </c>
      <c r="AL539" s="292"/>
    </row>
    <row r="540" spans="1:38" ht="105.75" customHeight="1">
      <c r="A540" s="252">
        <v>530</v>
      </c>
      <c r="B540" s="334" t="str">
        <f>IFERROR(VLOOKUP($D540,구분표!$A$2:$C$313,2,FALSE),"")</f>
        <v>농정해양위원회</v>
      </c>
      <c r="C540" s="318" t="str">
        <f>IFERROR(VLOOKUP($D540,구분표!$A$2:$C$313,3,FALSE),"")</f>
        <v>농업기술원</v>
      </c>
      <c r="D540" s="299" t="s">
        <v>320</v>
      </c>
      <c r="E540" s="280" t="s">
        <v>822</v>
      </c>
      <c r="F540" s="335" t="s">
        <v>826</v>
      </c>
      <c r="G540" s="281">
        <v>792</v>
      </c>
      <c r="H540" s="280">
        <v>51</v>
      </c>
      <c r="I540" s="336" t="s">
        <v>1665</v>
      </c>
      <c r="J540" s="283">
        <v>11500</v>
      </c>
      <c r="K540" s="284">
        <v>-500</v>
      </c>
      <c r="L540" s="285"/>
      <c r="M540" s="286">
        <f t="shared" si="392"/>
        <v>11000</v>
      </c>
      <c r="N540" s="337">
        <v>-500</v>
      </c>
      <c r="O540" s="288"/>
      <c r="P540" s="289">
        <f t="shared" si="393"/>
        <v>11000</v>
      </c>
      <c r="Q540" s="290" t="str">
        <f t="shared" si="394"/>
        <v>X</v>
      </c>
      <c r="R540" s="371" t="s">
        <v>2122</v>
      </c>
      <c r="S540" s="292" t="s">
        <v>898</v>
      </c>
      <c r="U540" s="332" t="s">
        <v>946</v>
      </c>
      <c r="V540" s="284">
        <v>-500</v>
      </c>
      <c r="W540" s="284">
        <v>0</v>
      </c>
      <c r="X540" s="292" t="str">
        <f t="shared" si="389"/>
        <v>OK</v>
      </c>
      <c r="Z540" s="292" t="s">
        <v>946</v>
      </c>
      <c r="AA540" s="284">
        <v>-500</v>
      </c>
      <c r="AB540" s="284">
        <v>0</v>
      </c>
      <c r="AC540" s="292" t="str">
        <f t="shared" si="390"/>
        <v>OK</v>
      </c>
      <c r="AE540" s="366" t="s">
        <v>1483</v>
      </c>
      <c r="AG540" s="318">
        <f t="shared" si="391"/>
        <v>3</v>
      </c>
      <c r="AH540" s="290" t="str">
        <f t="shared" si="395"/>
        <v>OK</v>
      </c>
      <c r="AJ540" s="292" t="str">
        <f t="array" ref="AJ540">IF(D540="","",INDEX(구분표!$I$2:$I$313, MATCH(1,(구분표!$E$2:$E$313='17년일출'!C540)*(구분표!$F$2:$F$313='17년일출'!D540)*(구분표!$G$2:$G$313='17년일출'!B540),0)))</f>
        <v>0235</v>
      </c>
      <c r="AL540" s="292"/>
    </row>
    <row r="541" spans="1:38" ht="50.1" customHeight="1">
      <c r="A541" s="252">
        <v>531</v>
      </c>
      <c r="B541" s="334" t="str">
        <f>IFERROR(VLOOKUP($D541,구분표!$A$2:$C$313,2,FALSE),"")</f>
        <v>농정해양위원회</v>
      </c>
      <c r="C541" s="318" t="str">
        <f>IFERROR(VLOOKUP($D541,구분표!$A$2:$C$313,3,FALSE),"")</f>
        <v>농업기술원</v>
      </c>
      <c r="D541" s="299" t="s">
        <v>333</v>
      </c>
      <c r="E541" s="361" t="s">
        <v>822</v>
      </c>
      <c r="F541" s="335"/>
      <c r="G541" s="281">
        <v>860</v>
      </c>
      <c r="H541" s="280">
        <v>610</v>
      </c>
      <c r="I541" s="339" t="s">
        <v>1538</v>
      </c>
      <c r="J541" s="283">
        <v>4000</v>
      </c>
      <c r="K541" s="284"/>
      <c r="L541" s="285"/>
      <c r="M541" s="286">
        <f t="shared" si="392"/>
        <v>4000</v>
      </c>
      <c r="N541" s="337"/>
      <c r="O541" s="288"/>
      <c r="P541" s="289">
        <f t="shared" si="393"/>
        <v>4000</v>
      </c>
      <c r="Q541" s="290" t="str">
        <f t="shared" si="394"/>
        <v>X</v>
      </c>
      <c r="R541" s="372" t="s">
        <v>2113</v>
      </c>
      <c r="S541" s="292" t="s">
        <v>898</v>
      </c>
      <c r="U541" s="332" t="s">
        <v>946</v>
      </c>
      <c r="V541" s="284">
        <v>0</v>
      </c>
      <c r="W541" s="284">
        <v>0</v>
      </c>
      <c r="X541" s="292" t="str">
        <f t="shared" si="389"/>
        <v>OK</v>
      </c>
      <c r="Z541" s="292" t="s">
        <v>946</v>
      </c>
      <c r="AA541" s="284">
        <v>0</v>
      </c>
      <c r="AB541" s="284">
        <v>0</v>
      </c>
      <c r="AC541" s="292" t="str">
        <f t="shared" si="390"/>
        <v>OK</v>
      </c>
      <c r="AE541" s="359" t="s">
        <v>1428</v>
      </c>
      <c r="AG541" s="318">
        <f t="shared" si="391"/>
        <v>3</v>
      </c>
      <c r="AH541" s="290" t="str">
        <f t="shared" si="395"/>
        <v>OK</v>
      </c>
      <c r="AJ541" s="292" t="str">
        <f t="array" ref="AJ541">IF(D541="","",INDEX(구분표!$I$2:$I$313, MATCH(1,(구분표!$E$2:$E$313='17년일출'!C541)*(구분표!$F$2:$F$313='17년일출'!D541)*(구분표!$G$2:$G$313='17년일출'!B541),0)))</f>
        <v>0242</v>
      </c>
      <c r="AL541" s="292"/>
    </row>
    <row r="542" spans="1:38" ht="50.1" customHeight="1">
      <c r="A542" s="252">
        <v>532</v>
      </c>
      <c r="B542" s="334" t="str">
        <f>IFERROR(VLOOKUP($D542,구분표!$A$2:$C$313,2,FALSE),"")</f>
        <v>농정해양위원회</v>
      </c>
      <c r="C542" s="318" t="str">
        <f>IFERROR(VLOOKUP($D542,구분표!$A$2:$C$313,3,FALSE),"")</f>
        <v>농업기술원</v>
      </c>
      <c r="D542" s="299" t="s">
        <v>1780</v>
      </c>
      <c r="E542" s="280" t="s">
        <v>1116</v>
      </c>
      <c r="F542" s="335"/>
      <c r="G542" s="281">
        <v>789</v>
      </c>
      <c r="H542" s="280"/>
      <c r="I542" s="336" t="s">
        <v>1779</v>
      </c>
      <c r="J542" s="283">
        <v>143292</v>
      </c>
      <c r="K542" s="284"/>
      <c r="L542" s="285"/>
      <c r="M542" s="286">
        <f t="shared" si="392"/>
        <v>143292</v>
      </c>
      <c r="N542" s="337"/>
      <c r="O542" s="288"/>
      <c r="P542" s="289">
        <f t="shared" si="393"/>
        <v>143292</v>
      </c>
      <c r="Q542" s="290" t="str">
        <f t="shared" si="394"/>
        <v>X</v>
      </c>
      <c r="R542" s="400"/>
      <c r="S542" s="292" t="s">
        <v>489</v>
      </c>
      <c r="U542" s="332" t="s">
        <v>489</v>
      </c>
      <c r="V542" s="284"/>
      <c r="W542" s="284"/>
      <c r="X542" s="292" t="str">
        <f t="shared" si="389"/>
        <v>OK</v>
      </c>
      <c r="Z542" s="292" t="s">
        <v>883</v>
      </c>
      <c r="AA542" s="284">
        <f>IF($U542&lt;&gt;"도비",IF($S542="국도비","직접입력",SUM($N542:$O542)),)</f>
        <v>0</v>
      </c>
      <c r="AB542" s="284">
        <f>IF($U542="도비",SUM(N542:O542),IF($S542="국도비","직접입력",SUM(N542:O542)-AA542))</f>
        <v>0</v>
      </c>
      <c r="AC542" s="292" t="str">
        <f t="shared" si="390"/>
        <v>OK</v>
      </c>
      <c r="AE542" s="333" t="str">
        <f t="shared" ref="AE542:AE555" si="396">IF(U542="","",IF(U542="도비","세입없음","직접입력"))</f>
        <v>세입없음</v>
      </c>
      <c r="AG542" s="318">
        <f t="shared" si="391"/>
        <v>732</v>
      </c>
      <c r="AH542" s="290" t="str">
        <f t="shared" si="395"/>
        <v>OK</v>
      </c>
      <c r="AJ542" s="292" t="str">
        <f t="array" ref="AJ542">IF(D542="","",INDEX(구분표!$I$2:$I$313, MATCH(1,(구분표!$E$2:$E$313='17년일출'!C542)*(구분표!$F$2:$F$313='17년일출'!D542)*(구분표!$G$2:$G$313='17년일출'!B542),0)))</f>
        <v>0234</v>
      </c>
      <c r="AL542" s="292"/>
    </row>
    <row r="543" spans="1:38" ht="50.1" customHeight="1">
      <c r="A543" s="252">
        <v>533</v>
      </c>
      <c r="B543" s="334" t="str">
        <f>IFERROR(VLOOKUP($D543,구분표!$A$2:$C$313,2,FALSE),"")</f>
        <v>농정해양위원회</v>
      </c>
      <c r="C543" s="318" t="str">
        <f>IFERROR(VLOOKUP($D543,구분표!$A$2:$C$313,3,FALSE),"")</f>
        <v>농업기술원</v>
      </c>
      <c r="D543" s="299" t="s">
        <v>1781</v>
      </c>
      <c r="E543" s="280" t="s">
        <v>1116</v>
      </c>
      <c r="F543" s="335"/>
      <c r="G543" s="281">
        <v>794</v>
      </c>
      <c r="H543" s="280"/>
      <c r="I543" s="336" t="s">
        <v>1782</v>
      </c>
      <c r="J543" s="283">
        <v>99847</v>
      </c>
      <c r="K543" s="284"/>
      <c r="L543" s="285"/>
      <c r="M543" s="286">
        <f t="shared" si="392"/>
        <v>99847</v>
      </c>
      <c r="N543" s="337"/>
      <c r="O543" s="288"/>
      <c r="P543" s="289">
        <f t="shared" si="393"/>
        <v>99847</v>
      </c>
      <c r="Q543" s="290" t="str">
        <f t="shared" si="394"/>
        <v>X</v>
      </c>
      <c r="R543" s="400"/>
      <c r="S543" s="292" t="s">
        <v>1886</v>
      </c>
      <c r="U543" s="332" t="s">
        <v>1190</v>
      </c>
      <c r="V543" s="284"/>
      <c r="W543" s="284"/>
      <c r="X543" s="292" t="str">
        <f t="shared" si="389"/>
        <v>OK</v>
      </c>
      <c r="Z543" s="292"/>
      <c r="AA543" s="284">
        <f>IF($U543&lt;&gt;"도비",IF($S543="국도비","직접입력",SUM($N543:$O543)),)</f>
        <v>0</v>
      </c>
      <c r="AB543" s="284">
        <f>IF($U543="도비",SUM(N543:O543),IF($S543="국도비","직접입력",SUM(N543:O543)-AA543))</f>
        <v>0</v>
      </c>
      <c r="AC543" s="292" t="str">
        <f t="shared" si="390"/>
        <v>OK</v>
      </c>
      <c r="AE543" s="333" t="str">
        <f t="shared" si="396"/>
        <v>세입없음</v>
      </c>
      <c r="AG543" s="318">
        <f t="shared" si="391"/>
        <v>732</v>
      </c>
      <c r="AH543" s="290" t="str">
        <f t="shared" si="395"/>
        <v>OK</v>
      </c>
      <c r="AJ543" s="292" t="str">
        <f t="array" ref="AJ543">IF(D543="","",INDEX(구분표!$I$2:$I$313, MATCH(1,(구분표!$E$2:$E$313='17년일출'!C543)*(구분표!$F$2:$F$313='17년일출'!D543)*(구분표!$G$2:$G$313='17년일출'!B543),0)))</f>
        <v>0235</v>
      </c>
      <c r="AL543" s="292"/>
    </row>
    <row r="544" spans="1:38" ht="50.1" customHeight="1">
      <c r="A544" s="252">
        <v>534</v>
      </c>
      <c r="B544" s="334" t="str">
        <f>IFERROR(VLOOKUP($D544,구분표!$A$2:$C$313,2,FALSE),"")</f>
        <v>농정해양위원회</v>
      </c>
      <c r="C544" s="318" t="str">
        <f>IFERROR(VLOOKUP($D544,구분표!$A$2:$C$313,3,FALSE),"")</f>
        <v>농업기술원</v>
      </c>
      <c r="D544" s="299" t="s">
        <v>2019</v>
      </c>
      <c r="E544" s="280" t="s">
        <v>1978</v>
      </c>
      <c r="F544" s="335"/>
      <c r="G544" s="281">
        <v>831</v>
      </c>
      <c r="H544" s="280">
        <v>348</v>
      </c>
      <c r="I544" s="336" t="s">
        <v>2021</v>
      </c>
      <c r="J544" s="283">
        <v>1705000</v>
      </c>
      <c r="K544" s="284"/>
      <c r="L544" s="285"/>
      <c r="M544" s="286">
        <f t="shared" si="392"/>
        <v>1705000</v>
      </c>
      <c r="N544" s="337"/>
      <c r="O544" s="288">
        <v>250000</v>
      </c>
      <c r="P544" s="289">
        <f t="shared" si="393"/>
        <v>1955000</v>
      </c>
      <c r="Q544" s="290" t="str">
        <f t="shared" si="394"/>
        <v>X</v>
      </c>
      <c r="R544" s="371" t="s">
        <v>2111</v>
      </c>
      <c r="S544" s="292" t="s">
        <v>1984</v>
      </c>
      <c r="U544" s="332" t="s">
        <v>1981</v>
      </c>
      <c r="V544" s="284"/>
      <c r="W544" s="284"/>
      <c r="X544" s="292" t="str">
        <f t="shared" si="389"/>
        <v>OK</v>
      </c>
      <c r="Z544" s="292" t="s">
        <v>1981</v>
      </c>
      <c r="AA544" s="284">
        <v>250000</v>
      </c>
      <c r="AB544" s="284"/>
      <c r="AC544" s="292" t="str">
        <f t="shared" si="390"/>
        <v>OK</v>
      </c>
      <c r="AE544" s="333" t="s">
        <v>2025</v>
      </c>
      <c r="AG544" s="318">
        <f t="shared" si="391"/>
        <v>1</v>
      </c>
      <c r="AH544" s="290" t="str">
        <f t="shared" si="395"/>
        <v>OK</v>
      </c>
      <c r="AJ544" s="292" t="str">
        <f t="array" ref="AJ544">IF(D544="","",INDEX(구분표!$I$2:$I$313, MATCH(1,(구분표!$E$2:$E$313='17년일출'!C544)*(구분표!$F$2:$F$313='17년일출'!D544)*(구분표!$G$2:$G$313='17년일출'!B544),0)))</f>
        <v>0239</v>
      </c>
      <c r="AL544" s="292"/>
    </row>
    <row r="545" spans="1:38" ht="50.1" customHeight="1">
      <c r="A545" s="252">
        <v>535</v>
      </c>
      <c r="B545" s="334" t="str">
        <f>IFERROR(VLOOKUP($D545,구분표!$A$2:$C$313,2,FALSE),"")</f>
        <v>농정해양위원회</v>
      </c>
      <c r="C545" s="318" t="str">
        <f>IFERROR(VLOOKUP($D545,구분표!$A$2:$C$313,3,FALSE),"")</f>
        <v>농업기술원</v>
      </c>
      <c r="D545" s="299" t="s">
        <v>2020</v>
      </c>
      <c r="E545" s="280" t="s">
        <v>1978</v>
      </c>
      <c r="F545" s="335"/>
      <c r="G545" s="281">
        <v>820</v>
      </c>
      <c r="H545" s="280">
        <v>252</v>
      </c>
      <c r="I545" s="336" t="s">
        <v>2022</v>
      </c>
      <c r="J545" s="283">
        <v>400000</v>
      </c>
      <c r="K545" s="284"/>
      <c r="L545" s="285"/>
      <c r="M545" s="286">
        <f t="shared" si="392"/>
        <v>400000</v>
      </c>
      <c r="N545" s="337"/>
      <c r="O545" s="288">
        <v>200000</v>
      </c>
      <c r="P545" s="289">
        <f t="shared" si="393"/>
        <v>600000</v>
      </c>
      <c r="Q545" s="290" t="str">
        <f t="shared" si="394"/>
        <v>X</v>
      </c>
      <c r="R545" s="371" t="s">
        <v>2111</v>
      </c>
      <c r="S545" s="292" t="s">
        <v>1984</v>
      </c>
      <c r="U545" s="332" t="s">
        <v>1981</v>
      </c>
      <c r="V545" s="284"/>
      <c r="W545" s="284"/>
      <c r="X545" s="292" t="str">
        <f t="shared" si="389"/>
        <v>OK</v>
      </c>
      <c r="Z545" s="292" t="s">
        <v>1981</v>
      </c>
      <c r="AA545" s="284">
        <v>200000</v>
      </c>
      <c r="AB545" s="284"/>
      <c r="AC545" s="292" t="str">
        <f t="shared" si="390"/>
        <v>OK</v>
      </c>
      <c r="AE545" s="333" t="s">
        <v>2026</v>
      </c>
      <c r="AG545" s="318">
        <f t="shared" si="391"/>
        <v>1</v>
      </c>
      <c r="AH545" s="290" t="str">
        <f t="shared" si="395"/>
        <v>OK</v>
      </c>
      <c r="AJ545" s="292" t="str">
        <f t="array" ref="AJ545">IF(D545="","",INDEX(구분표!$I$2:$I$313, MATCH(1,(구분표!$E$2:$E$313='17년일출'!C545)*(구분표!$F$2:$F$313='17년일출'!D545)*(구분표!$G$2:$G$313='17년일출'!B545),0)))</f>
        <v>0238</v>
      </c>
      <c r="AL545" s="292"/>
    </row>
    <row r="546" spans="1:38" ht="50.1" customHeight="1">
      <c r="A546" s="252">
        <v>536</v>
      </c>
      <c r="B546" s="334" t="str">
        <f>IFERROR(VLOOKUP($D546,구분표!$A$2:$C$313,2,FALSE),"")</f>
        <v>농정해양위원회</v>
      </c>
      <c r="C546" s="318" t="str">
        <f>IFERROR(VLOOKUP($D546,구분표!$A$2:$C$313,3,FALSE),"")</f>
        <v>농업기술원</v>
      </c>
      <c r="D546" s="299" t="s">
        <v>2020</v>
      </c>
      <c r="E546" s="280" t="s">
        <v>1978</v>
      </c>
      <c r="F546" s="335"/>
      <c r="G546" s="281">
        <v>822</v>
      </c>
      <c r="H546" s="280">
        <v>277</v>
      </c>
      <c r="I546" s="336" t="s">
        <v>2023</v>
      </c>
      <c r="J546" s="283">
        <v>70000</v>
      </c>
      <c r="K546" s="284"/>
      <c r="L546" s="285"/>
      <c r="M546" s="286">
        <f t="shared" si="392"/>
        <v>70000</v>
      </c>
      <c r="N546" s="337"/>
      <c r="O546" s="288">
        <v>1000</v>
      </c>
      <c r="P546" s="289">
        <f t="shared" si="393"/>
        <v>71000</v>
      </c>
      <c r="Q546" s="290" t="str">
        <f t="shared" si="394"/>
        <v>X</v>
      </c>
      <c r="R546" s="371" t="s">
        <v>2111</v>
      </c>
      <c r="S546" s="292" t="s">
        <v>1984</v>
      </c>
      <c r="U546" s="332" t="s">
        <v>1981</v>
      </c>
      <c r="V546" s="284"/>
      <c r="W546" s="284"/>
      <c r="X546" s="292" t="str">
        <f t="shared" si="389"/>
        <v>OK</v>
      </c>
      <c r="Z546" s="292" t="s">
        <v>1981</v>
      </c>
      <c r="AA546" s="284">
        <v>1000</v>
      </c>
      <c r="AB546" s="284"/>
      <c r="AC546" s="292" t="str">
        <f t="shared" si="390"/>
        <v>OK</v>
      </c>
      <c r="AE546" s="333" t="s">
        <v>2027</v>
      </c>
      <c r="AG546" s="318">
        <f t="shared" si="391"/>
        <v>1</v>
      </c>
      <c r="AH546" s="290" t="str">
        <f t="shared" si="395"/>
        <v>OK</v>
      </c>
      <c r="AJ546" s="292" t="str">
        <f t="array" ref="AJ546">IF(D546="","",INDEX(구분표!$I$2:$I$313, MATCH(1,(구분표!$E$2:$E$313='17년일출'!C546)*(구분표!$F$2:$F$313='17년일출'!D546)*(구분표!$G$2:$G$313='17년일출'!B546),0)))</f>
        <v>0238</v>
      </c>
      <c r="AL546" s="292"/>
    </row>
    <row r="547" spans="1:38" ht="50.1" customHeight="1">
      <c r="A547" s="252">
        <v>537</v>
      </c>
      <c r="B547" s="334" t="str">
        <f>IFERROR(VLOOKUP($D547,구분표!$A$2:$C$313,2,FALSE),"")</f>
        <v>농정해양위원회</v>
      </c>
      <c r="C547" s="318" t="str">
        <f>IFERROR(VLOOKUP($D547,구분표!$A$2:$C$313,3,FALSE),"")</f>
        <v>농업기술원</v>
      </c>
      <c r="D547" s="299" t="s">
        <v>2020</v>
      </c>
      <c r="E547" s="280" t="s">
        <v>1978</v>
      </c>
      <c r="F547" s="335"/>
      <c r="G547" s="281">
        <v>822</v>
      </c>
      <c r="H547" s="280">
        <v>279</v>
      </c>
      <c r="I547" s="336" t="s">
        <v>2024</v>
      </c>
      <c r="J547" s="283">
        <v>233000</v>
      </c>
      <c r="K547" s="284"/>
      <c r="L547" s="285"/>
      <c r="M547" s="286">
        <f t="shared" si="392"/>
        <v>233000</v>
      </c>
      <c r="N547" s="337"/>
      <c r="O547" s="288">
        <v>11000</v>
      </c>
      <c r="P547" s="289">
        <f t="shared" si="393"/>
        <v>244000</v>
      </c>
      <c r="Q547" s="290" t="str">
        <f t="shared" si="394"/>
        <v>X</v>
      </c>
      <c r="R547" s="371" t="s">
        <v>2111</v>
      </c>
      <c r="S547" s="292" t="s">
        <v>1984</v>
      </c>
      <c r="U547" s="332" t="s">
        <v>1981</v>
      </c>
      <c r="V547" s="284"/>
      <c r="W547" s="284"/>
      <c r="X547" s="292" t="str">
        <f t="shared" si="389"/>
        <v>OK</v>
      </c>
      <c r="Z547" s="292" t="s">
        <v>1981</v>
      </c>
      <c r="AA547" s="284">
        <v>11000</v>
      </c>
      <c r="AB547" s="284"/>
      <c r="AC547" s="292" t="str">
        <f t="shared" si="390"/>
        <v>OK</v>
      </c>
      <c r="AE547" s="333" t="s">
        <v>2028</v>
      </c>
      <c r="AG547" s="318">
        <f t="shared" si="391"/>
        <v>1</v>
      </c>
      <c r="AH547" s="290" t="str">
        <f t="shared" si="395"/>
        <v>OK</v>
      </c>
      <c r="AJ547" s="292" t="str">
        <f t="array" ref="AJ547">IF(D547="","",INDEX(구분표!$I$2:$I$313, MATCH(1,(구분표!$E$2:$E$313='17년일출'!C547)*(구분표!$F$2:$F$313='17년일출'!D547)*(구분표!$G$2:$G$313='17년일출'!B547),0)))</f>
        <v>0238</v>
      </c>
      <c r="AL547" s="292"/>
    </row>
    <row r="548" spans="1:38" ht="50.1" customHeight="1">
      <c r="A548" s="252">
        <v>538</v>
      </c>
      <c r="B548" s="334" t="str">
        <f>IFERROR(VLOOKUP($D548,구분표!$A$2:$C$313,2,FALSE),"")</f>
        <v>농정해양위원회</v>
      </c>
      <c r="C548" s="318" t="str">
        <f>IFERROR(VLOOKUP($D548,구분표!$A$2:$C$313,3,FALSE),"")</f>
        <v>농업기술원</v>
      </c>
      <c r="D548" s="299" t="s">
        <v>595</v>
      </c>
      <c r="E548" s="280" t="s">
        <v>2147</v>
      </c>
      <c r="F548" s="335"/>
      <c r="G548" s="281"/>
      <c r="H548" s="280"/>
      <c r="I548" s="336" t="s">
        <v>2205</v>
      </c>
      <c r="J548" s="283">
        <v>18000</v>
      </c>
      <c r="K548" s="284"/>
      <c r="L548" s="285"/>
      <c r="M548" s="286">
        <f t="shared" ref="M548:M549" si="397">J548+K548+L548</f>
        <v>18000</v>
      </c>
      <c r="N548" s="337">
        <v>-2700</v>
      </c>
      <c r="O548" s="288"/>
      <c r="P548" s="289">
        <f t="shared" ref="P548:P549" si="398">J548+N548+O548</f>
        <v>15300</v>
      </c>
      <c r="Q548" s="290" t="str">
        <f t="shared" ref="Q548:Q549" si="399">IF(AND((M548=0),(P548&gt;0)),"O",IF(AND((K548&lt;0),(M548-P548&lt;0)),"O","X"))</f>
        <v>X</v>
      </c>
      <c r="R548" s="400"/>
      <c r="S548" s="292" t="s">
        <v>489</v>
      </c>
      <c r="U548" s="332" t="s">
        <v>489</v>
      </c>
      <c r="V548" s="284"/>
      <c r="W548" s="284"/>
      <c r="X548" s="292" t="str">
        <f t="shared" si="389"/>
        <v>OK</v>
      </c>
      <c r="Z548" s="292" t="s">
        <v>2155</v>
      </c>
      <c r="AA548" s="284">
        <f t="shared" ref="AA548:AA554" si="400">IF($U548&lt;&gt;"도비",IF($S548="국도비","직접입력",SUM($N548:$O548)),)</f>
        <v>0</v>
      </c>
      <c r="AB548" s="284">
        <f t="shared" ref="AB548:AB554" si="401">IF($U548="도비",SUM(N548:O548),IF($S548="국도비","직접입력",SUM(N548:O548)-AA548))</f>
        <v>-2700</v>
      </c>
      <c r="AC548" s="292" t="str">
        <f t="shared" si="390"/>
        <v>OK</v>
      </c>
      <c r="AE548" s="333" t="str">
        <f t="shared" ref="AE548:AE549" si="402">IF(U548="","",IF(U548="도비","세입없음","직접입력"))</f>
        <v>세입없음</v>
      </c>
      <c r="AG548" s="318">
        <f t="shared" si="391"/>
        <v>732</v>
      </c>
      <c r="AH548" s="290" t="str">
        <f t="shared" ref="AH548:AH549" si="403">IF(U548="","",IF(AND(U548="도비",AE548="세입없음"),"OK",IF(AND(U548&lt;&gt;"도비",AE548&lt;&gt;""),"OK","@@")))</f>
        <v>OK</v>
      </c>
      <c r="AJ548" s="292" t="str">
        <f t="array" ref="AJ548">IF(D548="","",INDEX(구분표!$I$2:$I$313, MATCH(1,(구분표!$E$2:$E$313='17년일출'!C548)*(구분표!$F$2:$F$313='17년일출'!D548)*(구분표!$G$2:$G$313='17년일출'!B548),0)))</f>
        <v>0234</v>
      </c>
      <c r="AL548" s="292"/>
    </row>
    <row r="549" spans="1:38" ht="50.1" customHeight="1">
      <c r="A549" s="252">
        <v>539</v>
      </c>
      <c r="B549" s="334" t="str">
        <f>IFERROR(VLOOKUP($D549,구분표!$A$2:$C$313,2,FALSE),"")</f>
        <v>농정해양위원회</v>
      </c>
      <c r="C549" s="318" t="str">
        <f>IFERROR(VLOOKUP($D549,구분표!$A$2:$C$313,3,FALSE),"")</f>
        <v>농정해양국</v>
      </c>
      <c r="D549" s="299" t="s">
        <v>291</v>
      </c>
      <c r="E549" s="280" t="s">
        <v>2147</v>
      </c>
      <c r="F549" s="335"/>
      <c r="G549" s="281"/>
      <c r="H549" s="280"/>
      <c r="I549" s="336" t="s">
        <v>2206</v>
      </c>
      <c r="J549" s="283">
        <v>27000</v>
      </c>
      <c r="K549" s="284"/>
      <c r="L549" s="285"/>
      <c r="M549" s="286">
        <f t="shared" si="397"/>
        <v>27000</v>
      </c>
      <c r="N549" s="337">
        <v>-10000</v>
      </c>
      <c r="O549" s="288"/>
      <c r="P549" s="289">
        <f t="shared" si="398"/>
        <v>17000</v>
      </c>
      <c r="Q549" s="290" t="str">
        <f t="shared" si="399"/>
        <v>X</v>
      </c>
      <c r="R549" s="400"/>
      <c r="S549" s="292" t="s">
        <v>489</v>
      </c>
      <c r="U549" s="332" t="s">
        <v>489</v>
      </c>
      <c r="V549" s="284"/>
      <c r="W549" s="284"/>
      <c r="X549" s="292" t="str">
        <f t="shared" si="389"/>
        <v>OK</v>
      </c>
      <c r="Z549" s="292" t="s">
        <v>2155</v>
      </c>
      <c r="AA549" s="284">
        <f t="shared" si="400"/>
        <v>0</v>
      </c>
      <c r="AB549" s="284">
        <f t="shared" si="401"/>
        <v>-10000</v>
      </c>
      <c r="AC549" s="292" t="str">
        <f t="shared" si="390"/>
        <v>OK</v>
      </c>
      <c r="AE549" s="333" t="str">
        <f t="shared" si="402"/>
        <v>세입없음</v>
      </c>
      <c r="AG549" s="318">
        <f t="shared" si="391"/>
        <v>732</v>
      </c>
      <c r="AH549" s="290" t="str">
        <f t="shared" si="403"/>
        <v>OK</v>
      </c>
      <c r="AJ549" s="292" t="str">
        <f t="array" ref="AJ549">IF(D549="","",INDEX(구분표!$I$2:$I$313, MATCH(1,(구분표!$E$2:$E$313='17년일출'!C549)*(구분표!$F$2:$F$313='17년일출'!D549)*(구분표!$G$2:$G$313='17년일출'!B549),0)))</f>
        <v>0220</v>
      </c>
      <c r="AL549" s="292"/>
    </row>
    <row r="550" spans="1:38" ht="50.1" customHeight="1">
      <c r="A550" s="252">
        <v>540</v>
      </c>
      <c r="B550" s="334" t="str">
        <f>IFERROR(VLOOKUP($D550,구분표!$A$2:$C$313,2,FALSE),"")</f>
        <v>농정해양위원회</v>
      </c>
      <c r="C550" s="318" t="str">
        <f>IFERROR(VLOOKUP($D550,구분표!$A$2:$C$313,3,FALSE),"")</f>
        <v>농정해양국</v>
      </c>
      <c r="D550" s="299" t="s">
        <v>291</v>
      </c>
      <c r="E550" s="280" t="s">
        <v>2147</v>
      </c>
      <c r="F550" s="335"/>
      <c r="G550" s="281"/>
      <c r="H550" s="280"/>
      <c r="I550" s="336" t="s">
        <v>2207</v>
      </c>
      <c r="J550" s="283">
        <v>18000</v>
      </c>
      <c r="K550" s="284"/>
      <c r="L550" s="285"/>
      <c r="M550" s="286">
        <f t="shared" si="392"/>
        <v>18000</v>
      </c>
      <c r="N550" s="337">
        <v>-2700</v>
      </c>
      <c r="O550" s="288"/>
      <c r="P550" s="289">
        <f t="shared" si="393"/>
        <v>15300</v>
      </c>
      <c r="Q550" s="290" t="str">
        <f t="shared" si="394"/>
        <v>X</v>
      </c>
      <c r="R550" s="400"/>
      <c r="S550" s="292" t="s">
        <v>489</v>
      </c>
      <c r="U550" s="332" t="s">
        <v>489</v>
      </c>
      <c r="V550" s="284"/>
      <c r="W550" s="284"/>
      <c r="X550" s="292" t="str">
        <f t="shared" si="389"/>
        <v>OK</v>
      </c>
      <c r="Z550" s="292" t="s">
        <v>2155</v>
      </c>
      <c r="AA550" s="284">
        <f t="shared" si="400"/>
        <v>0</v>
      </c>
      <c r="AB550" s="284">
        <f t="shared" si="401"/>
        <v>-2700</v>
      </c>
      <c r="AC550" s="292" t="str">
        <f t="shared" ref="AC550:AC554" si="404">IF(SUM(N550:O550)=SUM(AA550:AB550),"OK","검토")</f>
        <v>OK</v>
      </c>
      <c r="AE550" s="333" t="str">
        <f t="shared" si="396"/>
        <v>세입없음</v>
      </c>
      <c r="AG550" s="318">
        <f t="shared" si="391"/>
        <v>732</v>
      </c>
      <c r="AH550" s="290" t="str">
        <f t="shared" si="395"/>
        <v>OK</v>
      </c>
      <c r="AJ550" s="292" t="str">
        <f t="array" ref="AJ550">IF(D550="","",INDEX(구분표!$I$2:$I$313, MATCH(1,(구분표!$E$2:$E$313='17년일출'!C550)*(구분표!$F$2:$F$313='17년일출'!D550)*(구분표!$G$2:$G$313='17년일출'!B550),0)))</f>
        <v>0220</v>
      </c>
      <c r="AL550" s="292"/>
    </row>
    <row r="551" spans="1:38" ht="50.1" customHeight="1">
      <c r="A551" s="252">
        <v>541</v>
      </c>
      <c r="B551" s="334" t="str">
        <f>IFERROR(VLOOKUP($D551,구분표!$A$2:$C$313,2,FALSE),"")</f>
        <v>농정해양위원회</v>
      </c>
      <c r="C551" s="318" t="str">
        <f>IFERROR(VLOOKUP($D551,구분표!$A$2:$C$313,3,FALSE),"")</f>
        <v>축산산림국</v>
      </c>
      <c r="D551" s="299" t="s">
        <v>307</v>
      </c>
      <c r="E551" s="280" t="s">
        <v>2147</v>
      </c>
      <c r="F551" s="335"/>
      <c r="G551" s="281"/>
      <c r="H551" s="280"/>
      <c r="I551" s="336" t="s">
        <v>2208</v>
      </c>
      <c r="J551" s="283">
        <v>18000</v>
      </c>
      <c r="K551" s="284"/>
      <c r="L551" s="285"/>
      <c r="M551" s="286">
        <f t="shared" si="392"/>
        <v>18000</v>
      </c>
      <c r="N551" s="337">
        <v>-2700</v>
      </c>
      <c r="O551" s="288"/>
      <c r="P551" s="289">
        <f t="shared" si="393"/>
        <v>15300</v>
      </c>
      <c r="Q551" s="290" t="str">
        <f t="shared" si="394"/>
        <v>X</v>
      </c>
      <c r="R551" s="400"/>
      <c r="S551" s="292" t="s">
        <v>489</v>
      </c>
      <c r="U551" s="332" t="s">
        <v>489</v>
      </c>
      <c r="V551" s="284"/>
      <c r="W551" s="284"/>
      <c r="X551" s="292" t="str">
        <f t="shared" si="389"/>
        <v>OK</v>
      </c>
      <c r="Z551" s="292" t="s">
        <v>2155</v>
      </c>
      <c r="AA551" s="284">
        <f t="shared" si="400"/>
        <v>0</v>
      </c>
      <c r="AB551" s="284">
        <f t="shared" si="401"/>
        <v>-2700</v>
      </c>
      <c r="AC551" s="292" t="str">
        <f t="shared" si="404"/>
        <v>OK</v>
      </c>
      <c r="AE551" s="333" t="str">
        <f t="shared" si="396"/>
        <v>세입없음</v>
      </c>
      <c r="AG551" s="318">
        <f t="shared" si="391"/>
        <v>732</v>
      </c>
      <c r="AH551" s="290" t="str">
        <f t="shared" si="395"/>
        <v>OK</v>
      </c>
      <c r="AJ551" s="292" t="str">
        <f t="array" ref="AJ551">IF(D551="","",INDEX(구분표!$I$2:$I$313, MATCH(1,(구분표!$E$2:$E$313='17년일출'!C551)*(구분표!$F$2:$F$313='17년일출'!D551)*(구분표!$G$2:$G$313='17년일출'!B551),0)))</f>
        <v>0227</v>
      </c>
      <c r="AL551" s="292"/>
    </row>
    <row r="552" spans="1:38" ht="50.1" customHeight="1">
      <c r="A552" s="252">
        <v>542</v>
      </c>
      <c r="B552" s="334" t="str">
        <f>IFERROR(VLOOKUP($D552,구분표!$A$2:$C$313,2,FALSE),"")</f>
        <v>농정해양위원회</v>
      </c>
      <c r="C552" s="318" t="str">
        <f>IFERROR(VLOOKUP($D552,구분표!$A$2:$C$313,3,FALSE),"")</f>
        <v>축산산림국</v>
      </c>
      <c r="D552" s="299" t="s">
        <v>2344</v>
      </c>
      <c r="E552" s="280" t="s">
        <v>2345</v>
      </c>
      <c r="F552" s="340"/>
      <c r="G552" s="281">
        <v>708</v>
      </c>
      <c r="H552" s="280"/>
      <c r="I552" s="336" t="s">
        <v>2346</v>
      </c>
      <c r="J552" s="283">
        <v>8000000</v>
      </c>
      <c r="K552" s="284"/>
      <c r="L552" s="285"/>
      <c r="M552" s="286">
        <f t="shared" ref="M552" si="405">J552+K552+L552</f>
        <v>8000000</v>
      </c>
      <c r="N552" s="337"/>
      <c r="O552" s="288"/>
      <c r="P552" s="289">
        <f t="shared" ref="P552" si="406">J552+N552+O552</f>
        <v>8000000</v>
      </c>
      <c r="Q552" s="290" t="str">
        <f t="shared" ref="Q552" si="407">IF(AND((M552=0),(P552&gt;0)),"O",IF(AND((K552&lt;0),(M552-P552&lt;0)),"O","X"))</f>
        <v>X</v>
      </c>
      <c r="R552" s="400" t="s">
        <v>2347</v>
      </c>
      <c r="S552" s="292" t="s">
        <v>2348</v>
      </c>
      <c r="U552" s="292" t="s">
        <v>2348</v>
      </c>
      <c r="V552" s="284"/>
      <c r="W552" s="284"/>
      <c r="X552" s="292" t="str">
        <f t="shared" si="389"/>
        <v>OK</v>
      </c>
      <c r="Z552" s="292" t="s">
        <v>2348</v>
      </c>
      <c r="AA552" s="284">
        <f t="shared" si="400"/>
        <v>0</v>
      </c>
      <c r="AB552" s="284">
        <f t="shared" si="401"/>
        <v>0</v>
      </c>
      <c r="AC552" s="292" t="str">
        <f t="shared" si="404"/>
        <v>OK</v>
      </c>
      <c r="AE552" s="333" t="str">
        <f t="shared" ref="AE552" si="408">IF(U552="","",IF(U552="도비","세입없음","직접입력"))</f>
        <v>세입없음</v>
      </c>
      <c r="AG552" s="318">
        <f t="shared" si="391"/>
        <v>732</v>
      </c>
      <c r="AH552" s="290" t="str">
        <f t="shared" ref="AH552" si="409">IF(U552="","",IF(AND(U552="도비",AE552="세입없음"),"OK",IF(AND(U552&lt;&gt;"도비",AE552&lt;&gt;""),"OK","@@")))</f>
        <v>OK</v>
      </c>
      <c r="AJ552" s="292" t="str">
        <f t="array" ref="AJ552">IF(D552="","",INDEX(구분표!$I$2:$I$313, MATCH(1,(구분표!$E$2:$E$313='17년일출'!C552)*(구분표!$F$2:$F$313='17년일출'!D552)*(구분표!$G$2:$G$313='17년일출'!B552),0)))</f>
        <v>0228</v>
      </c>
      <c r="AL552" s="292"/>
    </row>
    <row r="553" spans="1:38" ht="50.1" hidden="1" customHeight="1">
      <c r="A553" s="252">
        <v>543</v>
      </c>
      <c r="B553" s="334" t="str">
        <f>IFERROR(VLOOKUP($D553,구분표!$A$2:$C$313,2,FALSE),"")</f>
        <v/>
      </c>
      <c r="C553" s="318" t="str">
        <f>IFERROR(VLOOKUP($D553,구분표!$A$2:$C$313,3,FALSE),"")</f>
        <v/>
      </c>
      <c r="D553" s="299"/>
      <c r="E553" s="280"/>
      <c r="F553" s="335"/>
      <c r="G553" s="281"/>
      <c r="H553" s="280"/>
      <c r="I553" s="336"/>
      <c r="J553" s="283"/>
      <c r="K553" s="284"/>
      <c r="L553" s="285"/>
      <c r="M553" s="286">
        <f t="shared" si="392"/>
        <v>0</v>
      </c>
      <c r="N553" s="337"/>
      <c r="O553" s="288"/>
      <c r="P553" s="289">
        <f t="shared" si="393"/>
        <v>0</v>
      </c>
      <c r="Q553" s="290" t="str">
        <f t="shared" si="394"/>
        <v>X</v>
      </c>
      <c r="R553" s="400"/>
      <c r="S553" s="292"/>
      <c r="U553" s="332"/>
      <c r="V553" s="284">
        <f>IF($U553&lt;&gt;"도비",IF($S553="국도비","직접입력",SUM($K553:$L553)),)</f>
        <v>0</v>
      </c>
      <c r="W553" s="284">
        <f>IF($U553="도비",SUM($K553:$L553),IF($S553="국도비","직접입력",SUM($K553:$L553)-$V553))</f>
        <v>0</v>
      </c>
      <c r="X553" s="292" t="str">
        <f t="shared" si="389"/>
        <v>OK</v>
      </c>
      <c r="Z553" s="292"/>
      <c r="AA553" s="284">
        <f t="shared" si="400"/>
        <v>0</v>
      </c>
      <c r="AB553" s="284">
        <f t="shared" si="401"/>
        <v>0</v>
      </c>
      <c r="AC553" s="292" t="str">
        <f t="shared" si="404"/>
        <v>OK</v>
      </c>
      <c r="AE553" s="333" t="str">
        <f t="shared" si="396"/>
        <v/>
      </c>
      <c r="AG553" s="318" t="str">
        <f t="shared" si="391"/>
        <v/>
      </c>
      <c r="AH553" s="290" t="str">
        <f t="shared" si="395"/>
        <v/>
      </c>
      <c r="AJ553" s="292" t="str">
        <f t="array" ref="AJ553">IF(D553="","",INDEX(구분표!$I$2:$I$313, MATCH(1,(구분표!$E$2:$E$313='17년일출'!C553)*(구분표!$F$2:$F$313='17년일출'!D553)*(구분표!$G$2:$G$313='17년일출'!B553),0)))</f>
        <v/>
      </c>
      <c r="AL553" s="292"/>
    </row>
    <row r="554" spans="1:38" ht="50.1" hidden="1" customHeight="1">
      <c r="A554" s="252">
        <v>544</v>
      </c>
      <c r="B554" s="334" t="str">
        <f>IFERROR(VLOOKUP($D554,구분표!$A$2:$C$313,2,FALSE),"")</f>
        <v/>
      </c>
      <c r="C554" s="318" t="str">
        <f>IFERROR(VLOOKUP($D554,구분표!$A$2:$C$313,3,FALSE),"")</f>
        <v/>
      </c>
      <c r="D554" s="299"/>
      <c r="E554" s="280"/>
      <c r="F554" s="335"/>
      <c r="G554" s="281"/>
      <c r="H554" s="280"/>
      <c r="I554" s="336"/>
      <c r="J554" s="283"/>
      <c r="K554" s="284"/>
      <c r="L554" s="285"/>
      <c r="M554" s="286">
        <f t="shared" si="392"/>
        <v>0</v>
      </c>
      <c r="N554" s="337"/>
      <c r="O554" s="288"/>
      <c r="P554" s="289">
        <f t="shared" si="393"/>
        <v>0</v>
      </c>
      <c r="Q554" s="290" t="str">
        <f t="shared" si="394"/>
        <v>X</v>
      </c>
      <c r="R554" s="400"/>
      <c r="S554" s="292"/>
      <c r="U554" s="332"/>
      <c r="V554" s="284">
        <f>IF($U554&lt;&gt;"도비",IF($S554="국도비","직접입력",SUM($K554:$L554)),)</f>
        <v>0</v>
      </c>
      <c r="W554" s="284">
        <f>IF($U554="도비",SUM($K554:$L554),IF($S554="국도비","직접입력",SUM($K554:$L554)-$V554))</f>
        <v>0</v>
      </c>
      <c r="X554" s="292" t="str">
        <f t="shared" si="389"/>
        <v>OK</v>
      </c>
      <c r="Z554" s="292"/>
      <c r="AA554" s="284">
        <f t="shared" si="400"/>
        <v>0</v>
      </c>
      <c r="AB554" s="284">
        <f t="shared" si="401"/>
        <v>0</v>
      </c>
      <c r="AC554" s="292" t="str">
        <f t="shared" si="404"/>
        <v>OK</v>
      </c>
      <c r="AE554" s="333" t="str">
        <f t="shared" si="396"/>
        <v/>
      </c>
      <c r="AG554" s="318" t="str">
        <f t="shared" si="391"/>
        <v/>
      </c>
      <c r="AH554" s="290" t="str">
        <f t="shared" si="395"/>
        <v/>
      </c>
      <c r="AJ554" s="292" t="str">
        <f t="array" ref="AJ554">IF(D554="","",INDEX(구분표!$I$2:$I$313, MATCH(1,(구분표!$E$2:$E$313='17년일출'!C554)*(구분표!$F$2:$F$313='17년일출'!D554)*(구분표!$G$2:$G$313='17년일출'!B554),0)))</f>
        <v/>
      </c>
      <c r="AL554" s="292"/>
    </row>
    <row r="555" spans="1:38" ht="50.1" customHeight="1">
      <c r="A555" s="252">
        <v>545</v>
      </c>
      <c r="B555" s="320" t="s">
        <v>507</v>
      </c>
      <c r="C555" s="321"/>
      <c r="D555" s="322"/>
      <c r="E555" s="321"/>
      <c r="F555" s="345"/>
      <c r="G555" s="322"/>
      <c r="H555" s="321"/>
      <c r="I555" s="342"/>
      <c r="J555" s="356">
        <f t="shared" ref="J555:P555" si="410">SUBTOTAL(9,J556:J641)</f>
        <v>1029663383</v>
      </c>
      <c r="K555" s="356">
        <f t="shared" si="410"/>
        <v>-13582625</v>
      </c>
      <c r="L555" s="356">
        <f t="shared" si="410"/>
        <v>20160740</v>
      </c>
      <c r="M555" s="357">
        <f t="shared" si="410"/>
        <v>1036241498</v>
      </c>
      <c r="N555" s="358">
        <f t="shared" si="410"/>
        <v>-11864052</v>
      </c>
      <c r="O555" s="356">
        <f t="shared" si="410"/>
        <v>43894771</v>
      </c>
      <c r="P555" s="329">
        <f t="shared" si="410"/>
        <v>1061694102</v>
      </c>
      <c r="Q555" s="330"/>
      <c r="R555" s="331"/>
      <c r="S555" s="292"/>
      <c r="U555" s="332"/>
      <c r="V555" s="284"/>
      <c r="W555" s="284"/>
      <c r="X555" s="292"/>
      <c r="Z555" s="292"/>
      <c r="AA555" s="284"/>
      <c r="AB555" s="284"/>
      <c r="AC555" s="292"/>
      <c r="AE555" s="333" t="str">
        <f t="shared" si="396"/>
        <v/>
      </c>
      <c r="AG555" s="318"/>
      <c r="AH555" s="290"/>
      <c r="AJ555" s="292"/>
      <c r="AL555" s="292"/>
    </row>
    <row r="556" spans="1:38" ht="50.1" customHeight="1">
      <c r="A556" s="252">
        <v>546</v>
      </c>
      <c r="B556" s="334" t="str">
        <f>IFERROR(VLOOKUP($D556,구분표!$A$2:$C$313,2,FALSE),"")</f>
        <v>보건복지위원회</v>
      </c>
      <c r="C556" s="318" t="str">
        <f>IFERROR(VLOOKUP($D556,구분표!$A$2:$C$313,3,FALSE),"")</f>
        <v>보건복지국</v>
      </c>
      <c r="D556" s="299" t="s">
        <v>340</v>
      </c>
      <c r="E556" s="280" t="s">
        <v>822</v>
      </c>
      <c r="F556" s="335"/>
      <c r="G556" s="281">
        <v>897</v>
      </c>
      <c r="H556" s="280">
        <v>336</v>
      </c>
      <c r="I556" s="336" t="s">
        <v>980</v>
      </c>
      <c r="J556" s="283">
        <v>14285470</v>
      </c>
      <c r="K556" s="284"/>
      <c r="L556" s="285">
        <v>360718</v>
      </c>
      <c r="M556" s="286">
        <f t="shared" ref="M556:M590" si="411">J556+K556+L556</f>
        <v>14646188</v>
      </c>
      <c r="N556" s="337"/>
      <c r="O556" s="288">
        <v>360718</v>
      </c>
      <c r="P556" s="289">
        <f t="shared" ref="P556:P590" si="412">J556+N556+O556</f>
        <v>14646188</v>
      </c>
      <c r="Q556" s="290" t="str">
        <f t="shared" ref="Q556:Q590" si="413">IF(AND((M556=0),(P556&gt;0)),"O",IF(AND((K556&lt;0),(M556-P556&lt;0)),"O","X"))</f>
        <v>X</v>
      </c>
      <c r="R556" s="371" t="s">
        <v>2111</v>
      </c>
      <c r="S556" s="292" t="s">
        <v>898</v>
      </c>
      <c r="U556" s="332" t="s">
        <v>899</v>
      </c>
      <c r="V556" s="284">
        <v>0</v>
      </c>
      <c r="W556" s="284">
        <v>360718</v>
      </c>
      <c r="X556" s="292" t="str">
        <f t="shared" ref="X556:X587" si="414">IF(SUM($K556:$L556)=SUM($V556:$W556),"OK","검토")</f>
        <v>OK</v>
      </c>
      <c r="Z556" s="292" t="s">
        <v>899</v>
      </c>
      <c r="AA556" s="284">
        <v>0</v>
      </c>
      <c r="AB556" s="284">
        <v>360718</v>
      </c>
      <c r="AC556" s="292" t="str">
        <f t="shared" ref="AC556:AC587" si="415">IF(SUM(N556:O556)=SUM(AA556:AB556),"OK","검토")</f>
        <v>OK</v>
      </c>
      <c r="AE556" s="365" t="s">
        <v>1478</v>
      </c>
      <c r="AG556" s="318">
        <f t="shared" ref="AG556:AG587" si="416">IF(AE556="","",COUNTIF($AE$7:$AE$925,AE556))</f>
        <v>1</v>
      </c>
      <c r="AH556" s="290" t="str">
        <f t="shared" ref="AH556:AH590" si="417">IF(U556="","",IF(AND(U556="도비",AE556="세입없음"),"OK",IF(AND(U556&lt;&gt;"도비",AE556&lt;&gt;""),"OK","@@")))</f>
        <v>OK</v>
      </c>
      <c r="AJ556" s="292" t="str">
        <f t="array" ref="AJ556">IF(D556="","",INDEX(구분표!$I$2:$I$313, MATCH(1,(구분표!$E$2:$E$313='17년일출'!C556)*(구분표!$F$2:$F$313='17년일출'!D556)*(구분표!$G$2:$G$313='17년일출'!B556),0)))</f>
        <v>0245</v>
      </c>
      <c r="AL556" s="292"/>
    </row>
    <row r="557" spans="1:38" ht="50.1" customHeight="1">
      <c r="A557" s="252">
        <v>547</v>
      </c>
      <c r="B557" s="334" t="str">
        <f>IFERROR(VLOOKUP($D557,구분표!$A$2:$C$313,2,FALSE),"")</f>
        <v>보건복지위원회</v>
      </c>
      <c r="C557" s="318" t="str">
        <f>IFERROR(VLOOKUP($D557,구분표!$A$2:$C$313,3,FALSE),"")</f>
        <v>보건복지국</v>
      </c>
      <c r="D557" s="299" t="s">
        <v>340</v>
      </c>
      <c r="E557" s="280" t="s">
        <v>822</v>
      </c>
      <c r="F557" s="335"/>
      <c r="G557" s="281">
        <v>899</v>
      </c>
      <c r="H557" s="280">
        <v>366</v>
      </c>
      <c r="I557" s="336" t="s">
        <v>981</v>
      </c>
      <c r="J557" s="283">
        <v>34266027</v>
      </c>
      <c r="K557" s="284"/>
      <c r="L557" s="285">
        <v>5358788</v>
      </c>
      <c r="M557" s="286">
        <f t="shared" si="411"/>
        <v>39624815</v>
      </c>
      <c r="N557" s="337"/>
      <c r="O557" s="288">
        <v>5358788</v>
      </c>
      <c r="P557" s="289">
        <f t="shared" si="412"/>
        <v>39624815</v>
      </c>
      <c r="Q557" s="290" t="str">
        <f t="shared" si="413"/>
        <v>X</v>
      </c>
      <c r="R557" s="371" t="s">
        <v>2111</v>
      </c>
      <c r="S557" s="292" t="s">
        <v>898</v>
      </c>
      <c r="U557" s="332" t="s">
        <v>899</v>
      </c>
      <c r="V557" s="284">
        <v>4659815</v>
      </c>
      <c r="W557" s="284">
        <v>698973</v>
      </c>
      <c r="X557" s="292" t="str">
        <f t="shared" si="414"/>
        <v>OK</v>
      </c>
      <c r="Z557" s="292" t="s">
        <v>899</v>
      </c>
      <c r="AA557" s="284">
        <v>4659815</v>
      </c>
      <c r="AB557" s="284">
        <v>698973</v>
      </c>
      <c r="AC557" s="292" t="str">
        <f t="shared" si="415"/>
        <v>OK</v>
      </c>
      <c r="AE557" s="360" t="s">
        <v>1466</v>
      </c>
      <c r="AG557" s="318">
        <f t="shared" si="416"/>
        <v>6</v>
      </c>
      <c r="AH557" s="290" t="str">
        <f t="shared" si="417"/>
        <v>OK</v>
      </c>
      <c r="AJ557" s="292" t="str">
        <f t="array" ref="AJ557">IF(D557="","",INDEX(구분표!$I$2:$I$313, MATCH(1,(구분표!$E$2:$E$313='17년일출'!C557)*(구분표!$F$2:$F$313='17년일출'!D557)*(구분표!$G$2:$G$313='17년일출'!B557),0)))</f>
        <v>0245</v>
      </c>
      <c r="AL557" s="292"/>
    </row>
    <row r="558" spans="1:38" ht="50.1" customHeight="1">
      <c r="A558" s="252">
        <v>548</v>
      </c>
      <c r="B558" s="334" t="str">
        <f>IFERROR(VLOOKUP($D558,구분표!$A$2:$C$313,2,FALSE),"")</f>
        <v>보건복지위원회</v>
      </c>
      <c r="C558" s="318" t="str">
        <f>IFERROR(VLOOKUP($D558,구분표!$A$2:$C$313,3,FALSE),"")</f>
        <v>보건복지국</v>
      </c>
      <c r="D558" s="299" t="s">
        <v>340</v>
      </c>
      <c r="E558" s="280" t="s">
        <v>822</v>
      </c>
      <c r="F558" s="335"/>
      <c r="G558" s="281">
        <v>899</v>
      </c>
      <c r="H558" s="280">
        <v>366</v>
      </c>
      <c r="I558" s="336" t="s">
        <v>982</v>
      </c>
      <c r="J558" s="283">
        <v>1658972</v>
      </c>
      <c r="K558" s="284"/>
      <c r="L558" s="285">
        <v>403439</v>
      </c>
      <c r="M558" s="286">
        <f t="shared" si="411"/>
        <v>2062411</v>
      </c>
      <c r="N558" s="337"/>
      <c r="O558" s="288">
        <v>403439</v>
      </c>
      <c r="P558" s="289">
        <f t="shared" si="412"/>
        <v>2062411</v>
      </c>
      <c r="Q558" s="290" t="str">
        <f t="shared" si="413"/>
        <v>X</v>
      </c>
      <c r="R558" s="371" t="s">
        <v>2111</v>
      </c>
      <c r="S558" s="292" t="s">
        <v>898</v>
      </c>
      <c r="U558" s="332" t="s">
        <v>899</v>
      </c>
      <c r="V558" s="284">
        <v>350817</v>
      </c>
      <c r="W558" s="284">
        <v>52622</v>
      </c>
      <c r="X558" s="292" t="str">
        <f t="shared" si="414"/>
        <v>OK</v>
      </c>
      <c r="Z558" s="292" t="s">
        <v>899</v>
      </c>
      <c r="AA558" s="284">
        <v>350817</v>
      </c>
      <c r="AB558" s="284">
        <v>52622</v>
      </c>
      <c r="AC558" s="292" t="str">
        <f t="shared" si="415"/>
        <v>OK</v>
      </c>
      <c r="AE558" s="360" t="s">
        <v>1466</v>
      </c>
      <c r="AG558" s="318">
        <f t="shared" si="416"/>
        <v>6</v>
      </c>
      <c r="AH558" s="290" t="str">
        <f t="shared" si="417"/>
        <v>OK</v>
      </c>
      <c r="AJ558" s="292" t="str">
        <f t="array" ref="AJ558">IF(D558="","",INDEX(구분표!$I$2:$I$313, MATCH(1,(구분표!$E$2:$E$313='17년일출'!C558)*(구분표!$F$2:$F$313='17년일출'!D558)*(구분표!$G$2:$G$313='17년일출'!B558),0)))</f>
        <v>0245</v>
      </c>
      <c r="AL558" s="292"/>
    </row>
    <row r="559" spans="1:38" ht="50.1" customHeight="1">
      <c r="A559" s="252">
        <v>549</v>
      </c>
      <c r="B559" s="334" t="str">
        <f>IFERROR(VLOOKUP($D559,구분표!$A$2:$C$313,2,FALSE),"")</f>
        <v>보건복지위원회</v>
      </c>
      <c r="C559" s="318" t="str">
        <f>IFERROR(VLOOKUP($D559,구분표!$A$2:$C$313,3,FALSE),"")</f>
        <v>보건복지국</v>
      </c>
      <c r="D559" s="299" t="s">
        <v>340</v>
      </c>
      <c r="E559" s="280" t="s">
        <v>822</v>
      </c>
      <c r="F559" s="335"/>
      <c r="G559" s="281">
        <v>899</v>
      </c>
      <c r="H559" s="280">
        <v>366</v>
      </c>
      <c r="I559" s="336" t="s">
        <v>983</v>
      </c>
      <c r="J559" s="283">
        <v>154935</v>
      </c>
      <c r="K559" s="284">
        <v>-154935</v>
      </c>
      <c r="L559" s="285"/>
      <c r="M559" s="286">
        <f t="shared" si="411"/>
        <v>0</v>
      </c>
      <c r="N559" s="337">
        <v>-154935</v>
      </c>
      <c r="O559" s="288"/>
      <c r="P559" s="289">
        <f t="shared" si="412"/>
        <v>0</v>
      </c>
      <c r="Q559" s="290" t="str">
        <f t="shared" si="413"/>
        <v>X</v>
      </c>
      <c r="R559" s="371" t="s">
        <v>2111</v>
      </c>
      <c r="S559" s="292" t="s">
        <v>898</v>
      </c>
      <c r="U559" s="332" t="s">
        <v>899</v>
      </c>
      <c r="V559" s="284">
        <v>-134726</v>
      </c>
      <c r="W559" s="284">
        <v>-20209</v>
      </c>
      <c r="X559" s="292" t="str">
        <f t="shared" si="414"/>
        <v>OK</v>
      </c>
      <c r="Z559" s="292" t="s">
        <v>899</v>
      </c>
      <c r="AA559" s="284">
        <v>-134726</v>
      </c>
      <c r="AB559" s="284">
        <v>-20209</v>
      </c>
      <c r="AC559" s="292" t="str">
        <f t="shared" si="415"/>
        <v>OK</v>
      </c>
      <c r="AE559" s="360" t="s">
        <v>1466</v>
      </c>
      <c r="AG559" s="318">
        <f t="shared" si="416"/>
        <v>6</v>
      </c>
      <c r="AH559" s="290" t="str">
        <f t="shared" si="417"/>
        <v>OK</v>
      </c>
      <c r="AJ559" s="292" t="str">
        <f t="array" ref="AJ559">IF(D559="","",INDEX(구분표!$I$2:$I$313, MATCH(1,(구분표!$E$2:$E$313='17년일출'!C559)*(구분표!$F$2:$F$313='17년일출'!D559)*(구분표!$G$2:$G$313='17년일출'!B559),0)))</f>
        <v>0245</v>
      </c>
      <c r="AL559" s="292"/>
    </row>
    <row r="560" spans="1:38" ht="50.1" customHeight="1">
      <c r="A560" s="252">
        <v>550</v>
      </c>
      <c r="B560" s="334" t="str">
        <f>IFERROR(VLOOKUP($D560,구분표!$A$2:$C$313,2,FALSE),"")</f>
        <v>보건복지위원회</v>
      </c>
      <c r="C560" s="318" t="str">
        <f>IFERROR(VLOOKUP($D560,구분표!$A$2:$C$313,3,FALSE),"")</f>
        <v>보건복지국</v>
      </c>
      <c r="D560" s="299" t="s">
        <v>340</v>
      </c>
      <c r="E560" s="280" t="s">
        <v>822</v>
      </c>
      <c r="F560" s="335"/>
      <c r="G560" s="281">
        <v>903</v>
      </c>
      <c r="H560" s="280">
        <v>411</v>
      </c>
      <c r="I560" s="336" t="s">
        <v>1235</v>
      </c>
      <c r="J560" s="283">
        <v>32796</v>
      </c>
      <c r="K560" s="284">
        <v>-1149</v>
      </c>
      <c r="L560" s="285"/>
      <c r="M560" s="286">
        <f t="shared" si="411"/>
        <v>31647</v>
      </c>
      <c r="N560" s="337">
        <v>-1149</v>
      </c>
      <c r="O560" s="288"/>
      <c r="P560" s="289">
        <f t="shared" si="412"/>
        <v>31647</v>
      </c>
      <c r="Q560" s="290" t="str">
        <f t="shared" si="413"/>
        <v>X</v>
      </c>
      <c r="R560" s="371" t="s">
        <v>2111</v>
      </c>
      <c r="S560" s="292" t="s">
        <v>898</v>
      </c>
      <c r="U560" s="332" t="s">
        <v>899</v>
      </c>
      <c r="V560" s="284">
        <v>366</v>
      </c>
      <c r="W560" s="284">
        <v>-1515</v>
      </c>
      <c r="X560" s="292" t="str">
        <f t="shared" si="414"/>
        <v>OK</v>
      </c>
      <c r="Z560" s="292" t="s">
        <v>899</v>
      </c>
      <c r="AA560" s="284">
        <v>366</v>
      </c>
      <c r="AB560" s="284">
        <v>-1515</v>
      </c>
      <c r="AC560" s="292" t="str">
        <f t="shared" si="415"/>
        <v>OK</v>
      </c>
      <c r="AE560" s="360" t="s">
        <v>1466</v>
      </c>
      <c r="AG560" s="318">
        <f t="shared" si="416"/>
        <v>6</v>
      </c>
      <c r="AH560" s="290" t="str">
        <f t="shared" si="417"/>
        <v>OK</v>
      </c>
      <c r="AJ560" s="292" t="str">
        <f t="array" ref="AJ560">IF(D560="","",INDEX(구분표!$I$2:$I$313, MATCH(1,(구분표!$E$2:$E$313='17년일출'!C560)*(구분표!$F$2:$F$313='17년일출'!D560)*(구분표!$G$2:$G$313='17년일출'!B560),0)))</f>
        <v>0245</v>
      </c>
      <c r="AL560" s="292"/>
    </row>
    <row r="561" spans="1:38" ht="50.1" customHeight="1">
      <c r="A561" s="252">
        <v>551</v>
      </c>
      <c r="B561" s="334" t="str">
        <f>IFERROR(VLOOKUP($D561,구분표!$A$2:$C$313,2,FALSE),"")</f>
        <v>보건복지위원회</v>
      </c>
      <c r="C561" s="318" t="str">
        <f>IFERROR(VLOOKUP($D561,구분표!$A$2:$C$313,3,FALSE),"")</f>
        <v>복지여성실</v>
      </c>
      <c r="D561" s="299" t="s">
        <v>352</v>
      </c>
      <c r="E561" s="280" t="s">
        <v>822</v>
      </c>
      <c r="F561" s="335"/>
      <c r="G561" s="281">
        <v>978</v>
      </c>
      <c r="H561" s="280">
        <v>93</v>
      </c>
      <c r="I561" s="336" t="s">
        <v>981</v>
      </c>
      <c r="J561" s="283">
        <v>14488338</v>
      </c>
      <c r="K561" s="284"/>
      <c r="L561" s="285">
        <v>2417506</v>
      </c>
      <c r="M561" s="286">
        <f t="shared" si="411"/>
        <v>16905844</v>
      </c>
      <c r="N561" s="337"/>
      <c r="O561" s="288">
        <v>2417506</v>
      </c>
      <c r="P561" s="289">
        <f t="shared" si="412"/>
        <v>16905844</v>
      </c>
      <c r="Q561" s="290" t="str">
        <f t="shared" si="413"/>
        <v>X</v>
      </c>
      <c r="R561" s="371" t="s">
        <v>2111</v>
      </c>
      <c r="S561" s="292" t="s">
        <v>898</v>
      </c>
      <c r="U561" s="332" t="s">
        <v>899</v>
      </c>
      <c r="V561" s="284">
        <v>2102179</v>
      </c>
      <c r="W561" s="284">
        <v>315327</v>
      </c>
      <c r="X561" s="292" t="str">
        <f t="shared" si="414"/>
        <v>OK</v>
      </c>
      <c r="Z561" s="292" t="s">
        <v>899</v>
      </c>
      <c r="AA561" s="284">
        <v>2102179</v>
      </c>
      <c r="AB561" s="284">
        <v>315327</v>
      </c>
      <c r="AC561" s="292" t="str">
        <f t="shared" si="415"/>
        <v>OK</v>
      </c>
      <c r="AE561" s="360" t="s">
        <v>1466</v>
      </c>
      <c r="AG561" s="318">
        <f t="shared" si="416"/>
        <v>6</v>
      </c>
      <c r="AH561" s="290" t="str">
        <f t="shared" si="417"/>
        <v>OK</v>
      </c>
      <c r="AJ561" s="292" t="str">
        <f t="array" ref="AJ561">IF(D561="","",INDEX(구분표!$I$2:$I$313, MATCH(1,(구분표!$E$2:$E$313='17년일출'!C561)*(구분표!$F$2:$F$313='17년일출'!D561)*(구분표!$G$2:$G$313='17년일출'!B561),0)))</f>
        <v>0252</v>
      </c>
      <c r="AL561" s="292"/>
    </row>
    <row r="562" spans="1:38" ht="50.1" customHeight="1">
      <c r="A562" s="252">
        <v>552</v>
      </c>
      <c r="B562" s="334" t="str">
        <f>IFERROR(VLOOKUP($D562,구분표!$A$2:$C$313,2,FALSE),"")</f>
        <v>보건복지위원회</v>
      </c>
      <c r="C562" s="318" t="str">
        <f>IFERROR(VLOOKUP($D562,구분표!$A$2:$C$313,3,FALSE),"")</f>
        <v>복지여성실</v>
      </c>
      <c r="D562" s="299" t="s">
        <v>352</v>
      </c>
      <c r="E562" s="280" t="s">
        <v>822</v>
      </c>
      <c r="F562" s="335"/>
      <c r="G562" s="281">
        <v>978</v>
      </c>
      <c r="H562" s="280">
        <v>93</v>
      </c>
      <c r="I562" s="336" t="s">
        <v>982</v>
      </c>
      <c r="J562" s="283">
        <v>709848</v>
      </c>
      <c r="K562" s="284"/>
      <c r="L562" s="285">
        <v>163040</v>
      </c>
      <c r="M562" s="286">
        <f t="shared" si="411"/>
        <v>872888</v>
      </c>
      <c r="N562" s="337"/>
      <c r="O562" s="288">
        <v>163040</v>
      </c>
      <c r="P562" s="289">
        <f t="shared" si="412"/>
        <v>872888</v>
      </c>
      <c r="Q562" s="290" t="str">
        <f t="shared" si="413"/>
        <v>X</v>
      </c>
      <c r="R562" s="371" t="s">
        <v>2111</v>
      </c>
      <c r="S562" s="292" t="s">
        <v>898</v>
      </c>
      <c r="U562" s="332" t="s">
        <v>899</v>
      </c>
      <c r="V562" s="284">
        <v>141774</v>
      </c>
      <c r="W562" s="284">
        <v>21266</v>
      </c>
      <c r="X562" s="292" t="str">
        <f t="shared" si="414"/>
        <v>OK</v>
      </c>
      <c r="Z562" s="292" t="s">
        <v>899</v>
      </c>
      <c r="AA562" s="284">
        <v>141774</v>
      </c>
      <c r="AB562" s="284">
        <v>21266</v>
      </c>
      <c r="AC562" s="292" t="str">
        <f t="shared" si="415"/>
        <v>OK</v>
      </c>
      <c r="AE562" s="360" t="s">
        <v>1466</v>
      </c>
      <c r="AG562" s="318">
        <f t="shared" si="416"/>
        <v>6</v>
      </c>
      <c r="AH562" s="290" t="str">
        <f t="shared" si="417"/>
        <v>OK</v>
      </c>
      <c r="AJ562" s="292" t="str">
        <f t="array" ref="AJ562">IF(D562="","",INDEX(구분표!$I$2:$I$313, MATCH(1,(구분표!$E$2:$E$313='17년일출'!C562)*(구분표!$F$2:$F$313='17년일출'!D562)*(구분표!$G$2:$G$313='17년일출'!B562),0)))</f>
        <v>0252</v>
      </c>
      <c r="AL562" s="292"/>
    </row>
    <row r="563" spans="1:38" ht="50.1" customHeight="1">
      <c r="A563" s="252">
        <v>553</v>
      </c>
      <c r="B563" s="334" t="str">
        <f>IFERROR(VLOOKUP($D563,구분표!$A$2:$C$313,2,FALSE),"")</f>
        <v>보건복지위원회</v>
      </c>
      <c r="C563" s="318" t="str">
        <f>IFERROR(VLOOKUP($D563,구분표!$A$2:$C$313,3,FALSE),"")</f>
        <v>보건복지국</v>
      </c>
      <c r="D563" s="299" t="s">
        <v>346</v>
      </c>
      <c r="E563" s="280" t="s">
        <v>822</v>
      </c>
      <c r="F563" s="335"/>
      <c r="G563" s="281">
        <v>930</v>
      </c>
      <c r="H563" s="280">
        <v>95</v>
      </c>
      <c r="I563" s="336" t="s">
        <v>984</v>
      </c>
      <c r="J563" s="283">
        <v>2926829</v>
      </c>
      <c r="K563" s="284">
        <v>-1449741</v>
      </c>
      <c r="L563" s="285"/>
      <c r="M563" s="286">
        <f t="shared" si="411"/>
        <v>1477088</v>
      </c>
      <c r="N563" s="337">
        <v>-1287241</v>
      </c>
      <c r="O563" s="288"/>
      <c r="P563" s="289">
        <f t="shared" si="412"/>
        <v>1639588</v>
      </c>
      <c r="Q563" s="290" t="str">
        <f t="shared" si="413"/>
        <v>O</v>
      </c>
      <c r="R563" s="371" t="s">
        <v>2111</v>
      </c>
      <c r="S563" s="292" t="s">
        <v>898</v>
      </c>
      <c r="U563" s="332" t="s">
        <v>899</v>
      </c>
      <c r="V563" s="284">
        <v>-1159790</v>
      </c>
      <c r="W563" s="284">
        <v>-289951</v>
      </c>
      <c r="X563" s="292" t="str">
        <f t="shared" si="414"/>
        <v>OK</v>
      </c>
      <c r="Z563" s="292" t="s">
        <v>899</v>
      </c>
      <c r="AA563" s="284">
        <v>-1029790</v>
      </c>
      <c r="AB563" s="284">
        <v>-257451</v>
      </c>
      <c r="AC563" s="292" t="str">
        <f t="shared" si="415"/>
        <v>OK</v>
      </c>
      <c r="AE563" s="360" t="s">
        <v>1467</v>
      </c>
      <c r="AG563" s="318">
        <f t="shared" si="416"/>
        <v>1</v>
      </c>
      <c r="AH563" s="290" t="str">
        <f t="shared" si="417"/>
        <v>OK</v>
      </c>
      <c r="AJ563" s="292" t="str">
        <f t="array" ref="AJ563">IF(D563="","",INDEX(구분표!$I$2:$I$313, MATCH(1,(구분표!$E$2:$E$313='17년일출'!C563)*(구분표!$F$2:$F$313='17년일출'!D563)*(구분표!$G$2:$G$313='17년일출'!B563),0)))</f>
        <v>0248</v>
      </c>
      <c r="AL563" s="292"/>
    </row>
    <row r="564" spans="1:38" ht="50.1" customHeight="1">
      <c r="A564" s="252">
        <v>554</v>
      </c>
      <c r="B564" s="334" t="str">
        <f>IFERROR(VLOOKUP($D564,구분표!$A$2:$C$313,2,FALSE),"")</f>
        <v>보건복지위원회</v>
      </c>
      <c r="C564" s="318" t="str">
        <f>IFERROR(VLOOKUP($D564,구분표!$A$2:$C$313,3,FALSE),"")</f>
        <v>보건복지국</v>
      </c>
      <c r="D564" s="299" t="s">
        <v>346</v>
      </c>
      <c r="E564" s="280" t="s">
        <v>822</v>
      </c>
      <c r="F564" s="335"/>
      <c r="G564" s="281">
        <v>930</v>
      </c>
      <c r="H564" s="280">
        <v>98</v>
      </c>
      <c r="I564" s="336" t="s">
        <v>985</v>
      </c>
      <c r="J564" s="283">
        <v>69000</v>
      </c>
      <c r="K564" s="284">
        <v>-69000</v>
      </c>
      <c r="L564" s="285"/>
      <c r="M564" s="286">
        <f t="shared" si="411"/>
        <v>0</v>
      </c>
      <c r="N564" s="337">
        <v>-69000</v>
      </c>
      <c r="O564" s="288"/>
      <c r="P564" s="289">
        <f t="shared" si="412"/>
        <v>0</v>
      </c>
      <c r="Q564" s="290" t="str">
        <f t="shared" si="413"/>
        <v>X</v>
      </c>
      <c r="R564" s="371" t="s">
        <v>2111</v>
      </c>
      <c r="S564" s="292" t="s">
        <v>898</v>
      </c>
      <c r="U564" s="332" t="s">
        <v>831</v>
      </c>
      <c r="V564" s="284">
        <v>-69000</v>
      </c>
      <c r="W564" s="284">
        <v>0</v>
      </c>
      <c r="X564" s="292" t="str">
        <f t="shared" si="414"/>
        <v>OK</v>
      </c>
      <c r="Z564" s="292" t="s">
        <v>831</v>
      </c>
      <c r="AA564" s="284">
        <v>-69000</v>
      </c>
      <c r="AB564" s="284">
        <v>0</v>
      </c>
      <c r="AC564" s="292" t="str">
        <f t="shared" si="415"/>
        <v>OK</v>
      </c>
      <c r="AE564" s="360" t="s">
        <v>1468</v>
      </c>
      <c r="AG564" s="318">
        <f t="shared" si="416"/>
        <v>1</v>
      </c>
      <c r="AH564" s="290" t="str">
        <f t="shared" si="417"/>
        <v>OK</v>
      </c>
      <c r="AJ564" s="292" t="str">
        <f t="array" ref="AJ564">IF(D564="","",INDEX(구분표!$I$2:$I$313, MATCH(1,(구분표!$E$2:$E$313='17년일출'!C564)*(구분표!$F$2:$F$313='17년일출'!D564)*(구분표!$G$2:$G$313='17년일출'!B564),0)))</f>
        <v>0248</v>
      </c>
      <c r="AL564" s="292"/>
    </row>
    <row r="565" spans="1:38" ht="50.1" customHeight="1">
      <c r="A565" s="252">
        <v>555</v>
      </c>
      <c r="B565" s="334" t="str">
        <f>IFERROR(VLOOKUP($D565,구분표!$A$2:$C$313,2,FALSE),"")</f>
        <v>보건복지위원회</v>
      </c>
      <c r="C565" s="318" t="str">
        <f>IFERROR(VLOOKUP($D565,구분표!$A$2:$C$313,3,FALSE),"")</f>
        <v>보건복지국</v>
      </c>
      <c r="D565" s="299" t="s">
        <v>348</v>
      </c>
      <c r="E565" s="280" t="s">
        <v>822</v>
      </c>
      <c r="F565" s="335"/>
      <c r="G565" s="281">
        <v>954</v>
      </c>
      <c r="H565" s="280">
        <v>376</v>
      </c>
      <c r="I565" s="336" t="s">
        <v>1236</v>
      </c>
      <c r="J565" s="283">
        <v>5476000</v>
      </c>
      <c r="K565" s="284">
        <v>-2750000</v>
      </c>
      <c r="L565" s="285"/>
      <c r="M565" s="286">
        <f t="shared" si="411"/>
        <v>2726000</v>
      </c>
      <c r="N565" s="337">
        <v>-2750000</v>
      </c>
      <c r="O565" s="288"/>
      <c r="P565" s="289">
        <f t="shared" si="412"/>
        <v>2726000</v>
      </c>
      <c r="Q565" s="290" t="str">
        <f t="shared" si="413"/>
        <v>X</v>
      </c>
      <c r="R565" s="371" t="s">
        <v>2111</v>
      </c>
      <c r="S565" s="292" t="s">
        <v>898</v>
      </c>
      <c r="U565" s="332" t="s">
        <v>899</v>
      </c>
      <c r="V565" s="284">
        <v>-1375000</v>
      </c>
      <c r="W565" s="284">
        <v>-1375000</v>
      </c>
      <c r="X565" s="292" t="str">
        <f t="shared" si="414"/>
        <v>OK</v>
      </c>
      <c r="Z565" s="292" t="s">
        <v>899</v>
      </c>
      <c r="AA565" s="284">
        <v>-1375000</v>
      </c>
      <c r="AB565" s="284">
        <v>-1375000</v>
      </c>
      <c r="AC565" s="292" t="str">
        <f t="shared" si="415"/>
        <v>OK</v>
      </c>
      <c r="AE565" s="360" t="s">
        <v>1469</v>
      </c>
      <c r="AG565" s="318">
        <f t="shared" si="416"/>
        <v>1</v>
      </c>
      <c r="AH565" s="290" t="str">
        <f t="shared" si="417"/>
        <v>OK</v>
      </c>
      <c r="AJ565" s="292" t="str">
        <f t="array" ref="AJ565">IF(D565="","",INDEX(구분표!$I$2:$I$313, MATCH(1,(구분표!$E$2:$E$313='17년일출'!C565)*(구분표!$F$2:$F$313='17년일출'!D565)*(구분표!$G$2:$G$313='17년일출'!B565),0)))</f>
        <v>0250</v>
      </c>
      <c r="AL565" s="292"/>
    </row>
    <row r="566" spans="1:38" ht="50.1" customHeight="1">
      <c r="A566" s="252">
        <v>556</v>
      </c>
      <c r="B566" s="334" t="str">
        <f>IFERROR(VLOOKUP($D566,구분표!$A$2:$C$313,2,FALSE),"")</f>
        <v>보건복지위원회</v>
      </c>
      <c r="C566" s="318" t="str">
        <f>IFERROR(VLOOKUP($D566,구분표!$A$2:$C$313,3,FALSE),"")</f>
        <v>보건복지국</v>
      </c>
      <c r="D566" s="299" t="s">
        <v>597</v>
      </c>
      <c r="E566" s="280" t="s">
        <v>822</v>
      </c>
      <c r="F566" s="335"/>
      <c r="G566" s="281">
        <v>884</v>
      </c>
      <c r="H566" s="280">
        <v>104</v>
      </c>
      <c r="I566" s="336" t="s">
        <v>986</v>
      </c>
      <c r="J566" s="283">
        <v>500000</v>
      </c>
      <c r="K566" s="284">
        <v>-500000</v>
      </c>
      <c r="L566" s="285"/>
      <c r="M566" s="286">
        <f t="shared" si="411"/>
        <v>0</v>
      </c>
      <c r="N566" s="337">
        <v>-500000</v>
      </c>
      <c r="O566" s="288"/>
      <c r="P566" s="289">
        <f t="shared" si="412"/>
        <v>0</v>
      </c>
      <c r="Q566" s="290" t="str">
        <f t="shared" si="413"/>
        <v>X</v>
      </c>
      <c r="R566" s="400"/>
      <c r="S566" s="292" t="s">
        <v>883</v>
      </c>
      <c r="U566" s="332" t="s">
        <v>883</v>
      </c>
      <c r="V566" s="284"/>
      <c r="W566" s="284">
        <v>-500000</v>
      </c>
      <c r="X566" s="292" t="str">
        <f t="shared" si="414"/>
        <v>OK</v>
      </c>
      <c r="Z566" s="292" t="s">
        <v>883</v>
      </c>
      <c r="AA566" s="284">
        <f t="shared" ref="AA566:AA590" si="418">IF($U566&lt;&gt;"도비",IF($S566="국도비","직접입력",SUM($N566:$O566)),)</f>
        <v>0</v>
      </c>
      <c r="AB566" s="284">
        <f t="shared" ref="AB566:AB590" si="419">IF($U566="도비",SUM(N566:O566),IF($S566="국도비","직접입력",SUM(N566:O566)-AA566))</f>
        <v>-500000</v>
      </c>
      <c r="AC566" s="292" t="str">
        <f t="shared" si="415"/>
        <v>OK</v>
      </c>
      <c r="AE566" s="333" t="str">
        <f t="shared" ref="AE566:AE590" si="420">IF(U566="","",IF(U566="도비","세입없음","직접입력"))</f>
        <v>세입없음</v>
      </c>
      <c r="AG566" s="318">
        <f t="shared" si="416"/>
        <v>732</v>
      </c>
      <c r="AH566" s="290" t="str">
        <f t="shared" si="417"/>
        <v>OK</v>
      </c>
      <c r="AJ566" s="292" t="str">
        <f t="array" ref="AJ566">IF(D566="","",INDEX(구분표!$I$2:$I$313, MATCH(1,(구분표!$E$2:$E$313='17년일출'!C566)*(구분표!$F$2:$F$313='17년일출'!D566)*(구분표!$G$2:$G$313='17년일출'!B566),0)))</f>
        <v>0244</v>
      </c>
      <c r="AL566" s="292"/>
    </row>
    <row r="567" spans="1:38" ht="50.1" customHeight="1">
      <c r="A567" s="252">
        <v>557</v>
      </c>
      <c r="B567" s="334" t="str">
        <f>IFERROR(VLOOKUP($D567,구분표!$A$2:$C$313,2,FALSE),"")</f>
        <v>보건복지위원회</v>
      </c>
      <c r="C567" s="318" t="str">
        <f>IFERROR(VLOOKUP($D567,구분표!$A$2:$C$313,3,FALSE),"")</f>
        <v>보건복지국</v>
      </c>
      <c r="D567" s="299" t="s">
        <v>597</v>
      </c>
      <c r="E567" s="280" t="s">
        <v>822</v>
      </c>
      <c r="F567" s="335" t="s">
        <v>826</v>
      </c>
      <c r="G567" s="281">
        <v>887</v>
      </c>
      <c r="H567" s="280">
        <v>167</v>
      </c>
      <c r="I567" s="336" t="s">
        <v>1563</v>
      </c>
      <c r="J567" s="283">
        <v>225000</v>
      </c>
      <c r="K567" s="284"/>
      <c r="L567" s="285"/>
      <c r="M567" s="286">
        <f t="shared" si="411"/>
        <v>225000</v>
      </c>
      <c r="N567" s="337"/>
      <c r="O567" s="288"/>
      <c r="P567" s="289">
        <f t="shared" si="412"/>
        <v>225000</v>
      </c>
      <c r="Q567" s="290" t="str">
        <f t="shared" si="413"/>
        <v>X</v>
      </c>
      <c r="R567" s="372" t="s">
        <v>1810</v>
      </c>
      <c r="S567" s="292" t="s">
        <v>883</v>
      </c>
      <c r="U567" s="332" t="s">
        <v>883</v>
      </c>
      <c r="V567" s="284"/>
      <c r="W567" s="284">
        <v>0</v>
      </c>
      <c r="X567" s="292" t="str">
        <f t="shared" si="414"/>
        <v>OK</v>
      </c>
      <c r="Z567" s="292" t="s">
        <v>883</v>
      </c>
      <c r="AA567" s="284">
        <f t="shared" si="418"/>
        <v>0</v>
      </c>
      <c r="AB567" s="284">
        <f t="shared" si="419"/>
        <v>0</v>
      </c>
      <c r="AC567" s="292" t="str">
        <f t="shared" si="415"/>
        <v>OK</v>
      </c>
      <c r="AE567" s="333" t="str">
        <f t="shared" si="420"/>
        <v>세입없음</v>
      </c>
      <c r="AG567" s="318">
        <f t="shared" si="416"/>
        <v>732</v>
      </c>
      <c r="AH567" s="290" t="str">
        <f t="shared" si="417"/>
        <v>OK</v>
      </c>
      <c r="AJ567" s="292" t="str">
        <f t="array" ref="AJ567">IF(D567="","",INDEX(구분표!$I$2:$I$313, MATCH(1,(구분표!$E$2:$E$313='17년일출'!C567)*(구분표!$F$2:$F$313='17년일출'!D567)*(구분표!$G$2:$G$313='17년일출'!B567),0)))</f>
        <v>0244</v>
      </c>
      <c r="AL567" s="292"/>
    </row>
    <row r="568" spans="1:38" ht="50.1" customHeight="1">
      <c r="A568" s="252">
        <v>558</v>
      </c>
      <c r="B568" s="334" t="str">
        <f>IFERROR(VLOOKUP($D568,구분표!$A$2:$C$313,2,FALSE),"")</f>
        <v>보건복지위원회</v>
      </c>
      <c r="C568" s="318" t="str">
        <f>IFERROR(VLOOKUP($D568,구분표!$A$2:$C$313,3,FALSE),"")</f>
        <v>보건복지국</v>
      </c>
      <c r="D568" s="299" t="s">
        <v>597</v>
      </c>
      <c r="E568" s="280" t="s">
        <v>822</v>
      </c>
      <c r="F568" s="335"/>
      <c r="G568" s="281">
        <v>891</v>
      </c>
      <c r="H568" s="280">
        <v>234</v>
      </c>
      <c r="I568" s="336" t="s">
        <v>987</v>
      </c>
      <c r="J568" s="283">
        <v>135000</v>
      </c>
      <c r="K568" s="284">
        <v>-35000</v>
      </c>
      <c r="L568" s="285"/>
      <c r="M568" s="286">
        <f t="shared" si="411"/>
        <v>100000</v>
      </c>
      <c r="N568" s="337">
        <v>-35000</v>
      </c>
      <c r="O568" s="288"/>
      <c r="P568" s="289">
        <f t="shared" si="412"/>
        <v>100000</v>
      </c>
      <c r="Q568" s="290" t="str">
        <f t="shared" si="413"/>
        <v>X</v>
      </c>
      <c r="R568" s="400"/>
      <c r="S568" s="292" t="s">
        <v>883</v>
      </c>
      <c r="U568" s="332" t="s">
        <v>883</v>
      </c>
      <c r="V568" s="284"/>
      <c r="W568" s="284">
        <v>-35000</v>
      </c>
      <c r="X568" s="292" t="str">
        <f t="shared" si="414"/>
        <v>OK</v>
      </c>
      <c r="Z568" s="292" t="s">
        <v>883</v>
      </c>
      <c r="AA568" s="284">
        <f t="shared" si="418"/>
        <v>0</v>
      </c>
      <c r="AB568" s="284">
        <f t="shared" si="419"/>
        <v>-35000</v>
      </c>
      <c r="AC568" s="292" t="str">
        <f t="shared" si="415"/>
        <v>OK</v>
      </c>
      <c r="AE568" s="333" t="str">
        <f t="shared" si="420"/>
        <v>세입없음</v>
      </c>
      <c r="AG568" s="318">
        <f t="shared" si="416"/>
        <v>732</v>
      </c>
      <c r="AH568" s="290" t="str">
        <f t="shared" si="417"/>
        <v>OK</v>
      </c>
      <c r="AJ568" s="292" t="str">
        <f t="array" ref="AJ568">IF(D568="","",INDEX(구분표!$I$2:$I$313, MATCH(1,(구분표!$E$2:$E$313='17년일출'!C568)*(구분표!$F$2:$F$313='17년일출'!D568)*(구분표!$G$2:$G$313='17년일출'!B568),0)))</f>
        <v>0244</v>
      </c>
      <c r="AL568" s="292"/>
    </row>
    <row r="569" spans="1:38" ht="50.1" customHeight="1">
      <c r="A569" s="252">
        <v>559</v>
      </c>
      <c r="B569" s="334" t="str">
        <f>IFERROR(VLOOKUP($D569,구분표!$A$2:$C$313,2,FALSE),"")</f>
        <v>보건복지위원회</v>
      </c>
      <c r="C569" s="318" t="str">
        <f>IFERROR(VLOOKUP($D569,구분표!$A$2:$C$313,3,FALSE),"")</f>
        <v>보건복지국</v>
      </c>
      <c r="D569" s="299" t="s">
        <v>597</v>
      </c>
      <c r="E569" s="280" t="s">
        <v>822</v>
      </c>
      <c r="F569" s="335"/>
      <c r="G569" s="281">
        <v>893</v>
      </c>
      <c r="H569" s="280">
        <v>290</v>
      </c>
      <c r="I569" s="336" t="s">
        <v>988</v>
      </c>
      <c r="J569" s="283">
        <v>30000</v>
      </c>
      <c r="K569" s="284">
        <v>-15000</v>
      </c>
      <c r="L569" s="285"/>
      <c r="M569" s="286">
        <f t="shared" si="411"/>
        <v>15000</v>
      </c>
      <c r="N569" s="337">
        <v>-15000</v>
      </c>
      <c r="O569" s="288"/>
      <c r="P569" s="289">
        <f t="shared" si="412"/>
        <v>15000</v>
      </c>
      <c r="Q569" s="290" t="str">
        <f t="shared" si="413"/>
        <v>X</v>
      </c>
      <c r="R569" s="400"/>
      <c r="S569" s="292" t="s">
        <v>883</v>
      </c>
      <c r="U569" s="332" t="s">
        <v>883</v>
      </c>
      <c r="V569" s="284"/>
      <c r="W569" s="284">
        <v>-15000</v>
      </c>
      <c r="X569" s="292" t="str">
        <f t="shared" si="414"/>
        <v>OK</v>
      </c>
      <c r="Z569" s="292" t="s">
        <v>883</v>
      </c>
      <c r="AA569" s="284">
        <f t="shared" si="418"/>
        <v>0</v>
      </c>
      <c r="AB569" s="284">
        <f t="shared" si="419"/>
        <v>-15000</v>
      </c>
      <c r="AC569" s="292" t="str">
        <f t="shared" si="415"/>
        <v>OK</v>
      </c>
      <c r="AE569" s="333" t="str">
        <f t="shared" si="420"/>
        <v>세입없음</v>
      </c>
      <c r="AG569" s="318">
        <f t="shared" si="416"/>
        <v>732</v>
      </c>
      <c r="AH569" s="290" t="str">
        <f t="shared" si="417"/>
        <v>OK</v>
      </c>
      <c r="AJ569" s="292" t="str">
        <f t="array" ref="AJ569">IF(D569="","",INDEX(구분표!$I$2:$I$313, MATCH(1,(구분표!$E$2:$E$313='17년일출'!C569)*(구분표!$F$2:$F$313='17년일출'!D569)*(구분표!$G$2:$G$313='17년일출'!B569),0)))</f>
        <v>0244</v>
      </c>
      <c r="AL569" s="292"/>
    </row>
    <row r="570" spans="1:38" ht="50.1" customHeight="1">
      <c r="A570" s="252">
        <v>560</v>
      </c>
      <c r="B570" s="334" t="str">
        <f>IFERROR(VLOOKUP($D570,구분표!$A$2:$C$313,2,FALSE),"")</f>
        <v>보건복지위원회</v>
      </c>
      <c r="C570" s="318" t="str">
        <f>IFERROR(VLOOKUP($D570,구분표!$A$2:$C$313,3,FALSE),"")</f>
        <v>보건복지국</v>
      </c>
      <c r="D570" s="299" t="s">
        <v>597</v>
      </c>
      <c r="E570" s="280" t="s">
        <v>822</v>
      </c>
      <c r="F570" s="335"/>
      <c r="G570" s="281">
        <v>893</v>
      </c>
      <c r="H570" s="280">
        <v>281</v>
      </c>
      <c r="I570" s="336" t="s">
        <v>989</v>
      </c>
      <c r="J570" s="283">
        <v>70000</v>
      </c>
      <c r="K570" s="284"/>
      <c r="L570" s="285">
        <v>50000</v>
      </c>
      <c r="M570" s="286">
        <f t="shared" si="411"/>
        <v>120000</v>
      </c>
      <c r="N570" s="337"/>
      <c r="O570" s="288">
        <v>50000</v>
      </c>
      <c r="P570" s="289">
        <f t="shared" si="412"/>
        <v>120000</v>
      </c>
      <c r="Q570" s="290" t="str">
        <f t="shared" si="413"/>
        <v>X</v>
      </c>
      <c r="R570" s="400"/>
      <c r="S570" s="292" t="s">
        <v>883</v>
      </c>
      <c r="U570" s="332" t="s">
        <v>883</v>
      </c>
      <c r="V570" s="284"/>
      <c r="W570" s="284">
        <v>50000</v>
      </c>
      <c r="X570" s="292" t="str">
        <f t="shared" si="414"/>
        <v>OK</v>
      </c>
      <c r="Z570" s="292" t="s">
        <v>883</v>
      </c>
      <c r="AA570" s="284">
        <f t="shared" si="418"/>
        <v>0</v>
      </c>
      <c r="AB570" s="284">
        <f t="shared" si="419"/>
        <v>50000</v>
      </c>
      <c r="AC570" s="292" t="str">
        <f t="shared" si="415"/>
        <v>OK</v>
      </c>
      <c r="AE570" s="333" t="str">
        <f t="shared" si="420"/>
        <v>세입없음</v>
      </c>
      <c r="AG570" s="318">
        <f t="shared" si="416"/>
        <v>732</v>
      </c>
      <c r="AH570" s="290" t="str">
        <f t="shared" si="417"/>
        <v>OK</v>
      </c>
      <c r="AJ570" s="292" t="str">
        <f t="array" ref="AJ570">IF(D570="","",INDEX(구분표!$I$2:$I$313, MATCH(1,(구분표!$E$2:$E$313='17년일출'!C570)*(구분표!$F$2:$F$313='17년일출'!D570)*(구분표!$G$2:$G$313='17년일출'!B570),0)))</f>
        <v>0244</v>
      </c>
      <c r="AL570" s="292"/>
    </row>
    <row r="571" spans="1:38" ht="50.1" customHeight="1">
      <c r="A571" s="252">
        <v>561</v>
      </c>
      <c r="B571" s="334" t="str">
        <f>IFERROR(VLOOKUP($D571,구분표!$A$2:$C$313,2,FALSE),"")</f>
        <v>보건복지위원회</v>
      </c>
      <c r="C571" s="318" t="str">
        <f>IFERROR(VLOOKUP($D571,구분표!$A$2:$C$313,3,FALSE),"")</f>
        <v>보건복지국</v>
      </c>
      <c r="D571" s="299" t="s">
        <v>340</v>
      </c>
      <c r="E571" s="280" t="s">
        <v>822</v>
      </c>
      <c r="F571" s="335" t="s">
        <v>824</v>
      </c>
      <c r="G571" s="281">
        <v>898</v>
      </c>
      <c r="H571" s="280">
        <v>355</v>
      </c>
      <c r="I571" s="336" t="s">
        <v>990</v>
      </c>
      <c r="J571" s="283">
        <v>700000</v>
      </c>
      <c r="K571" s="284">
        <v>-100000</v>
      </c>
      <c r="L571" s="285"/>
      <c r="M571" s="286">
        <f t="shared" si="411"/>
        <v>600000</v>
      </c>
      <c r="N571" s="337">
        <v>-100000</v>
      </c>
      <c r="O571" s="288"/>
      <c r="P571" s="289">
        <f t="shared" si="412"/>
        <v>600000</v>
      </c>
      <c r="Q571" s="290" t="str">
        <f t="shared" si="413"/>
        <v>X</v>
      </c>
      <c r="R571" s="400"/>
      <c r="S571" s="292" t="s">
        <v>883</v>
      </c>
      <c r="U571" s="332" t="s">
        <v>883</v>
      </c>
      <c r="V571" s="284"/>
      <c r="W571" s="284">
        <v>-100000</v>
      </c>
      <c r="X571" s="292" t="str">
        <f t="shared" si="414"/>
        <v>OK</v>
      </c>
      <c r="Z571" s="292" t="s">
        <v>883</v>
      </c>
      <c r="AA571" s="284">
        <f t="shared" si="418"/>
        <v>0</v>
      </c>
      <c r="AB571" s="284">
        <f t="shared" si="419"/>
        <v>-100000</v>
      </c>
      <c r="AC571" s="292" t="str">
        <f t="shared" si="415"/>
        <v>OK</v>
      </c>
      <c r="AE571" s="333" t="str">
        <f t="shared" si="420"/>
        <v>세입없음</v>
      </c>
      <c r="AG571" s="318">
        <f t="shared" si="416"/>
        <v>732</v>
      </c>
      <c r="AH571" s="290" t="str">
        <f t="shared" si="417"/>
        <v>OK</v>
      </c>
      <c r="AJ571" s="292" t="str">
        <f t="array" ref="AJ571">IF(D571="","",INDEX(구분표!$I$2:$I$313, MATCH(1,(구분표!$E$2:$E$313='17년일출'!C571)*(구분표!$F$2:$F$313='17년일출'!D571)*(구분표!$G$2:$G$313='17년일출'!B571),0)))</f>
        <v>0245</v>
      </c>
      <c r="AL571" s="292"/>
    </row>
    <row r="572" spans="1:38" ht="50.1" customHeight="1">
      <c r="A572" s="252">
        <v>562</v>
      </c>
      <c r="B572" s="334" t="str">
        <f>IFERROR(VLOOKUP($D572,구분표!$A$2:$C$313,2,FALSE),"")</f>
        <v>보건복지위원회</v>
      </c>
      <c r="C572" s="318" t="str">
        <f>IFERROR(VLOOKUP($D572,구분표!$A$2:$C$313,3,FALSE),"")</f>
        <v>보건복지국</v>
      </c>
      <c r="D572" s="299" t="s">
        <v>340</v>
      </c>
      <c r="E572" s="280" t="s">
        <v>822</v>
      </c>
      <c r="F572" s="335"/>
      <c r="G572" s="281">
        <v>898</v>
      </c>
      <c r="H572" s="280">
        <v>359</v>
      </c>
      <c r="I572" s="336" t="s">
        <v>991</v>
      </c>
      <c r="J572" s="283">
        <v>14256000</v>
      </c>
      <c r="K572" s="284">
        <v>-6778000</v>
      </c>
      <c r="L572" s="285"/>
      <c r="M572" s="286">
        <f t="shared" si="411"/>
        <v>7478000</v>
      </c>
      <c r="N572" s="337">
        <v>-4772000</v>
      </c>
      <c r="O572" s="288"/>
      <c r="P572" s="289">
        <f t="shared" si="412"/>
        <v>9484000</v>
      </c>
      <c r="Q572" s="290" t="str">
        <f t="shared" si="413"/>
        <v>O</v>
      </c>
      <c r="R572" s="400" t="s">
        <v>2376</v>
      </c>
      <c r="S572" s="292" t="s">
        <v>883</v>
      </c>
      <c r="U572" s="332" t="s">
        <v>883</v>
      </c>
      <c r="V572" s="284"/>
      <c r="W572" s="284">
        <v>-6778000</v>
      </c>
      <c r="X572" s="292" t="str">
        <f t="shared" si="414"/>
        <v>OK</v>
      </c>
      <c r="Z572" s="292" t="s">
        <v>883</v>
      </c>
      <c r="AA572" s="284">
        <f t="shared" si="418"/>
        <v>0</v>
      </c>
      <c r="AB572" s="284">
        <f t="shared" si="419"/>
        <v>-4772000</v>
      </c>
      <c r="AC572" s="292" t="str">
        <f t="shared" si="415"/>
        <v>OK</v>
      </c>
      <c r="AE572" s="333" t="str">
        <f t="shared" si="420"/>
        <v>세입없음</v>
      </c>
      <c r="AG572" s="318">
        <f t="shared" si="416"/>
        <v>732</v>
      </c>
      <c r="AH572" s="290" t="str">
        <f t="shared" si="417"/>
        <v>OK</v>
      </c>
      <c r="AJ572" s="292" t="str">
        <f t="array" ref="AJ572">IF(D572="","",INDEX(구분표!$I$2:$I$313, MATCH(1,(구분표!$E$2:$E$313='17년일출'!C572)*(구분표!$F$2:$F$313='17년일출'!D572)*(구분표!$G$2:$G$313='17년일출'!B572),0)))</f>
        <v>0245</v>
      </c>
      <c r="AL572" s="292"/>
    </row>
    <row r="573" spans="1:38" ht="50.1" customHeight="1">
      <c r="A573" s="252">
        <v>563</v>
      </c>
      <c r="B573" s="334" t="str">
        <f>IFERROR(VLOOKUP($D573,구분표!$A$2:$C$313,2,FALSE),"")</f>
        <v>보건복지위원회</v>
      </c>
      <c r="C573" s="318" t="str">
        <f>IFERROR(VLOOKUP($D573,구분표!$A$2:$C$313,3,FALSE),"")</f>
        <v>보건복지국</v>
      </c>
      <c r="D573" s="299" t="s">
        <v>342</v>
      </c>
      <c r="E573" s="280" t="s">
        <v>822</v>
      </c>
      <c r="F573" s="335"/>
      <c r="G573" s="281">
        <v>904</v>
      </c>
      <c r="H573" s="280">
        <v>419</v>
      </c>
      <c r="I573" s="336" t="s">
        <v>992</v>
      </c>
      <c r="J573" s="283">
        <v>667500</v>
      </c>
      <c r="K573" s="284">
        <v>-150000</v>
      </c>
      <c r="L573" s="285"/>
      <c r="M573" s="286">
        <f t="shared" si="411"/>
        <v>517500</v>
      </c>
      <c r="N573" s="337"/>
      <c r="O573" s="288"/>
      <c r="P573" s="289">
        <f t="shared" si="412"/>
        <v>667500</v>
      </c>
      <c r="Q573" s="290" t="str">
        <f t="shared" si="413"/>
        <v>O</v>
      </c>
      <c r="R573" s="400"/>
      <c r="S573" s="292" t="s">
        <v>883</v>
      </c>
      <c r="U573" s="332" t="s">
        <v>883</v>
      </c>
      <c r="V573" s="284"/>
      <c r="W573" s="284">
        <v>-150000</v>
      </c>
      <c r="X573" s="292" t="str">
        <f t="shared" si="414"/>
        <v>OK</v>
      </c>
      <c r="Z573" s="292" t="s">
        <v>883</v>
      </c>
      <c r="AA573" s="284">
        <f t="shared" si="418"/>
        <v>0</v>
      </c>
      <c r="AB573" s="284">
        <f t="shared" si="419"/>
        <v>0</v>
      </c>
      <c r="AC573" s="292" t="str">
        <f t="shared" si="415"/>
        <v>OK</v>
      </c>
      <c r="AE573" s="333" t="str">
        <f t="shared" si="420"/>
        <v>세입없음</v>
      </c>
      <c r="AG573" s="318">
        <f t="shared" si="416"/>
        <v>732</v>
      </c>
      <c r="AH573" s="290" t="str">
        <f t="shared" si="417"/>
        <v>OK</v>
      </c>
      <c r="AJ573" s="292" t="str">
        <f t="array" ref="AJ573">IF(D573="","",INDEX(구분표!$I$2:$I$313, MATCH(1,(구분표!$E$2:$E$313='17년일출'!C573)*(구분표!$F$2:$F$313='17년일출'!D573)*(구분표!$G$2:$G$313='17년일출'!B573),0)))</f>
        <v>0246</v>
      </c>
      <c r="AL573" s="292"/>
    </row>
    <row r="574" spans="1:38" ht="50.1" customHeight="1">
      <c r="A574" s="252">
        <v>564</v>
      </c>
      <c r="B574" s="334" t="str">
        <f>IFERROR(VLOOKUP($D574,구분표!$A$2:$C$313,2,FALSE),"")</f>
        <v>보건복지위원회</v>
      </c>
      <c r="C574" s="318" t="str">
        <f>IFERROR(VLOOKUP($D574,구분표!$A$2:$C$313,3,FALSE),"")</f>
        <v>보건복지국</v>
      </c>
      <c r="D574" s="299" t="s">
        <v>342</v>
      </c>
      <c r="E574" s="280" t="s">
        <v>1986</v>
      </c>
      <c r="F574" s="335"/>
      <c r="G574" s="281"/>
      <c r="H574" s="280"/>
      <c r="I574" s="336" t="s">
        <v>2089</v>
      </c>
      <c r="J574" s="283">
        <v>0</v>
      </c>
      <c r="K574" s="284"/>
      <c r="L574" s="285"/>
      <c r="M574" s="286">
        <f t="shared" ref="M574:M575" si="421">J574+K574+L574</f>
        <v>0</v>
      </c>
      <c r="N574" s="337"/>
      <c r="O574" s="288"/>
      <c r="P574" s="289">
        <f t="shared" ref="P574:P575" si="422">J574+N574+O574</f>
        <v>0</v>
      </c>
      <c r="Q574" s="290" t="str">
        <f t="shared" ref="Q574:Q575" si="423">IF(AND((M574=0),(P574&gt;0)),"O",IF(AND((K574&lt;0),(M574-P574&lt;0)),"O","X"))</f>
        <v>X</v>
      </c>
      <c r="R574" s="400"/>
      <c r="S574" s="292" t="s">
        <v>883</v>
      </c>
      <c r="U574" s="332" t="s">
        <v>883</v>
      </c>
      <c r="V574" s="284"/>
      <c r="W574" s="284"/>
      <c r="X574" s="292" t="str">
        <f t="shared" si="414"/>
        <v>OK</v>
      </c>
      <c r="Z574" s="292" t="s">
        <v>883</v>
      </c>
      <c r="AA574" s="284">
        <f t="shared" si="418"/>
        <v>0</v>
      </c>
      <c r="AB574" s="284">
        <f t="shared" si="419"/>
        <v>0</v>
      </c>
      <c r="AC574" s="292" t="str">
        <f t="shared" si="415"/>
        <v>OK</v>
      </c>
      <c r="AE574" s="333" t="str">
        <f t="shared" ref="AE574:AE575" si="424">IF(U574="","",IF(U574="도비","세입없음","직접입력"))</f>
        <v>세입없음</v>
      </c>
      <c r="AG574" s="318">
        <f t="shared" si="416"/>
        <v>732</v>
      </c>
      <c r="AH574" s="290" t="str">
        <f t="shared" ref="AH574:AH575" si="425">IF(U574="","",IF(AND(U574="도비",AE574="세입없음"),"OK",IF(AND(U574&lt;&gt;"도비",AE574&lt;&gt;""),"OK","@@")))</f>
        <v>OK</v>
      </c>
      <c r="AJ574" s="292" t="str">
        <f t="array" ref="AJ574">IF(D574="","",INDEX(구분표!$I$2:$I$313, MATCH(1,(구분표!$E$2:$E$313='17년일출'!C574)*(구분표!$F$2:$F$313='17년일출'!D574)*(구분표!$G$2:$G$313='17년일출'!B574),0)))</f>
        <v>0246</v>
      </c>
      <c r="AL574" s="292"/>
    </row>
    <row r="575" spans="1:38" ht="50.1" customHeight="1">
      <c r="A575" s="252">
        <v>565</v>
      </c>
      <c r="B575" s="334" t="str">
        <f>IFERROR(VLOOKUP($D575,구분표!$A$2:$C$313,2,FALSE),"")</f>
        <v>보건복지위원회</v>
      </c>
      <c r="C575" s="318" t="str">
        <f>IFERROR(VLOOKUP($D575,구분표!$A$2:$C$313,3,FALSE),"")</f>
        <v>보건복지국</v>
      </c>
      <c r="D575" s="299" t="s">
        <v>342</v>
      </c>
      <c r="E575" s="280" t="s">
        <v>1986</v>
      </c>
      <c r="F575" s="335"/>
      <c r="G575" s="281"/>
      <c r="H575" s="280"/>
      <c r="I575" s="336" t="s">
        <v>2090</v>
      </c>
      <c r="J575" s="283">
        <v>0</v>
      </c>
      <c r="K575" s="284"/>
      <c r="L575" s="285"/>
      <c r="M575" s="286">
        <f t="shared" si="421"/>
        <v>0</v>
      </c>
      <c r="N575" s="337"/>
      <c r="O575" s="288"/>
      <c r="P575" s="289">
        <f t="shared" si="422"/>
        <v>0</v>
      </c>
      <c r="Q575" s="290" t="str">
        <f t="shared" si="423"/>
        <v>X</v>
      </c>
      <c r="R575" s="400"/>
      <c r="S575" s="292" t="s">
        <v>883</v>
      </c>
      <c r="U575" s="332" t="s">
        <v>883</v>
      </c>
      <c r="V575" s="284"/>
      <c r="W575" s="284"/>
      <c r="X575" s="292" t="str">
        <f t="shared" si="414"/>
        <v>OK</v>
      </c>
      <c r="Z575" s="292" t="s">
        <v>883</v>
      </c>
      <c r="AA575" s="284">
        <f t="shared" si="418"/>
        <v>0</v>
      </c>
      <c r="AB575" s="284">
        <f t="shared" si="419"/>
        <v>0</v>
      </c>
      <c r="AC575" s="292" t="str">
        <f t="shared" si="415"/>
        <v>OK</v>
      </c>
      <c r="AE575" s="333" t="str">
        <f t="shared" si="424"/>
        <v>세입없음</v>
      </c>
      <c r="AG575" s="318">
        <f t="shared" si="416"/>
        <v>732</v>
      </c>
      <c r="AH575" s="290" t="str">
        <f t="shared" si="425"/>
        <v>OK</v>
      </c>
      <c r="AJ575" s="292" t="str">
        <f t="array" ref="AJ575">IF(D575="","",INDEX(구분표!$I$2:$I$313, MATCH(1,(구분표!$E$2:$E$313='17년일출'!C575)*(구분표!$F$2:$F$313='17년일출'!D575)*(구분표!$G$2:$G$313='17년일출'!B575),0)))</f>
        <v>0246</v>
      </c>
      <c r="AL575" s="292"/>
    </row>
    <row r="576" spans="1:38" ht="50.1" customHeight="1">
      <c r="A576" s="252">
        <v>566</v>
      </c>
      <c r="B576" s="334" t="str">
        <f>IFERROR(VLOOKUP($D576,구분표!$A$2:$C$313,2,FALSE),"")</f>
        <v>보건복지위원회</v>
      </c>
      <c r="C576" s="318" t="str">
        <f>IFERROR(VLOOKUP($D576,구분표!$A$2:$C$313,3,FALSE),"")</f>
        <v>보건복지국</v>
      </c>
      <c r="D576" s="299" t="s">
        <v>342</v>
      </c>
      <c r="E576" s="280" t="s">
        <v>1986</v>
      </c>
      <c r="F576" s="335"/>
      <c r="G576" s="281"/>
      <c r="H576" s="280"/>
      <c r="I576" s="336" t="s">
        <v>2091</v>
      </c>
      <c r="J576" s="283">
        <v>0</v>
      </c>
      <c r="K576" s="284"/>
      <c r="L576" s="285"/>
      <c r="M576" s="286">
        <f t="shared" ref="M576" si="426">J576+K576+L576</f>
        <v>0</v>
      </c>
      <c r="N576" s="337"/>
      <c r="O576" s="288"/>
      <c r="P576" s="289">
        <f t="shared" ref="P576" si="427">J576+N576+O576</f>
        <v>0</v>
      </c>
      <c r="Q576" s="290" t="str">
        <f t="shared" ref="Q576" si="428">IF(AND((M576=0),(P576&gt;0)),"O",IF(AND((K576&lt;0),(M576-P576&lt;0)),"O","X"))</f>
        <v>X</v>
      </c>
      <c r="R576" s="400"/>
      <c r="S576" s="292" t="s">
        <v>883</v>
      </c>
      <c r="U576" s="332" t="s">
        <v>883</v>
      </c>
      <c r="V576" s="284"/>
      <c r="W576" s="284"/>
      <c r="X576" s="292" t="str">
        <f t="shared" si="414"/>
        <v>OK</v>
      </c>
      <c r="Z576" s="292" t="s">
        <v>883</v>
      </c>
      <c r="AA576" s="284">
        <f t="shared" si="418"/>
        <v>0</v>
      </c>
      <c r="AB576" s="284">
        <f t="shared" si="419"/>
        <v>0</v>
      </c>
      <c r="AC576" s="292" t="str">
        <f t="shared" si="415"/>
        <v>OK</v>
      </c>
      <c r="AE576" s="333" t="str">
        <f t="shared" ref="AE576" si="429">IF(U576="","",IF(U576="도비","세입없음","직접입력"))</f>
        <v>세입없음</v>
      </c>
      <c r="AG576" s="318">
        <f t="shared" si="416"/>
        <v>732</v>
      </c>
      <c r="AH576" s="290" t="str">
        <f t="shared" ref="AH576" si="430">IF(U576="","",IF(AND(U576="도비",AE576="세입없음"),"OK",IF(AND(U576&lt;&gt;"도비",AE576&lt;&gt;""),"OK","@@")))</f>
        <v>OK</v>
      </c>
      <c r="AJ576" s="292" t="str">
        <f t="array" ref="AJ576">IF(D576="","",INDEX(구분표!$I$2:$I$313, MATCH(1,(구분표!$E$2:$E$313='17년일출'!C576)*(구분표!$F$2:$F$313='17년일출'!D576)*(구분표!$G$2:$G$313='17년일출'!B576),0)))</f>
        <v>0246</v>
      </c>
      <c r="AL576" s="292"/>
    </row>
    <row r="577" spans="1:38" ht="50.1" customHeight="1">
      <c r="A577" s="252">
        <v>567</v>
      </c>
      <c r="B577" s="334" t="str">
        <f>IFERROR(VLOOKUP($D577,구분표!$A$2:$C$313,2,FALSE),"")</f>
        <v>보건복지위원회</v>
      </c>
      <c r="C577" s="318" t="str">
        <f>IFERROR(VLOOKUP($D577,구분표!$A$2:$C$313,3,FALSE),"")</f>
        <v>보건복지국</v>
      </c>
      <c r="D577" s="299" t="s">
        <v>344</v>
      </c>
      <c r="E577" s="280" t="s">
        <v>822</v>
      </c>
      <c r="F577" s="335"/>
      <c r="G577" s="281">
        <v>921</v>
      </c>
      <c r="H577" s="280">
        <v>700</v>
      </c>
      <c r="I577" s="336" t="s">
        <v>993</v>
      </c>
      <c r="J577" s="283">
        <v>20000</v>
      </c>
      <c r="K577" s="284">
        <v>-20000</v>
      </c>
      <c r="L577" s="285"/>
      <c r="M577" s="286">
        <f t="shared" si="411"/>
        <v>0</v>
      </c>
      <c r="N577" s="337">
        <v>-20000</v>
      </c>
      <c r="O577" s="288"/>
      <c r="P577" s="289">
        <f t="shared" si="412"/>
        <v>0</v>
      </c>
      <c r="Q577" s="290" t="str">
        <f t="shared" si="413"/>
        <v>X</v>
      </c>
      <c r="R577" s="400"/>
      <c r="S577" s="292" t="s">
        <v>883</v>
      </c>
      <c r="U577" s="332" t="s">
        <v>883</v>
      </c>
      <c r="V577" s="284"/>
      <c r="W577" s="284">
        <v>-20000</v>
      </c>
      <c r="X577" s="292" t="str">
        <f t="shared" si="414"/>
        <v>OK</v>
      </c>
      <c r="Z577" s="292" t="s">
        <v>883</v>
      </c>
      <c r="AA577" s="284">
        <f t="shared" si="418"/>
        <v>0</v>
      </c>
      <c r="AB577" s="284">
        <f t="shared" si="419"/>
        <v>-20000</v>
      </c>
      <c r="AC577" s="292" t="str">
        <f t="shared" si="415"/>
        <v>OK</v>
      </c>
      <c r="AE577" s="333" t="str">
        <f t="shared" si="420"/>
        <v>세입없음</v>
      </c>
      <c r="AG577" s="318">
        <f t="shared" si="416"/>
        <v>732</v>
      </c>
      <c r="AH577" s="290" t="str">
        <f t="shared" si="417"/>
        <v>OK</v>
      </c>
      <c r="AJ577" s="292" t="str">
        <f t="array" ref="AJ577">IF(D577="","",INDEX(구분표!$I$2:$I$313, MATCH(1,(구분표!$E$2:$E$313='17년일출'!C577)*(구분표!$F$2:$F$313='17년일출'!D577)*(구분표!$G$2:$G$313='17년일출'!B577),0)))</f>
        <v>0247</v>
      </c>
      <c r="AL577" s="292"/>
    </row>
    <row r="578" spans="1:38" ht="50.1" customHeight="1">
      <c r="A578" s="252">
        <v>568</v>
      </c>
      <c r="B578" s="334" t="str">
        <f>IFERROR(VLOOKUP($D578,구분표!$A$2:$C$313,2,FALSE),"")</f>
        <v>보건복지위원회</v>
      </c>
      <c r="C578" s="318" t="str">
        <f>IFERROR(VLOOKUP($D578,구분표!$A$2:$C$313,3,FALSE),"")</f>
        <v>보건복지국</v>
      </c>
      <c r="D578" s="299" t="s">
        <v>344</v>
      </c>
      <c r="E578" s="280" t="s">
        <v>822</v>
      </c>
      <c r="F578" s="335"/>
      <c r="G578" s="281">
        <v>922</v>
      </c>
      <c r="H578" s="280">
        <v>718</v>
      </c>
      <c r="I578" s="336" t="s">
        <v>1237</v>
      </c>
      <c r="J578" s="283">
        <v>30803</v>
      </c>
      <c r="K578" s="284"/>
      <c r="L578" s="285">
        <v>20000</v>
      </c>
      <c r="M578" s="286">
        <f t="shared" si="411"/>
        <v>50803</v>
      </c>
      <c r="N578" s="337"/>
      <c r="O578" s="288">
        <v>20000</v>
      </c>
      <c r="P578" s="289">
        <f t="shared" si="412"/>
        <v>50803</v>
      </c>
      <c r="Q578" s="290" t="str">
        <f t="shared" si="413"/>
        <v>X</v>
      </c>
      <c r="R578" s="400"/>
      <c r="S578" s="292" t="s">
        <v>883</v>
      </c>
      <c r="U578" s="332" t="s">
        <v>883</v>
      </c>
      <c r="V578" s="284"/>
      <c r="W578" s="284">
        <v>20000</v>
      </c>
      <c r="X578" s="292" t="str">
        <f t="shared" si="414"/>
        <v>OK</v>
      </c>
      <c r="Z578" s="292" t="s">
        <v>883</v>
      </c>
      <c r="AA578" s="284">
        <f t="shared" si="418"/>
        <v>0</v>
      </c>
      <c r="AB578" s="284">
        <f t="shared" si="419"/>
        <v>20000</v>
      </c>
      <c r="AC578" s="292" t="str">
        <f t="shared" si="415"/>
        <v>OK</v>
      </c>
      <c r="AE578" s="333" t="str">
        <f t="shared" si="420"/>
        <v>세입없음</v>
      </c>
      <c r="AG578" s="318">
        <f t="shared" si="416"/>
        <v>732</v>
      </c>
      <c r="AH578" s="290" t="str">
        <f t="shared" si="417"/>
        <v>OK</v>
      </c>
      <c r="AJ578" s="292" t="str">
        <f t="array" ref="AJ578">IF(D578="","",INDEX(구분표!$I$2:$I$313, MATCH(1,(구분표!$E$2:$E$313='17년일출'!C578)*(구분표!$F$2:$F$313='17년일출'!D578)*(구분표!$G$2:$G$313='17년일출'!B578),0)))</f>
        <v>0247</v>
      </c>
      <c r="AL578" s="292"/>
    </row>
    <row r="579" spans="1:38" ht="50.1" customHeight="1">
      <c r="A579" s="252">
        <v>569</v>
      </c>
      <c r="B579" s="334" t="str">
        <f>IFERROR(VLOOKUP($D579,구분표!$A$2:$C$313,2,FALSE),"")</f>
        <v>보건복지위원회</v>
      </c>
      <c r="C579" s="318" t="str">
        <f>IFERROR(VLOOKUP($D579,구분표!$A$2:$C$313,3,FALSE),"")</f>
        <v>보건복지국</v>
      </c>
      <c r="D579" s="299" t="s">
        <v>344</v>
      </c>
      <c r="E579" s="280" t="s">
        <v>822</v>
      </c>
      <c r="F579" s="335"/>
      <c r="G579" s="281">
        <v>922</v>
      </c>
      <c r="H579" s="280">
        <v>718</v>
      </c>
      <c r="I579" s="336" t="s">
        <v>2068</v>
      </c>
      <c r="J579" s="283">
        <v>87950</v>
      </c>
      <c r="K579" s="284"/>
      <c r="L579" s="285">
        <v>35811</v>
      </c>
      <c r="M579" s="286">
        <f t="shared" si="411"/>
        <v>123761</v>
      </c>
      <c r="N579" s="337"/>
      <c r="O579" s="288">
        <v>35811</v>
      </c>
      <c r="P579" s="289">
        <f t="shared" si="412"/>
        <v>123761</v>
      </c>
      <c r="Q579" s="290" t="str">
        <f t="shared" si="413"/>
        <v>X</v>
      </c>
      <c r="R579" s="400"/>
      <c r="S579" s="292" t="s">
        <v>883</v>
      </c>
      <c r="U579" s="332" t="s">
        <v>883</v>
      </c>
      <c r="V579" s="284"/>
      <c r="W579" s="284">
        <v>35811</v>
      </c>
      <c r="X579" s="292" t="str">
        <f t="shared" si="414"/>
        <v>OK</v>
      </c>
      <c r="Z579" s="292" t="s">
        <v>883</v>
      </c>
      <c r="AA579" s="284">
        <f t="shared" si="418"/>
        <v>0</v>
      </c>
      <c r="AB579" s="284">
        <f t="shared" si="419"/>
        <v>35811</v>
      </c>
      <c r="AC579" s="292" t="str">
        <f t="shared" si="415"/>
        <v>OK</v>
      </c>
      <c r="AE579" s="333" t="str">
        <f t="shared" si="420"/>
        <v>세입없음</v>
      </c>
      <c r="AG579" s="318">
        <f t="shared" si="416"/>
        <v>732</v>
      </c>
      <c r="AH579" s="290" t="str">
        <f t="shared" si="417"/>
        <v>OK</v>
      </c>
      <c r="AJ579" s="292" t="str">
        <f t="array" ref="AJ579">IF(D579="","",INDEX(구분표!$I$2:$I$313, MATCH(1,(구분표!$E$2:$E$313='17년일출'!C579)*(구분표!$F$2:$F$313='17년일출'!D579)*(구분표!$G$2:$G$313='17년일출'!B579),0)))</f>
        <v>0247</v>
      </c>
      <c r="AL579" s="292"/>
    </row>
    <row r="580" spans="1:38" ht="50.1" customHeight="1">
      <c r="A580" s="252">
        <v>570</v>
      </c>
      <c r="B580" s="334" t="str">
        <f>IFERROR(VLOOKUP($D580,구분표!$A$2:$C$313,2,FALSE),"")</f>
        <v>보건복지위원회</v>
      </c>
      <c r="C580" s="318" t="str">
        <f>IFERROR(VLOOKUP($D580,구분표!$A$2:$C$313,3,FALSE),"")</f>
        <v>보건복지국</v>
      </c>
      <c r="D580" s="299" t="s">
        <v>344</v>
      </c>
      <c r="E580" s="280" t="s">
        <v>822</v>
      </c>
      <c r="F580" s="335"/>
      <c r="G580" s="281">
        <v>925</v>
      </c>
      <c r="H580" s="280">
        <v>756</v>
      </c>
      <c r="I580" s="336" t="s">
        <v>1238</v>
      </c>
      <c r="J580" s="283">
        <v>554400</v>
      </c>
      <c r="K580" s="284"/>
      <c r="L580" s="285">
        <v>140680</v>
      </c>
      <c r="M580" s="286">
        <f t="shared" si="411"/>
        <v>695080</v>
      </c>
      <c r="N580" s="337"/>
      <c r="O580" s="288">
        <v>140680</v>
      </c>
      <c r="P580" s="289">
        <f t="shared" si="412"/>
        <v>695080</v>
      </c>
      <c r="Q580" s="290" t="str">
        <f t="shared" si="413"/>
        <v>X</v>
      </c>
      <c r="R580" s="400"/>
      <c r="S580" s="292" t="s">
        <v>883</v>
      </c>
      <c r="U580" s="332" t="s">
        <v>883</v>
      </c>
      <c r="V580" s="284"/>
      <c r="W580" s="284">
        <v>140680</v>
      </c>
      <c r="X580" s="292" t="str">
        <f t="shared" si="414"/>
        <v>OK</v>
      </c>
      <c r="Z580" s="292" t="s">
        <v>883</v>
      </c>
      <c r="AA580" s="284">
        <f t="shared" si="418"/>
        <v>0</v>
      </c>
      <c r="AB580" s="284">
        <f t="shared" si="419"/>
        <v>140680</v>
      </c>
      <c r="AC580" s="292" t="str">
        <f t="shared" si="415"/>
        <v>OK</v>
      </c>
      <c r="AE580" s="333" t="str">
        <f t="shared" si="420"/>
        <v>세입없음</v>
      </c>
      <c r="AG580" s="318">
        <f t="shared" si="416"/>
        <v>732</v>
      </c>
      <c r="AH580" s="290" t="str">
        <f t="shared" si="417"/>
        <v>OK</v>
      </c>
      <c r="AJ580" s="292" t="str">
        <f t="array" ref="AJ580">IF(D580="","",INDEX(구분표!$I$2:$I$313, MATCH(1,(구분표!$E$2:$E$313='17년일출'!C580)*(구분표!$F$2:$F$313='17년일출'!D580)*(구분표!$G$2:$G$313='17년일출'!B580),0)))</f>
        <v>0247</v>
      </c>
      <c r="AL580" s="292"/>
    </row>
    <row r="581" spans="1:38" ht="50.1" customHeight="1">
      <c r="A581" s="252">
        <v>571</v>
      </c>
      <c r="B581" s="334" t="str">
        <f>IFERROR(VLOOKUP($D581,구분표!$A$2:$C$313,2,FALSE),"")</f>
        <v>보건복지위원회</v>
      </c>
      <c r="C581" s="318" t="str">
        <f>IFERROR(VLOOKUP($D581,구분표!$A$2:$C$313,3,FALSE),"")</f>
        <v>복지여성실</v>
      </c>
      <c r="D581" s="299" t="s">
        <v>352</v>
      </c>
      <c r="E581" s="280" t="s">
        <v>822</v>
      </c>
      <c r="F581" s="340"/>
      <c r="G581" s="367">
        <v>993</v>
      </c>
      <c r="H581" s="361">
        <v>319</v>
      </c>
      <c r="I581" s="336" t="s">
        <v>1238</v>
      </c>
      <c r="J581" s="368">
        <v>593637</v>
      </c>
      <c r="K581" s="284"/>
      <c r="L581" s="285">
        <v>345003</v>
      </c>
      <c r="M581" s="286">
        <f t="shared" si="411"/>
        <v>938640</v>
      </c>
      <c r="N581" s="337"/>
      <c r="O581" s="288">
        <v>345003</v>
      </c>
      <c r="P581" s="289">
        <f t="shared" si="412"/>
        <v>938640</v>
      </c>
      <c r="Q581" s="290" t="str">
        <f t="shared" si="413"/>
        <v>X</v>
      </c>
      <c r="R581" s="400"/>
      <c r="S581" s="292" t="s">
        <v>883</v>
      </c>
      <c r="U581" s="332" t="s">
        <v>883</v>
      </c>
      <c r="V581" s="284"/>
      <c r="W581" s="284">
        <v>345003</v>
      </c>
      <c r="X581" s="292" t="str">
        <f t="shared" si="414"/>
        <v>OK</v>
      </c>
      <c r="Z581" s="292" t="s">
        <v>883</v>
      </c>
      <c r="AA581" s="284">
        <f t="shared" si="418"/>
        <v>0</v>
      </c>
      <c r="AB581" s="284">
        <f t="shared" si="419"/>
        <v>345003</v>
      </c>
      <c r="AC581" s="292" t="str">
        <f t="shared" si="415"/>
        <v>OK</v>
      </c>
      <c r="AE581" s="333" t="str">
        <f t="shared" si="420"/>
        <v>세입없음</v>
      </c>
      <c r="AG581" s="318">
        <f t="shared" si="416"/>
        <v>732</v>
      </c>
      <c r="AH581" s="290" t="str">
        <f t="shared" si="417"/>
        <v>OK</v>
      </c>
      <c r="AJ581" s="292" t="str">
        <f t="array" ref="AJ581">IF(D581="","",INDEX(구분표!$I$2:$I$313, MATCH(1,(구분표!$E$2:$E$313='17년일출'!C581)*(구분표!$F$2:$F$313='17년일출'!D581)*(구분표!$G$2:$G$313='17년일출'!B581),0)))</f>
        <v>0252</v>
      </c>
      <c r="AL581" s="292"/>
    </row>
    <row r="582" spans="1:38" ht="50.1" customHeight="1">
      <c r="A582" s="252">
        <v>572</v>
      </c>
      <c r="B582" s="334" t="str">
        <f>IFERROR(VLOOKUP($D582,구분표!$A$2:$C$313,2,FALSE),"")</f>
        <v>보건복지위원회</v>
      </c>
      <c r="C582" s="318" t="str">
        <f>IFERROR(VLOOKUP($D582,구분표!$A$2:$C$313,3,FALSE),"")</f>
        <v>보건복지국</v>
      </c>
      <c r="D582" s="299" t="s">
        <v>344</v>
      </c>
      <c r="E582" s="280" t="s">
        <v>822</v>
      </c>
      <c r="F582" s="335"/>
      <c r="G582" s="281">
        <v>925</v>
      </c>
      <c r="H582" s="280">
        <v>756</v>
      </c>
      <c r="I582" s="336" t="s">
        <v>1239</v>
      </c>
      <c r="J582" s="283">
        <v>800000</v>
      </c>
      <c r="K582" s="284"/>
      <c r="L582" s="285">
        <v>50000</v>
      </c>
      <c r="M582" s="286">
        <f t="shared" si="411"/>
        <v>850000</v>
      </c>
      <c r="N582" s="337"/>
      <c r="O582" s="288">
        <v>50000</v>
      </c>
      <c r="P582" s="289">
        <f t="shared" si="412"/>
        <v>850000</v>
      </c>
      <c r="Q582" s="290" t="str">
        <f t="shared" si="413"/>
        <v>X</v>
      </c>
      <c r="R582" s="400"/>
      <c r="S582" s="292" t="s">
        <v>883</v>
      </c>
      <c r="U582" s="332" t="s">
        <v>883</v>
      </c>
      <c r="V582" s="284"/>
      <c r="W582" s="284">
        <v>50000</v>
      </c>
      <c r="X582" s="292" t="str">
        <f t="shared" si="414"/>
        <v>OK</v>
      </c>
      <c r="Z582" s="292" t="s">
        <v>883</v>
      </c>
      <c r="AA582" s="284">
        <f t="shared" si="418"/>
        <v>0</v>
      </c>
      <c r="AB582" s="284">
        <f t="shared" si="419"/>
        <v>50000</v>
      </c>
      <c r="AC582" s="292" t="str">
        <f t="shared" si="415"/>
        <v>OK</v>
      </c>
      <c r="AE582" s="333" t="str">
        <f t="shared" si="420"/>
        <v>세입없음</v>
      </c>
      <c r="AG582" s="318">
        <f t="shared" si="416"/>
        <v>732</v>
      </c>
      <c r="AH582" s="290" t="str">
        <f t="shared" si="417"/>
        <v>OK</v>
      </c>
      <c r="AJ582" s="292" t="str">
        <f t="array" ref="AJ582">IF(D582="","",INDEX(구분표!$I$2:$I$313, MATCH(1,(구분표!$E$2:$E$313='17년일출'!C582)*(구분표!$F$2:$F$313='17년일출'!D582)*(구분표!$G$2:$G$313='17년일출'!B582),0)))</f>
        <v>0247</v>
      </c>
      <c r="AL582" s="292"/>
    </row>
    <row r="583" spans="1:38" ht="50.1" customHeight="1">
      <c r="A583" s="252">
        <v>573</v>
      </c>
      <c r="B583" s="334" t="str">
        <f>IFERROR(VLOOKUP($D583,구분표!$A$2:$C$313,2,FALSE),"")</f>
        <v>보건복지위원회</v>
      </c>
      <c r="C583" s="318" t="str">
        <f>IFERROR(VLOOKUP($D583,구분표!$A$2:$C$313,3,FALSE),"")</f>
        <v>보건복지국</v>
      </c>
      <c r="D583" s="299" t="s">
        <v>344</v>
      </c>
      <c r="E583" s="280" t="s">
        <v>822</v>
      </c>
      <c r="F583" s="335"/>
      <c r="G583" s="281">
        <v>926</v>
      </c>
      <c r="H583" s="280">
        <v>776</v>
      </c>
      <c r="I583" s="336" t="s">
        <v>1240</v>
      </c>
      <c r="J583" s="283">
        <v>100000</v>
      </c>
      <c r="K583" s="284">
        <v>-100000</v>
      </c>
      <c r="L583" s="285"/>
      <c r="M583" s="286">
        <f t="shared" si="411"/>
        <v>0</v>
      </c>
      <c r="N583" s="337">
        <v>-100000</v>
      </c>
      <c r="O583" s="288"/>
      <c r="P583" s="289">
        <f t="shared" si="412"/>
        <v>0</v>
      </c>
      <c r="Q583" s="290" t="str">
        <f t="shared" si="413"/>
        <v>X</v>
      </c>
      <c r="R583" s="400"/>
      <c r="S583" s="292" t="s">
        <v>883</v>
      </c>
      <c r="U583" s="332" t="s">
        <v>883</v>
      </c>
      <c r="V583" s="284"/>
      <c r="W583" s="284">
        <v>-100000</v>
      </c>
      <c r="X583" s="292" t="str">
        <f t="shared" si="414"/>
        <v>OK</v>
      </c>
      <c r="Z583" s="292" t="s">
        <v>883</v>
      </c>
      <c r="AA583" s="284">
        <f t="shared" si="418"/>
        <v>0</v>
      </c>
      <c r="AB583" s="284">
        <f t="shared" si="419"/>
        <v>-100000</v>
      </c>
      <c r="AC583" s="292" t="str">
        <f t="shared" si="415"/>
        <v>OK</v>
      </c>
      <c r="AE583" s="333" t="str">
        <f t="shared" si="420"/>
        <v>세입없음</v>
      </c>
      <c r="AG583" s="318">
        <f t="shared" si="416"/>
        <v>732</v>
      </c>
      <c r="AH583" s="290" t="str">
        <f t="shared" si="417"/>
        <v>OK</v>
      </c>
      <c r="AJ583" s="292" t="str">
        <f t="array" ref="AJ583">IF(D583="","",INDEX(구분표!$I$2:$I$313, MATCH(1,(구분표!$E$2:$E$313='17년일출'!C583)*(구분표!$F$2:$F$313='17년일출'!D583)*(구분표!$G$2:$G$313='17년일출'!B583),0)))</f>
        <v>0247</v>
      </c>
      <c r="AL583" s="292"/>
    </row>
    <row r="584" spans="1:38" ht="50.1" customHeight="1">
      <c r="A584" s="252">
        <v>574</v>
      </c>
      <c r="B584" s="334" t="str">
        <f>IFERROR(VLOOKUP($D584,구분표!$A$2:$C$313,2,FALSE),"")</f>
        <v>보건복지위원회</v>
      </c>
      <c r="C584" s="318" t="str">
        <f>IFERROR(VLOOKUP($D584,구분표!$A$2:$C$313,3,FALSE),"")</f>
        <v>보건복지국</v>
      </c>
      <c r="D584" s="299" t="s">
        <v>346</v>
      </c>
      <c r="E584" s="280" t="s">
        <v>822</v>
      </c>
      <c r="F584" s="335"/>
      <c r="G584" s="281">
        <v>932</v>
      </c>
      <c r="H584" s="280">
        <v>122</v>
      </c>
      <c r="I584" s="336" t="s">
        <v>994</v>
      </c>
      <c r="J584" s="283">
        <v>100000</v>
      </c>
      <c r="K584" s="284"/>
      <c r="L584" s="285">
        <v>107000</v>
      </c>
      <c r="M584" s="286">
        <f t="shared" si="411"/>
        <v>207000</v>
      </c>
      <c r="N584" s="337"/>
      <c r="O584" s="288">
        <v>107000</v>
      </c>
      <c r="P584" s="289">
        <f t="shared" si="412"/>
        <v>207000</v>
      </c>
      <c r="Q584" s="290" t="str">
        <f t="shared" si="413"/>
        <v>X</v>
      </c>
      <c r="R584" s="400"/>
      <c r="S584" s="292" t="s">
        <v>883</v>
      </c>
      <c r="U584" s="332" t="s">
        <v>883</v>
      </c>
      <c r="V584" s="284"/>
      <c r="W584" s="284">
        <v>107000</v>
      </c>
      <c r="X584" s="292" t="str">
        <f t="shared" si="414"/>
        <v>OK</v>
      </c>
      <c r="Z584" s="292" t="s">
        <v>883</v>
      </c>
      <c r="AA584" s="284">
        <f t="shared" si="418"/>
        <v>0</v>
      </c>
      <c r="AB584" s="284">
        <f t="shared" si="419"/>
        <v>107000</v>
      </c>
      <c r="AC584" s="292" t="str">
        <f t="shared" si="415"/>
        <v>OK</v>
      </c>
      <c r="AE584" s="333" t="str">
        <f t="shared" si="420"/>
        <v>세입없음</v>
      </c>
      <c r="AG584" s="318">
        <f t="shared" si="416"/>
        <v>732</v>
      </c>
      <c r="AH584" s="290" t="str">
        <f t="shared" si="417"/>
        <v>OK</v>
      </c>
      <c r="AJ584" s="292" t="str">
        <f t="array" ref="AJ584">IF(D584="","",INDEX(구분표!$I$2:$I$313, MATCH(1,(구분표!$E$2:$E$313='17년일출'!C584)*(구분표!$F$2:$F$313='17년일출'!D584)*(구분표!$G$2:$G$313='17년일출'!B584),0)))</f>
        <v>0248</v>
      </c>
      <c r="AL584" s="292"/>
    </row>
    <row r="585" spans="1:38" ht="50.1" customHeight="1">
      <c r="A585" s="252">
        <v>575</v>
      </c>
      <c r="B585" s="334" t="str">
        <f>IFERROR(VLOOKUP($D585,구분표!$A$2:$C$313,2,FALSE),"")</f>
        <v>보건복지위원회</v>
      </c>
      <c r="C585" s="318" t="str">
        <f>IFERROR(VLOOKUP($D585,구분표!$A$2:$C$313,3,FALSE),"")</f>
        <v>보건복지국</v>
      </c>
      <c r="D585" s="299" t="s">
        <v>346</v>
      </c>
      <c r="E585" s="280" t="s">
        <v>822</v>
      </c>
      <c r="F585" s="335"/>
      <c r="G585" s="281">
        <v>934</v>
      </c>
      <c r="H585" s="280">
        <v>155</v>
      </c>
      <c r="I585" s="336" t="s">
        <v>1564</v>
      </c>
      <c r="J585" s="368">
        <v>30000</v>
      </c>
      <c r="K585" s="369">
        <v>-30000</v>
      </c>
      <c r="L585" s="370"/>
      <c r="M585" s="286">
        <f t="shared" si="411"/>
        <v>0</v>
      </c>
      <c r="N585" s="337">
        <v>-30000</v>
      </c>
      <c r="O585" s="288"/>
      <c r="P585" s="289">
        <f t="shared" si="412"/>
        <v>0</v>
      </c>
      <c r="Q585" s="290" t="str">
        <f t="shared" si="413"/>
        <v>X</v>
      </c>
      <c r="R585" s="400"/>
      <c r="S585" s="292" t="s">
        <v>883</v>
      </c>
      <c r="U585" s="332" t="s">
        <v>883</v>
      </c>
      <c r="V585" s="284"/>
      <c r="W585" s="284">
        <v>-30000</v>
      </c>
      <c r="X585" s="292" t="str">
        <f t="shared" si="414"/>
        <v>OK</v>
      </c>
      <c r="Z585" s="292" t="s">
        <v>883</v>
      </c>
      <c r="AA585" s="284">
        <f t="shared" si="418"/>
        <v>0</v>
      </c>
      <c r="AB585" s="284">
        <f t="shared" si="419"/>
        <v>-30000</v>
      </c>
      <c r="AC585" s="292" t="str">
        <f t="shared" si="415"/>
        <v>OK</v>
      </c>
      <c r="AE585" s="333" t="str">
        <f t="shared" si="420"/>
        <v>세입없음</v>
      </c>
      <c r="AG585" s="318">
        <f t="shared" si="416"/>
        <v>732</v>
      </c>
      <c r="AH585" s="290" t="str">
        <f t="shared" si="417"/>
        <v>OK</v>
      </c>
      <c r="AJ585" s="292" t="str">
        <f t="array" ref="AJ585">IF(D585="","",INDEX(구분표!$I$2:$I$313, MATCH(1,(구분표!$E$2:$E$313='17년일출'!C585)*(구분표!$F$2:$F$313='17년일출'!D585)*(구분표!$G$2:$G$313='17년일출'!B585),0)))</f>
        <v>0248</v>
      </c>
      <c r="AL585" s="292"/>
    </row>
    <row r="586" spans="1:38" ht="50.1" customHeight="1">
      <c r="A586" s="252">
        <v>576</v>
      </c>
      <c r="B586" s="334" t="str">
        <f>IFERROR(VLOOKUP($D586,구분표!$A$2:$C$313,2,FALSE),"")</f>
        <v>보건복지위원회</v>
      </c>
      <c r="C586" s="318" t="str">
        <f>IFERROR(VLOOKUP($D586,구분표!$A$2:$C$313,3,FALSE),"")</f>
        <v>보건복지국</v>
      </c>
      <c r="D586" s="299" t="s">
        <v>348</v>
      </c>
      <c r="E586" s="280" t="s">
        <v>822</v>
      </c>
      <c r="F586" s="335"/>
      <c r="G586" s="281">
        <v>956</v>
      </c>
      <c r="H586" s="280">
        <v>409</v>
      </c>
      <c r="I586" s="336" t="s">
        <v>1565</v>
      </c>
      <c r="J586" s="368">
        <v>546000</v>
      </c>
      <c r="K586" s="369"/>
      <c r="L586" s="370">
        <v>30000</v>
      </c>
      <c r="M586" s="286">
        <f t="shared" si="411"/>
        <v>576000</v>
      </c>
      <c r="N586" s="337"/>
      <c r="O586" s="288">
        <v>30000</v>
      </c>
      <c r="P586" s="289">
        <f t="shared" si="412"/>
        <v>576000</v>
      </c>
      <c r="Q586" s="290" t="str">
        <f t="shared" si="413"/>
        <v>X</v>
      </c>
      <c r="R586" s="372" t="s">
        <v>2127</v>
      </c>
      <c r="S586" s="292" t="s">
        <v>883</v>
      </c>
      <c r="U586" s="332" t="s">
        <v>883</v>
      </c>
      <c r="V586" s="284"/>
      <c r="W586" s="284">
        <v>30000</v>
      </c>
      <c r="X586" s="292" t="str">
        <f t="shared" si="414"/>
        <v>OK</v>
      </c>
      <c r="Z586" s="292" t="s">
        <v>883</v>
      </c>
      <c r="AA586" s="284">
        <f t="shared" si="418"/>
        <v>0</v>
      </c>
      <c r="AB586" s="284">
        <f t="shared" si="419"/>
        <v>30000</v>
      </c>
      <c r="AC586" s="292" t="str">
        <f t="shared" si="415"/>
        <v>OK</v>
      </c>
      <c r="AE586" s="333" t="str">
        <f t="shared" si="420"/>
        <v>세입없음</v>
      </c>
      <c r="AG586" s="318">
        <f t="shared" si="416"/>
        <v>732</v>
      </c>
      <c r="AH586" s="290" t="str">
        <f t="shared" si="417"/>
        <v>OK</v>
      </c>
      <c r="AJ586" s="292" t="str">
        <f t="array" ref="AJ586">IF(D586="","",INDEX(구분표!$I$2:$I$313, MATCH(1,(구분표!$E$2:$E$313='17년일출'!C586)*(구분표!$F$2:$F$313='17년일출'!D586)*(구분표!$G$2:$G$313='17년일출'!B586),0)))</f>
        <v>0250</v>
      </c>
      <c r="AL586" s="292"/>
    </row>
    <row r="587" spans="1:38" ht="50.1" customHeight="1">
      <c r="A587" s="252">
        <v>577</v>
      </c>
      <c r="B587" s="334" t="str">
        <f>IFERROR(VLOOKUP($D587,구분표!$A$2:$C$313,2,FALSE),"")</f>
        <v>보건복지위원회</v>
      </c>
      <c r="C587" s="318" t="str">
        <f>IFERROR(VLOOKUP($D587,구분표!$A$2:$C$313,3,FALSE),"")</f>
        <v>보건복지국</v>
      </c>
      <c r="D587" s="299" t="s">
        <v>346</v>
      </c>
      <c r="E587" s="280" t="s">
        <v>822</v>
      </c>
      <c r="F587" s="335"/>
      <c r="G587" s="281">
        <v>936</v>
      </c>
      <c r="H587" s="280">
        <v>176</v>
      </c>
      <c r="I587" s="336" t="s">
        <v>995</v>
      </c>
      <c r="J587" s="283">
        <v>351000</v>
      </c>
      <c r="K587" s="284">
        <v>-57000</v>
      </c>
      <c r="L587" s="285"/>
      <c r="M587" s="286">
        <f t="shared" si="411"/>
        <v>294000</v>
      </c>
      <c r="N587" s="337">
        <v>-157000</v>
      </c>
      <c r="O587" s="288"/>
      <c r="P587" s="289">
        <f t="shared" si="412"/>
        <v>194000</v>
      </c>
      <c r="Q587" s="290" t="str">
        <f t="shared" si="413"/>
        <v>X</v>
      </c>
      <c r="R587" s="400"/>
      <c r="S587" s="292" t="s">
        <v>883</v>
      </c>
      <c r="U587" s="332" t="s">
        <v>883</v>
      </c>
      <c r="V587" s="284"/>
      <c r="W587" s="284">
        <v>-57000</v>
      </c>
      <c r="X587" s="292" t="str">
        <f t="shared" si="414"/>
        <v>OK</v>
      </c>
      <c r="Z587" s="292" t="s">
        <v>883</v>
      </c>
      <c r="AA587" s="284">
        <f t="shared" si="418"/>
        <v>0</v>
      </c>
      <c r="AB587" s="284">
        <f t="shared" si="419"/>
        <v>-157000</v>
      </c>
      <c r="AC587" s="292" t="str">
        <f t="shared" si="415"/>
        <v>OK</v>
      </c>
      <c r="AE587" s="333" t="str">
        <f t="shared" si="420"/>
        <v>세입없음</v>
      </c>
      <c r="AG587" s="318">
        <f t="shared" si="416"/>
        <v>732</v>
      </c>
      <c r="AH587" s="290" t="str">
        <f t="shared" si="417"/>
        <v>OK</v>
      </c>
      <c r="AJ587" s="292" t="str">
        <f t="array" ref="AJ587">IF(D587="","",INDEX(구분표!$I$2:$I$313, MATCH(1,(구분표!$E$2:$E$313='17년일출'!C587)*(구분표!$F$2:$F$313='17년일출'!D587)*(구분표!$G$2:$G$313='17년일출'!B587),0)))</f>
        <v>0248</v>
      </c>
      <c r="AL587" s="292"/>
    </row>
    <row r="588" spans="1:38" ht="50.1" customHeight="1">
      <c r="A588" s="252">
        <v>578</v>
      </c>
      <c r="B588" s="334" t="str">
        <f>IFERROR(VLOOKUP($D588,구분표!$A$2:$C$313,2,FALSE),"")</f>
        <v>보건복지위원회</v>
      </c>
      <c r="C588" s="318" t="str">
        <f>IFERROR(VLOOKUP($D588,구분표!$A$2:$C$313,3,FALSE),"")</f>
        <v>보건복지국</v>
      </c>
      <c r="D588" s="299" t="s">
        <v>348</v>
      </c>
      <c r="E588" s="280" t="s">
        <v>822</v>
      </c>
      <c r="F588" s="335"/>
      <c r="G588" s="281">
        <v>954</v>
      </c>
      <c r="H588" s="280">
        <v>382</v>
      </c>
      <c r="I588" s="336" t="s">
        <v>1241</v>
      </c>
      <c r="J588" s="283">
        <v>1800000</v>
      </c>
      <c r="K588" s="284">
        <v>-200000</v>
      </c>
      <c r="L588" s="285"/>
      <c r="M588" s="286">
        <f t="shared" si="411"/>
        <v>1600000</v>
      </c>
      <c r="N588" s="337">
        <v>-630000</v>
      </c>
      <c r="O588" s="288"/>
      <c r="P588" s="289">
        <f t="shared" si="412"/>
        <v>1170000</v>
      </c>
      <c r="Q588" s="290" t="str">
        <f t="shared" si="413"/>
        <v>X</v>
      </c>
      <c r="R588" s="400"/>
      <c r="S588" s="292" t="s">
        <v>883</v>
      </c>
      <c r="U588" s="332" t="s">
        <v>883</v>
      </c>
      <c r="V588" s="284"/>
      <c r="W588" s="284">
        <v>-200000</v>
      </c>
      <c r="X588" s="292" t="str">
        <f t="shared" ref="X588:X619" si="431">IF(SUM($K588:$L588)=SUM($V588:$W588),"OK","검토")</f>
        <v>OK</v>
      </c>
      <c r="Z588" s="292" t="s">
        <v>883</v>
      </c>
      <c r="AA588" s="284">
        <f t="shared" si="418"/>
        <v>0</v>
      </c>
      <c r="AB588" s="284">
        <f t="shared" si="419"/>
        <v>-630000</v>
      </c>
      <c r="AC588" s="292" t="str">
        <f t="shared" ref="AC588:AC619" si="432">IF(SUM(N588:O588)=SUM(AA588:AB588),"OK","검토")</f>
        <v>OK</v>
      </c>
      <c r="AE588" s="333" t="str">
        <f t="shared" si="420"/>
        <v>세입없음</v>
      </c>
      <c r="AG588" s="318">
        <f t="shared" ref="AG588:AG619" si="433">IF(AE588="","",COUNTIF($AE$7:$AE$925,AE588))</f>
        <v>732</v>
      </c>
      <c r="AH588" s="290" t="str">
        <f t="shared" si="417"/>
        <v>OK</v>
      </c>
      <c r="AJ588" s="292" t="str">
        <f t="array" ref="AJ588">IF(D588="","",INDEX(구분표!$I$2:$I$313, MATCH(1,(구분표!$E$2:$E$313='17년일출'!C588)*(구분표!$F$2:$F$313='17년일출'!D588)*(구분표!$G$2:$G$313='17년일출'!B588),0)))</f>
        <v>0250</v>
      </c>
      <c r="AL588" s="292"/>
    </row>
    <row r="589" spans="1:38" ht="50.1" customHeight="1">
      <c r="A589" s="252">
        <v>579</v>
      </c>
      <c r="B589" s="334" t="str">
        <f>IFERROR(VLOOKUP($D589,구분표!$A$2:$C$313,2,FALSE),"")</f>
        <v>보건복지위원회</v>
      </c>
      <c r="C589" s="318" t="str">
        <f>IFERROR(VLOOKUP($D589,구분표!$A$2:$C$313,3,FALSE),"")</f>
        <v>보건복지국</v>
      </c>
      <c r="D589" s="299" t="s">
        <v>348</v>
      </c>
      <c r="E589" s="280" t="s">
        <v>822</v>
      </c>
      <c r="F589" s="335"/>
      <c r="G589" s="281">
        <v>955</v>
      </c>
      <c r="H589" s="280">
        <v>401</v>
      </c>
      <c r="I589" s="336" t="s">
        <v>996</v>
      </c>
      <c r="J589" s="283">
        <v>1981800</v>
      </c>
      <c r="K589" s="284">
        <v>-981800</v>
      </c>
      <c r="L589" s="285"/>
      <c r="M589" s="286">
        <f t="shared" si="411"/>
        <v>1000000</v>
      </c>
      <c r="N589" s="337">
        <v>-981800</v>
      </c>
      <c r="O589" s="288"/>
      <c r="P589" s="289">
        <f t="shared" si="412"/>
        <v>1000000</v>
      </c>
      <c r="Q589" s="290" t="str">
        <f t="shared" si="413"/>
        <v>X</v>
      </c>
      <c r="R589" s="400"/>
      <c r="S589" s="292" t="s">
        <v>883</v>
      </c>
      <c r="U589" s="332" t="s">
        <v>883</v>
      </c>
      <c r="V589" s="284"/>
      <c r="W589" s="284">
        <v>-981800</v>
      </c>
      <c r="X589" s="292" t="str">
        <f t="shared" si="431"/>
        <v>OK</v>
      </c>
      <c r="Z589" s="292" t="s">
        <v>883</v>
      </c>
      <c r="AA589" s="284">
        <f t="shared" si="418"/>
        <v>0</v>
      </c>
      <c r="AB589" s="284">
        <f t="shared" si="419"/>
        <v>-981800</v>
      </c>
      <c r="AC589" s="292" t="str">
        <f t="shared" si="432"/>
        <v>OK</v>
      </c>
      <c r="AE589" s="333" t="str">
        <f t="shared" si="420"/>
        <v>세입없음</v>
      </c>
      <c r="AG589" s="318">
        <f t="shared" si="433"/>
        <v>732</v>
      </c>
      <c r="AH589" s="290" t="str">
        <f t="shared" si="417"/>
        <v>OK</v>
      </c>
      <c r="AJ589" s="292" t="str">
        <f t="array" ref="AJ589">IF(D589="","",INDEX(구분표!$I$2:$I$313, MATCH(1,(구분표!$E$2:$E$313='17년일출'!C589)*(구분표!$F$2:$F$313='17년일출'!D589)*(구분표!$G$2:$G$313='17년일출'!B589),0)))</f>
        <v>0250</v>
      </c>
      <c r="AL589" s="292"/>
    </row>
    <row r="590" spans="1:38" ht="50.1" customHeight="1">
      <c r="A590" s="252">
        <v>580</v>
      </c>
      <c r="B590" s="334" t="str">
        <f>IFERROR(VLOOKUP($D590,구분표!$A$2:$C$313,2,FALSE),"")</f>
        <v>보건복지위원회</v>
      </c>
      <c r="C590" s="318" t="str">
        <f>IFERROR(VLOOKUP($D590,구분표!$A$2:$C$313,3,FALSE),"")</f>
        <v>보건복지국</v>
      </c>
      <c r="D590" s="299" t="s">
        <v>348</v>
      </c>
      <c r="E590" s="280" t="s">
        <v>822</v>
      </c>
      <c r="F590" s="335"/>
      <c r="G590" s="281">
        <v>961</v>
      </c>
      <c r="H590" s="280">
        <v>490</v>
      </c>
      <c r="I590" s="336" t="s">
        <v>997</v>
      </c>
      <c r="J590" s="283">
        <v>510000</v>
      </c>
      <c r="K590" s="284"/>
      <c r="L590" s="285">
        <v>50628</v>
      </c>
      <c r="M590" s="286">
        <f t="shared" si="411"/>
        <v>560628</v>
      </c>
      <c r="N590" s="337"/>
      <c r="O590" s="288">
        <v>50628</v>
      </c>
      <c r="P590" s="289">
        <f t="shared" si="412"/>
        <v>560628</v>
      </c>
      <c r="Q590" s="290" t="str">
        <f t="shared" si="413"/>
        <v>X</v>
      </c>
      <c r="R590" s="400"/>
      <c r="S590" s="292" t="s">
        <v>883</v>
      </c>
      <c r="U590" s="332" t="s">
        <v>883</v>
      </c>
      <c r="V590" s="284"/>
      <c r="W590" s="284">
        <v>50628</v>
      </c>
      <c r="X590" s="292" t="str">
        <f t="shared" si="431"/>
        <v>OK</v>
      </c>
      <c r="Z590" s="292" t="s">
        <v>883</v>
      </c>
      <c r="AA590" s="284">
        <f t="shared" si="418"/>
        <v>0</v>
      </c>
      <c r="AB590" s="284">
        <f t="shared" si="419"/>
        <v>50628</v>
      </c>
      <c r="AC590" s="292" t="str">
        <f t="shared" si="432"/>
        <v>OK</v>
      </c>
      <c r="AE590" s="333" t="str">
        <f t="shared" si="420"/>
        <v>세입없음</v>
      </c>
      <c r="AG590" s="318">
        <f t="shared" si="433"/>
        <v>732</v>
      </c>
      <c r="AH590" s="290" t="str">
        <f t="shared" si="417"/>
        <v>OK</v>
      </c>
      <c r="AJ590" s="292" t="str">
        <f t="array" ref="AJ590">IF(D590="","",INDEX(구분표!$I$2:$I$313, MATCH(1,(구분표!$E$2:$E$313='17년일출'!C590)*(구분표!$F$2:$F$313='17년일출'!D590)*(구분표!$G$2:$G$313='17년일출'!B590),0)))</f>
        <v>0250</v>
      </c>
      <c r="AL590" s="292"/>
    </row>
    <row r="591" spans="1:38" ht="50.1" customHeight="1">
      <c r="A591" s="252">
        <v>581</v>
      </c>
      <c r="B591" s="334" t="str">
        <f>IFERROR(VLOOKUP($D591,구분표!$A$2:$C$313,2,FALSE),"")</f>
        <v>보건복지위원회</v>
      </c>
      <c r="C591" s="318" t="str">
        <f>IFERROR(VLOOKUP($D591,구분표!$A$2:$C$313,3,FALSE),"")</f>
        <v>보건복지국</v>
      </c>
      <c r="D591" s="299" t="s">
        <v>348</v>
      </c>
      <c r="E591" s="280" t="s">
        <v>822</v>
      </c>
      <c r="F591" s="335"/>
      <c r="G591" s="281">
        <v>962</v>
      </c>
      <c r="H591" s="280">
        <v>505</v>
      </c>
      <c r="I591" s="336" t="s">
        <v>998</v>
      </c>
      <c r="J591" s="283">
        <v>4112274</v>
      </c>
      <c r="K591" s="284"/>
      <c r="L591" s="285">
        <v>217090</v>
      </c>
      <c r="M591" s="286">
        <f t="shared" ref="M591:M641" si="434">J591+K591+L591</f>
        <v>4329364</v>
      </c>
      <c r="N591" s="337"/>
      <c r="O591" s="288">
        <v>217090</v>
      </c>
      <c r="P591" s="289">
        <f t="shared" ref="P591:P641" si="435">J591+N591+O591</f>
        <v>4329364</v>
      </c>
      <c r="Q591" s="290" t="str">
        <f t="shared" ref="Q591:Q641" si="436">IF(AND((M591=0),(P591&gt;0)),"O",IF(AND((K591&lt;0),(M591-P591&lt;0)),"O","X"))</f>
        <v>X</v>
      </c>
      <c r="R591" s="371" t="s">
        <v>2111</v>
      </c>
      <c r="S591" s="292" t="s">
        <v>898</v>
      </c>
      <c r="U591" s="332" t="s">
        <v>831</v>
      </c>
      <c r="V591" s="284">
        <v>11817</v>
      </c>
      <c r="W591" s="284">
        <v>205273</v>
      </c>
      <c r="X591" s="292" t="str">
        <f t="shared" si="431"/>
        <v>OK</v>
      </c>
      <c r="Z591" s="292" t="s">
        <v>831</v>
      </c>
      <c r="AA591" s="284">
        <v>11817</v>
      </c>
      <c r="AB591" s="284">
        <v>205273</v>
      </c>
      <c r="AC591" s="292" t="str">
        <f t="shared" si="432"/>
        <v>OK</v>
      </c>
      <c r="AE591" s="359" t="s">
        <v>1474</v>
      </c>
      <c r="AG591" s="318">
        <f t="shared" si="433"/>
        <v>2</v>
      </c>
      <c r="AH591" s="290" t="str">
        <f t="shared" ref="AH591:AH641" si="437">IF(U591="","",IF(AND(U591="도비",AE591="세입없음"),"OK",IF(AND(U591&lt;&gt;"도비",AE591&lt;&gt;""),"OK","@@")))</f>
        <v>OK</v>
      </c>
      <c r="AJ591" s="292" t="str">
        <f t="array" ref="AJ591">IF(D591="","",INDEX(구분표!$I$2:$I$313, MATCH(1,(구분표!$E$2:$E$313='17년일출'!C591)*(구분표!$F$2:$F$313='17년일출'!D591)*(구분표!$G$2:$G$313='17년일출'!B591),0)))</f>
        <v>0250</v>
      </c>
      <c r="AL591" s="292"/>
    </row>
    <row r="592" spans="1:38" ht="50.1" customHeight="1">
      <c r="A592" s="252">
        <v>582</v>
      </c>
      <c r="B592" s="334" t="str">
        <f>IFERROR(VLOOKUP($D592,구분표!$A$2:$C$313,2,FALSE),"")</f>
        <v>보건복지위원회</v>
      </c>
      <c r="C592" s="318" t="str">
        <f>IFERROR(VLOOKUP($D592,구분표!$A$2:$C$313,3,FALSE),"")</f>
        <v>복지여성실</v>
      </c>
      <c r="D592" s="299" t="s">
        <v>355</v>
      </c>
      <c r="E592" s="280" t="s">
        <v>822</v>
      </c>
      <c r="F592" s="335"/>
      <c r="G592" s="281">
        <v>997</v>
      </c>
      <c r="H592" s="280">
        <v>378</v>
      </c>
      <c r="I592" s="336" t="s">
        <v>998</v>
      </c>
      <c r="J592" s="283">
        <v>1417377</v>
      </c>
      <c r="K592" s="284"/>
      <c r="L592" s="285">
        <v>44037</v>
      </c>
      <c r="M592" s="286">
        <f t="shared" si="434"/>
        <v>1461414</v>
      </c>
      <c r="N592" s="337"/>
      <c r="O592" s="288">
        <v>44037</v>
      </c>
      <c r="P592" s="289">
        <f t="shared" si="435"/>
        <v>1461414</v>
      </c>
      <c r="Q592" s="290" t="str">
        <f t="shared" si="436"/>
        <v>X</v>
      </c>
      <c r="R592" s="371" t="s">
        <v>2111</v>
      </c>
      <c r="S592" s="292" t="s">
        <v>898</v>
      </c>
      <c r="U592" s="332" t="s">
        <v>831</v>
      </c>
      <c r="V592" s="284">
        <v>-11817</v>
      </c>
      <c r="W592" s="284">
        <v>55854</v>
      </c>
      <c r="X592" s="292" t="str">
        <f t="shared" si="431"/>
        <v>OK</v>
      </c>
      <c r="Z592" s="292" t="s">
        <v>831</v>
      </c>
      <c r="AA592" s="284">
        <v>-11817</v>
      </c>
      <c r="AB592" s="284">
        <v>55854</v>
      </c>
      <c r="AC592" s="292" t="str">
        <f t="shared" si="432"/>
        <v>OK</v>
      </c>
      <c r="AE592" s="359" t="s">
        <v>1474</v>
      </c>
      <c r="AG592" s="318">
        <f t="shared" si="433"/>
        <v>2</v>
      </c>
      <c r="AH592" s="290" t="str">
        <f t="shared" si="437"/>
        <v>OK</v>
      </c>
      <c r="AJ592" s="292" t="str">
        <f t="array" ref="AJ592">IF(D592="","",INDEX(구분표!$I$2:$I$313, MATCH(1,(구분표!$E$2:$E$313='17년일출'!C592)*(구분표!$F$2:$F$313='17년일출'!D592)*(구분표!$G$2:$G$313='17년일출'!B592),0)))</f>
        <v>0253</v>
      </c>
      <c r="AL592" s="292"/>
    </row>
    <row r="593" spans="1:38" ht="50.1" customHeight="1">
      <c r="A593" s="252">
        <v>583</v>
      </c>
      <c r="B593" s="334" t="str">
        <f>IFERROR(VLOOKUP($D593,구분표!$A$2:$C$313,2,FALSE),"")</f>
        <v>보건복지위원회</v>
      </c>
      <c r="C593" s="318" t="str">
        <f>IFERROR(VLOOKUP($D593,구분표!$A$2:$C$313,3,FALSE),"")</f>
        <v>보건복지국</v>
      </c>
      <c r="D593" s="299" t="s">
        <v>350</v>
      </c>
      <c r="E593" s="280" t="s">
        <v>822</v>
      </c>
      <c r="F593" s="335"/>
      <c r="G593" s="281">
        <v>967</v>
      </c>
      <c r="H593" s="280">
        <v>564</v>
      </c>
      <c r="I593" s="336" t="s">
        <v>999</v>
      </c>
      <c r="J593" s="283">
        <v>50000</v>
      </c>
      <c r="K593" s="284"/>
      <c r="L593" s="285">
        <v>20000</v>
      </c>
      <c r="M593" s="286">
        <f t="shared" si="434"/>
        <v>70000</v>
      </c>
      <c r="N593" s="337"/>
      <c r="O593" s="288">
        <v>20000</v>
      </c>
      <c r="P593" s="289">
        <f t="shared" si="435"/>
        <v>70000</v>
      </c>
      <c r="Q593" s="290" t="str">
        <f t="shared" si="436"/>
        <v>X</v>
      </c>
      <c r="R593" s="400" t="s">
        <v>2349</v>
      </c>
      <c r="S593" s="292" t="s">
        <v>883</v>
      </c>
      <c r="U593" s="332" t="s">
        <v>883</v>
      </c>
      <c r="V593" s="284"/>
      <c r="W593" s="284">
        <v>20000</v>
      </c>
      <c r="X593" s="292" t="str">
        <f t="shared" si="431"/>
        <v>OK</v>
      </c>
      <c r="Z593" s="292" t="s">
        <v>883</v>
      </c>
      <c r="AA593" s="284">
        <f t="shared" ref="AA593:AA608" si="438">IF($U593&lt;&gt;"도비",IF($S593="국도비","직접입력",SUM($N593:$O593)),)</f>
        <v>0</v>
      </c>
      <c r="AB593" s="284">
        <f t="shared" ref="AB593:AB608" si="439">IF($U593="도비",SUM(N593:O593),IF($S593="국도비","직접입력",SUM(N593:O593)-AA593))</f>
        <v>20000</v>
      </c>
      <c r="AC593" s="292" t="str">
        <f t="shared" si="432"/>
        <v>OK</v>
      </c>
      <c r="AE593" s="333" t="str">
        <f t="shared" ref="AE593:AE608" si="440">IF(U593="","",IF(U593="도비","세입없음","직접입력"))</f>
        <v>세입없음</v>
      </c>
      <c r="AG593" s="318">
        <f t="shared" si="433"/>
        <v>732</v>
      </c>
      <c r="AH593" s="290" t="str">
        <f t="shared" si="437"/>
        <v>OK</v>
      </c>
      <c r="AJ593" s="292" t="str">
        <f t="array" ref="AJ593">IF(D593="","",INDEX(구분표!$I$2:$I$313, MATCH(1,(구분표!$E$2:$E$313='17년일출'!C593)*(구분표!$F$2:$F$313='17년일출'!D593)*(구분표!$G$2:$G$313='17년일출'!B593),0)))</f>
        <v>0251</v>
      </c>
      <c r="AL593" s="292"/>
    </row>
    <row r="594" spans="1:38" ht="50.1" customHeight="1">
      <c r="A594" s="252">
        <v>584</v>
      </c>
      <c r="B594" s="334" t="str">
        <f>IFERROR(VLOOKUP($D594,구분표!$A$2:$C$313,2,FALSE),"")</f>
        <v>보건복지위원회</v>
      </c>
      <c r="C594" s="318" t="str">
        <f>IFERROR(VLOOKUP($D594,구분표!$A$2:$C$313,3,FALSE),"")</f>
        <v>복지여성실</v>
      </c>
      <c r="D594" s="299" t="s">
        <v>355</v>
      </c>
      <c r="E594" s="280" t="s">
        <v>822</v>
      </c>
      <c r="F594" s="335"/>
      <c r="G594" s="281">
        <v>1002</v>
      </c>
      <c r="H594" s="280">
        <v>438</v>
      </c>
      <c r="I594" s="336" t="s">
        <v>1000</v>
      </c>
      <c r="J594" s="283">
        <v>191000</v>
      </c>
      <c r="K594" s="284">
        <v>-191000</v>
      </c>
      <c r="L594" s="285"/>
      <c r="M594" s="286">
        <f t="shared" si="434"/>
        <v>0</v>
      </c>
      <c r="N594" s="337">
        <v>-191000</v>
      </c>
      <c r="O594" s="288"/>
      <c r="P594" s="289">
        <f t="shared" si="435"/>
        <v>0</v>
      </c>
      <c r="Q594" s="290" t="str">
        <f t="shared" si="436"/>
        <v>X</v>
      </c>
      <c r="R594" s="400"/>
      <c r="S594" s="292" t="s">
        <v>883</v>
      </c>
      <c r="U594" s="332" t="s">
        <v>883</v>
      </c>
      <c r="V594" s="284"/>
      <c r="W594" s="284">
        <v>-191000</v>
      </c>
      <c r="X594" s="292" t="str">
        <f t="shared" si="431"/>
        <v>OK</v>
      </c>
      <c r="Z594" s="292" t="s">
        <v>883</v>
      </c>
      <c r="AA594" s="284">
        <f t="shared" si="438"/>
        <v>0</v>
      </c>
      <c r="AB594" s="284">
        <f t="shared" si="439"/>
        <v>-191000</v>
      </c>
      <c r="AC594" s="292" t="str">
        <f t="shared" si="432"/>
        <v>OK</v>
      </c>
      <c r="AE594" s="333" t="str">
        <f t="shared" si="440"/>
        <v>세입없음</v>
      </c>
      <c r="AG594" s="318">
        <f t="shared" si="433"/>
        <v>732</v>
      </c>
      <c r="AH594" s="290" t="str">
        <f t="shared" si="437"/>
        <v>OK</v>
      </c>
      <c r="AJ594" s="292" t="str">
        <f t="array" ref="AJ594">IF(D594="","",INDEX(구분표!$I$2:$I$313, MATCH(1,(구분표!$E$2:$E$313='17년일출'!C594)*(구분표!$F$2:$F$313='17년일출'!D594)*(구분표!$G$2:$G$313='17년일출'!B594),0)))</f>
        <v>0253</v>
      </c>
      <c r="AL594" s="292"/>
    </row>
    <row r="595" spans="1:38" ht="50.1" customHeight="1">
      <c r="A595" s="252">
        <v>585</v>
      </c>
      <c r="B595" s="334" t="str">
        <f>IFERROR(VLOOKUP($D595,구분표!$A$2:$C$313,2,FALSE),"")</f>
        <v>보건복지위원회</v>
      </c>
      <c r="C595" s="318" t="str">
        <f>IFERROR(VLOOKUP($D595,구분표!$A$2:$C$313,3,FALSE),"")</f>
        <v>보건복지국</v>
      </c>
      <c r="D595" s="299" t="s">
        <v>342</v>
      </c>
      <c r="E595" s="280" t="s">
        <v>823</v>
      </c>
      <c r="F595" s="335"/>
      <c r="G595" s="281"/>
      <c r="H595" s="280">
        <v>88</v>
      </c>
      <c r="I595" s="339" t="s">
        <v>1450</v>
      </c>
      <c r="J595" s="283"/>
      <c r="K595" s="284"/>
      <c r="L595" s="285">
        <v>590000</v>
      </c>
      <c r="M595" s="286">
        <f t="shared" si="434"/>
        <v>590000</v>
      </c>
      <c r="N595" s="337"/>
      <c r="O595" s="288">
        <v>590000</v>
      </c>
      <c r="P595" s="289">
        <f t="shared" si="435"/>
        <v>590000</v>
      </c>
      <c r="Q595" s="290" t="str">
        <f t="shared" si="436"/>
        <v>X</v>
      </c>
      <c r="R595" s="400"/>
      <c r="S595" s="292" t="s">
        <v>883</v>
      </c>
      <c r="U595" s="332" t="s">
        <v>883</v>
      </c>
      <c r="V595" s="284"/>
      <c r="W595" s="284">
        <v>590000</v>
      </c>
      <c r="X595" s="292" t="str">
        <f t="shared" si="431"/>
        <v>OK</v>
      </c>
      <c r="Z595" s="292" t="s">
        <v>883</v>
      </c>
      <c r="AA595" s="284">
        <f t="shared" si="438"/>
        <v>0</v>
      </c>
      <c r="AB595" s="284">
        <f t="shared" si="439"/>
        <v>590000</v>
      </c>
      <c r="AC595" s="292" t="str">
        <f t="shared" si="432"/>
        <v>OK</v>
      </c>
      <c r="AE595" s="333" t="str">
        <f t="shared" si="440"/>
        <v>세입없음</v>
      </c>
      <c r="AG595" s="318">
        <f t="shared" si="433"/>
        <v>732</v>
      </c>
      <c r="AH595" s="290" t="str">
        <f t="shared" si="437"/>
        <v>OK</v>
      </c>
      <c r="AJ595" s="292" t="str">
        <f t="array" ref="AJ595">IF(D595="","",INDEX(구분표!$I$2:$I$313, MATCH(1,(구분표!$E$2:$E$313='17년일출'!C595)*(구분표!$F$2:$F$313='17년일출'!D595)*(구분표!$G$2:$G$313='17년일출'!B595),0)))</f>
        <v>0246</v>
      </c>
      <c r="AL595" s="292"/>
    </row>
    <row r="596" spans="1:38" ht="50.1" customHeight="1">
      <c r="A596" s="252">
        <v>586</v>
      </c>
      <c r="B596" s="334" t="str">
        <f>IFERROR(VLOOKUP($D596,구분표!$A$2:$C$313,2,FALSE),"")</f>
        <v>보건복지위원회</v>
      </c>
      <c r="C596" s="318" t="str">
        <f>IFERROR(VLOOKUP($D596,구분표!$A$2:$C$313,3,FALSE),"")</f>
        <v>복지여성실</v>
      </c>
      <c r="D596" s="299" t="s">
        <v>352</v>
      </c>
      <c r="E596" s="280" t="s">
        <v>823</v>
      </c>
      <c r="F596" s="335"/>
      <c r="G596" s="281"/>
      <c r="H596" s="280">
        <v>88</v>
      </c>
      <c r="I596" s="339" t="s">
        <v>1450</v>
      </c>
      <c r="J596" s="283"/>
      <c r="K596" s="284"/>
      <c r="L596" s="285">
        <v>244000</v>
      </c>
      <c r="M596" s="286">
        <f t="shared" si="434"/>
        <v>244000</v>
      </c>
      <c r="N596" s="337"/>
      <c r="O596" s="288">
        <v>244000</v>
      </c>
      <c r="P596" s="289">
        <f t="shared" si="435"/>
        <v>244000</v>
      </c>
      <c r="Q596" s="290" t="str">
        <f t="shared" si="436"/>
        <v>X</v>
      </c>
      <c r="R596" s="400"/>
      <c r="S596" s="292" t="s">
        <v>883</v>
      </c>
      <c r="U596" s="332" t="s">
        <v>883</v>
      </c>
      <c r="V596" s="284"/>
      <c r="W596" s="284">
        <v>244000</v>
      </c>
      <c r="X596" s="292" t="str">
        <f t="shared" si="431"/>
        <v>OK</v>
      </c>
      <c r="Z596" s="292" t="s">
        <v>883</v>
      </c>
      <c r="AA596" s="284">
        <f t="shared" si="438"/>
        <v>0</v>
      </c>
      <c r="AB596" s="284">
        <f t="shared" si="439"/>
        <v>244000</v>
      </c>
      <c r="AC596" s="292" t="str">
        <f t="shared" si="432"/>
        <v>OK</v>
      </c>
      <c r="AE596" s="333" t="str">
        <f t="shared" si="440"/>
        <v>세입없음</v>
      </c>
      <c r="AG596" s="318">
        <f t="shared" si="433"/>
        <v>732</v>
      </c>
      <c r="AH596" s="290" t="str">
        <f t="shared" si="437"/>
        <v>OK</v>
      </c>
      <c r="AJ596" s="292" t="str">
        <f t="array" ref="AJ596">IF(D596="","",INDEX(구분표!$I$2:$I$313, MATCH(1,(구분표!$E$2:$E$313='17년일출'!C596)*(구분표!$F$2:$F$313='17년일출'!D596)*(구분표!$G$2:$G$313='17년일출'!B596),0)))</f>
        <v>0252</v>
      </c>
      <c r="AL596" s="292"/>
    </row>
    <row r="597" spans="1:38" ht="50.1" customHeight="1">
      <c r="A597" s="252">
        <v>587</v>
      </c>
      <c r="B597" s="334" t="str">
        <f>IFERROR(VLOOKUP($D597,구분표!$A$2:$C$313,2,FALSE),"")</f>
        <v>보건복지위원회</v>
      </c>
      <c r="C597" s="318" t="str">
        <f>IFERROR(VLOOKUP($D597,구분표!$A$2:$C$313,3,FALSE),"")</f>
        <v>보건복지국</v>
      </c>
      <c r="D597" s="299" t="s">
        <v>348</v>
      </c>
      <c r="E597" s="280" t="s">
        <v>823</v>
      </c>
      <c r="F597" s="335"/>
      <c r="G597" s="281"/>
      <c r="H597" s="280">
        <v>89</v>
      </c>
      <c r="I597" s="339" t="s">
        <v>1451</v>
      </c>
      <c r="J597" s="283"/>
      <c r="K597" s="284"/>
      <c r="L597" s="285">
        <v>500000</v>
      </c>
      <c r="M597" s="286">
        <f t="shared" si="434"/>
        <v>500000</v>
      </c>
      <c r="N597" s="337"/>
      <c r="O597" s="288">
        <v>500000</v>
      </c>
      <c r="P597" s="289">
        <f t="shared" si="435"/>
        <v>500000</v>
      </c>
      <c r="Q597" s="290" t="str">
        <f t="shared" si="436"/>
        <v>X</v>
      </c>
      <c r="R597" s="400"/>
      <c r="S597" s="292" t="s">
        <v>883</v>
      </c>
      <c r="U597" s="332" t="s">
        <v>883</v>
      </c>
      <c r="V597" s="284"/>
      <c r="W597" s="284">
        <v>500000</v>
      </c>
      <c r="X597" s="292" t="str">
        <f t="shared" si="431"/>
        <v>OK</v>
      </c>
      <c r="Z597" s="292" t="s">
        <v>883</v>
      </c>
      <c r="AA597" s="284">
        <f t="shared" si="438"/>
        <v>0</v>
      </c>
      <c r="AB597" s="284">
        <f t="shared" si="439"/>
        <v>500000</v>
      </c>
      <c r="AC597" s="292" t="str">
        <f t="shared" si="432"/>
        <v>OK</v>
      </c>
      <c r="AE597" s="333" t="str">
        <f t="shared" si="440"/>
        <v>세입없음</v>
      </c>
      <c r="AG597" s="318">
        <f t="shared" si="433"/>
        <v>732</v>
      </c>
      <c r="AH597" s="290" t="str">
        <f t="shared" si="437"/>
        <v>OK</v>
      </c>
      <c r="AJ597" s="292" t="str">
        <f t="array" ref="AJ597">IF(D597="","",INDEX(구분표!$I$2:$I$313, MATCH(1,(구분표!$E$2:$E$313='17년일출'!C597)*(구분표!$F$2:$F$313='17년일출'!D597)*(구분표!$G$2:$G$313='17년일출'!B597),0)))</f>
        <v>0250</v>
      </c>
      <c r="AL597" s="292"/>
    </row>
    <row r="598" spans="1:38" ht="50.1" customHeight="1">
      <c r="A598" s="252">
        <v>588</v>
      </c>
      <c r="B598" s="334" t="str">
        <f>IFERROR(VLOOKUP($D598,구분표!$A$2:$C$313,2,FALSE),"")</f>
        <v>보건복지위원회</v>
      </c>
      <c r="C598" s="318" t="str">
        <f>IFERROR(VLOOKUP($D598,구분표!$A$2:$C$313,3,FALSE),"")</f>
        <v>보건복지국</v>
      </c>
      <c r="D598" s="299" t="s">
        <v>342</v>
      </c>
      <c r="E598" s="280" t="s">
        <v>823</v>
      </c>
      <c r="F598" s="335"/>
      <c r="G598" s="281"/>
      <c r="H598" s="280">
        <v>90</v>
      </c>
      <c r="I598" s="339" t="s">
        <v>1452</v>
      </c>
      <c r="J598" s="283"/>
      <c r="K598" s="284"/>
      <c r="L598" s="285">
        <v>2080000</v>
      </c>
      <c r="M598" s="286">
        <f t="shared" si="434"/>
        <v>2080000</v>
      </c>
      <c r="N598" s="337"/>
      <c r="O598" s="288">
        <v>2080000</v>
      </c>
      <c r="P598" s="289">
        <f t="shared" si="435"/>
        <v>2080000</v>
      </c>
      <c r="Q598" s="290" t="str">
        <f t="shared" si="436"/>
        <v>X</v>
      </c>
      <c r="R598" s="400"/>
      <c r="S598" s="292" t="s">
        <v>883</v>
      </c>
      <c r="U598" s="332" t="s">
        <v>883</v>
      </c>
      <c r="V598" s="284"/>
      <c r="W598" s="284">
        <v>2080000</v>
      </c>
      <c r="X598" s="292" t="str">
        <f t="shared" si="431"/>
        <v>OK</v>
      </c>
      <c r="Z598" s="292" t="s">
        <v>883</v>
      </c>
      <c r="AA598" s="284">
        <f t="shared" si="438"/>
        <v>0</v>
      </c>
      <c r="AB598" s="284">
        <f t="shared" si="439"/>
        <v>2080000</v>
      </c>
      <c r="AC598" s="292" t="str">
        <f t="shared" si="432"/>
        <v>OK</v>
      </c>
      <c r="AE598" s="333" t="str">
        <f t="shared" si="440"/>
        <v>세입없음</v>
      </c>
      <c r="AG598" s="318">
        <f t="shared" si="433"/>
        <v>732</v>
      </c>
      <c r="AH598" s="290" t="str">
        <f t="shared" si="437"/>
        <v>OK</v>
      </c>
      <c r="AJ598" s="292" t="str">
        <f t="array" ref="AJ598">IF(D598="","",INDEX(구분표!$I$2:$I$313, MATCH(1,(구분표!$E$2:$E$313='17년일출'!C598)*(구분표!$F$2:$F$313='17년일출'!D598)*(구분표!$G$2:$G$313='17년일출'!B598),0)))</f>
        <v>0246</v>
      </c>
      <c r="AL598" s="292"/>
    </row>
    <row r="599" spans="1:38" ht="50.1" customHeight="1">
      <c r="A599" s="252">
        <v>589</v>
      </c>
      <c r="B599" s="334" t="str">
        <f>IFERROR(VLOOKUP($D599,구분표!$A$2:$C$313,2,FALSE),"")</f>
        <v>보건복지위원회</v>
      </c>
      <c r="C599" s="318" t="str">
        <f>IFERROR(VLOOKUP($D599,구분표!$A$2:$C$313,3,FALSE),"")</f>
        <v>복지여성실</v>
      </c>
      <c r="D599" s="299" t="s">
        <v>352</v>
      </c>
      <c r="E599" s="280" t="s">
        <v>823</v>
      </c>
      <c r="F599" s="335"/>
      <c r="G599" s="281"/>
      <c r="H599" s="280">
        <v>90</v>
      </c>
      <c r="I599" s="339" t="s">
        <v>1452</v>
      </c>
      <c r="J599" s="283"/>
      <c r="K599" s="284"/>
      <c r="L599" s="285">
        <v>676000</v>
      </c>
      <c r="M599" s="286">
        <f t="shared" si="434"/>
        <v>676000</v>
      </c>
      <c r="N599" s="337"/>
      <c r="O599" s="288">
        <v>676000</v>
      </c>
      <c r="P599" s="289">
        <f t="shared" si="435"/>
        <v>676000</v>
      </c>
      <c r="Q599" s="290" t="str">
        <f t="shared" si="436"/>
        <v>X</v>
      </c>
      <c r="R599" s="400"/>
      <c r="S599" s="292" t="s">
        <v>883</v>
      </c>
      <c r="U599" s="332" t="s">
        <v>883</v>
      </c>
      <c r="V599" s="284"/>
      <c r="W599" s="284">
        <v>676000</v>
      </c>
      <c r="X599" s="292" t="str">
        <f t="shared" si="431"/>
        <v>OK</v>
      </c>
      <c r="Z599" s="292" t="s">
        <v>883</v>
      </c>
      <c r="AA599" s="284">
        <f t="shared" si="438"/>
        <v>0</v>
      </c>
      <c r="AB599" s="284">
        <f t="shared" si="439"/>
        <v>676000</v>
      </c>
      <c r="AC599" s="292" t="str">
        <f t="shared" si="432"/>
        <v>OK</v>
      </c>
      <c r="AE599" s="333" t="str">
        <f t="shared" si="440"/>
        <v>세입없음</v>
      </c>
      <c r="AG599" s="318">
        <f t="shared" si="433"/>
        <v>732</v>
      </c>
      <c r="AH599" s="290" t="str">
        <f t="shared" si="437"/>
        <v>OK</v>
      </c>
      <c r="AJ599" s="292" t="str">
        <f t="array" ref="AJ599">IF(D599="","",INDEX(구분표!$I$2:$I$313, MATCH(1,(구분표!$E$2:$E$313='17년일출'!C599)*(구분표!$F$2:$F$313='17년일출'!D599)*(구분표!$G$2:$G$313='17년일출'!B599),0)))</f>
        <v>0252</v>
      </c>
      <c r="AL599" s="292"/>
    </row>
    <row r="600" spans="1:38" ht="50.1" customHeight="1">
      <c r="A600" s="252">
        <v>590</v>
      </c>
      <c r="B600" s="334" t="str">
        <f>IFERROR(VLOOKUP($D600,구분표!$A$2:$C$313,2,FALSE),"")</f>
        <v>보건복지위원회</v>
      </c>
      <c r="C600" s="318" t="str">
        <f>IFERROR(VLOOKUP($D600,구분표!$A$2:$C$313,3,FALSE),"")</f>
        <v>보건복지국</v>
      </c>
      <c r="D600" s="299" t="s">
        <v>597</v>
      </c>
      <c r="E600" s="280" t="s">
        <v>823</v>
      </c>
      <c r="F600" s="335"/>
      <c r="G600" s="281"/>
      <c r="H600" s="280">
        <v>92</v>
      </c>
      <c r="I600" s="339" t="s">
        <v>1453</v>
      </c>
      <c r="J600" s="283"/>
      <c r="K600" s="284"/>
      <c r="L600" s="285">
        <v>252000</v>
      </c>
      <c r="M600" s="286">
        <f t="shared" si="434"/>
        <v>252000</v>
      </c>
      <c r="N600" s="337"/>
      <c r="O600" s="288">
        <v>252000</v>
      </c>
      <c r="P600" s="289">
        <f t="shared" si="435"/>
        <v>252000</v>
      </c>
      <c r="Q600" s="290" t="str">
        <f t="shared" si="436"/>
        <v>X</v>
      </c>
      <c r="R600" s="400"/>
      <c r="S600" s="292" t="s">
        <v>883</v>
      </c>
      <c r="U600" s="332" t="s">
        <v>883</v>
      </c>
      <c r="V600" s="284"/>
      <c r="W600" s="284">
        <v>252000</v>
      </c>
      <c r="X600" s="292" t="str">
        <f t="shared" si="431"/>
        <v>OK</v>
      </c>
      <c r="Z600" s="292" t="s">
        <v>883</v>
      </c>
      <c r="AA600" s="284">
        <f t="shared" si="438"/>
        <v>0</v>
      </c>
      <c r="AB600" s="284">
        <f t="shared" si="439"/>
        <v>252000</v>
      </c>
      <c r="AC600" s="292" t="str">
        <f t="shared" si="432"/>
        <v>OK</v>
      </c>
      <c r="AE600" s="333" t="str">
        <f t="shared" si="440"/>
        <v>세입없음</v>
      </c>
      <c r="AG600" s="318">
        <f t="shared" si="433"/>
        <v>732</v>
      </c>
      <c r="AH600" s="290" t="str">
        <f t="shared" si="437"/>
        <v>OK</v>
      </c>
      <c r="AJ600" s="292" t="str">
        <f t="array" ref="AJ600">IF(D600="","",INDEX(구분표!$I$2:$I$313, MATCH(1,(구분표!$E$2:$E$313='17년일출'!C600)*(구분표!$F$2:$F$313='17년일출'!D600)*(구분표!$G$2:$G$313='17년일출'!B600),0)))</f>
        <v>0244</v>
      </c>
      <c r="AL600" s="292"/>
    </row>
    <row r="601" spans="1:38" ht="50.1" customHeight="1">
      <c r="A601" s="252">
        <v>591</v>
      </c>
      <c r="B601" s="334" t="str">
        <f>IFERROR(VLOOKUP($D601,구분표!$A$2:$C$313,2,FALSE),"")</f>
        <v>보건복지위원회</v>
      </c>
      <c r="C601" s="318" t="str">
        <f>IFERROR(VLOOKUP($D601,구분표!$A$2:$C$313,3,FALSE),"")</f>
        <v>보건복지국</v>
      </c>
      <c r="D601" s="299" t="s">
        <v>344</v>
      </c>
      <c r="E601" s="280" t="s">
        <v>823</v>
      </c>
      <c r="F601" s="335"/>
      <c r="G601" s="281"/>
      <c r="H601" s="280">
        <v>93</v>
      </c>
      <c r="I601" s="339" t="s">
        <v>1454</v>
      </c>
      <c r="J601" s="283"/>
      <c r="K601" s="284"/>
      <c r="L601" s="285">
        <v>1750000</v>
      </c>
      <c r="M601" s="286">
        <f t="shared" si="434"/>
        <v>1750000</v>
      </c>
      <c r="N601" s="337"/>
      <c r="O601" s="288">
        <v>1750000</v>
      </c>
      <c r="P601" s="289">
        <f t="shared" si="435"/>
        <v>1750000</v>
      </c>
      <c r="Q601" s="290" t="str">
        <f t="shared" si="436"/>
        <v>X</v>
      </c>
      <c r="R601" s="400"/>
      <c r="S601" s="292" t="s">
        <v>883</v>
      </c>
      <c r="U601" s="332" t="s">
        <v>883</v>
      </c>
      <c r="V601" s="284"/>
      <c r="W601" s="284">
        <v>1750000</v>
      </c>
      <c r="X601" s="292" t="str">
        <f t="shared" si="431"/>
        <v>OK</v>
      </c>
      <c r="Z601" s="292" t="s">
        <v>883</v>
      </c>
      <c r="AA601" s="284">
        <f t="shared" si="438"/>
        <v>0</v>
      </c>
      <c r="AB601" s="284">
        <f t="shared" si="439"/>
        <v>1750000</v>
      </c>
      <c r="AC601" s="292" t="str">
        <f t="shared" si="432"/>
        <v>OK</v>
      </c>
      <c r="AE601" s="333" t="str">
        <f t="shared" si="440"/>
        <v>세입없음</v>
      </c>
      <c r="AG601" s="318">
        <f t="shared" si="433"/>
        <v>732</v>
      </c>
      <c r="AH601" s="290" t="str">
        <f t="shared" si="437"/>
        <v>OK</v>
      </c>
      <c r="AJ601" s="292" t="str">
        <f t="array" ref="AJ601">IF(D601="","",INDEX(구분표!$I$2:$I$313, MATCH(1,(구분표!$E$2:$E$313='17년일출'!C601)*(구분표!$F$2:$F$313='17년일출'!D601)*(구분표!$G$2:$G$313='17년일출'!B601),0)))</f>
        <v>0247</v>
      </c>
      <c r="AL601" s="292"/>
    </row>
    <row r="602" spans="1:38" ht="50.1" customHeight="1">
      <c r="A602" s="252">
        <v>592</v>
      </c>
      <c r="B602" s="334" t="str">
        <f>IFERROR(VLOOKUP($D602,구분표!$A$2:$C$313,2,FALSE),"")</f>
        <v>보건복지위원회</v>
      </c>
      <c r="C602" s="318" t="str">
        <f>IFERROR(VLOOKUP($D602,구분표!$A$2:$C$313,3,FALSE),"")</f>
        <v>복지여성실</v>
      </c>
      <c r="D602" s="299" t="s">
        <v>352</v>
      </c>
      <c r="E602" s="280" t="s">
        <v>823</v>
      </c>
      <c r="F602" s="335"/>
      <c r="G602" s="281"/>
      <c r="H602" s="280">
        <v>93</v>
      </c>
      <c r="I602" s="339" t="s">
        <v>1454</v>
      </c>
      <c r="J602" s="283"/>
      <c r="K602" s="284"/>
      <c r="L602" s="285">
        <v>490000</v>
      </c>
      <c r="M602" s="286">
        <f t="shared" si="434"/>
        <v>490000</v>
      </c>
      <c r="N602" s="337"/>
      <c r="O602" s="288">
        <v>490000</v>
      </c>
      <c r="P602" s="289">
        <f t="shared" si="435"/>
        <v>490000</v>
      </c>
      <c r="Q602" s="290" t="str">
        <f t="shared" si="436"/>
        <v>X</v>
      </c>
      <c r="R602" s="400"/>
      <c r="S602" s="292" t="s">
        <v>883</v>
      </c>
      <c r="U602" s="332" t="s">
        <v>883</v>
      </c>
      <c r="V602" s="284"/>
      <c r="W602" s="284">
        <v>490000</v>
      </c>
      <c r="X602" s="292" t="str">
        <f t="shared" si="431"/>
        <v>OK</v>
      </c>
      <c r="Z602" s="292" t="s">
        <v>883</v>
      </c>
      <c r="AA602" s="284">
        <f t="shared" si="438"/>
        <v>0</v>
      </c>
      <c r="AB602" s="284">
        <f t="shared" si="439"/>
        <v>490000</v>
      </c>
      <c r="AC602" s="292" t="str">
        <f t="shared" si="432"/>
        <v>OK</v>
      </c>
      <c r="AE602" s="333" t="str">
        <f t="shared" si="440"/>
        <v>세입없음</v>
      </c>
      <c r="AG602" s="318">
        <f t="shared" si="433"/>
        <v>732</v>
      </c>
      <c r="AH602" s="290" t="str">
        <f t="shared" si="437"/>
        <v>OK</v>
      </c>
      <c r="AJ602" s="292" t="str">
        <f t="array" ref="AJ602">IF(D602="","",INDEX(구분표!$I$2:$I$313, MATCH(1,(구분표!$E$2:$E$313='17년일출'!C602)*(구분표!$F$2:$F$313='17년일출'!D602)*(구분표!$G$2:$G$313='17년일출'!B602),0)))</f>
        <v>0252</v>
      </c>
      <c r="AL602" s="292"/>
    </row>
    <row r="603" spans="1:38" ht="75" customHeight="1">
      <c r="A603" s="252">
        <v>593</v>
      </c>
      <c r="B603" s="334" t="str">
        <f>IFERROR(VLOOKUP($D603,구분표!$A$2:$C$313,2,FALSE),"")</f>
        <v>보건복지위원회</v>
      </c>
      <c r="C603" s="318" t="str">
        <f>IFERROR(VLOOKUP($D603,구분표!$A$2:$C$313,3,FALSE),"")</f>
        <v>보건복지국</v>
      </c>
      <c r="D603" s="299" t="s">
        <v>597</v>
      </c>
      <c r="E603" s="280" t="s">
        <v>823</v>
      </c>
      <c r="F603" s="335"/>
      <c r="G603" s="281"/>
      <c r="H603" s="280">
        <v>95</v>
      </c>
      <c r="I603" s="339" t="s">
        <v>1455</v>
      </c>
      <c r="J603" s="283"/>
      <c r="K603" s="284"/>
      <c r="L603" s="285">
        <v>2000000</v>
      </c>
      <c r="M603" s="286">
        <f t="shared" si="434"/>
        <v>2000000</v>
      </c>
      <c r="N603" s="337"/>
      <c r="O603" s="288">
        <v>2000000</v>
      </c>
      <c r="P603" s="289">
        <f t="shared" si="435"/>
        <v>2000000</v>
      </c>
      <c r="Q603" s="290" t="str">
        <f t="shared" si="436"/>
        <v>X</v>
      </c>
      <c r="R603" s="372" t="s">
        <v>1001</v>
      </c>
      <c r="S603" s="292" t="s">
        <v>883</v>
      </c>
      <c r="U603" s="332" t="s">
        <v>883</v>
      </c>
      <c r="V603" s="284"/>
      <c r="W603" s="284">
        <v>2000000</v>
      </c>
      <c r="X603" s="292" t="str">
        <f t="shared" si="431"/>
        <v>OK</v>
      </c>
      <c r="Z603" s="292" t="s">
        <v>883</v>
      </c>
      <c r="AA603" s="284">
        <f t="shared" si="438"/>
        <v>0</v>
      </c>
      <c r="AB603" s="284">
        <f t="shared" si="439"/>
        <v>2000000</v>
      </c>
      <c r="AC603" s="292" t="str">
        <f t="shared" si="432"/>
        <v>OK</v>
      </c>
      <c r="AE603" s="333" t="str">
        <f t="shared" si="440"/>
        <v>세입없음</v>
      </c>
      <c r="AG603" s="318">
        <f t="shared" si="433"/>
        <v>732</v>
      </c>
      <c r="AH603" s="290" t="str">
        <f t="shared" si="437"/>
        <v>OK</v>
      </c>
      <c r="AJ603" s="292" t="str">
        <f t="array" ref="AJ603">IF(D603="","",INDEX(구분표!$I$2:$I$313, MATCH(1,(구분표!$E$2:$E$313='17년일출'!C603)*(구분표!$F$2:$F$313='17년일출'!D603)*(구분표!$G$2:$G$313='17년일출'!B603),0)))</f>
        <v>0244</v>
      </c>
      <c r="AL603" s="292"/>
    </row>
    <row r="604" spans="1:38" ht="50.1" customHeight="1">
      <c r="A604" s="252">
        <v>594</v>
      </c>
      <c r="B604" s="334" t="str">
        <f>IFERROR(VLOOKUP($D604,구분표!$A$2:$C$313,2,FALSE),"")</f>
        <v>보건복지위원회</v>
      </c>
      <c r="C604" s="318" t="str">
        <f>IFERROR(VLOOKUP($D604,구분표!$A$2:$C$313,3,FALSE),"")</f>
        <v>보건복지국</v>
      </c>
      <c r="D604" s="299" t="s">
        <v>342</v>
      </c>
      <c r="E604" s="280" t="s">
        <v>823</v>
      </c>
      <c r="F604" s="335"/>
      <c r="G604" s="281"/>
      <c r="H604" s="280">
        <v>96</v>
      </c>
      <c r="I604" s="339" t="s">
        <v>1456</v>
      </c>
      <c r="J604" s="283"/>
      <c r="K604" s="284"/>
      <c r="L604" s="285">
        <v>1200000</v>
      </c>
      <c r="M604" s="286">
        <f t="shared" si="434"/>
        <v>1200000</v>
      </c>
      <c r="N604" s="337"/>
      <c r="O604" s="288">
        <v>1200000</v>
      </c>
      <c r="P604" s="289">
        <f t="shared" si="435"/>
        <v>1200000</v>
      </c>
      <c r="Q604" s="290" t="str">
        <f t="shared" si="436"/>
        <v>X</v>
      </c>
      <c r="R604" s="400"/>
      <c r="S604" s="292" t="s">
        <v>883</v>
      </c>
      <c r="U604" s="332" t="s">
        <v>883</v>
      </c>
      <c r="V604" s="284"/>
      <c r="W604" s="284">
        <v>1200000</v>
      </c>
      <c r="X604" s="292" t="str">
        <f t="shared" si="431"/>
        <v>OK</v>
      </c>
      <c r="Z604" s="292" t="s">
        <v>883</v>
      </c>
      <c r="AA604" s="284">
        <f t="shared" si="438"/>
        <v>0</v>
      </c>
      <c r="AB604" s="284">
        <f t="shared" si="439"/>
        <v>1200000</v>
      </c>
      <c r="AC604" s="292" t="str">
        <f t="shared" si="432"/>
        <v>OK</v>
      </c>
      <c r="AE604" s="333" t="str">
        <f t="shared" si="440"/>
        <v>세입없음</v>
      </c>
      <c r="AG604" s="318">
        <f t="shared" si="433"/>
        <v>732</v>
      </c>
      <c r="AH604" s="290" t="str">
        <f t="shared" si="437"/>
        <v>OK</v>
      </c>
      <c r="AJ604" s="292" t="str">
        <f t="array" ref="AJ604">IF(D604="","",INDEX(구분표!$I$2:$I$313, MATCH(1,(구분표!$E$2:$E$313='17년일출'!C604)*(구분표!$F$2:$F$313='17년일출'!D604)*(구분표!$G$2:$G$313='17년일출'!B604),0)))</f>
        <v>0246</v>
      </c>
      <c r="AL604" s="292"/>
    </row>
    <row r="605" spans="1:38" ht="50.1" customHeight="1">
      <c r="A605" s="252">
        <v>595</v>
      </c>
      <c r="B605" s="334" t="str">
        <f>IFERROR(VLOOKUP($D605,구분표!$A$2:$C$313,2,FALSE),"")</f>
        <v>보건복지위원회</v>
      </c>
      <c r="C605" s="318" t="str">
        <f>IFERROR(VLOOKUP($D605,구분표!$A$2:$C$313,3,FALSE),"")</f>
        <v>보건복지국</v>
      </c>
      <c r="D605" s="299" t="s">
        <v>346</v>
      </c>
      <c r="E605" s="280" t="s">
        <v>823</v>
      </c>
      <c r="F605" s="335" t="s">
        <v>824</v>
      </c>
      <c r="G605" s="281"/>
      <c r="H605" s="280">
        <v>97</v>
      </c>
      <c r="I605" s="339" t="s">
        <v>2343</v>
      </c>
      <c r="J605" s="283"/>
      <c r="K605" s="284"/>
      <c r="L605" s="285">
        <v>300000</v>
      </c>
      <c r="M605" s="286">
        <f t="shared" si="434"/>
        <v>300000</v>
      </c>
      <c r="N605" s="337"/>
      <c r="O605" s="288"/>
      <c r="P605" s="289">
        <f t="shared" si="435"/>
        <v>0</v>
      </c>
      <c r="Q605" s="290" t="str">
        <f t="shared" si="436"/>
        <v>X</v>
      </c>
      <c r="R605" s="400"/>
      <c r="S605" s="292" t="s">
        <v>883</v>
      </c>
      <c r="U605" s="332" t="s">
        <v>883</v>
      </c>
      <c r="V605" s="284"/>
      <c r="W605" s="284">
        <v>300000</v>
      </c>
      <c r="X605" s="292" t="str">
        <f t="shared" si="431"/>
        <v>OK</v>
      </c>
      <c r="Z605" s="292" t="s">
        <v>883</v>
      </c>
      <c r="AA605" s="284">
        <f t="shared" si="438"/>
        <v>0</v>
      </c>
      <c r="AB605" s="284">
        <f t="shared" si="439"/>
        <v>0</v>
      </c>
      <c r="AC605" s="292" t="str">
        <f t="shared" si="432"/>
        <v>OK</v>
      </c>
      <c r="AE605" s="333" t="str">
        <f t="shared" si="440"/>
        <v>세입없음</v>
      </c>
      <c r="AG605" s="318">
        <f t="shared" si="433"/>
        <v>732</v>
      </c>
      <c r="AH605" s="290" t="str">
        <f t="shared" si="437"/>
        <v>OK</v>
      </c>
      <c r="AJ605" s="292" t="str">
        <f t="array" ref="AJ605">IF(D605="","",INDEX(구분표!$I$2:$I$313, MATCH(1,(구분표!$E$2:$E$313='17년일출'!C605)*(구분표!$F$2:$F$313='17년일출'!D605)*(구분표!$G$2:$G$313='17년일출'!B605),0)))</f>
        <v>0248</v>
      </c>
      <c r="AL605" s="292"/>
    </row>
    <row r="606" spans="1:38" ht="50.1" customHeight="1">
      <c r="A606" s="252">
        <v>596</v>
      </c>
      <c r="B606" s="334" t="str">
        <f>IFERROR(VLOOKUP($D606,구분표!$A$2:$C$313,2,FALSE),"")</f>
        <v>보건복지위원회</v>
      </c>
      <c r="C606" s="318" t="str">
        <f>IFERROR(VLOOKUP($D606,구분표!$A$2:$C$313,3,FALSE),"")</f>
        <v>보건복지국</v>
      </c>
      <c r="D606" s="299" t="s">
        <v>346</v>
      </c>
      <c r="E606" s="280" t="s">
        <v>823</v>
      </c>
      <c r="F606" s="335" t="s">
        <v>824</v>
      </c>
      <c r="G606" s="281"/>
      <c r="H606" s="280">
        <v>98</v>
      </c>
      <c r="I606" s="339" t="s">
        <v>2342</v>
      </c>
      <c r="J606" s="283"/>
      <c r="K606" s="284"/>
      <c r="L606" s="285">
        <v>200000</v>
      </c>
      <c r="M606" s="286">
        <f t="shared" si="434"/>
        <v>200000</v>
      </c>
      <c r="N606" s="337"/>
      <c r="O606" s="288"/>
      <c r="P606" s="289">
        <f t="shared" si="435"/>
        <v>0</v>
      </c>
      <c r="Q606" s="290" t="str">
        <f t="shared" si="436"/>
        <v>X</v>
      </c>
      <c r="R606" s="400"/>
      <c r="S606" s="292" t="s">
        <v>883</v>
      </c>
      <c r="U606" s="332" t="s">
        <v>883</v>
      </c>
      <c r="V606" s="284"/>
      <c r="W606" s="284">
        <v>200000</v>
      </c>
      <c r="X606" s="292" t="str">
        <f t="shared" si="431"/>
        <v>OK</v>
      </c>
      <c r="Z606" s="292" t="s">
        <v>883</v>
      </c>
      <c r="AA606" s="284">
        <f t="shared" si="438"/>
        <v>0</v>
      </c>
      <c r="AB606" s="284">
        <f t="shared" si="439"/>
        <v>0</v>
      </c>
      <c r="AC606" s="292" t="str">
        <f t="shared" si="432"/>
        <v>OK</v>
      </c>
      <c r="AE606" s="333" t="str">
        <f t="shared" si="440"/>
        <v>세입없음</v>
      </c>
      <c r="AG606" s="318">
        <f t="shared" si="433"/>
        <v>732</v>
      </c>
      <c r="AH606" s="290" t="str">
        <f t="shared" si="437"/>
        <v>OK</v>
      </c>
      <c r="AJ606" s="292" t="str">
        <f t="array" ref="AJ606">IF(D606="","",INDEX(구분표!$I$2:$I$313, MATCH(1,(구분표!$E$2:$E$313='17년일출'!C606)*(구분표!$F$2:$F$313='17년일출'!D606)*(구분표!$G$2:$G$313='17년일출'!B606),0)))</f>
        <v>0248</v>
      </c>
      <c r="AL606" s="292"/>
    </row>
    <row r="607" spans="1:38" ht="50.1" customHeight="1">
      <c r="A607" s="252">
        <v>597</v>
      </c>
      <c r="B607" s="334" t="str">
        <f>IFERROR(VLOOKUP($D607,구분표!$A$2:$C$313,2,FALSE),"")</f>
        <v>보건복지위원회</v>
      </c>
      <c r="C607" s="318" t="str">
        <f>IFERROR(VLOOKUP($D607,구분표!$A$2:$C$313,3,FALSE),"")</f>
        <v>보건복지국</v>
      </c>
      <c r="D607" s="299" t="s">
        <v>346</v>
      </c>
      <c r="E607" s="280" t="s">
        <v>823</v>
      </c>
      <c r="F607" s="335" t="s">
        <v>824</v>
      </c>
      <c r="G607" s="281"/>
      <c r="H607" s="280">
        <v>99</v>
      </c>
      <c r="I607" s="339" t="s">
        <v>1492</v>
      </c>
      <c r="J607" s="283"/>
      <c r="K607" s="284"/>
      <c r="L607" s="285">
        <v>30000</v>
      </c>
      <c r="M607" s="286">
        <f t="shared" si="434"/>
        <v>30000</v>
      </c>
      <c r="N607" s="337"/>
      <c r="O607" s="288"/>
      <c r="P607" s="289">
        <f t="shared" si="435"/>
        <v>0</v>
      </c>
      <c r="Q607" s="290" t="str">
        <f t="shared" si="436"/>
        <v>X</v>
      </c>
      <c r="R607" s="400"/>
      <c r="S607" s="292" t="s">
        <v>883</v>
      </c>
      <c r="U607" s="332" t="s">
        <v>883</v>
      </c>
      <c r="V607" s="284"/>
      <c r="W607" s="284">
        <v>30000</v>
      </c>
      <c r="X607" s="292" t="str">
        <f t="shared" si="431"/>
        <v>OK</v>
      </c>
      <c r="Z607" s="292" t="s">
        <v>883</v>
      </c>
      <c r="AA607" s="284">
        <f t="shared" si="438"/>
        <v>0</v>
      </c>
      <c r="AB607" s="284">
        <f t="shared" si="439"/>
        <v>0</v>
      </c>
      <c r="AC607" s="292" t="str">
        <f t="shared" si="432"/>
        <v>OK</v>
      </c>
      <c r="AE607" s="333" t="str">
        <f t="shared" si="440"/>
        <v>세입없음</v>
      </c>
      <c r="AG607" s="318">
        <f t="shared" si="433"/>
        <v>732</v>
      </c>
      <c r="AH607" s="290" t="str">
        <f t="shared" si="437"/>
        <v>OK</v>
      </c>
      <c r="AJ607" s="292" t="str">
        <f t="array" ref="AJ607">IF(D607="","",INDEX(구분표!$I$2:$I$313, MATCH(1,(구분표!$E$2:$E$313='17년일출'!C607)*(구분표!$F$2:$F$313='17년일출'!D607)*(구분표!$G$2:$G$313='17년일출'!B607),0)))</f>
        <v>0248</v>
      </c>
      <c r="AL607" s="292"/>
    </row>
    <row r="608" spans="1:38" ht="50.1" customHeight="1">
      <c r="A608" s="252">
        <v>598</v>
      </c>
      <c r="B608" s="334" t="str">
        <f>IFERROR(VLOOKUP($D608,구분표!$A$2:$C$313,2,FALSE),"")</f>
        <v>보건복지위원회</v>
      </c>
      <c r="C608" s="318" t="str">
        <f>IFERROR(VLOOKUP($D608,구분표!$A$2:$C$313,3,FALSE),"")</f>
        <v>보건복지국</v>
      </c>
      <c r="D608" s="299" t="s">
        <v>1958</v>
      </c>
      <c r="E608" s="280" t="s">
        <v>1833</v>
      </c>
      <c r="F608" s="335"/>
      <c r="G608" s="281">
        <v>886</v>
      </c>
      <c r="H608" s="280">
        <v>134</v>
      </c>
      <c r="I608" s="336" t="s">
        <v>1864</v>
      </c>
      <c r="J608" s="283">
        <v>4992000</v>
      </c>
      <c r="K608" s="284"/>
      <c r="L608" s="285"/>
      <c r="M608" s="286">
        <f t="shared" si="434"/>
        <v>4992000</v>
      </c>
      <c r="N608" s="337"/>
      <c r="O608" s="288"/>
      <c r="P608" s="289">
        <f t="shared" si="435"/>
        <v>4992000</v>
      </c>
      <c r="Q608" s="290" t="str">
        <f t="shared" si="436"/>
        <v>X</v>
      </c>
      <c r="R608" s="400"/>
      <c r="S608" s="292" t="s">
        <v>1886</v>
      </c>
      <c r="U608" s="332" t="s">
        <v>1886</v>
      </c>
      <c r="V608" s="284">
        <f>IF($U608&lt;&gt;"도비",IF($S608="국도비","직접입력",SUM($K608:$L608)),)</f>
        <v>0</v>
      </c>
      <c r="W608" s="284">
        <f>IF($U608="도비",SUM($K608:$L608),IF($S608="국도비","직접입력",SUM($K608:$L608)-$V608))</f>
        <v>0</v>
      </c>
      <c r="X608" s="292" t="str">
        <f t="shared" si="431"/>
        <v>OK</v>
      </c>
      <c r="Z608" s="292" t="s">
        <v>1886</v>
      </c>
      <c r="AA608" s="284">
        <f t="shared" si="438"/>
        <v>0</v>
      </c>
      <c r="AB608" s="284">
        <f t="shared" si="439"/>
        <v>0</v>
      </c>
      <c r="AC608" s="292" t="str">
        <f t="shared" si="432"/>
        <v>OK</v>
      </c>
      <c r="AE608" s="333" t="str">
        <f t="shared" si="440"/>
        <v>세입없음</v>
      </c>
      <c r="AG608" s="318">
        <f t="shared" si="433"/>
        <v>732</v>
      </c>
      <c r="AH608" s="290" t="str">
        <f t="shared" si="437"/>
        <v>OK</v>
      </c>
      <c r="AJ608" s="292" t="str">
        <f t="array" ref="AJ608">IF(D608="","",INDEX(구분표!$I$2:$I$313, MATCH(1,(구분표!$E$2:$E$313='17년일출'!C608)*(구분표!$F$2:$F$313='17년일출'!D608)*(구분표!$G$2:$G$313='17년일출'!B608),0)))</f>
        <v>0244</v>
      </c>
      <c r="AL608" s="292"/>
    </row>
    <row r="609" spans="1:38" ht="50.1" customHeight="1">
      <c r="A609" s="252">
        <v>599</v>
      </c>
      <c r="B609" s="334" t="str">
        <f>IFERROR(VLOOKUP($D609,구분표!$A$2:$C$313,2,FALSE),"")</f>
        <v>보건복지위원회</v>
      </c>
      <c r="C609" s="318" t="str">
        <f>IFERROR(VLOOKUP($D609,구분표!$A$2:$C$313,3,FALSE),"")</f>
        <v>보건복지국</v>
      </c>
      <c r="D609" s="299" t="s">
        <v>1958</v>
      </c>
      <c r="E609" s="280" t="s">
        <v>1929</v>
      </c>
      <c r="F609" s="335"/>
      <c r="G609" s="281">
        <v>884</v>
      </c>
      <c r="H609" s="280">
        <v>98</v>
      </c>
      <c r="I609" s="336" t="s">
        <v>1969</v>
      </c>
      <c r="J609" s="283">
        <v>4470050</v>
      </c>
      <c r="K609" s="284"/>
      <c r="L609" s="285"/>
      <c r="M609" s="286">
        <f t="shared" si="434"/>
        <v>4470050</v>
      </c>
      <c r="N609" s="337"/>
      <c r="O609" s="288">
        <v>2475202</v>
      </c>
      <c r="P609" s="289">
        <f t="shared" si="435"/>
        <v>6945252</v>
      </c>
      <c r="Q609" s="290" t="str">
        <f t="shared" si="436"/>
        <v>X</v>
      </c>
      <c r="R609" s="371" t="s">
        <v>2111</v>
      </c>
      <c r="S609" s="292" t="s">
        <v>1945</v>
      </c>
      <c r="U609" s="332" t="s">
        <v>1952</v>
      </c>
      <c r="V609" s="284"/>
      <c r="W609" s="284"/>
      <c r="X609" s="292" t="str">
        <f t="shared" si="431"/>
        <v>OK</v>
      </c>
      <c r="Z609" s="292" t="s">
        <v>1952</v>
      </c>
      <c r="AA609" s="284">
        <v>2475202</v>
      </c>
      <c r="AB609" s="284">
        <v>0</v>
      </c>
      <c r="AC609" s="292" t="str">
        <f t="shared" si="432"/>
        <v>OK</v>
      </c>
      <c r="AE609" s="333" t="s">
        <v>1965</v>
      </c>
      <c r="AG609" s="318">
        <f t="shared" si="433"/>
        <v>4</v>
      </c>
      <c r="AH609" s="290" t="str">
        <f t="shared" si="437"/>
        <v>OK</v>
      </c>
      <c r="AJ609" s="292" t="str">
        <f t="array" ref="AJ609">IF(D609="","",INDEX(구분표!$I$2:$I$313, MATCH(1,(구분표!$E$2:$E$313='17년일출'!C609)*(구분표!$F$2:$F$313='17년일출'!D609)*(구분표!$G$2:$G$313='17년일출'!B609),0)))</f>
        <v>0244</v>
      </c>
      <c r="AL609" s="292"/>
    </row>
    <row r="610" spans="1:38" ht="50.1" customHeight="1">
      <c r="A610" s="252">
        <v>600</v>
      </c>
      <c r="B610" s="334" t="str">
        <f>IFERROR(VLOOKUP($D610,구분표!$A$2:$C$313,2,FALSE),"")</f>
        <v>보건복지위원회</v>
      </c>
      <c r="C610" s="318" t="str">
        <f>IFERROR(VLOOKUP($D610,구분표!$A$2:$C$313,3,FALSE),"")</f>
        <v>복지여성실</v>
      </c>
      <c r="D610" s="299" t="s">
        <v>1964</v>
      </c>
      <c r="E610" s="280" t="s">
        <v>1929</v>
      </c>
      <c r="F610" s="335"/>
      <c r="G610" s="281">
        <v>974</v>
      </c>
      <c r="H610" s="280">
        <v>31</v>
      </c>
      <c r="I610" s="336" t="s">
        <v>1969</v>
      </c>
      <c r="J610" s="283">
        <v>2406950</v>
      </c>
      <c r="K610" s="284"/>
      <c r="L610" s="285"/>
      <c r="M610" s="286">
        <f t="shared" si="434"/>
        <v>2406950</v>
      </c>
      <c r="N610" s="337"/>
      <c r="O610" s="288">
        <v>1332798</v>
      </c>
      <c r="P610" s="289">
        <f t="shared" si="435"/>
        <v>3739748</v>
      </c>
      <c r="Q610" s="290" t="str">
        <f t="shared" si="436"/>
        <v>X</v>
      </c>
      <c r="R610" s="371" t="s">
        <v>2111</v>
      </c>
      <c r="S610" s="292" t="s">
        <v>1945</v>
      </c>
      <c r="U610" s="332" t="s">
        <v>1952</v>
      </c>
      <c r="V610" s="284"/>
      <c r="W610" s="284"/>
      <c r="X610" s="292" t="str">
        <f t="shared" si="431"/>
        <v>OK</v>
      </c>
      <c r="Z610" s="292" t="s">
        <v>1952</v>
      </c>
      <c r="AA610" s="284">
        <v>1332798</v>
      </c>
      <c r="AB610" s="284">
        <v>0</v>
      </c>
      <c r="AC610" s="292" t="str">
        <f t="shared" si="432"/>
        <v>OK</v>
      </c>
      <c r="AE610" s="333" t="s">
        <v>1965</v>
      </c>
      <c r="AG610" s="318">
        <f t="shared" si="433"/>
        <v>4</v>
      </c>
      <c r="AH610" s="290" t="str">
        <f t="shared" si="437"/>
        <v>OK</v>
      </c>
      <c r="AJ610" s="292" t="str">
        <f t="array" ref="AJ610">IF(D610="","",INDEX(구분표!$I$2:$I$313, MATCH(1,(구분표!$E$2:$E$313='17년일출'!C610)*(구분표!$F$2:$F$313='17년일출'!D610)*(구분표!$G$2:$G$313='17년일출'!B610),0)))</f>
        <v>0252</v>
      </c>
      <c r="AL610" s="292"/>
    </row>
    <row r="611" spans="1:38" ht="50.1" customHeight="1">
      <c r="A611" s="252">
        <v>601</v>
      </c>
      <c r="B611" s="334" t="str">
        <f>IFERROR(VLOOKUP($D611,구분표!$A$2:$C$313,2,FALSE),"")</f>
        <v>보건복지위원회</v>
      </c>
      <c r="C611" s="318" t="str">
        <f>IFERROR(VLOOKUP($D611,구분표!$A$2:$C$313,3,FALSE),"")</f>
        <v>보건복지국</v>
      </c>
      <c r="D611" s="299" t="s">
        <v>1958</v>
      </c>
      <c r="E611" s="280" t="s">
        <v>1929</v>
      </c>
      <c r="F611" s="335"/>
      <c r="G611" s="281">
        <v>884</v>
      </c>
      <c r="H611" s="280">
        <v>101</v>
      </c>
      <c r="I611" s="336" t="s">
        <v>1970</v>
      </c>
      <c r="J611" s="283">
        <v>1180855</v>
      </c>
      <c r="K611" s="284"/>
      <c r="L611" s="285"/>
      <c r="M611" s="286">
        <f t="shared" si="434"/>
        <v>1180855</v>
      </c>
      <c r="N611" s="337">
        <v>-28348</v>
      </c>
      <c r="O611" s="288"/>
      <c r="P611" s="289">
        <f t="shared" si="435"/>
        <v>1152507</v>
      </c>
      <c r="Q611" s="290" t="str">
        <f t="shared" si="436"/>
        <v>X</v>
      </c>
      <c r="R611" s="371" t="s">
        <v>2111</v>
      </c>
      <c r="S611" s="292" t="s">
        <v>1945</v>
      </c>
      <c r="U611" s="332" t="s">
        <v>1952</v>
      </c>
      <c r="V611" s="284"/>
      <c r="W611" s="284"/>
      <c r="X611" s="292" t="str">
        <f t="shared" si="431"/>
        <v>OK</v>
      </c>
      <c r="Z611" s="292" t="s">
        <v>1952</v>
      </c>
      <c r="AA611" s="284">
        <v>-27300</v>
      </c>
      <c r="AB611" s="284">
        <v>-1048</v>
      </c>
      <c r="AC611" s="292" t="str">
        <f t="shared" si="432"/>
        <v>OK</v>
      </c>
      <c r="AE611" s="333" t="s">
        <v>1965</v>
      </c>
      <c r="AG611" s="318">
        <f t="shared" si="433"/>
        <v>4</v>
      </c>
      <c r="AH611" s="290" t="str">
        <f t="shared" si="437"/>
        <v>OK</v>
      </c>
      <c r="AJ611" s="292" t="str">
        <f t="array" ref="AJ611">IF(D611="","",INDEX(구분표!$I$2:$I$313, MATCH(1,(구분표!$E$2:$E$313='17년일출'!C611)*(구분표!$F$2:$F$313='17년일출'!D611)*(구분표!$G$2:$G$313='17년일출'!B611),0)))</f>
        <v>0244</v>
      </c>
      <c r="AL611" s="292"/>
    </row>
    <row r="612" spans="1:38" ht="50.1" customHeight="1">
      <c r="A612" s="252">
        <v>602</v>
      </c>
      <c r="B612" s="334" t="str">
        <f>IFERROR(VLOOKUP($D612,구분표!$A$2:$C$313,2,FALSE),"")</f>
        <v>보건복지위원회</v>
      </c>
      <c r="C612" s="318" t="str">
        <f>IFERROR(VLOOKUP($D612,구분표!$A$2:$C$313,3,FALSE),"")</f>
        <v>복지여성실</v>
      </c>
      <c r="D612" s="299" t="s">
        <v>1964</v>
      </c>
      <c r="E612" s="280" t="s">
        <v>1929</v>
      </c>
      <c r="F612" s="335"/>
      <c r="G612" s="281">
        <v>974</v>
      </c>
      <c r="H612" s="280">
        <v>35</v>
      </c>
      <c r="I612" s="336" t="s">
        <v>1970</v>
      </c>
      <c r="J612" s="283">
        <v>635845</v>
      </c>
      <c r="K612" s="284"/>
      <c r="L612" s="285"/>
      <c r="M612" s="286">
        <f t="shared" si="434"/>
        <v>635845</v>
      </c>
      <c r="N612" s="337">
        <v>-15264</v>
      </c>
      <c r="O612" s="288"/>
      <c r="P612" s="289">
        <f t="shared" si="435"/>
        <v>620581</v>
      </c>
      <c r="Q612" s="290" t="str">
        <f t="shared" si="436"/>
        <v>X</v>
      </c>
      <c r="R612" s="371" t="s">
        <v>2111</v>
      </c>
      <c r="S612" s="292" t="s">
        <v>1945</v>
      </c>
      <c r="U612" s="332" t="s">
        <v>1952</v>
      </c>
      <c r="V612" s="284"/>
      <c r="W612" s="284"/>
      <c r="X612" s="292" t="str">
        <f t="shared" si="431"/>
        <v>OK</v>
      </c>
      <c r="Z612" s="292" t="s">
        <v>1952</v>
      </c>
      <c r="AA612" s="284">
        <v>-14700</v>
      </c>
      <c r="AB612" s="284">
        <v>-564</v>
      </c>
      <c r="AC612" s="292" t="str">
        <f t="shared" si="432"/>
        <v>OK</v>
      </c>
      <c r="AE612" s="333" t="s">
        <v>1965</v>
      </c>
      <c r="AG612" s="318">
        <f t="shared" si="433"/>
        <v>4</v>
      </c>
      <c r="AH612" s="290" t="str">
        <f t="shared" si="437"/>
        <v>OK</v>
      </c>
      <c r="AJ612" s="292" t="str">
        <f t="array" ref="AJ612">IF(D612="","",INDEX(구분표!$I$2:$I$313, MATCH(1,(구분표!$E$2:$E$313='17년일출'!C612)*(구분표!$F$2:$F$313='17년일출'!D612)*(구분표!$G$2:$G$313='17년일출'!B612),0)))</f>
        <v>0252</v>
      </c>
      <c r="AL612" s="292"/>
    </row>
    <row r="613" spans="1:38" ht="50.1" customHeight="1">
      <c r="A613" s="252">
        <v>603</v>
      </c>
      <c r="B613" s="334" t="str">
        <f>IFERROR(VLOOKUP($D613,구분표!$A$2:$C$313,2,FALSE),"")</f>
        <v>보건복지위원회</v>
      </c>
      <c r="C613" s="318" t="str">
        <f>IFERROR(VLOOKUP($D613,구분표!$A$2:$C$313,3,FALSE),"")</f>
        <v>보건복지국</v>
      </c>
      <c r="D613" s="299" t="s">
        <v>1959</v>
      </c>
      <c r="E613" s="280" t="s">
        <v>1929</v>
      </c>
      <c r="F613" s="335" t="s">
        <v>1968</v>
      </c>
      <c r="G613" s="281">
        <v>900</v>
      </c>
      <c r="H613" s="280">
        <v>378</v>
      </c>
      <c r="I613" s="336" t="s">
        <v>1971</v>
      </c>
      <c r="J613" s="283">
        <v>4881967</v>
      </c>
      <c r="K613" s="284"/>
      <c r="L613" s="285"/>
      <c r="M613" s="286">
        <f t="shared" si="434"/>
        <v>4881967</v>
      </c>
      <c r="N613" s="337"/>
      <c r="O613" s="288">
        <v>2209038</v>
      </c>
      <c r="P613" s="289">
        <f t="shared" si="435"/>
        <v>7091005</v>
      </c>
      <c r="Q613" s="290" t="str">
        <f t="shared" si="436"/>
        <v>X</v>
      </c>
      <c r="R613" s="371" t="s">
        <v>2111</v>
      </c>
      <c r="S613" s="292" t="s">
        <v>1945</v>
      </c>
      <c r="U613" s="332" t="s">
        <v>1952</v>
      </c>
      <c r="V613" s="284"/>
      <c r="W613" s="284"/>
      <c r="X613" s="292" t="str">
        <f t="shared" si="431"/>
        <v>OK</v>
      </c>
      <c r="Z613" s="292" t="s">
        <v>1952</v>
      </c>
      <c r="AA613" s="284">
        <v>1920902</v>
      </c>
      <c r="AB613" s="284">
        <v>288136</v>
      </c>
      <c r="AC613" s="292" t="str">
        <f t="shared" si="432"/>
        <v>OK</v>
      </c>
      <c r="AE613" s="333" t="s">
        <v>1966</v>
      </c>
      <c r="AG613" s="318">
        <f t="shared" si="433"/>
        <v>2</v>
      </c>
      <c r="AH613" s="290" t="str">
        <f t="shared" si="437"/>
        <v>OK</v>
      </c>
      <c r="AJ613" s="292" t="str">
        <f t="array" ref="AJ613">IF(D613="","",INDEX(구분표!$I$2:$I$313, MATCH(1,(구분표!$E$2:$E$313='17년일출'!C613)*(구분표!$F$2:$F$313='17년일출'!D613)*(구분표!$G$2:$G$313='17년일출'!B613),0)))</f>
        <v>0245</v>
      </c>
      <c r="AL613" s="292"/>
    </row>
    <row r="614" spans="1:38" ht="50.1" customHeight="1">
      <c r="A614" s="252">
        <v>604</v>
      </c>
      <c r="B614" s="334" t="str">
        <f>IFERROR(VLOOKUP($D614,구분표!$A$2:$C$313,2,FALSE),"")</f>
        <v>보건복지위원회</v>
      </c>
      <c r="C614" s="318" t="str">
        <f>IFERROR(VLOOKUP($D614,구분표!$A$2:$C$313,3,FALSE),"")</f>
        <v>복지여성실</v>
      </c>
      <c r="D614" s="299" t="s">
        <v>1964</v>
      </c>
      <c r="E614" s="280" t="s">
        <v>1929</v>
      </c>
      <c r="F614" s="335" t="s">
        <v>1968</v>
      </c>
      <c r="G614" s="281">
        <v>979</v>
      </c>
      <c r="H614" s="280">
        <v>102</v>
      </c>
      <c r="I614" s="336" t="s">
        <v>1971</v>
      </c>
      <c r="J614" s="283">
        <v>1712003</v>
      </c>
      <c r="K614" s="284"/>
      <c r="L614" s="285"/>
      <c r="M614" s="286">
        <f t="shared" si="434"/>
        <v>1712003</v>
      </c>
      <c r="N614" s="337"/>
      <c r="O614" s="288">
        <v>872565</v>
      </c>
      <c r="P614" s="289">
        <f t="shared" si="435"/>
        <v>2584568</v>
      </c>
      <c r="Q614" s="290" t="str">
        <f t="shared" si="436"/>
        <v>X</v>
      </c>
      <c r="R614" s="371" t="s">
        <v>2111</v>
      </c>
      <c r="S614" s="292" t="s">
        <v>1945</v>
      </c>
      <c r="U614" s="332" t="s">
        <v>1952</v>
      </c>
      <c r="V614" s="284"/>
      <c r="W614" s="284"/>
      <c r="X614" s="292" t="str">
        <f t="shared" si="431"/>
        <v>OK</v>
      </c>
      <c r="Z614" s="292" t="s">
        <v>1952</v>
      </c>
      <c r="AA614" s="284">
        <v>758753</v>
      </c>
      <c r="AB614" s="284">
        <v>113812</v>
      </c>
      <c r="AC614" s="292" t="str">
        <f t="shared" si="432"/>
        <v>OK</v>
      </c>
      <c r="AE614" s="333" t="s">
        <v>1966</v>
      </c>
      <c r="AG614" s="318">
        <f t="shared" si="433"/>
        <v>2</v>
      </c>
      <c r="AH614" s="290" t="str">
        <f t="shared" si="437"/>
        <v>OK</v>
      </c>
      <c r="AJ614" s="292" t="str">
        <f t="array" ref="AJ614">IF(D614="","",INDEX(구분표!$I$2:$I$313, MATCH(1,(구분표!$E$2:$E$313='17년일출'!C614)*(구분표!$F$2:$F$313='17년일출'!D614)*(구분표!$G$2:$G$313='17년일출'!B614),0)))</f>
        <v>0252</v>
      </c>
      <c r="AL614" s="292"/>
    </row>
    <row r="615" spans="1:38" ht="50.1" customHeight="1">
      <c r="A615" s="252">
        <v>605</v>
      </c>
      <c r="B615" s="334" t="str">
        <f>IFERROR(VLOOKUP($D615,구분표!$A$2:$C$313,2,FALSE),"")</f>
        <v>보건복지위원회</v>
      </c>
      <c r="C615" s="318" t="str">
        <f>IFERROR(VLOOKUP($D615,구분표!$A$2:$C$313,3,FALSE),"")</f>
        <v>보건복지국</v>
      </c>
      <c r="D615" s="299" t="s">
        <v>1960</v>
      </c>
      <c r="E615" s="280" t="s">
        <v>1929</v>
      </c>
      <c r="F615" s="335"/>
      <c r="G615" s="281">
        <v>962</v>
      </c>
      <c r="H615" s="280">
        <v>517</v>
      </c>
      <c r="I615" s="336" t="s">
        <v>1972</v>
      </c>
      <c r="J615" s="283">
        <v>55440</v>
      </c>
      <c r="K615" s="284"/>
      <c r="L615" s="285"/>
      <c r="M615" s="286">
        <f t="shared" si="434"/>
        <v>55440</v>
      </c>
      <c r="N615" s="337"/>
      <c r="O615" s="288">
        <v>8431</v>
      </c>
      <c r="P615" s="289">
        <f t="shared" si="435"/>
        <v>63871</v>
      </c>
      <c r="Q615" s="290" t="str">
        <f t="shared" si="436"/>
        <v>X</v>
      </c>
      <c r="R615" s="371" t="s">
        <v>2111</v>
      </c>
      <c r="S615" s="292" t="s">
        <v>1945</v>
      </c>
      <c r="U615" s="332" t="s">
        <v>1952</v>
      </c>
      <c r="V615" s="284"/>
      <c r="W615" s="284"/>
      <c r="X615" s="292" t="str">
        <f t="shared" si="431"/>
        <v>OK</v>
      </c>
      <c r="Z615" s="292" t="s">
        <v>1952</v>
      </c>
      <c r="AA615" s="284">
        <v>8431</v>
      </c>
      <c r="AB615" s="284">
        <v>0</v>
      </c>
      <c r="AC615" s="292" t="str">
        <f t="shared" si="432"/>
        <v>OK</v>
      </c>
      <c r="AE615" s="333" t="s">
        <v>1967</v>
      </c>
      <c r="AG615" s="318">
        <f t="shared" si="433"/>
        <v>1</v>
      </c>
      <c r="AH615" s="290" t="str">
        <f t="shared" si="437"/>
        <v>OK</v>
      </c>
      <c r="AJ615" s="292" t="str">
        <f t="array" ref="AJ615">IF(D615="","",INDEX(구분표!$I$2:$I$313, MATCH(1,(구분표!$E$2:$E$313='17년일출'!C615)*(구분표!$F$2:$F$313='17년일출'!D615)*(구분표!$G$2:$G$313='17년일출'!B615),0)))</f>
        <v>0250</v>
      </c>
      <c r="AL615" s="292"/>
    </row>
    <row r="616" spans="1:38" ht="50.1" customHeight="1">
      <c r="A616" s="252">
        <v>606</v>
      </c>
      <c r="B616" s="334" t="str">
        <f>IFERROR(VLOOKUP($D616,구분표!$A$2:$C$313,2,FALSE),"")</f>
        <v>보건복지위원회</v>
      </c>
      <c r="C616" s="318" t="str">
        <f>IFERROR(VLOOKUP($D616,구분표!$A$2:$C$313,3,FALSE),"")</f>
        <v>보건복지국</v>
      </c>
      <c r="D616" s="299" t="s">
        <v>1998</v>
      </c>
      <c r="E616" s="280" t="s">
        <v>1978</v>
      </c>
      <c r="F616" s="335"/>
      <c r="G616" s="281">
        <v>914</v>
      </c>
      <c r="H616" s="280">
        <v>574</v>
      </c>
      <c r="I616" s="336" t="s">
        <v>2006</v>
      </c>
      <c r="J616" s="283">
        <v>8504153</v>
      </c>
      <c r="K616" s="284"/>
      <c r="L616" s="285"/>
      <c r="M616" s="286">
        <f t="shared" ref="M616:M625" si="441">J616+K616+L616</f>
        <v>8504153</v>
      </c>
      <c r="N616" s="337"/>
      <c r="O616" s="288">
        <v>519935</v>
      </c>
      <c r="P616" s="289">
        <f t="shared" ref="P616:P625" si="442">J616+N616+O616</f>
        <v>9024088</v>
      </c>
      <c r="Q616" s="290" t="str">
        <f t="shared" ref="Q616:Q625" si="443">IF(AND((M616=0),(P616&gt;0)),"O",IF(AND((K616&lt;0),(M616-P616&lt;0)),"O","X"))</f>
        <v>X</v>
      </c>
      <c r="R616" s="371" t="s">
        <v>2111</v>
      </c>
      <c r="S616" s="292" t="s">
        <v>1984</v>
      </c>
      <c r="U616" s="332" t="s">
        <v>1981</v>
      </c>
      <c r="V616" s="284"/>
      <c r="W616" s="284"/>
      <c r="X616" s="292" t="str">
        <f t="shared" si="431"/>
        <v>OK</v>
      </c>
      <c r="Z616" s="292" t="s">
        <v>1981</v>
      </c>
      <c r="AA616" s="284">
        <v>488530</v>
      </c>
      <c r="AB616" s="284">
        <v>31405</v>
      </c>
      <c r="AC616" s="292" t="str">
        <f t="shared" si="432"/>
        <v>OK</v>
      </c>
      <c r="AE616" s="333" t="s">
        <v>2002</v>
      </c>
      <c r="AG616" s="318">
        <f t="shared" si="433"/>
        <v>2</v>
      </c>
      <c r="AH616" s="290" t="str">
        <f t="shared" ref="AH616:AH625" si="444">IF(U616="","",IF(AND(U616="도비",AE616="세입없음"),"OK",IF(AND(U616&lt;&gt;"도비",AE616&lt;&gt;""),"OK","@@")))</f>
        <v>OK</v>
      </c>
      <c r="AJ616" s="292" t="str">
        <f t="array" ref="AJ616">IF(D616="","",INDEX(구분표!$I$2:$I$313, MATCH(1,(구분표!$E$2:$E$313='17년일출'!C616)*(구분표!$F$2:$F$313='17년일출'!D616)*(구분표!$G$2:$G$313='17년일출'!B616),0)))</f>
        <v>0247</v>
      </c>
      <c r="AL616" s="292"/>
    </row>
    <row r="617" spans="1:38" ht="50.1" customHeight="1">
      <c r="A617" s="252">
        <v>607</v>
      </c>
      <c r="B617" s="334" t="str">
        <f>IFERROR(VLOOKUP($D617,구분표!$A$2:$C$313,2,FALSE),"")</f>
        <v>보건복지위원회</v>
      </c>
      <c r="C617" s="318" t="str">
        <f>IFERROR(VLOOKUP($D617,구분표!$A$2:$C$313,3,FALSE),"")</f>
        <v>복지여성실</v>
      </c>
      <c r="D617" s="299" t="s">
        <v>2005</v>
      </c>
      <c r="E617" s="280" t="s">
        <v>1978</v>
      </c>
      <c r="F617" s="335"/>
      <c r="G617" s="281">
        <v>985</v>
      </c>
      <c r="H617" s="280">
        <v>214</v>
      </c>
      <c r="I617" s="336" t="s">
        <v>2006</v>
      </c>
      <c r="J617" s="283">
        <v>4091661</v>
      </c>
      <c r="K617" s="284"/>
      <c r="L617" s="285"/>
      <c r="M617" s="286">
        <f t="shared" si="441"/>
        <v>4091661</v>
      </c>
      <c r="N617" s="337"/>
      <c r="O617" s="288">
        <v>250168</v>
      </c>
      <c r="P617" s="289">
        <f t="shared" si="442"/>
        <v>4341829</v>
      </c>
      <c r="Q617" s="290" t="str">
        <f t="shared" si="443"/>
        <v>X</v>
      </c>
      <c r="R617" s="371" t="s">
        <v>2111</v>
      </c>
      <c r="S617" s="292" t="s">
        <v>1984</v>
      </c>
      <c r="U617" s="332" t="s">
        <v>1981</v>
      </c>
      <c r="V617" s="284"/>
      <c r="W617" s="284"/>
      <c r="X617" s="292" t="str">
        <f t="shared" si="431"/>
        <v>OK</v>
      </c>
      <c r="Z617" s="292" t="s">
        <v>1981</v>
      </c>
      <c r="AA617" s="284">
        <v>235057</v>
      </c>
      <c r="AB617" s="284">
        <v>15111</v>
      </c>
      <c r="AC617" s="292" t="str">
        <f t="shared" si="432"/>
        <v>OK</v>
      </c>
      <c r="AE617" s="333" t="s">
        <v>2001</v>
      </c>
      <c r="AG617" s="318">
        <f t="shared" si="433"/>
        <v>2</v>
      </c>
      <c r="AH617" s="290" t="str">
        <f t="shared" si="444"/>
        <v>OK</v>
      </c>
      <c r="AJ617" s="292" t="str">
        <f t="array" ref="AJ617">IF(D617="","",INDEX(구분표!$I$2:$I$313, MATCH(1,(구분표!$E$2:$E$313='17년일출'!C617)*(구분표!$F$2:$F$313='17년일출'!D617)*(구분표!$G$2:$G$313='17년일출'!B617),0)))</f>
        <v>0252</v>
      </c>
      <c r="AL617" s="292"/>
    </row>
    <row r="618" spans="1:38" ht="50.1" customHeight="1">
      <c r="A618" s="252">
        <v>608</v>
      </c>
      <c r="B618" s="334" t="str">
        <f>IFERROR(VLOOKUP($D618,구분표!$A$2:$C$313,2,FALSE),"")</f>
        <v>보건복지위원회</v>
      </c>
      <c r="C618" s="318" t="str">
        <f>IFERROR(VLOOKUP($D618,구분표!$A$2:$C$313,3,FALSE),"")</f>
        <v>보건복지국</v>
      </c>
      <c r="D618" s="299" t="s">
        <v>1998</v>
      </c>
      <c r="E618" s="280" t="s">
        <v>1978</v>
      </c>
      <c r="F618" s="335"/>
      <c r="G618" s="281">
        <v>914</v>
      </c>
      <c r="H618" s="280">
        <v>582</v>
      </c>
      <c r="I618" s="336" t="s">
        <v>2007</v>
      </c>
      <c r="J618" s="283">
        <v>76599822</v>
      </c>
      <c r="K618" s="284"/>
      <c r="L618" s="285"/>
      <c r="M618" s="286">
        <f t="shared" ref="M618:M619" si="445">J618+K618+L618</f>
        <v>76599822</v>
      </c>
      <c r="N618" s="337"/>
      <c r="O618" s="288">
        <v>1737633</v>
      </c>
      <c r="P618" s="289">
        <f t="shared" ref="P618:P619" si="446">J618+N618+O618</f>
        <v>78337455</v>
      </c>
      <c r="Q618" s="290" t="str">
        <f t="shared" ref="Q618:Q619" si="447">IF(AND((M618=0),(P618&gt;0)),"O",IF(AND((K618&lt;0),(M618-P618&lt;0)),"O","X"))</f>
        <v>X</v>
      </c>
      <c r="R618" s="371" t="s">
        <v>2111</v>
      </c>
      <c r="S618" s="292" t="s">
        <v>1984</v>
      </c>
      <c r="U618" s="332" t="s">
        <v>1981</v>
      </c>
      <c r="V618" s="284"/>
      <c r="W618" s="284"/>
      <c r="X618" s="292" t="str">
        <f t="shared" si="431"/>
        <v>OK</v>
      </c>
      <c r="Z618" s="292" t="s">
        <v>1981</v>
      </c>
      <c r="AA618" s="284">
        <v>179932</v>
      </c>
      <c r="AB618" s="284">
        <v>1557701</v>
      </c>
      <c r="AC618" s="292" t="str">
        <f t="shared" si="432"/>
        <v>OK</v>
      </c>
      <c r="AE618" s="333" t="s">
        <v>2003</v>
      </c>
      <c r="AG618" s="318">
        <f t="shared" si="433"/>
        <v>2</v>
      </c>
      <c r="AH618" s="290" t="str">
        <f t="shared" ref="AH618:AH619" si="448">IF(U618="","",IF(AND(U618="도비",AE618="세입없음"),"OK",IF(AND(U618&lt;&gt;"도비",AE618&lt;&gt;""),"OK","@@")))</f>
        <v>OK</v>
      </c>
      <c r="AJ618" s="292" t="str">
        <f t="array" ref="AJ618">IF(D618="","",INDEX(구분표!$I$2:$I$313, MATCH(1,(구분표!$E$2:$E$313='17년일출'!C618)*(구분표!$F$2:$F$313='17년일출'!D618)*(구분표!$G$2:$G$313='17년일출'!B618),0)))</f>
        <v>0247</v>
      </c>
      <c r="AL618" s="292"/>
    </row>
    <row r="619" spans="1:38" ht="50.1" customHeight="1">
      <c r="A619" s="252">
        <v>609</v>
      </c>
      <c r="B619" s="334" t="str">
        <f>IFERROR(VLOOKUP($D619,구분표!$A$2:$C$313,2,FALSE),"")</f>
        <v>보건복지위원회</v>
      </c>
      <c r="C619" s="318" t="str">
        <f>IFERROR(VLOOKUP($D619,구분표!$A$2:$C$313,3,FALSE),"")</f>
        <v>복지여성실</v>
      </c>
      <c r="D619" s="299" t="s">
        <v>2005</v>
      </c>
      <c r="E619" s="280" t="s">
        <v>1978</v>
      </c>
      <c r="F619" s="335"/>
      <c r="G619" s="281">
        <v>986</v>
      </c>
      <c r="H619" s="280">
        <v>222</v>
      </c>
      <c r="I619" s="336" t="s">
        <v>2007</v>
      </c>
      <c r="J619" s="283">
        <v>34090149</v>
      </c>
      <c r="K619" s="284"/>
      <c r="L619" s="285"/>
      <c r="M619" s="286">
        <f t="shared" si="445"/>
        <v>34090149</v>
      </c>
      <c r="N619" s="337"/>
      <c r="O619" s="288">
        <v>773310</v>
      </c>
      <c r="P619" s="289">
        <f t="shared" si="446"/>
        <v>34863459</v>
      </c>
      <c r="Q619" s="290" t="str">
        <f t="shared" si="447"/>
        <v>X</v>
      </c>
      <c r="R619" s="371" t="s">
        <v>2111</v>
      </c>
      <c r="S619" s="292" t="s">
        <v>1984</v>
      </c>
      <c r="U619" s="332" t="s">
        <v>1981</v>
      </c>
      <c r="V619" s="284"/>
      <c r="W619" s="284"/>
      <c r="X619" s="292" t="str">
        <f t="shared" si="431"/>
        <v>OK</v>
      </c>
      <c r="Z619" s="292" t="s">
        <v>1981</v>
      </c>
      <c r="AA619" s="284">
        <v>80068</v>
      </c>
      <c r="AB619" s="284">
        <v>693242</v>
      </c>
      <c r="AC619" s="292" t="str">
        <f t="shared" si="432"/>
        <v>OK</v>
      </c>
      <c r="AE619" s="333" t="s">
        <v>2003</v>
      </c>
      <c r="AG619" s="318">
        <f t="shared" si="433"/>
        <v>2</v>
      </c>
      <c r="AH619" s="290" t="str">
        <f t="shared" si="448"/>
        <v>OK</v>
      </c>
      <c r="AJ619" s="292" t="str">
        <f t="array" ref="AJ619">IF(D619="","",INDEX(구분표!$I$2:$I$313, MATCH(1,(구분표!$E$2:$E$313='17년일출'!C619)*(구분표!$F$2:$F$313='17년일출'!D619)*(구분표!$G$2:$G$313='17년일출'!B619),0)))</f>
        <v>0252</v>
      </c>
      <c r="AL619" s="292"/>
    </row>
    <row r="620" spans="1:38" ht="50.1" customHeight="1">
      <c r="A620" s="252">
        <v>610</v>
      </c>
      <c r="B620" s="334" t="str">
        <f>IFERROR(VLOOKUP($D620,구분표!$A$2:$C$313,2,FALSE),"")</f>
        <v>보건복지위원회</v>
      </c>
      <c r="C620" s="318" t="str">
        <f>IFERROR(VLOOKUP($D620,구분표!$A$2:$C$313,3,FALSE),"")</f>
        <v>보건복지국</v>
      </c>
      <c r="D620" s="299" t="s">
        <v>1998</v>
      </c>
      <c r="E620" s="280" t="s">
        <v>1978</v>
      </c>
      <c r="F620" s="335"/>
      <c r="G620" s="281">
        <v>915</v>
      </c>
      <c r="H620" s="280">
        <v>586</v>
      </c>
      <c r="I620" s="336" t="s">
        <v>2008</v>
      </c>
      <c r="J620" s="283">
        <v>2194033</v>
      </c>
      <c r="K620" s="284"/>
      <c r="L620" s="285"/>
      <c r="M620" s="286">
        <f t="shared" si="441"/>
        <v>2194033</v>
      </c>
      <c r="N620" s="337"/>
      <c r="O620" s="288">
        <v>617706</v>
      </c>
      <c r="P620" s="289">
        <f t="shared" si="442"/>
        <v>2811739</v>
      </c>
      <c r="Q620" s="290" t="str">
        <f t="shared" si="443"/>
        <v>X</v>
      </c>
      <c r="R620" s="371" t="s">
        <v>2111</v>
      </c>
      <c r="S620" s="292" t="s">
        <v>1984</v>
      </c>
      <c r="U620" s="332" t="s">
        <v>1981</v>
      </c>
      <c r="V620" s="284"/>
      <c r="W620" s="284"/>
      <c r="X620" s="292" t="str">
        <f t="shared" ref="X620:X641" si="449">IF(SUM($K620:$L620)=SUM($V620:$W620),"OK","검토")</f>
        <v>OK</v>
      </c>
      <c r="Z620" s="292" t="s">
        <v>1981</v>
      </c>
      <c r="AA620" s="284">
        <v>617706</v>
      </c>
      <c r="AB620" s="284"/>
      <c r="AC620" s="292" t="str">
        <f t="shared" ref="AC620:AC641" si="450">IF(SUM(N620:O620)=SUM(AA620:AB620),"OK","검토")</f>
        <v>OK</v>
      </c>
      <c r="AE620" s="333" t="s">
        <v>2004</v>
      </c>
      <c r="AG620" s="318">
        <f t="shared" ref="AG620:AG641" si="451">IF(AE620="","",COUNTIF($AE$7:$AE$925,AE620))</f>
        <v>2</v>
      </c>
      <c r="AH620" s="290" t="str">
        <f t="shared" si="444"/>
        <v>OK</v>
      </c>
      <c r="AJ620" s="292" t="str">
        <f t="array" ref="AJ620">IF(D620="","",INDEX(구분표!$I$2:$I$313, MATCH(1,(구분표!$E$2:$E$313='17년일출'!C620)*(구분표!$F$2:$F$313='17년일출'!D620)*(구분표!$G$2:$G$313='17년일출'!B620),0)))</f>
        <v>0247</v>
      </c>
      <c r="AL620" s="292"/>
    </row>
    <row r="621" spans="1:38" ht="50.1" customHeight="1">
      <c r="A621" s="252">
        <v>611</v>
      </c>
      <c r="B621" s="334" t="str">
        <f>IFERROR(VLOOKUP($D621,구분표!$A$2:$C$313,2,FALSE),"")</f>
        <v>보건복지위원회</v>
      </c>
      <c r="C621" s="318" t="str">
        <f>IFERROR(VLOOKUP($D621,구분표!$A$2:$C$313,3,FALSE),"")</f>
        <v>복지여성실</v>
      </c>
      <c r="D621" s="299" t="s">
        <v>2005</v>
      </c>
      <c r="E621" s="280" t="s">
        <v>1978</v>
      </c>
      <c r="F621" s="335"/>
      <c r="G621" s="281">
        <v>986</v>
      </c>
      <c r="H621" s="280">
        <v>226</v>
      </c>
      <c r="I621" s="336" t="s">
        <v>2008</v>
      </c>
      <c r="J621" s="283">
        <v>1062967</v>
      </c>
      <c r="K621" s="284"/>
      <c r="L621" s="285"/>
      <c r="M621" s="286">
        <f t="shared" si="441"/>
        <v>1062967</v>
      </c>
      <c r="N621" s="337"/>
      <c r="O621" s="288">
        <v>299267</v>
      </c>
      <c r="P621" s="289">
        <f t="shared" si="442"/>
        <v>1362234</v>
      </c>
      <c r="Q621" s="290" t="str">
        <f t="shared" si="443"/>
        <v>X</v>
      </c>
      <c r="R621" s="371" t="s">
        <v>2111</v>
      </c>
      <c r="S621" s="292" t="s">
        <v>1984</v>
      </c>
      <c r="U621" s="332" t="s">
        <v>1981</v>
      </c>
      <c r="V621" s="284"/>
      <c r="W621" s="284"/>
      <c r="X621" s="292" t="str">
        <f t="shared" si="449"/>
        <v>OK</v>
      </c>
      <c r="Z621" s="292" t="s">
        <v>1981</v>
      </c>
      <c r="AA621" s="284">
        <v>299267</v>
      </c>
      <c r="AB621" s="284"/>
      <c r="AC621" s="292" t="str">
        <f t="shared" si="450"/>
        <v>OK</v>
      </c>
      <c r="AE621" s="333" t="s">
        <v>2004</v>
      </c>
      <c r="AG621" s="318">
        <f t="shared" si="451"/>
        <v>2</v>
      </c>
      <c r="AH621" s="290" t="str">
        <f t="shared" si="444"/>
        <v>OK</v>
      </c>
      <c r="AJ621" s="292" t="str">
        <f t="array" ref="AJ621">IF(D621="","",INDEX(구분표!$I$2:$I$313, MATCH(1,(구분표!$E$2:$E$313='17년일출'!C621)*(구분표!$F$2:$F$313='17년일출'!D621)*(구분표!$G$2:$G$313='17년일출'!B621),0)))</f>
        <v>0252</v>
      </c>
      <c r="AL621" s="292"/>
    </row>
    <row r="622" spans="1:38" ht="50.1" customHeight="1">
      <c r="A622" s="252">
        <v>612</v>
      </c>
      <c r="B622" s="334" t="str">
        <f>IFERROR(VLOOKUP($D622,구분표!$A$2:$C$313,2,FALSE),"")</f>
        <v>보건복지위원회</v>
      </c>
      <c r="C622" s="318" t="str">
        <f>IFERROR(VLOOKUP($D622,구분표!$A$2:$C$313,3,FALSE),"")</f>
        <v>보건복지국</v>
      </c>
      <c r="D622" s="299" t="s">
        <v>597</v>
      </c>
      <c r="E622" s="280" t="s">
        <v>822</v>
      </c>
      <c r="F622" s="335"/>
      <c r="G622" s="281">
        <v>883</v>
      </c>
      <c r="H622" s="280">
        <v>89</v>
      </c>
      <c r="I622" s="336" t="s">
        <v>2084</v>
      </c>
      <c r="J622" s="283">
        <v>428864400</v>
      </c>
      <c r="K622" s="284"/>
      <c r="L622" s="285"/>
      <c r="M622" s="286">
        <f t="shared" si="441"/>
        <v>428864400</v>
      </c>
      <c r="N622" s="337"/>
      <c r="O622" s="288">
        <v>7166869</v>
      </c>
      <c r="P622" s="289">
        <f t="shared" si="442"/>
        <v>436031269</v>
      </c>
      <c r="Q622" s="290" t="str">
        <f t="shared" si="443"/>
        <v>X</v>
      </c>
      <c r="R622" s="371" t="s">
        <v>2111</v>
      </c>
      <c r="S622" s="292" t="s">
        <v>1984</v>
      </c>
      <c r="U622" s="332" t="s">
        <v>1981</v>
      </c>
      <c r="V622" s="284"/>
      <c r="W622" s="284"/>
      <c r="X622" s="292" t="str">
        <f t="shared" si="449"/>
        <v>OK</v>
      </c>
      <c r="Z622" s="292" t="s">
        <v>899</v>
      </c>
      <c r="AA622" s="284">
        <v>6530397</v>
      </c>
      <c r="AB622" s="284">
        <v>636472</v>
      </c>
      <c r="AC622" s="292" t="str">
        <f t="shared" si="450"/>
        <v>OK</v>
      </c>
      <c r="AE622" s="333" t="s">
        <v>2086</v>
      </c>
      <c r="AG622" s="318">
        <f t="shared" si="451"/>
        <v>4</v>
      </c>
      <c r="AH622" s="290" t="str">
        <f t="shared" si="444"/>
        <v>OK</v>
      </c>
      <c r="AJ622" s="292" t="str">
        <f t="array" ref="AJ622">IF(D622="","",INDEX(구분표!$I$2:$I$313, MATCH(1,(구분표!$E$2:$E$313='17년일출'!C622)*(구분표!$F$2:$F$313='17년일출'!D622)*(구분표!$G$2:$G$313='17년일출'!B622),0)))</f>
        <v>0244</v>
      </c>
      <c r="AL622" s="292"/>
    </row>
    <row r="623" spans="1:38" ht="50.1" customHeight="1">
      <c r="A623" s="252">
        <v>613</v>
      </c>
      <c r="B623" s="334" t="str">
        <f>IFERROR(VLOOKUP($D623,구분표!$A$2:$C$313,2,FALSE),"")</f>
        <v>보건복지위원회</v>
      </c>
      <c r="C623" s="318" t="str">
        <f>IFERROR(VLOOKUP($D623,구분표!$A$2:$C$313,3,FALSE),"")</f>
        <v>복지여성실</v>
      </c>
      <c r="D623" s="299" t="s">
        <v>352</v>
      </c>
      <c r="E623" s="280" t="s">
        <v>822</v>
      </c>
      <c r="F623" s="335"/>
      <c r="G623" s="281">
        <v>973</v>
      </c>
      <c r="H623" s="280">
        <v>19</v>
      </c>
      <c r="I623" s="336" t="s">
        <v>2084</v>
      </c>
      <c r="J623" s="283">
        <v>213127393</v>
      </c>
      <c r="K623" s="284"/>
      <c r="L623" s="285"/>
      <c r="M623" s="286">
        <f t="shared" si="441"/>
        <v>213127393</v>
      </c>
      <c r="N623" s="337"/>
      <c r="O623" s="288">
        <v>3561633</v>
      </c>
      <c r="P623" s="289">
        <f t="shared" si="442"/>
        <v>216689026</v>
      </c>
      <c r="Q623" s="290" t="str">
        <f t="shared" si="443"/>
        <v>X</v>
      </c>
      <c r="R623" s="371" t="s">
        <v>2111</v>
      </c>
      <c r="S623" s="292" t="s">
        <v>1984</v>
      </c>
      <c r="U623" s="332" t="s">
        <v>1981</v>
      </c>
      <c r="V623" s="284"/>
      <c r="W623" s="284"/>
      <c r="X623" s="292" t="str">
        <f t="shared" si="449"/>
        <v>OK</v>
      </c>
      <c r="Z623" s="292" t="s">
        <v>899</v>
      </c>
      <c r="AA623" s="284">
        <v>3277118</v>
      </c>
      <c r="AB623" s="284">
        <v>284515</v>
      </c>
      <c r="AC623" s="292" t="str">
        <f t="shared" si="450"/>
        <v>OK</v>
      </c>
      <c r="AE623" s="333" t="s">
        <v>2086</v>
      </c>
      <c r="AG623" s="318">
        <f t="shared" si="451"/>
        <v>4</v>
      </c>
      <c r="AH623" s="290" t="str">
        <f t="shared" si="444"/>
        <v>OK</v>
      </c>
      <c r="AJ623" s="292" t="str">
        <f t="array" ref="AJ623">IF(D623="","",INDEX(구분표!$I$2:$I$313, MATCH(1,(구분표!$E$2:$E$313='17년일출'!C623)*(구분표!$F$2:$F$313='17년일출'!D623)*(구분표!$G$2:$G$313='17년일출'!B623),0)))</f>
        <v>0252</v>
      </c>
      <c r="AL623" s="292"/>
    </row>
    <row r="624" spans="1:38" ht="50.1" customHeight="1">
      <c r="A624" s="252">
        <v>614</v>
      </c>
      <c r="B624" s="334" t="str">
        <f>IFERROR(VLOOKUP($D624,구분표!$A$2:$C$313,2,FALSE),"")</f>
        <v>보건복지위원회</v>
      </c>
      <c r="C624" s="318" t="str">
        <f>IFERROR(VLOOKUP($D624,구분표!$A$2:$C$313,3,FALSE),"")</f>
        <v>보건복지국</v>
      </c>
      <c r="D624" s="299" t="s">
        <v>597</v>
      </c>
      <c r="E624" s="280" t="s">
        <v>822</v>
      </c>
      <c r="F624" s="335"/>
      <c r="G624" s="281">
        <v>884</v>
      </c>
      <c r="H624" s="280">
        <v>95</v>
      </c>
      <c r="I624" s="336" t="s">
        <v>2085</v>
      </c>
      <c r="J624" s="283">
        <v>2788595</v>
      </c>
      <c r="K624" s="284"/>
      <c r="L624" s="285"/>
      <c r="M624" s="286">
        <f t="shared" si="441"/>
        <v>2788595</v>
      </c>
      <c r="N624" s="337">
        <v>-9789</v>
      </c>
      <c r="O624" s="288"/>
      <c r="P624" s="289">
        <f t="shared" si="442"/>
        <v>2778806</v>
      </c>
      <c r="Q624" s="290" t="str">
        <f t="shared" si="443"/>
        <v>X</v>
      </c>
      <c r="R624" s="371" t="s">
        <v>2111</v>
      </c>
      <c r="S624" s="292" t="s">
        <v>1984</v>
      </c>
      <c r="U624" s="332" t="s">
        <v>1981</v>
      </c>
      <c r="V624" s="284"/>
      <c r="W624" s="284"/>
      <c r="X624" s="292" t="str">
        <f t="shared" si="449"/>
        <v>OK</v>
      </c>
      <c r="Z624" s="292" t="s">
        <v>899</v>
      </c>
      <c r="AA624" s="284">
        <v>-9316</v>
      </c>
      <c r="AB624" s="284">
        <v>-473</v>
      </c>
      <c r="AC624" s="292" t="str">
        <f t="shared" si="450"/>
        <v>OK</v>
      </c>
      <c r="AE624" s="333" t="s">
        <v>2087</v>
      </c>
      <c r="AG624" s="318">
        <f t="shared" si="451"/>
        <v>2</v>
      </c>
      <c r="AH624" s="290" t="str">
        <f t="shared" si="444"/>
        <v>OK</v>
      </c>
      <c r="AJ624" s="292" t="str">
        <f t="array" ref="AJ624">IF(D624="","",INDEX(구분표!$I$2:$I$313, MATCH(1,(구분표!$E$2:$E$313='17년일출'!C624)*(구분표!$F$2:$F$313='17년일출'!D624)*(구분표!$G$2:$G$313='17년일출'!B624),0)))</f>
        <v>0244</v>
      </c>
      <c r="AL624" s="292"/>
    </row>
    <row r="625" spans="1:38" ht="50.1" customHeight="1">
      <c r="A625" s="252">
        <v>615</v>
      </c>
      <c r="B625" s="334" t="str">
        <f>IFERROR(VLOOKUP($D625,구분표!$A$2:$C$313,2,FALSE),"")</f>
        <v>보건복지위원회</v>
      </c>
      <c r="C625" s="318" t="str">
        <f>IFERROR(VLOOKUP($D625,구분표!$A$2:$C$313,3,FALSE),"")</f>
        <v>복지여성실</v>
      </c>
      <c r="D625" s="299" t="s">
        <v>352</v>
      </c>
      <c r="E625" s="280" t="s">
        <v>822</v>
      </c>
      <c r="F625" s="335"/>
      <c r="G625" s="281">
        <v>973</v>
      </c>
      <c r="H625" s="280">
        <v>27</v>
      </c>
      <c r="I625" s="336" t="s">
        <v>2085</v>
      </c>
      <c r="J625" s="283">
        <v>1459432</v>
      </c>
      <c r="K625" s="284"/>
      <c r="L625" s="285"/>
      <c r="M625" s="286">
        <f t="shared" si="441"/>
        <v>1459432</v>
      </c>
      <c r="N625" s="337">
        <v>-5126</v>
      </c>
      <c r="O625" s="288"/>
      <c r="P625" s="289">
        <f t="shared" si="442"/>
        <v>1454306</v>
      </c>
      <c r="Q625" s="290" t="str">
        <f t="shared" si="443"/>
        <v>X</v>
      </c>
      <c r="R625" s="371" t="s">
        <v>2111</v>
      </c>
      <c r="S625" s="292" t="s">
        <v>1984</v>
      </c>
      <c r="U625" s="332" t="s">
        <v>1981</v>
      </c>
      <c r="V625" s="284"/>
      <c r="W625" s="284"/>
      <c r="X625" s="292" t="str">
        <f t="shared" si="449"/>
        <v>OK</v>
      </c>
      <c r="Z625" s="292" t="s">
        <v>899</v>
      </c>
      <c r="AA625" s="284">
        <v>-4918</v>
      </c>
      <c r="AB625" s="284">
        <v>-208</v>
      </c>
      <c r="AC625" s="292" t="str">
        <f t="shared" si="450"/>
        <v>OK</v>
      </c>
      <c r="AE625" s="333" t="s">
        <v>2087</v>
      </c>
      <c r="AG625" s="318">
        <f t="shared" si="451"/>
        <v>2</v>
      </c>
      <c r="AH625" s="290" t="str">
        <f t="shared" si="444"/>
        <v>OK</v>
      </c>
      <c r="AJ625" s="292" t="str">
        <f t="array" ref="AJ625">IF(D625="","",INDEX(구분표!$I$2:$I$313, MATCH(1,(구분표!$E$2:$E$313='17년일출'!C625)*(구분표!$F$2:$F$313='17년일출'!D625)*(구분표!$G$2:$G$313='17년일출'!B625),0)))</f>
        <v>0252</v>
      </c>
      <c r="AL625" s="292"/>
    </row>
    <row r="626" spans="1:38" ht="350.1" customHeight="1">
      <c r="A626" s="252">
        <v>616</v>
      </c>
      <c r="B626" s="334" t="str">
        <f>IFERROR(VLOOKUP($D626,구분표!$A$2:$C$313,2,FALSE),"")</f>
        <v>보건복지위원회</v>
      </c>
      <c r="C626" s="318" t="str">
        <f>IFERROR(VLOOKUP($D626,구분표!$A$2:$C$313,3,FALSE),"")</f>
        <v>보건환경연구원</v>
      </c>
      <c r="D626" s="299" t="s">
        <v>360</v>
      </c>
      <c r="E626" s="280" t="s">
        <v>823</v>
      </c>
      <c r="F626" s="335"/>
      <c r="G626" s="281"/>
      <c r="H626" s="280">
        <v>100</v>
      </c>
      <c r="I626" s="339" t="s">
        <v>2272</v>
      </c>
      <c r="J626" s="283"/>
      <c r="K626" s="284"/>
      <c r="L626" s="285">
        <v>35000</v>
      </c>
      <c r="M626" s="286">
        <f t="shared" si="434"/>
        <v>35000</v>
      </c>
      <c r="N626" s="337"/>
      <c r="O626" s="288">
        <v>35000</v>
      </c>
      <c r="P626" s="289">
        <f t="shared" si="435"/>
        <v>35000</v>
      </c>
      <c r="Q626" s="290" t="str">
        <f t="shared" si="436"/>
        <v>X</v>
      </c>
      <c r="R626" s="400"/>
      <c r="S626" s="292" t="s">
        <v>883</v>
      </c>
      <c r="U626" s="332" t="s">
        <v>883</v>
      </c>
      <c r="V626" s="284"/>
      <c r="W626" s="284">
        <v>35000</v>
      </c>
      <c r="X626" s="292" t="str">
        <f t="shared" si="449"/>
        <v>OK</v>
      </c>
      <c r="Z626" s="292" t="s">
        <v>883</v>
      </c>
      <c r="AA626" s="284">
        <f t="shared" ref="AA626:AA641" si="452">IF($U626&lt;&gt;"도비",IF($S626="국도비","직접입력",SUM($N626:$O626)),)</f>
        <v>0</v>
      </c>
      <c r="AB626" s="284">
        <f t="shared" ref="AB626:AB641" si="453">IF($U626="도비",SUM(N626:O626),IF($S626="국도비","직접입력",SUM(N626:O626)-AA626))</f>
        <v>35000</v>
      </c>
      <c r="AC626" s="292" t="str">
        <f t="shared" si="450"/>
        <v>OK</v>
      </c>
      <c r="AE626" s="333" t="str">
        <f t="shared" ref="AE626:AE664" si="454">IF(U626="","",IF(U626="도비","세입없음","직접입력"))</f>
        <v>세입없음</v>
      </c>
      <c r="AG626" s="318">
        <f t="shared" si="451"/>
        <v>732</v>
      </c>
      <c r="AH626" s="290" t="str">
        <f t="shared" si="437"/>
        <v>OK</v>
      </c>
      <c r="AJ626" s="292" t="str">
        <f t="array" ref="AJ626">IF(D626="","",INDEX(구분표!$I$2:$I$313, MATCH(1,(구분표!$E$2:$E$313='17년일출'!C626)*(구분표!$F$2:$F$313='17년일출'!D626)*(구분표!$G$2:$G$313='17년일출'!B626),0)))</f>
        <v>0255</v>
      </c>
      <c r="AL626" s="292"/>
    </row>
    <row r="627" spans="1:38" ht="50.1" customHeight="1">
      <c r="A627" s="252">
        <v>617</v>
      </c>
      <c r="B627" s="334" t="str">
        <f>IFERROR(VLOOKUP($D627,구분표!$A$2:$C$313,2,FALSE),"")</f>
        <v>보건복지위원회</v>
      </c>
      <c r="C627" s="318" t="str">
        <f>IFERROR(VLOOKUP($D627,구분표!$A$2:$C$313,3,FALSE),"")</f>
        <v>보건복지국</v>
      </c>
      <c r="D627" s="299" t="s">
        <v>1998</v>
      </c>
      <c r="E627" s="280" t="s">
        <v>1978</v>
      </c>
      <c r="F627" s="335"/>
      <c r="G627" s="281">
        <v>921</v>
      </c>
      <c r="H627" s="280"/>
      <c r="I627" s="336" t="s">
        <v>2092</v>
      </c>
      <c r="J627" s="283">
        <v>24000</v>
      </c>
      <c r="K627" s="284"/>
      <c r="L627" s="285"/>
      <c r="M627" s="286">
        <f t="shared" si="434"/>
        <v>24000</v>
      </c>
      <c r="N627" s="337"/>
      <c r="O627" s="288">
        <v>6000</v>
      </c>
      <c r="P627" s="289">
        <f t="shared" si="435"/>
        <v>30000</v>
      </c>
      <c r="Q627" s="290" t="str">
        <f t="shared" si="436"/>
        <v>X</v>
      </c>
      <c r="R627" s="400"/>
      <c r="S627" s="292" t="s">
        <v>1991</v>
      </c>
      <c r="U627" s="332" t="s">
        <v>1991</v>
      </c>
      <c r="V627" s="284">
        <f t="shared" ref="V627:V641" si="455">IF($U627&lt;&gt;"도비",IF($S627="국도비","직접입력",SUM($K627:$L627)),)</f>
        <v>0</v>
      </c>
      <c r="W627" s="284">
        <f t="shared" ref="W627:W641" si="456">IF($U627="도비",SUM($K627:$L627),IF($S627="국도비","직접입력",SUM($K627:$L627)-$V627))</f>
        <v>0</v>
      </c>
      <c r="X627" s="292" t="str">
        <f t="shared" si="449"/>
        <v>OK</v>
      </c>
      <c r="Z627" s="292" t="s">
        <v>1991</v>
      </c>
      <c r="AA627" s="284">
        <f t="shared" si="452"/>
        <v>0</v>
      </c>
      <c r="AB627" s="284">
        <f t="shared" si="453"/>
        <v>6000</v>
      </c>
      <c r="AC627" s="292" t="str">
        <f t="shared" si="450"/>
        <v>OK</v>
      </c>
      <c r="AE627" s="333" t="str">
        <f t="shared" si="454"/>
        <v>세입없음</v>
      </c>
      <c r="AG627" s="318">
        <f t="shared" si="451"/>
        <v>732</v>
      </c>
      <c r="AH627" s="290" t="str">
        <f t="shared" si="437"/>
        <v>OK</v>
      </c>
      <c r="AJ627" s="292" t="str">
        <f t="array" ref="AJ627">IF(D627="","",INDEX(구분표!$I$2:$I$313, MATCH(1,(구분표!$E$2:$E$313='17년일출'!C627)*(구분표!$F$2:$F$313='17년일출'!D627)*(구분표!$G$2:$G$313='17년일출'!B627),0)))</f>
        <v>0247</v>
      </c>
      <c r="AL627" s="292"/>
    </row>
    <row r="628" spans="1:38" ht="50.1" customHeight="1">
      <c r="A628" s="252">
        <v>618</v>
      </c>
      <c r="B628" s="334" t="str">
        <f>IFERROR(VLOOKUP($D628,구분표!$A$2:$C$313,2,FALSE),"")</f>
        <v>보건복지위원회</v>
      </c>
      <c r="C628" s="318" t="str">
        <f>IFERROR(VLOOKUP($D628,구분표!$A$2:$C$313,3,FALSE),"")</f>
        <v>보건복지국</v>
      </c>
      <c r="D628" s="299" t="s">
        <v>1998</v>
      </c>
      <c r="E628" s="280" t="s">
        <v>822</v>
      </c>
      <c r="F628" s="335"/>
      <c r="G628" s="281">
        <v>922</v>
      </c>
      <c r="H628" s="280"/>
      <c r="I628" s="336" t="s">
        <v>2093</v>
      </c>
      <c r="J628" s="283">
        <v>51000</v>
      </c>
      <c r="K628" s="284"/>
      <c r="L628" s="285"/>
      <c r="M628" s="286">
        <f t="shared" si="434"/>
        <v>51000</v>
      </c>
      <c r="N628" s="337"/>
      <c r="O628" s="288">
        <v>134000</v>
      </c>
      <c r="P628" s="289">
        <f t="shared" si="435"/>
        <v>185000</v>
      </c>
      <c r="Q628" s="290" t="str">
        <f t="shared" si="436"/>
        <v>X</v>
      </c>
      <c r="R628" s="400"/>
      <c r="S628" s="292" t="s">
        <v>1991</v>
      </c>
      <c r="U628" s="332" t="s">
        <v>1991</v>
      </c>
      <c r="V628" s="284">
        <f t="shared" si="455"/>
        <v>0</v>
      </c>
      <c r="W628" s="284">
        <f t="shared" si="456"/>
        <v>0</v>
      </c>
      <c r="X628" s="292" t="str">
        <f t="shared" si="449"/>
        <v>OK</v>
      </c>
      <c r="Z628" s="292" t="s">
        <v>1991</v>
      </c>
      <c r="AA628" s="284">
        <f t="shared" si="452"/>
        <v>0</v>
      </c>
      <c r="AB628" s="284">
        <f t="shared" si="453"/>
        <v>134000</v>
      </c>
      <c r="AC628" s="292" t="str">
        <f t="shared" si="450"/>
        <v>OK</v>
      </c>
      <c r="AE628" s="333" t="str">
        <f t="shared" si="454"/>
        <v>세입없음</v>
      </c>
      <c r="AG628" s="318">
        <f t="shared" si="451"/>
        <v>732</v>
      </c>
      <c r="AH628" s="290" t="str">
        <f t="shared" si="437"/>
        <v>OK</v>
      </c>
      <c r="AJ628" s="292" t="str">
        <f t="array" ref="AJ628">IF(D628="","",INDEX(구분표!$I$2:$I$313, MATCH(1,(구분표!$E$2:$E$313='17년일출'!C628)*(구분표!$F$2:$F$313='17년일출'!D628)*(구분표!$G$2:$G$313='17년일출'!B628),0)))</f>
        <v>0247</v>
      </c>
      <c r="AL628" s="292"/>
    </row>
    <row r="629" spans="1:38" ht="50.1" customHeight="1">
      <c r="A629" s="252">
        <v>619</v>
      </c>
      <c r="B629" s="334" t="str">
        <f>IFERROR(VLOOKUP($D629,구분표!$A$2:$C$313,2,FALSE),"")</f>
        <v>보건복지위원회</v>
      </c>
      <c r="C629" s="318" t="str">
        <f>IFERROR(VLOOKUP($D629,구분표!$A$2:$C$313,3,FALSE),"")</f>
        <v>보건복지국</v>
      </c>
      <c r="D629" s="299" t="s">
        <v>1998</v>
      </c>
      <c r="E629" s="280" t="s">
        <v>1978</v>
      </c>
      <c r="F629" s="335"/>
      <c r="G629" s="281">
        <v>920</v>
      </c>
      <c r="H629" s="280"/>
      <c r="I629" s="336" t="s">
        <v>2098</v>
      </c>
      <c r="J629" s="283">
        <v>150000</v>
      </c>
      <c r="K629" s="284"/>
      <c r="L629" s="285"/>
      <c r="M629" s="286">
        <f t="shared" si="434"/>
        <v>150000</v>
      </c>
      <c r="N629" s="337"/>
      <c r="O629" s="288">
        <v>45000</v>
      </c>
      <c r="P629" s="289">
        <f t="shared" si="435"/>
        <v>195000</v>
      </c>
      <c r="Q629" s="290" t="str">
        <f t="shared" si="436"/>
        <v>X</v>
      </c>
      <c r="R629" s="400"/>
      <c r="S629" s="292" t="s">
        <v>1991</v>
      </c>
      <c r="U629" s="332" t="s">
        <v>1991</v>
      </c>
      <c r="V629" s="284">
        <f t="shared" si="455"/>
        <v>0</v>
      </c>
      <c r="W629" s="284">
        <f t="shared" si="456"/>
        <v>0</v>
      </c>
      <c r="X629" s="292" t="str">
        <f t="shared" si="449"/>
        <v>OK</v>
      </c>
      <c r="Z629" s="292" t="s">
        <v>1991</v>
      </c>
      <c r="AA629" s="284">
        <f t="shared" si="452"/>
        <v>0</v>
      </c>
      <c r="AB629" s="284">
        <f t="shared" si="453"/>
        <v>45000</v>
      </c>
      <c r="AC629" s="292" t="str">
        <f t="shared" si="450"/>
        <v>OK</v>
      </c>
      <c r="AE629" s="333" t="str">
        <f t="shared" si="454"/>
        <v>세입없음</v>
      </c>
      <c r="AG629" s="318">
        <f t="shared" si="451"/>
        <v>732</v>
      </c>
      <c r="AH629" s="290" t="str">
        <f t="shared" si="437"/>
        <v>OK</v>
      </c>
      <c r="AJ629" s="292" t="str">
        <f t="array" ref="AJ629">IF(D629="","",INDEX(구분표!$I$2:$I$313, MATCH(1,(구분표!$E$2:$E$313='17년일출'!C629)*(구분표!$F$2:$F$313='17년일출'!D629)*(구분표!$G$2:$G$313='17년일출'!B629),0)))</f>
        <v>0247</v>
      </c>
      <c r="AL629" s="292"/>
    </row>
    <row r="630" spans="1:38" ht="50.1" customHeight="1">
      <c r="A630" s="252">
        <v>629</v>
      </c>
      <c r="B630" s="334" t="str">
        <f>IFERROR(VLOOKUP($D630,구분표!$A$2:$C$313,2,FALSE),"")</f>
        <v>보건복지위원회</v>
      </c>
      <c r="C630" s="318" t="str">
        <f>IFERROR(VLOOKUP($D630,구분표!$A$2:$C$313,3,FALSE),"")</f>
        <v>복지여성실</v>
      </c>
      <c r="D630" s="299" t="s">
        <v>2381</v>
      </c>
      <c r="E630" s="280" t="s">
        <v>2356</v>
      </c>
      <c r="F630" s="335"/>
      <c r="G630" s="281">
        <v>993</v>
      </c>
      <c r="H630" s="280"/>
      <c r="I630" s="336" t="s">
        <v>2357</v>
      </c>
      <c r="J630" s="283">
        <v>253000</v>
      </c>
      <c r="K630" s="284"/>
      <c r="L630" s="285"/>
      <c r="M630" s="286">
        <f t="shared" ref="M630" si="457">J630+K630+L630</f>
        <v>253000</v>
      </c>
      <c r="N630" s="337"/>
      <c r="O630" s="288">
        <v>120000</v>
      </c>
      <c r="P630" s="289">
        <f t="shared" ref="P630" si="458">J630+N630+O630</f>
        <v>373000</v>
      </c>
      <c r="Q630" s="290" t="str">
        <f t="shared" ref="Q630" si="459">IF(AND((M630=0),(P630&gt;0)),"O",IF(AND((K630&lt;0),(M630-P630&lt;0)),"O","X"))</f>
        <v>X</v>
      </c>
      <c r="R630" s="400"/>
      <c r="S630" s="292" t="s">
        <v>2358</v>
      </c>
      <c r="U630" s="332" t="s">
        <v>2358</v>
      </c>
      <c r="V630" s="284">
        <f t="shared" si="455"/>
        <v>0</v>
      </c>
      <c r="W630" s="284">
        <f t="shared" si="456"/>
        <v>0</v>
      </c>
      <c r="X630" s="292" t="str">
        <f t="shared" si="449"/>
        <v>OK</v>
      </c>
      <c r="Z630" s="292" t="s">
        <v>2358</v>
      </c>
      <c r="AA630" s="284">
        <f t="shared" si="452"/>
        <v>0</v>
      </c>
      <c r="AB630" s="284">
        <f t="shared" si="453"/>
        <v>120000</v>
      </c>
      <c r="AC630" s="292" t="str">
        <f t="shared" si="450"/>
        <v>OK</v>
      </c>
      <c r="AE630" s="333" t="str">
        <f t="shared" ref="AE630" si="460">IF(U630="","",IF(U630="도비","세입없음","직접입력"))</f>
        <v>세입없음</v>
      </c>
      <c r="AG630" s="318">
        <f t="shared" si="451"/>
        <v>732</v>
      </c>
      <c r="AH630" s="290" t="str">
        <f t="shared" ref="AH630" si="461">IF(U630="","",IF(AND(U630="도비",AE630="세입없음"),"OK",IF(AND(U630&lt;&gt;"도비",AE630&lt;&gt;""),"OK","@@")))</f>
        <v>OK</v>
      </c>
      <c r="AJ630" s="292" t="str">
        <f t="array" ref="AJ630">IF(D630="","",INDEX(구분표!$I$2:$I$313, MATCH(1,(구분표!$E$2:$E$313='17년일출'!C630)*(구분표!$F$2:$F$313='17년일출'!D630)*(구분표!$G$2:$G$313='17년일출'!B630),0)))</f>
        <v>0252</v>
      </c>
      <c r="AL630" s="292"/>
    </row>
    <row r="631" spans="1:38" ht="50.1" customHeight="1">
      <c r="A631" s="252">
        <v>620</v>
      </c>
      <c r="B631" s="334" t="str">
        <f>IFERROR(VLOOKUP($D631,구분표!$A$2:$C$313,2,FALSE),"")</f>
        <v>보건복지위원회</v>
      </c>
      <c r="C631" s="318" t="str">
        <f>IFERROR(VLOOKUP($D631,구분표!$A$2:$C$313,3,FALSE),"")</f>
        <v>보건복지국</v>
      </c>
      <c r="D631" s="299" t="s">
        <v>2139</v>
      </c>
      <c r="E631" s="280" t="s">
        <v>2140</v>
      </c>
      <c r="F631" s="335"/>
      <c r="G631" s="281"/>
      <c r="H631" s="280"/>
      <c r="I631" s="336" t="s">
        <v>2341</v>
      </c>
      <c r="J631" s="283">
        <v>0</v>
      </c>
      <c r="K631" s="284"/>
      <c r="L631" s="285"/>
      <c r="M631" s="286">
        <f t="shared" ref="M631:M636" si="462">J631+K631+L631</f>
        <v>0</v>
      </c>
      <c r="N631" s="337"/>
      <c r="O631" s="288"/>
      <c r="P631" s="289">
        <f t="shared" ref="P631:P636" si="463">J631+N631+O631</f>
        <v>0</v>
      </c>
      <c r="Q631" s="290" t="str">
        <f t="shared" ref="Q631:Q636" si="464">IF(AND((M631=0),(P631&gt;0)),"O",IF(AND((K631&lt;0),(M631-P631&lt;0)),"O","X"))</f>
        <v>X</v>
      </c>
      <c r="R631" s="400"/>
      <c r="S631" s="292" t="s">
        <v>2141</v>
      </c>
      <c r="U631" s="332" t="s">
        <v>2141</v>
      </c>
      <c r="V631" s="284">
        <f t="shared" si="455"/>
        <v>0</v>
      </c>
      <c r="W631" s="284">
        <f t="shared" si="456"/>
        <v>0</v>
      </c>
      <c r="X631" s="292" t="str">
        <f t="shared" si="449"/>
        <v>OK</v>
      </c>
      <c r="Z631" s="292" t="s">
        <v>2141</v>
      </c>
      <c r="AA631" s="284">
        <f t="shared" si="452"/>
        <v>0</v>
      </c>
      <c r="AB631" s="284">
        <f t="shared" si="453"/>
        <v>0</v>
      </c>
      <c r="AC631" s="292" t="str">
        <f t="shared" si="450"/>
        <v>OK</v>
      </c>
      <c r="AE631" s="333" t="str">
        <f t="shared" ref="AE631:AE636" si="465">IF(U631="","",IF(U631="도비","세입없음","직접입력"))</f>
        <v>세입없음</v>
      </c>
      <c r="AG631" s="318">
        <f t="shared" si="451"/>
        <v>732</v>
      </c>
      <c r="AH631" s="290" t="str">
        <f t="shared" ref="AH631:AH636" si="466">IF(U631="","",IF(AND(U631="도비",AE631="세입없음"),"OK",IF(AND(U631&lt;&gt;"도비",AE631&lt;&gt;""),"OK","@@")))</f>
        <v>OK</v>
      </c>
      <c r="AJ631" s="292" t="str">
        <f t="array" ref="AJ631">IF(D631="","",INDEX(구분표!$I$2:$I$313, MATCH(1,(구분표!$E$2:$E$313='17년일출'!C631)*(구분표!$F$2:$F$313='17년일출'!D631)*(구분표!$G$2:$G$313='17년일출'!B631),0)))</f>
        <v>0250</v>
      </c>
      <c r="AL631" s="292"/>
    </row>
    <row r="632" spans="1:38" ht="50.1" customHeight="1">
      <c r="A632" s="252">
        <v>621</v>
      </c>
      <c r="B632" s="334" t="str">
        <f>IFERROR(VLOOKUP($D632,구분표!$A$2:$C$313,2,FALSE),"")</f>
        <v>보건복지위원회</v>
      </c>
      <c r="C632" s="318" t="str">
        <f>IFERROR(VLOOKUP($D632,구분표!$A$2:$C$313,3,FALSE),"")</f>
        <v>보건환경연구원</v>
      </c>
      <c r="D632" s="299" t="s">
        <v>357</v>
      </c>
      <c r="E632" s="280" t="s">
        <v>2147</v>
      </c>
      <c r="F632" s="335"/>
      <c r="G632" s="281"/>
      <c r="H632" s="280"/>
      <c r="I632" s="336" t="s">
        <v>2209</v>
      </c>
      <c r="J632" s="283">
        <v>18000</v>
      </c>
      <c r="K632" s="284"/>
      <c r="L632" s="285"/>
      <c r="M632" s="286">
        <f t="shared" ref="M632:M633" si="467">J632+K632+L632</f>
        <v>18000</v>
      </c>
      <c r="N632" s="337">
        <v>-2700</v>
      </c>
      <c r="O632" s="288"/>
      <c r="P632" s="289">
        <f t="shared" ref="P632:P633" si="468">J632+N632+O632</f>
        <v>15300</v>
      </c>
      <c r="Q632" s="290" t="str">
        <f t="shared" ref="Q632:Q633" si="469">IF(AND((M632=0),(P632&gt;0)),"O",IF(AND((K632&lt;0),(M632-P632&lt;0)),"O","X"))</f>
        <v>X</v>
      </c>
      <c r="R632" s="400"/>
      <c r="S632" s="292" t="s">
        <v>2155</v>
      </c>
      <c r="U632" s="332" t="s">
        <v>2155</v>
      </c>
      <c r="V632" s="284">
        <f t="shared" si="455"/>
        <v>0</v>
      </c>
      <c r="W632" s="284">
        <f t="shared" si="456"/>
        <v>0</v>
      </c>
      <c r="X632" s="292" t="str">
        <f t="shared" si="449"/>
        <v>OK</v>
      </c>
      <c r="Z632" s="292" t="s">
        <v>2155</v>
      </c>
      <c r="AA632" s="284">
        <f t="shared" si="452"/>
        <v>0</v>
      </c>
      <c r="AB632" s="284">
        <f t="shared" si="453"/>
        <v>-2700</v>
      </c>
      <c r="AC632" s="292" t="str">
        <f t="shared" si="450"/>
        <v>OK</v>
      </c>
      <c r="AE632" s="333" t="str">
        <f t="shared" ref="AE632:AE633" si="470">IF(U632="","",IF(U632="도비","세입없음","직접입력"))</f>
        <v>세입없음</v>
      </c>
      <c r="AG632" s="318">
        <f t="shared" si="451"/>
        <v>732</v>
      </c>
      <c r="AH632" s="290" t="str">
        <f t="shared" ref="AH632:AH633" si="471">IF(U632="","",IF(AND(U632="도비",AE632="세입없음"),"OK",IF(AND(U632&lt;&gt;"도비",AE632&lt;&gt;""),"OK","@@")))</f>
        <v>OK</v>
      </c>
      <c r="AJ632" s="292" t="str">
        <f t="array" ref="AJ632">IF(D632="","",INDEX(구분표!$I$2:$I$313, MATCH(1,(구분표!$E$2:$E$313='17년일출'!C632)*(구분표!$F$2:$F$313='17년일출'!D632)*(구분표!$G$2:$G$313='17년일출'!B632),0)))</f>
        <v>0254</v>
      </c>
      <c r="AL632" s="292"/>
    </row>
    <row r="633" spans="1:38" ht="50.1" customHeight="1">
      <c r="A633" s="252">
        <v>622</v>
      </c>
      <c r="B633" s="334" t="str">
        <f>IFERROR(VLOOKUP($D633,구분표!$A$2:$C$313,2,FALSE),"")</f>
        <v>보건복지위원회</v>
      </c>
      <c r="C633" s="318" t="str">
        <f>IFERROR(VLOOKUP($D633,구분표!$A$2:$C$313,3,FALSE),"")</f>
        <v>보건복지국</v>
      </c>
      <c r="D633" s="299" t="s">
        <v>597</v>
      </c>
      <c r="E633" s="280" t="s">
        <v>2147</v>
      </c>
      <c r="F633" s="335"/>
      <c r="G633" s="281"/>
      <c r="H633" s="280"/>
      <c r="I633" s="336" t="s">
        <v>2210</v>
      </c>
      <c r="J633" s="283">
        <v>45000</v>
      </c>
      <c r="K633" s="284"/>
      <c r="L633" s="285"/>
      <c r="M633" s="286">
        <f t="shared" si="467"/>
        <v>45000</v>
      </c>
      <c r="N633" s="337">
        <v>-6000</v>
      </c>
      <c r="O633" s="288"/>
      <c r="P633" s="289">
        <f t="shared" si="468"/>
        <v>39000</v>
      </c>
      <c r="Q633" s="290" t="str">
        <f t="shared" si="469"/>
        <v>X</v>
      </c>
      <c r="R633" s="400"/>
      <c r="S633" s="292" t="s">
        <v>2155</v>
      </c>
      <c r="U633" s="332" t="s">
        <v>2155</v>
      </c>
      <c r="V633" s="284">
        <f t="shared" si="455"/>
        <v>0</v>
      </c>
      <c r="W633" s="284">
        <f t="shared" si="456"/>
        <v>0</v>
      </c>
      <c r="X633" s="292" t="str">
        <f t="shared" si="449"/>
        <v>OK</v>
      </c>
      <c r="Z633" s="292" t="s">
        <v>2155</v>
      </c>
      <c r="AA633" s="284">
        <f t="shared" si="452"/>
        <v>0</v>
      </c>
      <c r="AB633" s="284">
        <f t="shared" si="453"/>
        <v>-6000</v>
      </c>
      <c r="AC633" s="292" t="str">
        <f t="shared" si="450"/>
        <v>OK</v>
      </c>
      <c r="AE633" s="333" t="str">
        <f t="shared" si="470"/>
        <v>세입없음</v>
      </c>
      <c r="AG633" s="318">
        <f t="shared" si="451"/>
        <v>732</v>
      </c>
      <c r="AH633" s="290" t="str">
        <f t="shared" si="471"/>
        <v>OK</v>
      </c>
      <c r="AJ633" s="292" t="str">
        <f t="array" ref="AJ633">IF(D633="","",INDEX(구분표!$I$2:$I$313, MATCH(1,(구분표!$E$2:$E$313='17년일출'!C633)*(구분표!$F$2:$F$313='17년일출'!D633)*(구분표!$G$2:$G$313='17년일출'!B633),0)))</f>
        <v>0244</v>
      </c>
      <c r="AL633" s="292"/>
    </row>
    <row r="634" spans="1:38" ht="50.1" customHeight="1">
      <c r="A634" s="252">
        <v>623</v>
      </c>
      <c r="B634" s="334" t="str">
        <f>IFERROR(VLOOKUP($D634,구분표!$A$2:$C$313,2,FALSE),"")</f>
        <v>보건복지위원회</v>
      </c>
      <c r="C634" s="318" t="str">
        <f>IFERROR(VLOOKUP($D634,구분표!$A$2:$C$313,3,FALSE),"")</f>
        <v>보건복지국</v>
      </c>
      <c r="D634" s="299" t="s">
        <v>597</v>
      </c>
      <c r="E634" s="280" t="s">
        <v>2147</v>
      </c>
      <c r="F634" s="335"/>
      <c r="G634" s="281"/>
      <c r="H634" s="280"/>
      <c r="I634" s="336" t="s">
        <v>2211</v>
      </c>
      <c r="J634" s="283">
        <v>18000</v>
      </c>
      <c r="K634" s="284"/>
      <c r="L634" s="285"/>
      <c r="M634" s="286">
        <f t="shared" si="462"/>
        <v>18000</v>
      </c>
      <c r="N634" s="337">
        <v>-2700</v>
      </c>
      <c r="O634" s="288"/>
      <c r="P634" s="289">
        <f t="shared" si="463"/>
        <v>15300</v>
      </c>
      <c r="Q634" s="290" t="str">
        <f t="shared" si="464"/>
        <v>X</v>
      </c>
      <c r="R634" s="400"/>
      <c r="S634" s="292" t="s">
        <v>2155</v>
      </c>
      <c r="U634" s="332" t="s">
        <v>2155</v>
      </c>
      <c r="V634" s="284">
        <f t="shared" si="455"/>
        <v>0</v>
      </c>
      <c r="W634" s="284">
        <f t="shared" si="456"/>
        <v>0</v>
      </c>
      <c r="X634" s="292" t="str">
        <f t="shared" si="449"/>
        <v>OK</v>
      </c>
      <c r="Z634" s="292" t="s">
        <v>2155</v>
      </c>
      <c r="AA634" s="284">
        <f t="shared" si="452"/>
        <v>0</v>
      </c>
      <c r="AB634" s="284">
        <f t="shared" si="453"/>
        <v>-2700</v>
      </c>
      <c r="AC634" s="292" t="str">
        <f t="shared" si="450"/>
        <v>OK</v>
      </c>
      <c r="AE634" s="333" t="str">
        <f t="shared" si="465"/>
        <v>세입없음</v>
      </c>
      <c r="AG634" s="318">
        <f t="shared" si="451"/>
        <v>732</v>
      </c>
      <c r="AH634" s="290" t="str">
        <f t="shared" si="466"/>
        <v>OK</v>
      </c>
      <c r="AJ634" s="292" t="str">
        <f t="array" ref="AJ634">IF(D634="","",INDEX(구분표!$I$2:$I$313, MATCH(1,(구분표!$E$2:$E$313='17년일출'!C634)*(구분표!$F$2:$F$313='17년일출'!D634)*(구분표!$G$2:$G$313='17년일출'!B634),0)))</f>
        <v>0244</v>
      </c>
      <c r="AL634" s="292"/>
    </row>
    <row r="635" spans="1:38" ht="50.1" customHeight="1">
      <c r="A635" s="252">
        <v>624</v>
      </c>
      <c r="B635" s="334" t="str">
        <f>IFERROR(VLOOKUP($D635,구분표!$A$2:$C$313,2,FALSE),"")</f>
        <v>보건복지위원회</v>
      </c>
      <c r="C635" s="318" t="str">
        <f>IFERROR(VLOOKUP($D635,구분표!$A$2:$C$313,3,FALSE),"")</f>
        <v>보건복지국</v>
      </c>
      <c r="D635" s="299" t="s">
        <v>1959</v>
      </c>
      <c r="E635" s="280" t="s">
        <v>2147</v>
      </c>
      <c r="F635" s="340"/>
      <c r="G635" s="281">
        <v>899</v>
      </c>
      <c r="H635" s="280"/>
      <c r="I635" s="336" t="s">
        <v>2252</v>
      </c>
      <c r="J635" s="283">
        <v>495000</v>
      </c>
      <c r="K635" s="284"/>
      <c r="L635" s="285"/>
      <c r="M635" s="286">
        <f t="shared" ref="M635" si="472">J635+K635+L635</f>
        <v>495000</v>
      </c>
      <c r="N635" s="337"/>
      <c r="O635" s="288">
        <v>190000</v>
      </c>
      <c r="P635" s="289">
        <f t="shared" ref="P635" si="473">J635+N635+O635</f>
        <v>685000</v>
      </c>
      <c r="Q635" s="290" t="str">
        <f t="shared" ref="Q635" si="474">IF(AND((M635=0),(P635&gt;0)),"O",IF(AND((K635&lt;0),(M635-P635&lt;0)),"O","X"))</f>
        <v>X</v>
      </c>
      <c r="R635" s="400"/>
      <c r="S635" s="292" t="s">
        <v>2155</v>
      </c>
      <c r="U635" s="355" t="s">
        <v>2155</v>
      </c>
      <c r="V635" s="284">
        <f t="shared" si="455"/>
        <v>0</v>
      </c>
      <c r="W635" s="284">
        <f t="shared" si="456"/>
        <v>0</v>
      </c>
      <c r="X635" s="292" t="str">
        <f t="shared" si="449"/>
        <v>OK</v>
      </c>
      <c r="Z635" s="292" t="s">
        <v>2155</v>
      </c>
      <c r="AA635" s="284">
        <f t="shared" si="452"/>
        <v>0</v>
      </c>
      <c r="AB635" s="284">
        <f t="shared" si="453"/>
        <v>190000</v>
      </c>
      <c r="AC635" s="292" t="str">
        <f t="shared" si="450"/>
        <v>OK</v>
      </c>
      <c r="AE635" s="333" t="str">
        <f t="shared" ref="AE635" si="475">IF(U635="","",IF(U635="도비","세입없음","직접입력"))</f>
        <v>세입없음</v>
      </c>
      <c r="AG635" s="318">
        <f t="shared" si="451"/>
        <v>732</v>
      </c>
      <c r="AH635" s="290" t="str">
        <f t="shared" ref="AH635" si="476">IF(U635="","",IF(AND(U635="도비",AE635="세입없음"),"OK",IF(AND(U635&lt;&gt;"도비",AE635&lt;&gt;""),"OK","@@")))</f>
        <v>OK</v>
      </c>
      <c r="AJ635" s="292" t="str">
        <f t="array" ref="AJ635">IF(D635="","",INDEX(구분표!$I$2:$I$313, MATCH(1,(구분표!$E$2:$E$313='17년일출'!C635)*(구분표!$F$2:$F$313='17년일출'!D635)*(구분표!$G$2:$G$313='17년일출'!B635),0)))</f>
        <v>0245</v>
      </c>
      <c r="AL635" s="292"/>
    </row>
    <row r="636" spans="1:38" ht="50.1" customHeight="1">
      <c r="A636" s="252">
        <v>625</v>
      </c>
      <c r="B636" s="334" t="str">
        <f>IFERROR(VLOOKUP($D636,구분표!$A$2:$C$313,2,FALSE),"")</f>
        <v>보건복지위원회</v>
      </c>
      <c r="C636" s="318" t="str">
        <f>IFERROR(VLOOKUP($D636,구분표!$A$2:$C$313,3,FALSE),"")</f>
        <v>복지여성실</v>
      </c>
      <c r="D636" s="299" t="s">
        <v>2251</v>
      </c>
      <c r="E636" s="280" t="s">
        <v>2148</v>
      </c>
      <c r="F636" s="340"/>
      <c r="G636" s="281"/>
      <c r="H636" s="280"/>
      <c r="I636" s="336" t="s">
        <v>2253</v>
      </c>
      <c r="J636" s="283">
        <v>0</v>
      </c>
      <c r="K636" s="284"/>
      <c r="L636" s="285"/>
      <c r="M636" s="286">
        <f t="shared" si="462"/>
        <v>0</v>
      </c>
      <c r="N636" s="337"/>
      <c r="O636" s="288"/>
      <c r="P636" s="289">
        <f t="shared" si="463"/>
        <v>0</v>
      </c>
      <c r="Q636" s="290" t="str">
        <f t="shared" si="464"/>
        <v>X</v>
      </c>
      <c r="R636" s="400"/>
      <c r="S636" s="292" t="s">
        <v>2155</v>
      </c>
      <c r="U636" s="355" t="s">
        <v>2155</v>
      </c>
      <c r="V636" s="284">
        <f t="shared" si="455"/>
        <v>0</v>
      </c>
      <c r="W636" s="284">
        <f t="shared" si="456"/>
        <v>0</v>
      </c>
      <c r="X636" s="292" t="str">
        <f t="shared" si="449"/>
        <v>OK</v>
      </c>
      <c r="Z636" s="292" t="s">
        <v>2155</v>
      </c>
      <c r="AA636" s="284">
        <f t="shared" si="452"/>
        <v>0</v>
      </c>
      <c r="AB636" s="284">
        <f t="shared" si="453"/>
        <v>0</v>
      </c>
      <c r="AC636" s="292" t="str">
        <f t="shared" si="450"/>
        <v>OK</v>
      </c>
      <c r="AE636" s="333" t="str">
        <f t="shared" si="465"/>
        <v>세입없음</v>
      </c>
      <c r="AG636" s="318">
        <f t="shared" si="451"/>
        <v>732</v>
      </c>
      <c r="AH636" s="290" t="str">
        <f t="shared" si="466"/>
        <v>OK</v>
      </c>
      <c r="AJ636" s="292" t="str">
        <f t="array" ref="AJ636">IF(D636="","",INDEX(구분표!$I$2:$I$313, MATCH(1,(구분표!$E$2:$E$313='17년일출'!C636)*(구분표!$F$2:$F$313='17년일출'!D636)*(구분표!$G$2:$G$313='17년일출'!B636),0)))</f>
        <v>0252</v>
      </c>
      <c r="AL636" s="292"/>
    </row>
    <row r="637" spans="1:38" ht="50.1" customHeight="1">
      <c r="A637" s="252">
        <v>626</v>
      </c>
      <c r="B637" s="334" t="str">
        <f>IFERROR(VLOOKUP($D637,구분표!$A$2:$C$313,2,FALSE),"")</f>
        <v>보건복지위원회</v>
      </c>
      <c r="C637" s="318" t="str">
        <f>IFERROR(VLOOKUP($D637,구분표!$A$2:$C$313,3,FALSE),"")</f>
        <v>보건복지국</v>
      </c>
      <c r="D637" s="299" t="s">
        <v>597</v>
      </c>
      <c r="E637" s="280" t="s">
        <v>822</v>
      </c>
      <c r="F637" s="340"/>
      <c r="G637" s="281">
        <v>894</v>
      </c>
      <c r="H637" s="280">
        <v>304</v>
      </c>
      <c r="I637" s="336" t="s">
        <v>2273</v>
      </c>
      <c r="J637" s="283">
        <v>131473712</v>
      </c>
      <c r="K637" s="284"/>
      <c r="L637" s="285"/>
      <c r="M637" s="286">
        <f t="shared" ref="M637:M639" si="477">J637+K637+L637</f>
        <v>131473712</v>
      </c>
      <c r="N637" s="337"/>
      <c r="O637" s="288">
        <v>1944476</v>
      </c>
      <c r="P637" s="289">
        <f t="shared" ref="P637:P639" si="478">J637+N637+O637</f>
        <v>133418188</v>
      </c>
      <c r="Q637" s="290" t="str">
        <f t="shared" ref="Q637:Q639" si="479">IF(AND((M637=0),(P637&gt;0)),"O",IF(AND((K637&lt;0),(M637-P637&lt;0)),"O","X"))</f>
        <v>X</v>
      </c>
      <c r="R637" s="400" t="s">
        <v>2275</v>
      </c>
      <c r="S637" s="292" t="s">
        <v>2155</v>
      </c>
      <c r="U637" s="355" t="s">
        <v>2155</v>
      </c>
      <c r="V637" s="284">
        <f t="shared" si="455"/>
        <v>0</v>
      </c>
      <c r="W637" s="284">
        <f t="shared" si="456"/>
        <v>0</v>
      </c>
      <c r="X637" s="292" t="str">
        <f t="shared" si="449"/>
        <v>OK</v>
      </c>
      <c r="Z637" s="292" t="s">
        <v>2155</v>
      </c>
      <c r="AA637" s="284">
        <f t="shared" si="452"/>
        <v>0</v>
      </c>
      <c r="AB637" s="284">
        <f t="shared" si="453"/>
        <v>1944476</v>
      </c>
      <c r="AC637" s="292" t="str">
        <f t="shared" si="450"/>
        <v>OK</v>
      </c>
      <c r="AE637" s="333" t="str">
        <f t="shared" ref="AE637:AE639" si="480">IF(U637="","",IF(U637="도비","세입없음","직접입력"))</f>
        <v>세입없음</v>
      </c>
      <c r="AG637" s="318">
        <f t="shared" si="451"/>
        <v>732</v>
      </c>
      <c r="AH637" s="290" t="str">
        <f t="shared" ref="AH637:AH639" si="481">IF(U637="","",IF(AND(U637="도비",AE637="세입없음"),"OK",IF(AND(U637&lt;&gt;"도비",AE637&lt;&gt;""),"OK","@@")))</f>
        <v>OK</v>
      </c>
      <c r="AJ637" s="292" t="str">
        <f t="array" ref="AJ637">IF(D637="","",INDEX(구분표!$I$2:$I$313, MATCH(1,(구분표!$E$2:$E$313='17년일출'!C637)*(구분표!$F$2:$F$313='17년일출'!D637)*(구분표!$G$2:$G$313='17년일출'!B637),0)))</f>
        <v>0244</v>
      </c>
      <c r="AL637" s="292"/>
    </row>
    <row r="638" spans="1:38" ht="75" customHeight="1">
      <c r="A638" s="252">
        <v>627</v>
      </c>
      <c r="B638" s="334" t="str">
        <f>IFERROR(VLOOKUP($D638,구분표!$A$2:$C$313,2,FALSE),"")</f>
        <v>보건복지위원회</v>
      </c>
      <c r="C638" s="318" t="str">
        <f>IFERROR(VLOOKUP($D638,구분표!$A$2:$C$313,3,FALSE),"")</f>
        <v>보건복지국</v>
      </c>
      <c r="D638" s="299" t="s">
        <v>2282</v>
      </c>
      <c r="E638" s="280" t="s">
        <v>2147</v>
      </c>
      <c r="F638" s="340"/>
      <c r="G638" s="281">
        <v>932</v>
      </c>
      <c r="H638" s="280"/>
      <c r="I638" s="336" t="s">
        <v>2301</v>
      </c>
      <c r="J638" s="283">
        <v>90000</v>
      </c>
      <c r="K638" s="284"/>
      <c r="L638" s="285"/>
      <c r="M638" s="286">
        <f t="shared" si="477"/>
        <v>90000</v>
      </c>
      <c r="N638" s="337"/>
      <c r="O638" s="288"/>
      <c r="P638" s="289">
        <f t="shared" si="478"/>
        <v>90000</v>
      </c>
      <c r="Q638" s="290" t="str">
        <f t="shared" si="479"/>
        <v>X</v>
      </c>
      <c r="R638" s="400" t="s">
        <v>2283</v>
      </c>
      <c r="S638" s="292" t="s">
        <v>2155</v>
      </c>
      <c r="U638" s="355" t="s">
        <v>2155</v>
      </c>
      <c r="V638" s="284">
        <f t="shared" si="455"/>
        <v>0</v>
      </c>
      <c r="W638" s="284">
        <f t="shared" si="456"/>
        <v>0</v>
      </c>
      <c r="X638" s="292" t="str">
        <f t="shared" si="449"/>
        <v>OK</v>
      </c>
      <c r="Z638" s="292" t="s">
        <v>2155</v>
      </c>
      <c r="AA638" s="284">
        <f t="shared" si="452"/>
        <v>0</v>
      </c>
      <c r="AB638" s="284">
        <f t="shared" si="453"/>
        <v>0</v>
      </c>
      <c r="AC638" s="292" t="str">
        <f t="shared" si="450"/>
        <v>OK</v>
      </c>
      <c r="AE638" s="333" t="str">
        <f t="shared" si="480"/>
        <v>세입없음</v>
      </c>
      <c r="AG638" s="318">
        <f t="shared" si="451"/>
        <v>732</v>
      </c>
      <c r="AH638" s="290" t="str">
        <f t="shared" si="481"/>
        <v>OK</v>
      </c>
      <c r="AJ638" s="292" t="str">
        <f t="array" ref="AJ638">IF(D638="","",INDEX(구분표!$I$2:$I$313, MATCH(1,(구분표!$E$2:$E$313='17년일출'!C638)*(구분표!$F$2:$F$313='17년일출'!D638)*(구분표!$G$2:$G$313='17년일출'!B638),0)))</f>
        <v>0248</v>
      </c>
      <c r="AL638" s="292"/>
    </row>
    <row r="639" spans="1:38" ht="50.1" customHeight="1">
      <c r="A639" s="252">
        <v>628</v>
      </c>
      <c r="B639" s="334" t="str">
        <f>IFERROR(VLOOKUP($D639,구분표!$A$2:$C$313,2,FALSE),"")</f>
        <v>보건복지위원회</v>
      </c>
      <c r="C639" s="318" t="str">
        <f>IFERROR(VLOOKUP($D639,구분표!$A$2:$C$313,3,FALSE),"")</f>
        <v>보건복지국</v>
      </c>
      <c r="D639" s="299" t="s">
        <v>2321</v>
      </c>
      <c r="E639" s="280" t="s">
        <v>2148</v>
      </c>
      <c r="F639" s="340"/>
      <c r="G639" s="281"/>
      <c r="H639" s="280"/>
      <c r="I639" s="336" t="s">
        <v>2322</v>
      </c>
      <c r="J639" s="283">
        <v>0</v>
      </c>
      <c r="K639" s="284"/>
      <c r="L639" s="285"/>
      <c r="M639" s="286">
        <f t="shared" si="477"/>
        <v>0</v>
      </c>
      <c r="N639" s="337"/>
      <c r="O639" s="288"/>
      <c r="P639" s="289">
        <f t="shared" si="478"/>
        <v>0</v>
      </c>
      <c r="Q639" s="290" t="str">
        <f t="shared" si="479"/>
        <v>X</v>
      </c>
      <c r="R639" s="400"/>
      <c r="S639" s="292" t="s">
        <v>2155</v>
      </c>
      <c r="U639" s="355" t="s">
        <v>2155</v>
      </c>
      <c r="V639" s="284">
        <f t="shared" si="455"/>
        <v>0</v>
      </c>
      <c r="W639" s="284">
        <f t="shared" si="456"/>
        <v>0</v>
      </c>
      <c r="X639" s="292" t="str">
        <f t="shared" si="449"/>
        <v>OK</v>
      </c>
      <c r="Z639" s="292" t="s">
        <v>2155</v>
      </c>
      <c r="AA639" s="284">
        <f t="shared" si="452"/>
        <v>0</v>
      </c>
      <c r="AB639" s="284">
        <f t="shared" si="453"/>
        <v>0</v>
      </c>
      <c r="AC639" s="292" t="str">
        <f t="shared" si="450"/>
        <v>OK</v>
      </c>
      <c r="AE639" s="333" t="str">
        <f t="shared" si="480"/>
        <v>세입없음</v>
      </c>
      <c r="AG639" s="318">
        <f t="shared" si="451"/>
        <v>732</v>
      </c>
      <c r="AH639" s="290" t="str">
        <f t="shared" si="481"/>
        <v>OK</v>
      </c>
      <c r="AJ639" s="292" t="str">
        <f t="array" ref="AJ639">IF(D639="","",INDEX(구분표!$I$2:$I$313, MATCH(1,(구분표!$E$2:$E$313='17년일출'!C639)*(구분표!$F$2:$F$313='17년일출'!D639)*(구분표!$G$2:$G$313='17년일출'!B639),0)))</f>
        <v>0246</v>
      </c>
      <c r="AL639" s="292"/>
    </row>
    <row r="640" spans="1:38" ht="50.1" hidden="1" customHeight="1">
      <c r="A640" s="252">
        <v>629</v>
      </c>
      <c r="B640" s="334" t="str">
        <f>IFERROR(VLOOKUP($D640,구분표!$A$2:$C$313,2,FALSE),"")</f>
        <v/>
      </c>
      <c r="C640" s="318" t="str">
        <f>IFERROR(VLOOKUP($D640,구분표!$A$2:$C$313,3,FALSE),"")</f>
        <v/>
      </c>
      <c r="D640" s="299"/>
      <c r="E640" s="280"/>
      <c r="F640" s="335"/>
      <c r="G640" s="281"/>
      <c r="H640" s="280"/>
      <c r="I640" s="336"/>
      <c r="J640" s="283"/>
      <c r="K640" s="284"/>
      <c r="L640" s="285"/>
      <c r="M640" s="286">
        <f t="shared" si="434"/>
        <v>0</v>
      </c>
      <c r="N640" s="337"/>
      <c r="O640" s="288"/>
      <c r="P640" s="289">
        <f t="shared" si="435"/>
        <v>0</v>
      </c>
      <c r="Q640" s="290" t="str">
        <f t="shared" si="436"/>
        <v>X</v>
      </c>
      <c r="R640" s="400"/>
      <c r="S640" s="292"/>
      <c r="U640" s="332"/>
      <c r="V640" s="284">
        <f t="shared" si="455"/>
        <v>0</v>
      </c>
      <c r="W640" s="284">
        <f t="shared" si="456"/>
        <v>0</v>
      </c>
      <c r="X640" s="292" t="str">
        <f t="shared" si="449"/>
        <v>OK</v>
      </c>
      <c r="Z640" s="292"/>
      <c r="AA640" s="284">
        <f t="shared" si="452"/>
        <v>0</v>
      </c>
      <c r="AB640" s="284">
        <f t="shared" si="453"/>
        <v>0</v>
      </c>
      <c r="AC640" s="292" t="str">
        <f t="shared" si="450"/>
        <v>OK</v>
      </c>
      <c r="AE640" s="333" t="str">
        <f t="shared" si="454"/>
        <v/>
      </c>
      <c r="AG640" s="318" t="str">
        <f t="shared" si="451"/>
        <v/>
      </c>
      <c r="AH640" s="290" t="str">
        <f t="shared" si="437"/>
        <v/>
      </c>
      <c r="AJ640" s="292" t="str">
        <f t="array" ref="AJ640">IF(D640="","",INDEX(구분표!$I$2:$I$313, MATCH(1,(구분표!$E$2:$E$313='17년일출'!C640)*(구분표!$F$2:$F$313='17년일출'!D640)*(구분표!$G$2:$G$313='17년일출'!B640),0)))</f>
        <v/>
      </c>
      <c r="AL640" s="292"/>
    </row>
    <row r="641" spans="1:39" ht="50.1" hidden="1" customHeight="1">
      <c r="A641" s="252">
        <v>630</v>
      </c>
      <c r="B641" s="334" t="str">
        <f>IFERROR(VLOOKUP($D641,구분표!$A$2:$C$313,2,FALSE),"")</f>
        <v/>
      </c>
      <c r="C641" s="318" t="str">
        <f>IFERROR(VLOOKUP($D641,구분표!$A$2:$C$313,3,FALSE),"")</f>
        <v/>
      </c>
      <c r="D641" s="299"/>
      <c r="E641" s="280"/>
      <c r="F641" s="335"/>
      <c r="G641" s="281"/>
      <c r="H641" s="280"/>
      <c r="I641" s="336"/>
      <c r="J641" s="283"/>
      <c r="K641" s="284"/>
      <c r="L641" s="285"/>
      <c r="M641" s="286">
        <f t="shared" si="434"/>
        <v>0</v>
      </c>
      <c r="N641" s="337"/>
      <c r="O641" s="288"/>
      <c r="P641" s="289">
        <f t="shared" si="435"/>
        <v>0</v>
      </c>
      <c r="Q641" s="290" t="str">
        <f t="shared" si="436"/>
        <v>X</v>
      </c>
      <c r="R641" s="400"/>
      <c r="S641" s="292"/>
      <c r="U641" s="332"/>
      <c r="V641" s="284">
        <f t="shared" si="455"/>
        <v>0</v>
      </c>
      <c r="W641" s="284">
        <f t="shared" si="456"/>
        <v>0</v>
      </c>
      <c r="X641" s="292" t="str">
        <f t="shared" si="449"/>
        <v>OK</v>
      </c>
      <c r="Z641" s="292"/>
      <c r="AA641" s="284">
        <f t="shared" si="452"/>
        <v>0</v>
      </c>
      <c r="AB641" s="284">
        <f t="shared" si="453"/>
        <v>0</v>
      </c>
      <c r="AC641" s="292" t="str">
        <f t="shared" si="450"/>
        <v>OK</v>
      </c>
      <c r="AE641" s="333" t="str">
        <f t="shared" si="454"/>
        <v/>
      </c>
      <c r="AG641" s="318" t="str">
        <f t="shared" si="451"/>
        <v/>
      </c>
      <c r="AH641" s="290" t="str">
        <f t="shared" si="437"/>
        <v/>
      </c>
      <c r="AJ641" s="292" t="str">
        <f t="array" ref="AJ641">IF(D641="","",INDEX(구분표!$I$2:$I$313, MATCH(1,(구분표!$E$2:$E$313='17년일출'!C641)*(구분표!$F$2:$F$313='17년일출'!D641)*(구분표!$G$2:$G$313='17년일출'!B641),0)))</f>
        <v/>
      </c>
      <c r="AL641" s="292"/>
    </row>
    <row r="642" spans="1:39" ht="50.1" customHeight="1">
      <c r="A642" s="252">
        <v>631</v>
      </c>
      <c r="B642" s="320" t="s">
        <v>508</v>
      </c>
      <c r="C642" s="321"/>
      <c r="D642" s="322"/>
      <c r="E642" s="321"/>
      <c r="F642" s="345"/>
      <c r="G642" s="322"/>
      <c r="H642" s="321"/>
      <c r="I642" s="342"/>
      <c r="J642" s="356">
        <f t="shared" ref="J642:P642" si="482">SUBTOTAL(9,J643:J692)</f>
        <v>154898496</v>
      </c>
      <c r="K642" s="356">
        <f t="shared" si="482"/>
        <v>-23267000</v>
      </c>
      <c r="L642" s="356">
        <f t="shared" si="482"/>
        <v>42868000</v>
      </c>
      <c r="M642" s="357">
        <f t="shared" si="482"/>
        <v>174499496</v>
      </c>
      <c r="N642" s="358">
        <f t="shared" si="482"/>
        <v>-28099800</v>
      </c>
      <c r="O642" s="356">
        <f t="shared" si="482"/>
        <v>37881000</v>
      </c>
      <c r="P642" s="329">
        <f t="shared" si="482"/>
        <v>164679696</v>
      </c>
      <c r="Q642" s="330"/>
      <c r="R642" s="331"/>
      <c r="S642" s="292"/>
      <c r="U642" s="332"/>
      <c r="V642" s="284"/>
      <c r="W642" s="284"/>
      <c r="X642" s="292"/>
      <c r="Z642" s="292"/>
      <c r="AA642" s="284"/>
      <c r="AB642" s="284"/>
      <c r="AC642" s="292"/>
      <c r="AE642" s="333" t="str">
        <f t="shared" si="454"/>
        <v/>
      </c>
      <c r="AG642" s="318"/>
      <c r="AH642" s="290"/>
      <c r="AJ642" s="292"/>
      <c r="AL642" s="292"/>
    </row>
    <row r="643" spans="1:39" ht="63.75" customHeight="1">
      <c r="A643" s="252">
        <v>632</v>
      </c>
      <c r="B643" s="334" t="str">
        <f>IFERROR(VLOOKUP($D643,구분표!$A$2:$C$313,2,FALSE),"")</f>
        <v>건설교통위원회</v>
      </c>
      <c r="C643" s="318" t="str">
        <f>IFERROR(VLOOKUP($D643,구분표!$A$2:$C$313,3,FALSE),"")</f>
        <v>철도국</v>
      </c>
      <c r="D643" s="299" t="s">
        <v>370</v>
      </c>
      <c r="E643" s="280" t="s">
        <v>823</v>
      </c>
      <c r="F643" s="335"/>
      <c r="G643" s="281"/>
      <c r="H643" s="280">
        <v>103</v>
      </c>
      <c r="I643" s="339" t="s">
        <v>1429</v>
      </c>
      <c r="J643" s="283">
        <v>0</v>
      </c>
      <c r="K643" s="284"/>
      <c r="L643" s="285">
        <v>180000</v>
      </c>
      <c r="M643" s="286">
        <f t="shared" ref="M643:M665" si="483">J643+K643+L643</f>
        <v>180000</v>
      </c>
      <c r="N643" s="337"/>
      <c r="O643" s="288">
        <v>180000</v>
      </c>
      <c r="P643" s="289">
        <f t="shared" ref="P643:P665" si="484">J643+N643+O643</f>
        <v>180000</v>
      </c>
      <c r="Q643" s="290" t="str">
        <f t="shared" ref="Q643:Q665" si="485">IF(AND((M643=0),(P643&gt;0)),"O",IF(AND((K643&lt;0),(M643-P643&lt;0)),"O","X"))</f>
        <v>X</v>
      </c>
      <c r="R643" s="371"/>
      <c r="S643" s="292" t="s">
        <v>883</v>
      </c>
      <c r="U643" s="332" t="s">
        <v>883</v>
      </c>
      <c r="V643" s="284">
        <v>0</v>
      </c>
      <c r="W643" s="284">
        <v>180000</v>
      </c>
      <c r="X643" s="292" t="str">
        <f t="shared" ref="X643:X674" si="486">IF(SUM($K643:$L643)=SUM($V643:$W643),"OK","검토")</f>
        <v>OK</v>
      </c>
      <c r="Z643" s="292" t="s">
        <v>883</v>
      </c>
      <c r="AA643" s="284">
        <f t="shared" ref="AA643:AA664" si="487">IF($U643&lt;&gt;"도비",IF($S643="국도비","직접입력",SUM($N643:$O643)),)</f>
        <v>0</v>
      </c>
      <c r="AB643" s="284">
        <f t="shared" ref="AB643:AB664" si="488">IF($U643="도비",SUM(N643:O643),IF($S643="국도비","직접입력",SUM(N643:O643)-AA643))</f>
        <v>180000</v>
      </c>
      <c r="AC643" s="292" t="str">
        <f t="shared" ref="AC643:AC674" si="489">IF(SUM(N643:O643)=SUM(AA643:AB643),"OK","검토")</f>
        <v>OK</v>
      </c>
      <c r="AE643" s="333" t="str">
        <f t="shared" si="454"/>
        <v>세입없음</v>
      </c>
      <c r="AG643" s="318">
        <f t="shared" ref="AG643:AG674" si="490">IF(AE643="","",COUNTIF($AE$7:$AE$925,AE643))</f>
        <v>732</v>
      </c>
      <c r="AH643" s="290" t="str">
        <f t="shared" ref="AH643:AH665" si="491">IF(U643="","",IF(AND(U643="도비",AE643="세입없음"),"OK",IF(AND(U643&lt;&gt;"도비",AE643&lt;&gt;""),"OK","@@")))</f>
        <v>OK</v>
      </c>
      <c r="AJ643" s="292" t="str">
        <f t="array" ref="AJ643">IF(D643="","",INDEX(구분표!$I$2:$I$313, MATCH(1,(구분표!$E$2:$E$313='17년일출'!C643)*(구분표!$F$2:$F$313='17년일출'!D643)*(구분표!$G$2:$G$313='17년일출'!B643),0)))</f>
        <v>0259</v>
      </c>
      <c r="AL643" s="292"/>
      <c r="AM643" s="249" t="s">
        <v>1482</v>
      </c>
    </row>
    <row r="644" spans="1:39" ht="61.5" customHeight="1">
      <c r="A644" s="252">
        <v>633</v>
      </c>
      <c r="B644" s="334" t="str">
        <f>IFERROR(VLOOKUP($D644,구분표!$A$2:$C$313,2,FALSE),"")</f>
        <v>건설교통위원회</v>
      </c>
      <c r="C644" s="318" t="str">
        <f>IFERROR(VLOOKUP($D644,구분표!$A$2:$C$313,3,FALSE),"")</f>
        <v>철도국</v>
      </c>
      <c r="D644" s="299" t="s">
        <v>370</v>
      </c>
      <c r="E644" s="280" t="s">
        <v>823</v>
      </c>
      <c r="F644" s="335" t="s">
        <v>824</v>
      </c>
      <c r="G644" s="281"/>
      <c r="H644" s="280">
        <v>104</v>
      </c>
      <c r="I644" s="339" t="s">
        <v>1430</v>
      </c>
      <c r="J644" s="283">
        <v>0</v>
      </c>
      <c r="K644" s="284"/>
      <c r="L644" s="285">
        <v>1000000</v>
      </c>
      <c r="M644" s="286">
        <f t="shared" si="483"/>
        <v>1000000</v>
      </c>
      <c r="N644" s="337"/>
      <c r="O644" s="288"/>
      <c r="P644" s="289">
        <f t="shared" si="484"/>
        <v>0</v>
      </c>
      <c r="Q644" s="290" t="str">
        <f t="shared" si="485"/>
        <v>X</v>
      </c>
      <c r="R644" s="400"/>
      <c r="S644" s="292" t="s">
        <v>883</v>
      </c>
      <c r="U644" s="332" t="s">
        <v>883</v>
      </c>
      <c r="V644" s="284">
        <v>0</v>
      </c>
      <c r="W644" s="284">
        <v>1000000</v>
      </c>
      <c r="X644" s="292" t="str">
        <f t="shared" si="486"/>
        <v>OK</v>
      </c>
      <c r="Z644" s="292" t="s">
        <v>883</v>
      </c>
      <c r="AA644" s="284">
        <f t="shared" si="487"/>
        <v>0</v>
      </c>
      <c r="AB644" s="284">
        <f t="shared" si="488"/>
        <v>0</v>
      </c>
      <c r="AC644" s="292" t="str">
        <f t="shared" si="489"/>
        <v>OK</v>
      </c>
      <c r="AE644" s="333" t="str">
        <f t="shared" si="454"/>
        <v>세입없음</v>
      </c>
      <c r="AG644" s="318">
        <f t="shared" si="490"/>
        <v>732</v>
      </c>
      <c r="AH644" s="290" t="str">
        <f t="shared" si="491"/>
        <v>OK</v>
      </c>
      <c r="AJ644" s="292" t="str">
        <f t="array" ref="AJ644">IF(D644="","",INDEX(구분표!$I$2:$I$313, MATCH(1,(구분표!$E$2:$E$313='17년일출'!C644)*(구분표!$F$2:$F$313='17년일출'!D644)*(구분표!$G$2:$G$313='17년일출'!B644),0)))</f>
        <v>0259</v>
      </c>
      <c r="AL644" s="292"/>
    </row>
    <row r="645" spans="1:39" ht="75.75" customHeight="1">
      <c r="A645" s="252">
        <v>634</v>
      </c>
      <c r="B645" s="334" t="str">
        <f>IFERROR(VLOOKUP($D645,구분표!$A$2:$C$313,2,FALSE),"")</f>
        <v>건설교통위원회</v>
      </c>
      <c r="C645" s="318" t="str">
        <f>IFERROR(VLOOKUP($D645,구분표!$A$2:$C$313,3,FALSE),"")</f>
        <v>교통국</v>
      </c>
      <c r="D645" s="299" t="s">
        <v>374</v>
      </c>
      <c r="E645" s="280" t="s">
        <v>822</v>
      </c>
      <c r="F645" s="335"/>
      <c r="G645" s="281">
        <v>1074</v>
      </c>
      <c r="H645" s="280">
        <v>28</v>
      </c>
      <c r="I645" s="339" t="s">
        <v>1431</v>
      </c>
      <c r="J645" s="283">
        <v>2100000</v>
      </c>
      <c r="K645" s="284"/>
      <c r="L645" s="285">
        <v>328000</v>
      </c>
      <c r="M645" s="286">
        <f t="shared" si="483"/>
        <v>2428000</v>
      </c>
      <c r="N645" s="337"/>
      <c r="O645" s="288">
        <v>41000</v>
      </c>
      <c r="P645" s="289">
        <f t="shared" si="484"/>
        <v>2141000</v>
      </c>
      <c r="Q645" s="290" t="str">
        <f t="shared" si="485"/>
        <v>X</v>
      </c>
      <c r="R645" s="400"/>
      <c r="S645" s="292" t="s">
        <v>883</v>
      </c>
      <c r="U645" s="332" t="s">
        <v>883</v>
      </c>
      <c r="V645" s="284">
        <v>0</v>
      </c>
      <c r="W645" s="284">
        <v>328000</v>
      </c>
      <c r="X645" s="292" t="str">
        <f t="shared" si="486"/>
        <v>OK</v>
      </c>
      <c r="Z645" s="292" t="s">
        <v>883</v>
      </c>
      <c r="AA645" s="284">
        <f t="shared" si="487"/>
        <v>0</v>
      </c>
      <c r="AB645" s="284">
        <f t="shared" si="488"/>
        <v>41000</v>
      </c>
      <c r="AC645" s="292" t="str">
        <f t="shared" si="489"/>
        <v>OK</v>
      </c>
      <c r="AE645" s="333" t="str">
        <f t="shared" si="454"/>
        <v>세입없음</v>
      </c>
      <c r="AG645" s="318">
        <f t="shared" si="490"/>
        <v>732</v>
      </c>
      <c r="AH645" s="290" t="str">
        <f t="shared" si="491"/>
        <v>OK</v>
      </c>
      <c r="AJ645" s="292" t="str">
        <f t="array" ref="AJ645">IF(D645="","",INDEX(구분표!$I$2:$I$313, MATCH(1,(구분표!$E$2:$E$313='17년일출'!C645)*(구분표!$F$2:$F$313='17년일출'!D645)*(구분표!$G$2:$G$313='17년일출'!B645),0)))</f>
        <v>0261</v>
      </c>
      <c r="AL645" s="292"/>
    </row>
    <row r="646" spans="1:39" ht="50.1" customHeight="1">
      <c r="A646" s="252">
        <v>635</v>
      </c>
      <c r="B646" s="334" t="str">
        <f>IFERROR(VLOOKUP($D646,구분표!$A$2:$C$313,2,FALSE),"")</f>
        <v>건설교통위원회</v>
      </c>
      <c r="C646" s="318" t="str">
        <f>IFERROR(VLOOKUP($D646,구분표!$A$2:$C$313,3,FALSE),"")</f>
        <v>교통국</v>
      </c>
      <c r="D646" s="299" t="s">
        <v>374</v>
      </c>
      <c r="E646" s="280" t="s">
        <v>822</v>
      </c>
      <c r="F646" s="335"/>
      <c r="G646" s="281">
        <v>1075</v>
      </c>
      <c r="H646" s="280">
        <v>52</v>
      </c>
      <c r="I646" s="339" t="s">
        <v>2266</v>
      </c>
      <c r="J646" s="283">
        <v>287000</v>
      </c>
      <c r="K646" s="284">
        <v>-287000</v>
      </c>
      <c r="L646" s="285"/>
      <c r="M646" s="286">
        <f t="shared" si="483"/>
        <v>0</v>
      </c>
      <c r="N646" s="337"/>
      <c r="O646" s="288"/>
      <c r="P646" s="289">
        <f t="shared" si="484"/>
        <v>287000</v>
      </c>
      <c r="Q646" s="290" t="str">
        <f t="shared" si="485"/>
        <v>O</v>
      </c>
      <c r="R646" s="400" t="s">
        <v>2267</v>
      </c>
      <c r="S646" s="292" t="s">
        <v>883</v>
      </c>
      <c r="U646" s="332" t="s">
        <v>883</v>
      </c>
      <c r="V646" s="284">
        <v>0</v>
      </c>
      <c r="W646" s="284">
        <v>-287000</v>
      </c>
      <c r="X646" s="292" t="str">
        <f t="shared" si="486"/>
        <v>OK</v>
      </c>
      <c r="Z646" s="292" t="s">
        <v>883</v>
      </c>
      <c r="AA646" s="284">
        <f t="shared" si="487"/>
        <v>0</v>
      </c>
      <c r="AB646" s="284">
        <f t="shared" si="488"/>
        <v>0</v>
      </c>
      <c r="AC646" s="292" t="str">
        <f t="shared" si="489"/>
        <v>OK</v>
      </c>
      <c r="AE646" s="333" t="str">
        <f t="shared" si="454"/>
        <v>세입없음</v>
      </c>
      <c r="AG646" s="318">
        <f t="shared" si="490"/>
        <v>732</v>
      </c>
      <c r="AH646" s="290" t="str">
        <f t="shared" si="491"/>
        <v>OK</v>
      </c>
      <c r="AJ646" s="292" t="str">
        <f t="array" ref="AJ646">IF(D646="","",INDEX(구분표!$I$2:$I$313, MATCH(1,(구분표!$E$2:$E$313='17년일출'!C646)*(구분표!$F$2:$F$313='17년일출'!D646)*(구분표!$G$2:$G$313='17년일출'!B646),0)))</f>
        <v>0261</v>
      </c>
      <c r="AL646" s="292"/>
    </row>
    <row r="647" spans="1:39" ht="58.5" customHeight="1">
      <c r="A647" s="252">
        <v>636</v>
      </c>
      <c r="B647" s="334" t="str">
        <f>IFERROR(VLOOKUP($D647,구분표!$A$2:$C$313,2,FALSE),"")</f>
        <v>건설교통위원회</v>
      </c>
      <c r="C647" s="318" t="str">
        <f>IFERROR(VLOOKUP($D647,구분표!$A$2:$C$313,3,FALSE),"")</f>
        <v>교통국</v>
      </c>
      <c r="D647" s="299" t="s">
        <v>374</v>
      </c>
      <c r="E647" s="280" t="s">
        <v>822</v>
      </c>
      <c r="F647" s="335" t="s">
        <v>824</v>
      </c>
      <c r="G647" s="281">
        <v>1075</v>
      </c>
      <c r="H647" s="280">
        <v>49</v>
      </c>
      <c r="I647" s="339" t="s">
        <v>1432</v>
      </c>
      <c r="J647" s="283">
        <v>250000</v>
      </c>
      <c r="K647" s="284"/>
      <c r="L647" s="285">
        <v>40000</v>
      </c>
      <c r="M647" s="286">
        <f t="shared" si="483"/>
        <v>290000</v>
      </c>
      <c r="N647" s="337"/>
      <c r="O647" s="288">
        <v>40000</v>
      </c>
      <c r="P647" s="289">
        <f t="shared" si="484"/>
        <v>290000</v>
      </c>
      <c r="Q647" s="290" t="str">
        <f t="shared" si="485"/>
        <v>X</v>
      </c>
      <c r="R647" s="400"/>
      <c r="S647" s="292" t="s">
        <v>883</v>
      </c>
      <c r="U647" s="332" t="s">
        <v>883</v>
      </c>
      <c r="V647" s="284">
        <v>0</v>
      </c>
      <c r="W647" s="284">
        <v>40000</v>
      </c>
      <c r="X647" s="292" t="str">
        <f t="shared" si="486"/>
        <v>OK</v>
      </c>
      <c r="Z647" s="292" t="s">
        <v>883</v>
      </c>
      <c r="AA647" s="284">
        <f t="shared" si="487"/>
        <v>0</v>
      </c>
      <c r="AB647" s="284">
        <f t="shared" si="488"/>
        <v>40000</v>
      </c>
      <c r="AC647" s="292" t="str">
        <f t="shared" si="489"/>
        <v>OK</v>
      </c>
      <c r="AE647" s="333" t="str">
        <f t="shared" si="454"/>
        <v>세입없음</v>
      </c>
      <c r="AG647" s="318">
        <f t="shared" si="490"/>
        <v>732</v>
      </c>
      <c r="AH647" s="290" t="str">
        <f t="shared" si="491"/>
        <v>OK</v>
      </c>
      <c r="AJ647" s="292" t="str">
        <f t="array" ref="AJ647">IF(D647="","",INDEX(구분표!$I$2:$I$313, MATCH(1,(구분표!$E$2:$E$313='17년일출'!C647)*(구분표!$F$2:$F$313='17년일출'!D647)*(구분표!$G$2:$G$313='17년일출'!B647),0)))</f>
        <v>0261</v>
      </c>
      <c r="AL647" s="292"/>
    </row>
    <row r="648" spans="1:39" ht="110.1" customHeight="1">
      <c r="A648" s="252">
        <v>637</v>
      </c>
      <c r="B648" s="334" t="str">
        <f>IFERROR(VLOOKUP($D648,구분표!$A$2:$C$313,2,FALSE),"")</f>
        <v>건설교통위원회</v>
      </c>
      <c r="C648" s="318" t="str">
        <f>IFERROR(VLOOKUP($D648,구분표!$A$2:$C$313,3,FALSE),"")</f>
        <v>교통국</v>
      </c>
      <c r="D648" s="299" t="s">
        <v>374</v>
      </c>
      <c r="E648" s="280" t="s">
        <v>823</v>
      </c>
      <c r="F648" s="335"/>
      <c r="G648" s="281"/>
      <c r="H648" s="280">
        <v>105</v>
      </c>
      <c r="I648" s="339" t="s">
        <v>2300</v>
      </c>
      <c r="J648" s="283">
        <v>0</v>
      </c>
      <c r="K648" s="284"/>
      <c r="L648" s="285">
        <v>200000</v>
      </c>
      <c r="M648" s="286">
        <f t="shared" si="483"/>
        <v>200000</v>
      </c>
      <c r="N648" s="337"/>
      <c r="O648" s="288">
        <v>300000</v>
      </c>
      <c r="P648" s="289">
        <f t="shared" si="484"/>
        <v>300000</v>
      </c>
      <c r="Q648" s="290" t="str">
        <f t="shared" si="485"/>
        <v>X</v>
      </c>
      <c r="R648" s="400"/>
      <c r="S648" s="292" t="s">
        <v>883</v>
      </c>
      <c r="U648" s="332" t="s">
        <v>883</v>
      </c>
      <c r="V648" s="284">
        <v>0</v>
      </c>
      <c r="W648" s="284">
        <v>200000</v>
      </c>
      <c r="X648" s="292" t="str">
        <f t="shared" si="486"/>
        <v>OK</v>
      </c>
      <c r="Z648" s="292" t="s">
        <v>883</v>
      </c>
      <c r="AA648" s="284">
        <f t="shared" si="487"/>
        <v>0</v>
      </c>
      <c r="AB648" s="284">
        <f t="shared" si="488"/>
        <v>300000</v>
      </c>
      <c r="AC648" s="292" t="str">
        <f t="shared" si="489"/>
        <v>OK</v>
      </c>
      <c r="AE648" s="333" t="str">
        <f t="shared" si="454"/>
        <v>세입없음</v>
      </c>
      <c r="AG648" s="318">
        <f t="shared" si="490"/>
        <v>732</v>
      </c>
      <c r="AH648" s="290" t="str">
        <f t="shared" si="491"/>
        <v>OK</v>
      </c>
      <c r="AJ648" s="292" t="str">
        <f t="array" ref="AJ648">IF(D648="","",INDEX(구분표!$I$2:$I$313, MATCH(1,(구분표!$E$2:$E$313='17년일출'!C648)*(구분표!$F$2:$F$313='17년일출'!D648)*(구분표!$G$2:$G$313='17년일출'!B648),0)))</f>
        <v>0261</v>
      </c>
      <c r="AL648" s="292"/>
    </row>
    <row r="649" spans="1:39" ht="89.25" customHeight="1">
      <c r="A649" s="252">
        <v>638</v>
      </c>
      <c r="B649" s="334" t="str">
        <f>IFERROR(VLOOKUP($D649,구분표!$A$2:$C$313,2,FALSE),"")</f>
        <v>건설교통위원회</v>
      </c>
      <c r="C649" s="318" t="str">
        <f>IFERROR(VLOOKUP($D649,구분표!$A$2:$C$313,3,FALSE),"")</f>
        <v>교통국</v>
      </c>
      <c r="D649" s="299" t="s">
        <v>377</v>
      </c>
      <c r="E649" s="280" t="s">
        <v>822</v>
      </c>
      <c r="F649" s="335"/>
      <c r="G649" s="281">
        <v>1078</v>
      </c>
      <c r="H649" s="280">
        <v>80</v>
      </c>
      <c r="I649" s="339" t="s">
        <v>1433</v>
      </c>
      <c r="J649" s="283">
        <v>66015496</v>
      </c>
      <c r="K649" s="284">
        <v>-15180000</v>
      </c>
      <c r="L649" s="285">
        <v>5180000</v>
      </c>
      <c r="M649" s="286">
        <f t="shared" si="483"/>
        <v>56015496</v>
      </c>
      <c r="N649" s="337">
        <v>-15180000</v>
      </c>
      <c r="O649" s="288">
        <v>5180000</v>
      </c>
      <c r="P649" s="289">
        <f t="shared" si="484"/>
        <v>56015496</v>
      </c>
      <c r="Q649" s="290" t="str">
        <f t="shared" si="485"/>
        <v>X</v>
      </c>
      <c r="R649" s="371" t="s">
        <v>2128</v>
      </c>
      <c r="S649" s="292" t="s">
        <v>883</v>
      </c>
      <c r="U649" s="332" t="s">
        <v>883</v>
      </c>
      <c r="V649" s="284">
        <v>0</v>
      </c>
      <c r="W649" s="284">
        <v>-10000000</v>
      </c>
      <c r="X649" s="292" t="str">
        <f t="shared" si="486"/>
        <v>OK</v>
      </c>
      <c r="Z649" s="292" t="s">
        <v>883</v>
      </c>
      <c r="AA649" s="284">
        <f t="shared" si="487"/>
        <v>0</v>
      </c>
      <c r="AB649" s="284">
        <f t="shared" si="488"/>
        <v>-10000000</v>
      </c>
      <c r="AC649" s="292" t="str">
        <f t="shared" si="489"/>
        <v>OK</v>
      </c>
      <c r="AE649" s="333" t="str">
        <f t="shared" si="454"/>
        <v>세입없음</v>
      </c>
      <c r="AG649" s="318">
        <f t="shared" si="490"/>
        <v>732</v>
      </c>
      <c r="AH649" s="290" t="str">
        <f t="shared" si="491"/>
        <v>OK</v>
      </c>
      <c r="AJ649" s="292" t="str">
        <f t="array" ref="AJ649">IF(D649="","",INDEX(구분표!$I$2:$I$313, MATCH(1,(구분표!$E$2:$E$313='17년일출'!C649)*(구분표!$F$2:$F$313='17년일출'!D649)*(구분표!$G$2:$G$313='17년일출'!B649),0)))</f>
        <v>0262</v>
      </c>
      <c r="AL649" s="292"/>
    </row>
    <row r="650" spans="1:39" ht="63.75" customHeight="1">
      <c r="A650" s="252">
        <v>639</v>
      </c>
      <c r="B650" s="334" t="str">
        <f>IFERROR(VLOOKUP($D650,구분표!$A$2:$C$313,2,FALSE),"")</f>
        <v>건설교통위원회</v>
      </c>
      <c r="C650" s="318" t="str">
        <f>IFERROR(VLOOKUP($D650,구분표!$A$2:$C$313,3,FALSE),"")</f>
        <v>교통국</v>
      </c>
      <c r="D650" s="299" t="s">
        <v>377</v>
      </c>
      <c r="E650" s="280" t="s">
        <v>823</v>
      </c>
      <c r="F650" s="335"/>
      <c r="G650" s="281"/>
      <c r="H650" s="280">
        <v>106</v>
      </c>
      <c r="I650" s="339" t="s">
        <v>2286</v>
      </c>
      <c r="J650" s="283">
        <v>0</v>
      </c>
      <c r="K650" s="284"/>
      <c r="L650" s="370">
        <v>10000000</v>
      </c>
      <c r="M650" s="286">
        <f t="shared" si="483"/>
        <v>10000000</v>
      </c>
      <c r="N650" s="337"/>
      <c r="O650" s="288">
        <v>15000000</v>
      </c>
      <c r="P650" s="289">
        <f t="shared" si="484"/>
        <v>15000000</v>
      </c>
      <c r="Q650" s="290" t="str">
        <f t="shared" si="485"/>
        <v>X</v>
      </c>
      <c r="R650" s="400" t="s">
        <v>2129</v>
      </c>
      <c r="S650" s="292" t="s">
        <v>883</v>
      </c>
      <c r="U650" s="332" t="s">
        <v>883</v>
      </c>
      <c r="V650" s="284">
        <v>0</v>
      </c>
      <c r="W650" s="284">
        <v>10000000</v>
      </c>
      <c r="X650" s="292" t="str">
        <f t="shared" si="486"/>
        <v>OK</v>
      </c>
      <c r="Z650" s="292" t="s">
        <v>883</v>
      </c>
      <c r="AA650" s="284">
        <f t="shared" si="487"/>
        <v>0</v>
      </c>
      <c r="AB650" s="284">
        <f t="shared" si="488"/>
        <v>15000000</v>
      </c>
      <c r="AC650" s="292" t="str">
        <f t="shared" si="489"/>
        <v>OK</v>
      </c>
      <c r="AE650" s="333" t="str">
        <f t="shared" si="454"/>
        <v>세입없음</v>
      </c>
      <c r="AG650" s="318">
        <f t="shared" si="490"/>
        <v>732</v>
      </c>
      <c r="AH650" s="290" t="str">
        <f t="shared" si="491"/>
        <v>OK</v>
      </c>
      <c r="AJ650" s="292" t="str">
        <f t="array" ref="AJ650">IF(D650="","",INDEX(구분표!$I$2:$I$313, MATCH(1,(구분표!$E$2:$E$313='17년일출'!C650)*(구분표!$F$2:$F$313='17년일출'!D650)*(구분표!$G$2:$G$313='17년일출'!B650),0)))</f>
        <v>0262</v>
      </c>
      <c r="AL650" s="292"/>
    </row>
    <row r="651" spans="1:39" ht="78.75" customHeight="1">
      <c r="A651" s="252">
        <v>640</v>
      </c>
      <c r="B651" s="334" t="str">
        <f>IFERROR(VLOOKUP($D651,구분표!$A$2:$C$313,2,FALSE),"")</f>
        <v>건설교통위원회</v>
      </c>
      <c r="C651" s="318" t="str">
        <f>IFERROR(VLOOKUP($D651,구분표!$A$2:$C$313,3,FALSE),"")</f>
        <v>교통국</v>
      </c>
      <c r="D651" s="299" t="s">
        <v>377</v>
      </c>
      <c r="E651" s="280" t="s">
        <v>823</v>
      </c>
      <c r="F651" s="335"/>
      <c r="G651" s="281"/>
      <c r="H651" s="280">
        <v>108</v>
      </c>
      <c r="I651" s="339" t="s">
        <v>2287</v>
      </c>
      <c r="J651" s="283">
        <v>0</v>
      </c>
      <c r="K651" s="284"/>
      <c r="L651" s="285">
        <v>1400000</v>
      </c>
      <c r="M651" s="286">
        <f t="shared" si="483"/>
        <v>1400000</v>
      </c>
      <c r="N651" s="337"/>
      <c r="O651" s="288">
        <v>1400000</v>
      </c>
      <c r="P651" s="289">
        <f t="shared" si="484"/>
        <v>1400000</v>
      </c>
      <c r="Q651" s="290" t="str">
        <f t="shared" si="485"/>
        <v>X</v>
      </c>
      <c r="R651" s="400"/>
      <c r="S651" s="292" t="s">
        <v>883</v>
      </c>
      <c r="U651" s="332" t="s">
        <v>883</v>
      </c>
      <c r="V651" s="284">
        <v>0</v>
      </c>
      <c r="W651" s="284">
        <v>1400000</v>
      </c>
      <c r="X651" s="292" t="str">
        <f t="shared" si="486"/>
        <v>OK</v>
      </c>
      <c r="Z651" s="292" t="s">
        <v>883</v>
      </c>
      <c r="AA651" s="284">
        <f t="shared" si="487"/>
        <v>0</v>
      </c>
      <c r="AB651" s="284">
        <f t="shared" si="488"/>
        <v>1400000</v>
      </c>
      <c r="AC651" s="292" t="str">
        <f t="shared" si="489"/>
        <v>OK</v>
      </c>
      <c r="AE651" s="333" t="str">
        <f t="shared" si="454"/>
        <v>세입없음</v>
      </c>
      <c r="AG651" s="318">
        <f t="shared" si="490"/>
        <v>732</v>
      </c>
      <c r="AH651" s="290" t="str">
        <f t="shared" si="491"/>
        <v>OK</v>
      </c>
      <c r="AJ651" s="292" t="str">
        <f t="array" ref="AJ651">IF(D651="","",INDEX(구분표!$I$2:$I$313, MATCH(1,(구분표!$E$2:$E$313='17년일출'!C651)*(구분표!$F$2:$F$313='17년일출'!D651)*(구분표!$G$2:$G$313='17년일출'!B651),0)))</f>
        <v>0262</v>
      </c>
      <c r="AL651" s="292"/>
    </row>
    <row r="652" spans="1:39" ht="72.75" customHeight="1">
      <c r="A652" s="252">
        <v>641</v>
      </c>
      <c r="B652" s="334" t="str">
        <f>IFERROR(VLOOKUP($D652,구분표!$A$2:$C$313,2,FALSE),"")</f>
        <v>건설교통위원회</v>
      </c>
      <c r="C652" s="318" t="str">
        <f>IFERROR(VLOOKUP($D652,구분표!$A$2:$C$313,3,FALSE),"")</f>
        <v>교통국</v>
      </c>
      <c r="D652" s="299" t="s">
        <v>379</v>
      </c>
      <c r="E652" s="280" t="s">
        <v>822</v>
      </c>
      <c r="F652" s="335" t="s">
        <v>824</v>
      </c>
      <c r="G652" s="281">
        <v>1081</v>
      </c>
      <c r="H652" s="280">
        <v>126</v>
      </c>
      <c r="I652" s="339" t="s">
        <v>2288</v>
      </c>
      <c r="J652" s="283">
        <v>22500000</v>
      </c>
      <c r="K652" s="284">
        <v>-7500000</v>
      </c>
      <c r="L652" s="285"/>
      <c r="M652" s="286">
        <f t="shared" si="483"/>
        <v>15000000</v>
      </c>
      <c r="N652" s="337">
        <v>-12000000</v>
      </c>
      <c r="O652" s="288"/>
      <c r="P652" s="289">
        <f t="shared" si="484"/>
        <v>10500000</v>
      </c>
      <c r="Q652" s="290" t="str">
        <f t="shared" si="485"/>
        <v>X</v>
      </c>
      <c r="R652" s="400"/>
      <c r="S652" s="292" t="s">
        <v>883</v>
      </c>
      <c r="U652" s="332" t="s">
        <v>883</v>
      </c>
      <c r="V652" s="284">
        <v>0</v>
      </c>
      <c r="W652" s="284">
        <v>-7500000</v>
      </c>
      <c r="X652" s="292" t="str">
        <f t="shared" si="486"/>
        <v>OK</v>
      </c>
      <c r="Z652" s="292" t="s">
        <v>883</v>
      </c>
      <c r="AA652" s="284">
        <f t="shared" si="487"/>
        <v>0</v>
      </c>
      <c r="AB652" s="284">
        <f t="shared" si="488"/>
        <v>-12000000</v>
      </c>
      <c r="AC652" s="292" t="str">
        <f t="shared" si="489"/>
        <v>OK</v>
      </c>
      <c r="AE652" s="333" t="str">
        <f t="shared" si="454"/>
        <v>세입없음</v>
      </c>
      <c r="AG652" s="318">
        <f t="shared" si="490"/>
        <v>732</v>
      </c>
      <c r="AH652" s="290" t="str">
        <f t="shared" si="491"/>
        <v>OK</v>
      </c>
      <c r="AJ652" s="292" t="str">
        <f t="array" ref="AJ652">IF(D652="","",INDEX(구분표!$I$2:$I$313, MATCH(1,(구분표!$E$2:$E$313='17년일출'!C652)*(구분표!$F$2:$F$313='17년일출'!D652)*(구분표!$G$2:$G$313='17년일출'!B652),0)))</f>
        <v>0263</v>
      </c>
      <c r="AL652" s="292"/>
    </row>
    <row r="653" spans="1:39" ht="58.5" customHeight="1">
      <c r="A653" s="252">
        <v>642</v>
      </c>
      <c r="B653" s="334" t="str">
        <f>IFERROR(VLOOKUP($D653,구분표!$A$2:$C$313,2,FALSE),"")</f>
        <v>건설교통위원회</v>
      </c>
      <c r="C653" s="318" t="str">
        <f>IFERROR(VLOOKUP($D653,구분표!$A$2:$C$313,3,FALSE),"")</f>
        <v>교통국</v>
      </c>
      <c r="D653" s="299" t="s">
        <v>381</v>
      </c>
      <c r="E653" s="280" t="s">
        <v>823</v>
      </c>
      <c r="F653" s="335"/>
      <c r="G653" s="281"/>
      <c r="H653" s="280">
        <v>109</v>
      </c>
      <c r="I653" s="339" t="s">
        <v>1562</v>
      </c>
      <c r="J653" s="283">
        <v>0</v>
      </c>
      <c r="K653" s="284"/>
      <c r="L653" s="285">
        <v>35000</v>
      </c>
      <c r="M653" s="286">
        <f t="shared" si="483"/>
        <v>35000</v>
      </c>
      <c r="N653" s="337"/>
      <c r="O653" s="288"/>
      <c r="P653" s="289">
        <f t="shared" si="484"/>
        <v>0</v>
      </c>
      <c r="Q653" s="290" t="str">
        <f t="shared" si="485"/>
        <v>X</v>
      </c>
      <c r="R653" s="400"/>
      <c r="S653" s="292" t="s">
        <v>883</v>
      </c>
      <c r="U653" s="332" t="s">
        <v>883</v>
      </c>
      <c r="V653" s="284">
        <v>0</v>
      </c>
      <c r="W653" s="284">
        <v>35000</v>
      </c>
      <c r="X653" s="292" t="str">
        <f t="shared" si="486"/>
        <v>OK</v>
      </c>
      <c r="Z653" s="292" t="s">
        <v>883</v>
      </c>
      <c r="AA653" s="284">
        <f t="shared" si="487"/>
        <v>0</v>
      </c>
      <c r="AB653" s="284">
        <f t="shared" si="488"/>
        <v>0</v>
      </c>
      <c r="AC653" s="292" t="str">
        <f t="shared" si="489"/>
        <v>OK</v>
      </c>
      <c r="AE653" s="333" t="str">
        <f t="shared" si="454"/>
        <v>세입없음</v>
      </c>
      <c r="AG653" s="318">
        <f t="shared" si="490"/>
        <v>732</v>
      </c>
      <c r="AH653" s="290" t="str">
        <f t="shared" si="491"/>
        <v>OK</v>
      </c>
      <c r="AJ653" s="292" t="str">
        <f t="array" ref="AJ653">IF(D653="","",INDEX(구분표!$I$2:$I$313, MATCH(1,(구분표!$E$2:$E$313='17년일출'!C653)*(구분표!$F$2:$F$313='17년일출'!D653)*(구분표!$G$2:$G$313='17년일출'!B653),0)))</f>
        <v>0264</v>
      </c>
      <c r="AL653" s="292"/>
    </row>
    <row r="654" spans="1:39" ht="49.5" customHeight="1">
      <c r="A654" s="252">
        <v>643</v>
      </c>
      <c r="B654" s="334" t="str">
        <f>IFERROR(VLOOKUP($D654,구분표!$A$2:$C$313,2,FALSE),"")</f>
        <v>건설교통위원회</v>
      </c>
      <c r="C654" s="318" t="str">
        <f>IFERROR(VLOOKUP($D654,구분표!$A$2:$C$313,3,FALSE),"")</f>
        <v>교통국</v>
      </c>
      <c r="D654" s="299" t="s">
        <v>381</v>
      </c>
      <c r="E654" s="280" t="s">
        <v>823</v>
      </c>
      <c r="F654" s="335"/>
      <c r="G654" s="281"/>
      <c r="H654" s="280">
        <v>109</v>
      </c>
      <c r="I654" s="339" t="s">
        <v>1561</v>
      </c>
      <c r="J654" s="283">
        <v>0</v>
      </c>
      <c r="K654" s="284"/>
      <c r="L654" s="285">
        <v>35000</v>
      </c>
      <c r="M654" s="286">
        <f t="shared" si="483"/>
        <v>35000</v>
      </c>
      <c r="N654" s="337"/>
      <c r="O654" s="288"/>
      <c r="P654" s="289">
        <f t="shared" si="484"/>
        <v>0</v>
      </c>
      <c r="Q654" s="290" t="str">
        <f t="shared" si="485"/>
        <v>X</v>
      </c>
      <c r="R654" s="400"/>
      <c r="S654" s="292" t="s">
        <v>883</v>
      </c>
      <c r="U654" s="332" t="s">
        <v>883</v>
      </c>
      <c r="V654" s="284">
        <v>0</v>
      </c>
      <c r="W654" s="284">
        <v>35000</v>
      </c>
      <c r="X654" s="292" t="str">
        <f t="shared" si="486"/>
        <v>OK</v>
      </c>
      <c r="Z654" s="292" t="s">
        <v>883</v>
      </c>
      <c r="AA654" s="284">
        <f t="shared" si="487"/>
        <v>0</v>
      </c>
      <c r="AB654" s="284">
        <f t="shared" si="488"/>
        <v>0</v>
      </c>
      <c r="AC654" s="292" t="str">
        <f t="shared" si="489"/>
        <v>OK</v>
      </c>
      <c r="AE654" s="333" t="str">
        <f t="shared" si="454"/>
        <v>세입없음</v>
      </c>
      <c r="AG654" s="318">
        <f t="shared" si="490"/>
        <v>732</v>
      </c>
      <c r="AH654" s="290" t="str">
        <f t="shared" si="491"/>
        <v>OK</v>
      </c>
      <c r="AJ654" s="292" t="str">
        <f t="array" ref="AJ654">IF(D654="","",INDEX(구분표!$I$2:$I$313, MATCH(1,(구분표!$E$2:$E$313='17년일출'!C654)*(구분표!$F$2:$F$313='17년일출'!D654)*(구분표!$G$2:$G$313='17년일출'!B654),0)))</f>
        <v>0264</v>
      </c>
      <c r="AL654" s="292"/>
    </row>
    <row r="655" spans="1:39" ht="67.5" customHeight="1">
      <c r="A655" s="252">
        <v>644</v>
      </c>
      <c r="B655" s="334" t="str">
        <f>IFERROR(VLOOKUP($D655,구분표!$A$2:$C$313,2,FALSE),"")</f>
        <v>건설교통위원회</v>
      </c>
      <c r="C655" s="318" t="str">
        <f>IFERROR(VLOOKUP($D655,구분표!$A$2:$C$313,3,FALSE),"")</f>
        <v>교통국</v>
      </c>
      <c r="D655" s="299" t="s">
        <v>381</v>
      </c>
      <c r="E655" s="280" t="s">
        <v>823</v>
      </c>
      <c r="F655" s="335"/>
      <c r="G655" s="281"/>
      <c r="H655" s="280">
        <v>109</v>
      </c>
      <c r="I655" s="339" t="s">
        <v>2268</v>
      </c>
      <c r="J655" s="283">
        <v>0</v>
      </c>
      <c r="K655" s="284"/>
      <c r="L655" s="285">
        <v>80000</v>
      </c>
      <c r="M655" s="286">
        <f t="shared" si="483"/>
        <v>80000</v>
      </c>
      <c r="N655" s="337"/>
      <c r="O655" s="288"/>
      <c r="P655" s="289">
        <f t="shared" si="484"/>
        <v>0</v>
      </c>
      <c r="Q655" s="290" t="str">
        <f t="shared" si="485"/>
        <v>X</v>
      </c>
      <c r="R655" s="400"/>
      <c r="S655" s="292" t="s">
        <v>883</v>
      </c>
      <c r="U655" s="332" t="s">
        <v>883</v>
      </c>
      <c r="V655" s="284">
        <v>0</v>
      </c>
      <c r="W655" s="284">
        <v>80000</v>
      </c>
      <c r="X655" s="292" t="str">
        <f t="shared" si="486"/>
        <v>OK</v>
      </c>
      <c r="Z655" s="292" t="s">
        <v>883</v>
      </c>
      <c r="AA655" s="284">
        <f t="shared" si="487"/>
        <v>0</v>
      </c>
      <c r="AB655" s="284">
        <f t="shared" si="488"/>
        <v>0</v>
      </c>
      <c r="AC655" s="292" t="str">
        <f t="shared" si="489"/>
        <v>OK</v>
      </c>
      <c r="AE655" s="333" t="str">
        <f t="shared" si="454"/>
        <v>세입없음</v>
      </c>
      <c r="AG655" s="318">
        <f t="shared" si="490"/>
        <v>732</v>
      </c>
      <c r="AH655" s="290" t="str">
        <f t="shared" si="491"/>
        <v>OK</v>
      </c>
      <c r="AJ655" s="292" t="str">
        <f t="array" ref="AJ655">IF(D655="","",INDEX(구분표!$I$2:$I$313, MATCH(1,(구분표!$E$2:$E$313='17년일출'!C655)*(구분표!$F$2:$F$313='17년일출'!D655)*(구분표!$G$2:$G$313='17년일출'!B655),0)))</f>
        <v>0264</v>
      </c>
      <c r="AL655" s="292"/>
    </row>
    <row r="656" spans="1:39" ht="75" customHeight="1">
      <c r="A656" s="252">
        <v>645</v>
      </c>
      <c r="B656" s="334" t="str">
        <f>IFERROR(VLOOKUP($D656,구분표!$A$2:$C$313,2,FALSE),"")</f>
        <v>건설교통위원회</v>
      </c>
      <c r="C656" s="318" t="str">
        <f>IFERROR(VLOOKUP($D656,구분표!$A$2:$C$313,3,FALSE),"")</f>
        <v>교통국</v>
      </c>
      <c r="D656" s="299" t="s">
        <v>381</v>
      </c>
      <c r="E656" s="280" t="s">
        <v>823</v>
      </c>
      <c r="F656" s="335"/>
      <c r="G656" s="281"/>
      <c r="H656" s="280">
        <v>110</v>
      </c>
      <c r="I656" s="339" t="s">
        <v>2269</v>
      </c>
      <c r="J656" s="283">
        <v>0</v>
      </c>
      <c r="K656" s="284"/>
      <c r="L656" s="285">
        <v>150000</v>
      </c>
      <c r="M656" s="286">
        <f t="shared" si="483"/>
        <v>150000</v>
      </c>
      <c r="N656" s="337"/>
      <c r="O656" s="288"/>
      <c r="P656" s="289">
        <f t="shared" si="484"/>
        <v>0</v>
      </c>
      <c r="Q656" s="290" t="str">
        <f t="shared" si="485"/>
        <v>X</v>
      </c>
      <c r="R656" s="400"/>
      <c r="S656" s="292" t="s">
        <v>883</v>
      </c>
      <c r="U656" s="332" t="s">
        <v>883</v>
      </c>
      <c r="V656" s="284">
        <v>0</v>
      </c>
      <c r="W656" s="284">
        <v>150000</v>
      </c>
      <c r="X656" s="292" t="str">
        <f t="shared" si="486"/>
        <v>OK</v>
      </c>
      <c r="Z656" s="292" t="s">
        <v>883</v>
      </c>
      <c r="AA656" s="284">
        <f t="shared" si="487"/>
        <v>0</v>
      </c>
      <c r="AB656" s="284">
        <f t="shared" si="488"/>
        <v>0</v>
      </c>
      <c r="AC656" s="292" t="str">
        <f t="shared" si="489"/>
        <v>OK</v>
      </c>
      <c r="AE656" s="333" t="str">
        <f t="shared" si="454"/>
        <v>세입없음</v>
      </c>
      <c r="AG656" s="318">
        <f t="shared" si="490"/>
        <v>732</v>
      </c>
      <c r="AH656" s="290" t="str">
        <f t="shared" si="491"/>
        <v>OK</v>
      </c>
      <c r="AJ656" s="292" t="str">
        <f t="array" ref="AJ656">IF(D656="","",INDEX(구분표!$I$2:$I$313, MATCH(1,(구분표!$E$2:$E$313='17년일출'!C656)*(구분표!$F$2:$F$313='17년일출'!D656)*(구분표!$G$2:$G$313='17년일출'!B656),0)))</f>
        <v>0264</v>
      </c>
      <c r="AL656" s="292"/>
    </row>
    <row r="657" spans="1:38" ht="50.1" customHeight="1">
      <c r="A657" s="252">
        <v>646</v>
      </c>
      <c r="B657" s="334" t="str">
        <f>IFERROR(VLOOKUP($D657,구분표!$A$2:$C$313,2,FALSE),"")</f>
        <v>건설교통위원회</v>
      </c>
      <c r="C657" s="318" t="str">
        <f>IFERROR(VLOOKUP($D657,구분표!$A$2:$C$313,3,FALSE),"")</f>
        <v>교통국</v>
      </c>
      <c r="D657" s="299" t="s">
        <v>383</v>
      </c>
      <c r="E657" s="280" t="s">
        <v>822</v>
      </c>
      <c r="F657" s="335"/>
      <c r="G657" s="281">
        <v>1087</v>
      </c>
      <c r="H657" s="280">
        <v>205</v>
      </c>
      <c r="I657" s="339" t="s">
        <v>1447</v>
      </c>
      <c r="J657" s="283">
        <v>1600000</v>
      </c>
      <c r="K657" s="284"/>
      <c r="L657" s="285">
        <v>200000</v>
      </c>
      <c r="M657" s="286">
        <f t="shared" si="483"/>
        <v>1800000</v>
      </c>
      <c r="N657" s="337"/>
      <c r="O657" s="288">
        <v>200000</v>
      </c>
      <c r="P657" s="289">
        <f t="shared" si="484"/>
        <v>1800000</v>
      </c>
      <c r="Q657" s="290" t="str">
        <f t="shared" si="485"/>
        <v>X</v>
      </c>
      <c r="R657" s="400"/>
      <c r="S657" s="292" t="s">
        <v>883</v>
      </c>
      <c r="U657" s="332" t="s">
        <v>883</v>
      </c>
      <c r="V657" s="284">
        <v>0</v>
      </c>
      <c r="W657" s="284">
        <v>200000</v>
      </c>
      <c r="X657" s="292" t="str">
        <f t="shared" si="486"/>
        <v>OK</v>
      </c>
      <c r="Z657" s="292" t="s">
        <v>883</v>
      </c>
      <c r="AA657" s="284">
        <f t="shared" si="487"/>
        <v>0</v>
      </c>
      <c r="AB657" s="284">
        <f t="shared" si="488"/>
        <v>200000</v>
      </c>
      <c r="AC657" s="292" t="str">
        <f t="shared" si="489"/>
        <v>OK</v>
      </c>
      <c r="AE657" s="333" t="str">
        <f t="shared" si="454"/>
        <v>세입없음</v>
      </c>
      <c r="AG657" s="318">
        <f t="shared" si="490"/>
        <v>732</v>
      </c>
      <c r="AH657" s="290" t="str">
        <f t="shared" si="491"/>
        <v>OK</v>
      </c>
      <c r="AJ657" s="292" t="str">
        <f t="array" ref="AJ657">IF(D657="","",INDEX(구분표!$I$2:$I$313, MATCH(1,(구분표!$E$2:$E$313='17년일출'!C657)*(구분표!$F$2:$F$313='17년일출'!D657)*(구분표!$G$2:$G$313='17년일출'!B657),0)))</f>
        <v>0265</v>
      </c>
      <c r="AL657" s="292"/>
    </row>
    <row r="658" spans="1:38" ht="50.1" customHeight="1">
      <c r="A658" s="252">
        <v>647</v>
      </c>
      <c r="B658" s="334" t="str">
        <f>IFERROR(VLOOKUP($D658,구분표!$A$2:$C$313,2,FALSE),"")</f>
        <v>건설교통위원회</v>
      </c>
      <c r="C658" s="318" t="str">
        <f>IFERROR(VLOOKUP($D658,구분표!$A$2:$C$313,3,FALSE),"")</f>
        <v>교통국</v>
      </c>
      <c r="D658" s="299" t="s">
        <v>1783</v>
      </c>
      <c r="E658" s="280" t="s">
        <v>1116</v>
      </c>
      <c r="F658" s="335"/>
      <c r="G658" s="281">
        <v>1079</v>
      </c>
      <c r="H658" s="280">
        <v>101</v>
      </c>
      <c r="I658" s="336" t="s">
        <v>1791</v>
      </c>
      <c r="J658" s="283">
        <v>250000</v>
      </c>
      <c r="K658" s="284"/>
      <c r="L658" s="285"/>
      <c r="M658" s="286">
        <f t="shared" si="483"/>
        <v>250000</v>
      </c>
      <c r="N658" s="337"/>
      <c r="O658" s="288"/>
      <c r="P658" s="289">
        <f t="shared" si="484"/>
        <v>250000</v>
      </c>
      <c r="Q658" s="290" t="str">
        <f t="shared" si="485"/>
        <v>X</v>
      </c>
      <c r="R658" s="400"/>
      <c r="S658" s="292" t="s">
        <v>489</v>
      </c>
      <c r="U658" s="332" t="s">
        <v>489</v>
      </c>
      <c r="V658" s="284">
        <f>IF($U658&lt;&gt;"도비",IF($S658="국도비","직접입력",SUM($K658:$L658)),)</f>
        <v>0</v>
      </c>
      <c r="W658" s="284">
        <f>IF($U658="도비",SUM($K658:$L658),IF($S658="국도비","직접입력",SUM($K658:$L658)-$V658))</f>
        <v>0</v>
      </c>
      <c r="X658" s="292" t="str">
        <f t="shared" si="486"/>
        <v>OK</v>
      </c>
      <c r="Z658" s="292" t="s">
        <v>883</v>
      </c>
      <c r="AA658" s="284">
        <f t="shared" si="487"/>
        <v>0</v>
      </c>
      <c r="AB658" s="284">
        <f t="shared" si="488"/>
        <v>0</v>
      </c>
      <c r="AC658" s="292" t="str">
        <f t="shared" si="489"/>
        <v>OK</v>
      </c>
      <c r="AE658" s="333" t="str">
        <f t="shared" si="454"/>
        <v>세입없음</v>
      </c>
      <c r="AG658" s="318">
        <f t="shared" si="490"/>
        <v>732</v>
      </c>
      <c r="AH658" s="290" t="str">
        <f t="shared" si="491"/>
        <v>OK</v>
      </c>
      <c r="AJ658" s="292" t="str">
        <f t="array" ref="AJ658">IF(D658="","",INDEX(구분표!$I$2:$I$313, MATCH(1,(구분표!$E$2:$E$313='17년일출'!C658)*(구분표!$F$2:$F$313='17년일출'!D658)*(구분표!$G$2:$G$313='17년일출'!B658),0)))</f>
        <v>0262</v>
      </c>
      <c r="AL658" s="292"/>
    </row>
    <row r="659" spans="1:38" ht="50.1" customHeight="1">
      <c r="A659" s="252">
        <v>648</v>
      </c>
      <c r="B659" s="334" t="str">
        <f>IFERROR(VLOOKUP($D659,구분표!$A$2:$C$313,2,FALSE),"")</f>
        <v>건설교통위원회</v>
      </c>
      <c r="C659" s="318" t="str">
        <f>IFERROR(VLOOKUP($D659,구분표!$A$2:$C$313,3,FALSE),"")</f>
        <v>교통국</v>
      </c>
      <c r="D659" s="299" t="s">
        <v>2378</v>
      </c>
      <c r="E659" s="280" t="s">
        <v>1116</v>
      </c>
      <c r="F659" s="335"/>
      <c r="G659" s="281">
        <v>1081</v>
      </c>
      <c r="H659" s="280">
        <v>137</v>
      </c>
      <c r="I659" s="336" t="s">
        <v>2369</v>
      </c>
      <c r="J659" s="283">
        <v>1000000</v>
      </c>
      <c r="K659" s="284"/>
      <c r="L659" s="285"/>
      <c r="M659" s="286">
        <f t="shared" si="483"/>
        <v>1000000</v>
      </c>
      <c r="N659" s="337">
        <v>-900000</v>
      </c>
      <c r="O659" s="288"/>
      <c r="P659" s="289">
        <f t="shared" si="484"/>
        <v>100000</v>
      </c>
      <c r="Q659" s="290" t="str">
        <f t="shared" si="485"/>
        <v>X</v>
      </c>
      <c r="R659" s="400" t="s">
        <v>2379</v>
      </c>
      <c r="S659" s="292" t="s">
        <v>1886</v>
      </c>
      <c r="U659" s="332" t="s">
        <v>1886</v>
      </c>
      <c r="V659" s="284">
        <f>IF($U659&lt;&gt;"도비",IF($S659="국도비","직접입력",SUM($K659:$L659)),)</f>
        <v>0</v>
      </c>
      <c r="W659" s="284">
        <f>IF($U659="도비",SUM($K659:$L659),IF($S659="국도비","직접입력",SUM($K659:$L659)-$V659))</f>
        <v>0</v>
      </c>
      <c r="X659" s="292" t="str">
        <f t="shared" si="486"/>
        <v>OK</v>
      </c>
      <c r="Z659" s="292" t="s">
        <v>1886</v>
      </c>
      <c r="AA659" s="284">
        <f t="shared" si="487"/>
        <v>0</v>
      </c>
      <c r="AB659" s="284">
        <f t="shared" si="488"/>
        <v>-900000</v>
      </c>
      <c r="AC659" s="292" t="str">
        <f t="shared" si="489"/>
        <v>OK</v>
      </c>
      <c r="AE659" s="333" t="str">
        <f t="shared" si="454"/>
        <v>세입없음</v>
      </c>
      <c r="AG659" s="318">
        <f t="shared" si="490"/>
        <v>732</v>
      </c>
      <c r="AH659" s="290" t="str">
        <f t="shared" si="491"/>
        <v>OK</v>
      </c>
      <c r="AJ659" s="292" t="str">
        <f t="array" ref="AJ659">IF(D659="","",INDEX(구분표!$I$2:$I$313, MATCH(1,(구분표!$E$2:$E$313='17년일출'!C659)*(구분표!$F$2:$F$313='17년일출'!D659)*(구분표!$G$2:$G$313='17년일출'!B659),0)))</f>
        <v>0263</v>
      </c>
      <c r="AL659" s="292"/>
    </row>
    <row r="660" spans="1:38" ht="50.1" customHeight="1">
      <c r="A660" s="252">
        <v>649</v>
      </c>
      <c r="B660" s="334" t="str">
        <f>IFERROR(VLOOKUP($D660,구분표!$A$2:$C$313,2,FALSE),"")</f>
        <v>건설교통위원회</v>
      </c>
      <c r="C660" s="318" t="str">
        <f>IFERROR(VLOOKUP($D660,구분표!$A$2:$C$313,3,FALSE),"")</f>
        <v>건설국</v>
      </c>
      <c r="D660" s="299" t="s">
        <v>385</v>
      </c>
      <c r="E660" s="280" t="s">
        <v>822</v>
      </c>
      <c r="F660" s="335" t="s">
        <v>824</v>
      </c>
      <c r="G660" s="281">
        <v>1099</v>
      </c>
      <c r="H660" s="280">
        <v>146</v>
      </c>
      <c r="I660" s="339" t="s">
        <v>1446</v>
      </c>
      <c r="J660" s="283">
        <v>300000</v>
      </c>
      <c r="K660" s="284">
        <v>-300000</v>
      </c>
      <c r="L660" s="285"/>
      <c r="M660" s="286">
        <f t="shared" si="483"/>
        <v>0</v>
      </c>
      <c r="N660" s="337"/>
      <c r="O660" s="288"/>
      <c r="P660" s="289">
        <f t="shared" si="484"/>
        <v>300000</v>
      </c>
      <c r="Q660" s="290" t="str">
        <f t="shared" si="485"/>
        <v>O</v>
      </c>
      <c r="R660" s="400"/>
      <c r="S660" s="292" t="s">
        <v>883</v>
      </c>
      <c r="U660" s="332" t="s">
        <v>883</v>
      </c>
      <c r="V660" s="284">
        <v>0</v>
      </c>
      <c r="W660" s="284">
        <v>-300000</v>
      </c>
      <c r="X660" s="292" t="str">
        <f t="shared" si="486"/>
        <v>OK</v>
      </c>
      <c r="Z660" s="292" t="s">
        <v>883</v>
      </c>
      <c r="AA660" s="284">
        <f t="shared" si="487"/>
        <v>0</v>
      </c>
      <c r="AB660" s="284">
        <f t="shared" si="488"/>
        <v>0</v>
      </c>
      <c r="AC660" s="292" t="str">
        <f t="shared" si="489"/>
        <v>OK</v>
      </c>
      <c r="AE660" s="333" t="str">
        <f t="shared" si="454"/>
        <v>세입없음</v>
      </c>
      <c r="AG660" s="318">
        <f t="shared" si="490"/>
        <v>732</v>
      </c>
      <c r="AH660" s="290" t="str">
        <f t="shared" si="491"/>
        <v>OK</v>
      </c>
      <c r="AJ660" s="292" t="str">
        <f t="array" ref="AJ660">IF(D660="","",INDEX(구분표!$I$2:$I$313, MATCH(1,(구분표!$E$2:$E$313='17년일출'!C660)*(구분표!$F$2:$F$313='17년일출'!D660)*(구분표!$G$2:$G$313='17년일출'!B660),0)))</f>
        <v>0266</v>
      </c>
      <c r="AL660" s="292"/>
    </row>
    <row r="661" spans="1:38" ht="50.1" customHeight="1">
      <c r="A661" s="252">
        <v>650</v>
      </c>
      <c r="B661" s="334" t="str">
        <f>IFERROR(VLOOKUP($D661,구분표!$A$2:$C$313,2,FALSE),"")</f>
        <v>건설교통위원회</v>
      </c>
      <c r="C661" s="318" t="str">
        <f>IFERROR(VLOOKUP($D661,구분표!$A$2:$C$313,3,FALSE),"")</f>
        <v>건설국</v>
      </c>
      <c r="D661" s="299" t="s">
        <v>385</v>
      </c>
      <c r="E661" s="280" t="s">
        <v>823</v>
      </c>
      <c r="F661" s="335"/>
      <c r="G661" s="281"/>
      <c r="H661" s="280">
        <v>113</v>
      </c>
      <c r="I661" s="339" t="s">
        <v>1445</v>
      </c>
      <c r="J661" s="283">
        <v>0</v>
      </c>
      <c r="K661" s="284"/>
      <c r="L661" s="285">
        <v>2600000</v>
      </c>
      <c r="M661" s="286">
        <f t="shared" si="483"/>
        <v>2600000</v>
      </c>
      <c r="N661" s="337"/>
      <c r="O661" s="288">
        <v>2600000</v>
      </c>
      <c r="P661" s="289">
        <f t="shared" si="484"/>
        <v>2600000</v>
      </c>
      <c r="Q661" s="290" t="str">
        <f t="shared" si="485"/>
        <v>X</v>
      </c>
      <c r="R661" s="400"/>
      <c r="S661" s="292" t="s">
        <v>883</v>
      </c>
      <c r="U661" s="332" t="s">
        <v>883</v>
      </c>
      <c r="V661" s="284">
        <v>0</v>
      </c>
      <c r="W661" s="284">
        <v>2600000</v>
      </c>
      <c r="X661" s="292" t="str">
        <f t="shared" si="486"/>
        <v>OK</v>
      </c>
      <c r="Z661" s="292" t="s">
        <v>883</v>
      </c>
      <c r="AA661" s="284">
        <f t="shared" si="487"/>
        <v>0</v>
      </c>
      <c r="AB661" s="284">
        <f t="shared" si="488"/>
        <v>2600000</v>
      </c>
      <c r="AC661" s="292" t="str">
        <f t="shared" si="489"/>
        <v>OK</v>
      </c>
      <c r="AE661" s="333" t="str">
        <f t="shared" si="454"/>
        <v>세입없음</v>
      </c>
      <c r="AG661" s="318">
        <f t="shared" si="490"/>
        <v>732</v>
      </c>
      <c r="AH661" s="290" t="str">
        <f t="shared" si="491"/>
        <v>OK</v>
      </c>
      <c r="AJ661" s="292" t="str">
        <f t="array" ref="AJ661">IF(D661="","",INDEX(구분표!$I$2:$I$313, MATCH(1,(구분표!$E$2:$E$313='17년일출'!C661)*(구분표!$F$2:$F$313='17년일출'!D661)*(구분표!$G$2:$G$313='17년일출'!B661),0)))</f>
        <v>0266</v>
      </c>
      <c r="AL661" s="292"/>
    </row>
    <row r="662" spans="1:38" ht="50.1" customHeight="1">
      <c r="A662" s="252">
        <v>651</v>
      </c>
      <c r="B662" s="334" t="str">
        <f>IFERROR(VLOOKUP($D662,구분표!$A$2:$C$313,2,FALSE),"")</f>
        <v>건설교통위원회</v>
      </c>
      <c r="C662" s="318" t="str">
        <f>IFERROR(VLOOKUP($D662,구분표!$A$2:$C$313,3,FALSE),"")</f>
        <v>건설국</v>
      </c>
      <c r="D662" s="299" t="s">
        <v>385</v>
      </c>
      <c r="E662" s="280" t="s">
        <v>1116</v>
      </c>
      <c r="F662" s="335"/>
      <c r="G662" s="281">
        <v>1096</v>
      </c>
      <c r="H662" s="280">
        <v>58</v>
      </c>
      <c r="I662" s="339" t="s">
        <v>2054</v>
      </c>
      <c r="J662" s="283">
        <v>6450000</v>
      </c>
      <c r="K662" s="284"/>
      <c r="L662" s="285"/>
      <c r="M662" s="286">
        <f t="shared" ref="M662" si="492">J662+K662+L662</f>
        <v>6450000</v>
      </c>
      <c r="N662" s="337"/>
      <c r="O662" s="288"/>
      <c r="P662" s="289">
        <f t="shared" ref="P662" si="493">J662+N662+O662</f>
        <v>6450000</v>
      </c>
      <c r="Q662" s="290" t="str">
        <f t="shared" ref="Q662" si="494">IF(AND((M662=0),(P662&gt;0)),"O",IF(AND((K662&lt;0),(M662-P662&lt;0)),"O","X"))</f>
        <v>X</v>
      </c>
      <c r="R662" s="400"/>
      <c r="S662" s="292" t="s">
        <v>883</v>
      </c>
      <c r="U662" s="332" t="s">
        <v>883</v>
      </c>
      <c r="V662" s="284">
        <v>0</v>
      </c>
      <c r="W662" s="284">
        <v>0</v>
      </c>
      <c r="X662" s="292" t="str">
        <f t="shared" si="486"/>
        <v>OK</v>
      </c>
      <c r="Z662" s="292" t="s">
        <v>883</v>
      </c>
      <c r="AA662" s="284">
        <f t="shared" si="487"/>
        <v>0</v>
      </c>
      <c r="AB662" s="284">
        <f t="shared" si="488"/>
        <v>0</v>
      </c>
      <c r="AC662" s="292" t="str">
        <f t="shared" si="489"/>
        <v>OK</v>
      </c>
      <c r="AE662" s="333" t="str">
        <f t="shared" ref="AE662" si="495">IF(U662="","",IF(U662="도비","세입없음","직접입력"))</f>
        <v>세입없음</v>
      </c>
      <c r="AG662" s="318">
        <f t="shared" si="490"/>
        <v>732</v>
      </c>
      <c r="AH662" s="290" t="str">
        <f t="shared" ref="AH662" si="496">IF(U662="","",IF(AND(U662="도비",AE662="세입없음"),"OK",IF(AND(U662&lt;&gt;"도비",AE662&lt;&gt;""),"OK","@@")))</f>
        <v>OK</v>
      </c>
      <c r="AJ662" s="292" t="str">
        <f t="array" ref="AJ662">IF(D662="","",INDEX(구분표!$I$2:$I$313, MATCH(1,(구분표!$E$2:$E$313='17년일출'!C662)*(구분표!$F$2:$F$313='17년일출'!D662)*(구분표!$G$2:$G$313='17년일출'!B662),0)))</f>
        <v>0266</v>
      </c>
      <c r="AL662" s="292"/>
    </row>
    <row r="663" spans="1:38" ht="50.1" customHeight="1">
      <c r="A663" s="252">
        <v>652</v>
      </c>
      <c r="B663" s="334" t="str">
        <f>IFERROR(VLOOKUP($D663,구분표!$A$2:$C$313,2,FALSE),"")</f>
        <v>건설교통위원회</v>
      </c>
      <c r="C663" s="318" t="str">
        <f>IFERROR(VLOOKUP($D663,구분표!$A$2:$C$313,3,FALSE),"")</f>
        <v>건설국</v>
      </c>
      <c r="D663" s="299" t="s">
        <v>388</v>
      </c>
      <c r="E663" s="280" t="s">
        <v>822</v>
      </c>
      <c r="F663" s="335"/>
      <c r="G663" s="281">
        <v>1101</v>
      </c>
      <c r="H663" s="280">
        <v>165</v>
      </c>
      <c r="I663" s="339" t="s">
        <v>1444</v>
      </c>
      <c r="J663" s="283">
        <v>5000000</v>
      </c>
      <c r="K663" s="284"/>
      <c r="L663" s="285">
        <v>2000000</v>
      </c>
      <c r="M663" s="286">
        <f t="shared" si="483"/>
        <v>7000000</v>
      </c>
      <c r="N663" s="337"/>
      <c r="O663" s="288">
        <v>2000000</v>
      </c>
      <c r="P663" s="289">
        <f t="shared" si="484"/>
        <v>7000000</v>
      </c>
      <c r="Q663" s="290" t="str">
        <f t="shared" si="485"/>
        <v>X</v>
      </c>
      <c r="R663" s="400"/>
      <c r="S663" s="292" t="s">
        <v>883</v>
      </c>
      <c r="U663" s="332" t="s">
        <v>883</v>
      </c>
      <c r="V663" s="284">
        <v>0</v>
      </c>
      <c r="W663" s="284">
        <v>2000000</v>
      </c>
      <c r="X663" s="292" t="str">
        <f t="shared" si="486"/>
        <v>OK</v>
      </c>
      <c r="Z663" s="292" t="s">
        <v>883</v>
      </c>
      <c r="AA663" s="284">
        <f t="shared" si="487"/>
        <v>0</v>
      </c>
      <c r="AB663" s="284">
        <f t="shared" si="488"/>
        <v>2000000</v>
      </c>
      <c r="AC663" s="292" t="str">
        <f t="shared" si="489"/>
        <v>OK</v>
      </c>
      <c r="AE663" s="333" t="str">
        <f t="shared" si="454"/>
        <v>세입없음</v>
      </c>
      <c r="AG663" s="318">
        <f t="shared" si="490"/>
        <v>732</v>
      </c>
      <c r="AH663" s="290" t="str">
        <f t="shared" si="491"/>
        <v>OK</v>
      </c>
      <c r="AJ663" s="292" t="str">
        <f t="array" ref="AJ663">IF(D663="","",INDEX(구분표!$I$2:$I$313, MATCH(1,(구분표!$E$2:$E$313='17년일출'!C663)*(구분표!$F$2:$F$313='17년일출'!D663)*(구분표!$G$2:$G$313='17년일출'!B663),0)))</f>
        <v>0267</v>
      </c>
      <c r="AL663" s="292"/>
    </row>
    <row r="664" spans="1:38" ht="50.1" customHeight="1">
      <c r="A664" s="252">
        <v>653</v>
      </c>
      <c r="B664" s="334" t="str">
        <f>IFERROR(VLOOKUP($D664,구분표!$A$2:$C$313,2,FALSE),"")</f>
        <v>건설교통위원회</v>
      </c>
      <c r="C664" s="318" t="str">
        <f>IFERROR(VLOOKUP($D664,구분표!$A$2:$C$313,3,FALSE),"")</f>
        <v>건설국</v>
      </c>
      <c r="D664" s="299" t="s">
        <v>388</v>
      </c>
      <c r="E664" s="280" t="s">
        <v>823</v>
      </c>
      <c r="F664" s="335"/>
      <c r="G664" s="281"/>
      <c r="H664" s="280">
        <v>111</v>
      </c>
      <c r="I664" s="339" t="s">
        <v>1443</v>
      </c>
      <c r="J664" s="283">
        <v>0</v>
      </c>
      <c r="K664" s="284"/>
      <c r="L664" s="285">
        <v>2000000</v>
      </c>
      <c r="M664" s="286">
        <f t="shared" si="483"/>
        <v>2000000</v>
      </c>
      <c r="N664" s="337"/>
      <c r="O664" s="288">
        <v>2000000</v>
      </c>
      <c r="P664" s="289">
        <f t="shared" si="484"/>
        <v>2000000</v>
      </c>
      <c r="Q664" s="290" t="str">
        <f t="shared" si="485"/>
        <v>X</v>
      </c>
      <c r="R664" s="400"/>
      <c r="S664" s="292" t="s">
        <v>883</v>
      </c>
      <c r="U664" s="332" t="s">
        <v>883</v>
      </c>
      <c r="V664" s="284">
        <v>0</v>
      </c>
      <c r="W664" s="284">
        <v>2000000</v>
      </c>
      <c r="X664" s="292" t="str">
        <f t="shared" si="486"/>
        <v>OK</v>
      </c>
      <c r="Z664" s="292" t="s">
        <v>883</v>
      </c>
      <c r="AA664" s="284">
        <f t="shared" si="487"/>
        <v>0</v>
      </c>
      <c r="AB664" s="284">
        <f t="shared" si="488"/>
        <v>2000000</v>
      </c>
      <c r="AC664" s="292" t="str">
        <f t="shared" si="489"/>
        <v>OK</v>
      </c>
      <c r="AE664" s="333" t="str">
        <f t="shared" si="454"/>
        <v>세입없음</v>
      </c>
      <c r="AG664" s="318">
        <f t="shared" si="490"/>
        <v>732</v>
      </c>
      <c r="AH664" s="290" t="str">
        <f t="shared" si="491"/>
        <v>OK</v>
      </c>
      <c r="AJ664" s="292" t="str">
        <f t="array" ref="AJ664">IF(D664="","",INDEX(구분표!$I$2:$I$313, MATCH(1,(구분표!$E$2:$E$313='17년일출'!C664)*(구분표!$F$2:$F$313='17년일출'!D664)*(구분표!$G$2:$G$313='17년일출'!B664),0)))</f>
        <v>0267</v>
      </c>
      <c r="AL664" s="292"/>
    </row>
    <row r="665" spans="1:38" ht="50.1" customHeight="1">
      <c r="A665" s="252">
        <v>654</v>
      </c>
      <c r="B665" s="334" t="str">
        <f>IFERROR(VLOOKUP($D665,구분표!$A$2:$C$313,2,FALSE),"")</f>
        <v>건설교통위원회</v>
      </c>
      <c r="C665" s="318" t="str">
        <f>IFERROR(VLOOKUP($D665,구분표!$A$2:$C$313,3,FALSE),"")</f>
        <v>건설국</v>
      </c>
      <c r="D665" s="299" t="s">
        <v>388</v>
      </c>
      <c r="E665" s="280" t="s">
        <v>822</v>
      </c>
      <c r="F665" s="335"/>
      <c r="G665" s="281">
        <v>1106</v>
      </c>
      <c r="H665" s="280">
        <v>208</v>
      </c>
      <c r="I665" s="339" t="s">
        <v>1442</v>
      </c>
      <c r="J665" s="283">
        <v>4598000</v>
      </c>
      <c r="K665" s="284"/>
      <c r="L665" s="285">
        <v>2000000</v>
      </c>
      <c r="M665" s="286">
        <f t="shared" si="483"/>
        <v>6598000</v>
      </c>
      <c r="N665" s="337"/>
      <c r="O665" s="288"/>
      <c r="P665" s="289">
        <f t="shared" si="484"/>
        <v>4598000</v>
      </c>
      <c r="Q665" s="290" t="str">
        <f t="shared" si="485"/>
        <v>X</v>
      </c>
      <c r="R665" s="400"/>
      <c r="S665" s="292" t="s">
        <v>898</v>
      </c>
      <c r="U665" s="332" t="s">
        <v>946</v>
      </c>
      <c r="V665" s="284">
        <v>0</v>
      </c>
      <c r="W665" s="284">
        <v>2000000</v>
      </c>
      <c r="X665" s="292" t="str">
        <f t="shared" si="486"/>
        <v>OK</v>
      </c>
      <c r="Z665" s="292" t="s">
        <v>946</v>
      </c>
      <c r="AA665" s="284">
        <v>0</v>
      </c>
      <c r="AB665" s="284"/>
      <c r="AC665" s="292" t="str">
        <f t="shared" si="489"/>
        <v>OK</v>
      </c>
      <c r="AE665" s="333" t="s">
        <v>1473</v>
      </c>
      <c r="AG665" s="318">
        <f t="shared" si="490"/>
        <v>5</v>
      </c>
      <c r="AH665" s="290" t="str">
        <f t="shared" si="491"/>
        <v>OK</v>
      </c>
      <c r="AJ665" s="292" t="str">
        <f t="array" ref="AJ665">IF(D665="","",INDEX(구분표!$I$2:$I$313, MATCH(1,(구분표!$E$2:$E$313='17년일출'!C665)*(구분표!$F$2:$F$313='17년일출'!D665)*(구분표!$G$2:$G$313='17년일출'!B665),0)))</f>
        <v>0267</v>
      </c>
      <c r="AL665" s="292"/>
    </row>
    <row r="666" spans="1:38" ht="50.1" customHeight="1">
      <c r="A666" s="252">
        <v>655</v>
      </c>
      <c r="B666" s="334" t="str">
        <f>IFERROR(VLOOKUP($D666,구분표!$A$2:$C$313,2,FALSE),"")</f>
        <v>건설교통위원회</v>
      </c>
      <c r="C666" s="318" t="str">
        <f>IFERROR(VLOOKUP($D666,구분표!$A$2:$C$313,3,FALSE),"")</f>
        <v>건설국</v>
      </c>
      <c r="D666" s="299" t="s">
        <v>388</v>
      </c>
      <c r="E666" s="280" t="s">
        <v>822</v>
      </c>
      <c r="F666" s="335"/>
      <c r="G666" s="281">
        <v>1109</v>
      </c>
      <c r="H666" s="280">
        <v>276</v>
      </c>
      <c r="I666" s="339" t="s">
        <v>1441</v>
      </c>
      <c r="J666" s="283">
        <v>1000000</v>
      </c>
      <c r="K666" s="284"/>
      <c r="L666" s="285">
        <v>2000000</v>
      </c>
      <c r="M666" s="286">
        <f t="shared" ref="M666:M737" si="497">J666+K666+L666</f>
        <v>3000000</v>
      </c>
      <c r="N666" s="337"/>
      <c r="O666" s="288"/>
      <c r="P666" s="289">
        <f t="shared" ref="P666:P692" si="498">J666+N666+O666</f>
        <v>1000000</v>
      </c>
      <c r="Q666" s="290" t="str">
        <f t="shared" ref="Q666:Q678" si="499">IF(AND((M666=0),(P666&gt;0)),"O",IF(AND((K666&lt;0),(M666-P666&lt;0)),"O","X"))</f>
        <v>X</v>
      </c>
      <c r="R666" s="400"/>
      <c r="S666" s="292" t="s">
        <v>883</v>
      </c>
      <c r="U666" s="332" t="s">
        <v>883</v>
      </c>
      <c r="V666" s="284">
        <v>0</v>
      </c>
      <c r="W666" s="284">
        <v>2000000</v>
      </c>
      <c r="X666" s="292" t="str">
        <f t="shared" si="486"/>
        <v>OK</v>
      </c>
      <c r="Z666" s="292" t="s">
        <v>883</v>
      </c>
      <c r="AA666" s="284">
        <f t="shared" ref="AA666:AA692" si="500">IF($U666&lt;&gt;"도비",IF($S666="국도비","직접입력",SUM($N666:$O666)),)</f>
        <v>0</v>
      </c>
      <c r="AB666" s="284">
        <f t="shared" ref="AB666:AB692" si="501">IF($U666="도비",SUM(N666:O666),IF($S666="국도비","직접입력",SUM(N666:O666)-AA666))</f>
        <v>0</v>
      </c>
      <c r="AC666" s="292" t="str">
        <f t="shared" si="489"/>
        <v>OK</v>
      </c>
      <c r="AE666" s="333" t="str">
        <f t="shared" ref="AE666:AE676" si="502">IF(U666="","",IF(U666="도비","세입없음","직접입력"))</f>
        <v>세입없음</v>
      </c>
      <c r="AG666" s="318">
        <f t="shared" si="490"/>
        <v>732</v>
      </c>
      <c r="AH666" s="290" t="str">
        <f t="shared" si="92"/>
        <v>OK</v>
      </c>
      <c r="AJ666" s="292" t="str">
        <f t="array" ref="AJ666">IF(D666="","",INDEX(구분표!$I$2:$I$313, MATCH(1,(구분표!$E$2:$E$313='17년일출'!C666)*(구분표!$F$2:$F$313='17년일출'!D666)*(구분표!$G$2:$G$313='17년일출'!B666),0)))</f>
        <v>0267</v>
      </c>
      <c r="AL666" s="292"/>
    </row>
    <row r="667" spans="1:38" ht="50.1" customHeight="1">
      <c r="A667" s="252">
        <v>656</v>
      </c>
      <c r="B667" s="334" t="str">
        <f>IFERROR(VLOOKUP($D667,구분표!$A$2:$C$313,2,FALSE),"")</f>
        <v>건설교통위원회</v>
      </c>
      <c r="C667" s="318" t="str">
        <f>IFERROR(VLOOKUP($D667,구분표!$A$2:$C$313,3,FALSE),"")</f>
        <v>건설국</v>
      </c>
      <c r="D667" s="299" t="s">
        <v>388</v>
      </c>
      <c r="E667" s="280" t="s">
        <v>822</v>
      </c>
      <c r="F667" s="335"/>
      <c r="G667" s="281">
        <v>1110</v>
      </c>
      <c r="H667" s="280">
        <v>304</v>
      </c>
      <c r="I667" s="339" t="s">
        <v>1440</v>
      </c>
      <c r="J667" s="283">
        <v>1000000</v>
      </c>
      <c r="K667" s="284"/>
      <c r="L667" s="285">
        <v>3000000</v>
      </c>
      <c r="M667" s="286">
        <f t="shared" si="497"/>
        <v>4000000</v>
      </c>
      <c r="N667" s="337"/>
      <c r="O667" s="288"/>
      <c r="P667" s="289">
        <f t="shared" si="498"/>
        <v>1000000</v>
      </c>
      <c r="Q667" s="290" t="str">
        <f t="shared" si="499"/>
        <v>X</v>
      </c>
      <c r="R667" s="400"/>
      <c r="S667" s="292" t="s">
        <v>883</v>
      </c>
      <c r="U667" s="332" t="s">
        <v>883</v>
      </c>
      <c r="V667" s="284">
        <v>0</v>
      </c>
      <c r="W667" s="284">
        <v>3000000</v>
      </c>
      <c r="X667" s="292" t="str">
        <f t="shared" si="486"/>
        <v>OK</v>
      </c>
      <c r="Z667" s="292" t="s">
        <v>883</v>
      </c>
      <c r="AA667" s="284">
        <f t="shared" si="500"/>
        <v>0</v>
      </c>
      <c r="AB667" s="284">
        <f t="shared" si="501"/>
        <v>0</v>
      </c>
      <c r="AC667" s="292" t="str">
        <f t="shared" si="489"/>
        <v>OK</v>
      </c>
      <c r="AE667" s="333" t="str">
        <f t="shared" si="502"/>
        <v>세입없음</v>
      </c>
      <c r="AG667" s="318">
        <f t="shared" si="490"/>
        <v>732</v>
      </c>
      <c r="AH667" s="290" t="str">
        <f t="shared" ref="AH667" si="503">IF(U667="","",IF(AND(U667="도비",AE667="세입없음"),"OK",IF(AND(U667&lt;&gt;"도비",AE667&lt;&gt;""),"OK","@@")))</f>
        <v>OK</v>
      </c>
      <c r="AJ667" s="292" t="str">
        <f t="array" ref="AJ667">IF(D667="","",INDEX(구분표!$I$2:$I$313, MATCH(1,(구분표!$E$2:$E$313='17년일출'!C667)*(구분표!$F$2:$F$313='17년일출'!D667)*(구분표!$G$2:$G$313='17년일출'!B667),0)))</f>
        <v>0267</v>
      </c>
      <c r="AL667" s="292"/>
    </row>
    <row r="668" spans="1:38" ht="50.1" customHeight="1">
      <c r="A668" s="252">
        <v>657</v>
      </c>
      <c r="B668" s="334" t="str">
        <f>IFERROR(VLOOKUP($D668,구분표!$A$2:$C$313,2,FALSE),"")</f>
        <v>건설교통위원회</v>
      </c>
      <c r="C668" s="318" t="str">
        <f>IFERROR(VLOOKUP($D668,구분표!$A$2:$C$313,3,FALSE),"")</f>
        <v>건설국</v>
      </c>
      <c r="D668" s="299" t="s">
        <v>388</v>
      </c>
      <c r="E668" s="280" t="s">
        <v>822</v>
      </c>
      <c r="F668" s="335"/>
      <c r="G668" s="281">
        <v>1109</v>
      </c>
      <c r="H668" s="280">
        <v>260</v>
      </c>
      <c r="I668" s="339" t="s">
        <v>2053</v>
      </c>
      <c r="J668" s="283">
        <v>4700000</v>
      </c>
      <c r="K668" s="284"/>
      <c r="L668" s="285"/>
      <c r="M668" s="286">
        <f t="shared" ref="M668" si="504">J668+K668+L668</f>
        <v>4700000</v>
      </c>
      <c r="N668" s="337"/>
      <c r="O668" s="288"/>
      <c r="P668" s="289">
        <f t="shared" ref="P668" si="505">J668+N668+O668</f>
        <v>4700000</v>
      </c>
      <c r="Q668" s="290" t="str">
        <f t="shared" ref="Q668" si="506">IF(AND((M668=0),(P668&gt;0)),"O",IF(AND((K668&lt;0),(M668-P668&lt;0)),"O","X"))</f>
        <v>X</v>
      </c>
      <c r="R668" s="400"/>
      <c r="S668" s="292" t="s">
        <v>883</v>
      </c>
      <c r="U668" s="332" t="s">
        <v>883</v>
      </c>
      <c r="V668" s="284"/>
      <c r="W668" s="284"/>
      <c r="X668" s="292" t="str">
        <f t="shared" si="486"/>
        <v>OK</v>
      </c>
      <c r="Z668" s="292" t="s">
        <v>883</v>
      </c>
      <c r="AA668" s="284">
        <f t="shared" si="500"/>
        <v>0</v>
      </c>
      <c r="AB668" s="284">
        <f t="shared" si="501"/>
        <v>0</v>
      </c>
      <c r="AC668" s="292" t="str">
        <f t="shared" si="489"/>
        <v>OK</v>
      </c>
      <c r="AE668" s="333" t="str">
        <f t="shared" ref="AE668" si="507">IF(U668="","",IF(U668="도비","세입없음","직접입력"))</f>
        <v>세입없음</v>
      </c>
      <c r="AG668" s="318">
        <f t="shared" si="490"/>
        <v>732</v>
      </c>
      <c r="AH668" s="290" t="str">
        <f t="shared" ref="AH668" si="508">IF(U668="","",IF(AND(U668="도비",AE668="세입없음"),"OK",IF(AND(U668&lt;&gt;"도비",AE668&lt;&gt;""),"OK","@@")))</f>
        <v>OK</v>
      </c>
      <c r="AJ668" s="292" t="str">
        <f t="array" ref="AJ668">IF(D668="","",INDEX(구분표!$I$2:$I$313, MATCH(1,(구분표!$E$2:$E$313='17년일출'!C668)*(구분표!$F$2:$F$313='17년일출'!D668)*(구분표!$G$2:$G$313='17년일출'!B668),0)))</f>
        <v>0267</v>
      </c>
      <c r="AL668" s="292"/>
    </row>
    <row r="669" spans="1:38" ht="50.1" customHeight="1">
      <c r="A669" s="252">
        <v>658</v>
      </c>
      <c r="B669" s="334" t="str">
        <f>IFERROR(VLOOKUP($D669,구분표!$A$2:$C$313,2,FALSE),"")</f>
        <v>건설교통위원회</v>
      </c>
      <c r="C669" s="318" t="str">
        <f>IFERROR(VLOOKUP($D669,구분표!$A$2:$C$313,3,FALSE),"")</f>
        <v>건설국</v>
      </c>
      <c r="D669" s="299" t="s">
        <v>388</v>
      </c>
      <c r="E669" s="280" t="s">
        <v>823</v>
      </c>
      <c r="F669" s="335"/>
      <c r="G669" s="281"/>
      <c r="H669" s="280">
        <v>112</v>
      </c>
      <c r="I669" s="339" t="s">
        <v>1434</v>
      </c>
      <c r="J669" s="283">
        <v>0</v>
      </c>
      <c r="K669" s="284"/>
      <c r="L669" s="285">
        <v>500000</v>
      </c>
      <c r="M669" s="286">
        <f t="shared" si="497"/>
        <v>500000</v>
      </c>
      <c r="N669" s="337"/>
      <c r="O669" s="288"/>
      <c r="P669" s="289">
        <f t="shared" si="498"/>
        <v>0</v>
      </c>
      <c r="Q669" s="290" t="str">
        <f t="shared" si="499"/>
        <v>X</v>
      </c>
      <c r="R669" s="400"/>
      <c r="S669" s="292" t="s">
        <v>883</v>
      </c>
      <c r="U669" s="332" t="s">
        <v>883</v>
      </c>
      <c r="V669" s="284">
        <v>0</v>
      </c>
      <c r="W669" s="284">
        <v>500000</v>
      </c>
      <c r="X669" s="292" t="str">
        <f t="shared" si="486"/>
        <v>OK</v>
      </c>
      <c r="Z669" s="292" t="s">
        <v>883</v>
      </c>
      <c r="AA669" s="284">
        <f t="shared" si="500"/>
        <v>0</v>
      </c>
      <c r="AB669" s="284">
        <f t="shared" si="501"/>
        <v>0</v>
      </c>
      <c r="AC669" s="292" t="str">
        <f t="shared" si="489"/>
        <v>OK</v>
      </c>
      <c r="AE669" s="333" t="str">
        <f t="shared" si="502"/>
        <v>세입없음</v>
      </c>
      <c r="AG669" s="318">
        <f t="shared" si="490"/>
        <v>732</v>
      </c>
      <c r="AH669" s="290" t="str">
        <f t="shared" si="92"/>
        <v>OK</v>
      </c>
      <c r="AJ669" s="292" t="str">
        <f t="array" ref="AJ669">IF(D669="","",INDEX(구분표!$I$2:$I$313, MATCH(1,(구분표!$E$2:$E$313='17년일출'!C669)*(구분표!$F$2:$F$313='17년일출'!D669)*(구분표!$G$2:$G$313='17년일출'!B669),0)))</f>
        <v>0267</v>
      </c>
      <c r="AL669" s="292"/>
    </row>
    <row r="670" spans="1:38" ht="50.1" customHeight="1">
      <c r="A670" s="252">
        <v>659</v>
      </c>
      <c r="B670" s="334" t="str">
        <f>IFERROR(VLOOKUP($D670,구분표!$A$2:$C$313,2,FALSE),"")</f>
        <v>건설교통위원회</v>
      </c>
      <c r="C670" s="318" t="str">
        <f>IFERROR(VLOOKUP($D670,구분표!$A$2:$C$313,3,FALSE),"")</f>
        <v>건설국</v>
      </c>
      <c r="D670" s="299" t="s">
        <v>390</v>
      </c>
      <c r="E670" s="280" t="s">
        <v>822</v>
      </c>
      <c r="F670" s="335"/>
      <c r="G670" s="281">
        <v>1113</v>
      </c>
      <c r="H670" s="280">
        <v>349</v>
      </c>
      <c r="I670" s="339" t="s">
        <v>1435</v>
      </c>
      <c r="J670" s="283">
        <v>6000000</v>
      </c>
      <c r="K670" s="284"/>
      <c r="L670" s="285">
        <v>2000000</v>
      </c>
      <c r="M670" s="286">
        <f t="shared" si="497"/>
        <v>8000000</v>
      </c>
      <c r="N670" s="337"/>
      <c r="O670" s="288"/>
      <c r="P670" s="289">
        <f t="shared" si="498"/>
        <v>6000000</v>
      </c>
      <c r="Q670" s="290" t="str">
        <f t="shared" si="499"/>
        <v>X</v>
      </c>
      <c r="R670" s="400"/>
      <c r="S670" s="292" t="s">
        <v>883</v>
      </c>
      <c r="U670" s="332" t="s">
        <v>883</v>
      </c>
      <c r="V670" s="284">
        <v>0</v>
      </c>
      <c r="W670" s="284">
        <v>2000000</v>
      </c>
      <c r="X670" s="292" t="str">
        <f t="shared" si="486"/>
        <v>OK</v>
      </c>
      <c r="Z670" s="292" t="s">
        <v>883</v>
      </c>
      <c r="AA670" s="284">
        <f t="shared" si="500"/>
        <v>0</v>
      </c>
      <c r="AB670" s="284">
        <f t="shared" si="501"/>
        <v>0</v>
      </c>
      <c r="AC670" s="292" t="str">
        <f t="shared" si="489"/>
        <v>OK</v>
      </c>
      <c r="AE670" s="333" t="str">
        <f t="shared" si="502"/>
        <v>세입없음</v>
      </c>
      <c r="AG670" s="318">
        <f t="shared" si="490"/>
        <v>732</v>
      </c>
      <c r="AH670" s="290" t="str">
        <f t="shared" si="92"/>
        <v>OK</v>
      </c>
      <c r="AJ670" s="292" t="str">
        <f t="array" ref="AJ670">IF(D670="","",INDEX(구분표!$I$2:$I$313, MATCH(1,(구분표!$E$2:$E$313='17년일출'!C670)*(구분표!$F$2:$F$313='17년일출'!D670)*(구분표!$G$2:$G$313='17년일출'!B670),0)))</f>
        <v>0268</v>
      </c>
      <c r="AL670" s="292"/>
    </row>
    <row r="671" spans="1:38" ht="120" customHeight="1">
      <c r="A671" s="252">
        <v>660</v>
      </c>
      <c r="B671" s="334" t="str">
        <f>IFERROR(VLOOKUP($D671,구분표!$A$2:$C$313,2,FALSE),"")</f>
        <v>건설교통위원회</v>
      </c>
      <c r="C671" s="318" t="str">
        <f>IFERROR(VLOOKUP($D671,구분표!$A$2:$C$313,3,FALSE),"")</f>
        <v>건설국</v>
      </c>
      <c r="D671" s="299" t="s">
        <v>390</v>
      </c>
      <c r="E671" s="280" t="s">
        <v>822</v>
      </c>
      <c r="F671" s="335"/>
      <c r="G671" s="281">
        <v>1121</v>
      </c>
      <c r="H671" s="280">
        <v>435</v>
      </c>
      <c r="I671" s="339" t="s">
        <v>1436</v>
      </c>
      <c r="J671" s="283">
        <v>15700000</v>
      </c>
      <c r="K671" s="284"/>
      <c r="L671" s="285">
        <v>4500000</v>
      </c>
      <c r="M671" s="286">
        <f t="shared" si="497"/>
        <v>20200000</v>
      </c>
      <c r="N671" s="337"/>
      <c r="O671" s="288">
        <v>3000000</v>
      </c>
      <c r="P671" s="289">
        <f t="shared" si="498"/>
        <v>18700000</v>
      </c>
      <c r="Q671" s="290" t="str">
        <f t="shared" si="499"/>
        <v>X</v>
      </c>
      <c r="R671" s="372" t="s">
        <v>2367</v>
      </c>
      <c r="S671" s="292" t="s">
        <v>883</v>
      </c>
      <c r="U671" s="332" t="s">
        <v>883</v>
      </c>
      <c r="V671" s="284">
        <v>0</v>
      </c>
      <c r="W671" s="284">
        <v>4500000</v>
      </c>
      <c r="X671" s="292" t="str">
        <f t="shared" si="486"/>
        <v>OK</v>
      </c>
      <c r="Z671" s="292" t="s">
        <v>883</v>
      </c>
      <c r="AA671" s="284">
        <f t="shared" si="500"/>
        <v>0</v>
      </c>
      <c r="AB671" s="284">
        <f t="shared" si="501"/>
        <v>3000000</v>
      </c>
      <c r="AC671" s="292" t="str">
        <f t="shared" si="489"/>
        <v>OK</v>
      </c>
      <c r="AE671" s="333" t="str">
        <f t="shared" si="502"/>
        <v>세입없음</v>
      </c>
      <c r="AG671" s="318">
        <f t="shared" si="490"/>
        <v>732</v>
      </c>
      <c r="AH671" s="290" t="str">
        <f t="shared" si="92"/>
        <v>OK</v>
      </c>
      <c r="AJ671" s="292" t="str">
        <f t="array" ref="AJ671">IF(D671="","",INDEX(구분표!$I$2:$I$313, MATCH(1,(구분표!$E$2:$E$313='17년일출'!C671)*(구분표!$F$2:$F$313='17년일출'!D671)*(구분표!$G$2:$G$313='17년일출'!B671),0)))</f>
        <v>0268</v>
      </c>
      <c r="AL671" s="292"/>
    </row>
    <row r="672" spans="1:38" ht="50.1" customHeight="1">
      <c r="A672" s="252">
        <v>661</v>
      </c>
      <c r="B672" s="334" t="str">
        <f>IFERROR(VLOOKUP($D672,구분표!$A$2:$C$313,2,FALSE),"")</f>
        <v>건설교통위원회</v>
      </c>
      <c r="C672" s="318" t="str">
        <f>IFERROR(VLOOKUP($D672,구분표!$A$2:$C$313,3,FALSE),"")</f>
        <v>건설국</v>
      </c>
      <c r="D672" s="299" t="s">
        <v>390</v>
      </c>
      <c r="E672" s="280" t="s">
        <v>2148</v>
      </c>
      <c r="F672" s="340"/>
      <c r="G672" s="281"/>
      <c r="H672" s="280"/>
      <c r="I672" s="339" t="s">
        <v>2313</v>
      </c>
      <c r="J672" s="283">
        <v>0</v>
      </c>
      <c r="K672" s="284"/>
      <c r="L672" s="285"/>
      <c r="M672" s="286">
        <f t="shared" si="497"/>
        <v>0</v>
      </c>
      <c r="N672" s="337"/>
      <c r="O672" s="288">
        <v>1000000</v>
      </c>
      <c r="P672" s="289">
        <f t="shared" si="498"/>
        <v>1000000</v>
      </c>
      <c r="Q672" s="290" t="str">
        <f t="shared" si="499"/>
        <v>O</v>
      </c>
      <c r="R672" s="372"/>
      <c r="S672" s="292" t="s">
        <v>883</v>
      </c>
      <c r="U672" s="355" t="s">
        <v>883</v>
      </c>
      <c r="V672" s="284">
        <v>0</v>
      </c>
      <c r="W672" s="284">
        <v>0</v>
      </c>
      <c r="X672" s="292" t="str">
        <f t="shared" si="486"/>
        <v>OK</v>
      </c>
      <c r="Z672" s="292" t="s">
        <v>883</v>
      </c>
      <c r="AA672" s="284">
        <f t="shared" si="500"/>
        <v>0</v>
      </c>
      <c r="AB672" s="284">
        <f t="shared" si="501"/>
        <v>1000000</v>
      </c>
      <c r="AC672" s="292" t="str">
        <f t="shared" si="489"/>
        <v>OK</v>
      </c>
      <c r="AE672" s="333" t="str">
        <f t="shared" si="502"/>
        <v>세입없음</v>
      </c>
      <c r="AG672" s="318">
        <f t="shared" si="490"/>
        <v>732</v>
      </c>
      <c r="AH672" s="290" t="str">
        <f t="shared" si="92"/>
        <v>OK</v>
      </c>
      <c r="AJ672" s="292" t="str">
        <f t="array" ref="AJ672">IF(D672="","",INDEX(구분표!$I$2:$I$313, MATCH(1,(구분표!$E$2:$E$313='17년일출'!C672)*(구분표!$F$2:$F$313='17년일출'!D672)*(구분표!$G$2:$G$313='17년일출'!B672),0)))</f>
        <v>0268</v>
      </c>
      <c r="AL672" s="292"/>
    </row>
    <row r="673" spans="1:38" ht="50.1" customHeight="1">
      <c r="A673" s="252">
        <v>662</v>
      </c>
      <c r="B673" s="334" t="str">
        <f>IFERROR(VLOOKUP($D673,구분표!$A$2:$C$313,2,FALSE),"")</f>
        <v>건설교통위원회</v>
      </c>
      <c r="C673" s="318" t="str">
        <f>IFERROR(VLOOKUP($D673,구분표!$A$2:$C$313,3,FALSE),"")</f>
        <v>건설국</v>
      </c>
      <c r="D673" s="299" t="s">
        <v>390</v>
      </c>
      <c r="E673" s="280" t="s">
        <v>2148</v>
      </c>
      <c r="F673" s="340"/>
      <c r="G673" s="281"/>
      <c r="H673" s="280"/>
      <c r="I673" s="339" t="s">
        <v>2314</v>
      </c>
      <c r="J673" s="283">
        <v>0</v>
      </c>
      <c r="K673" s="284"/>
      <c r="L673" s="285"/>
      <c r="M673" s="286">
        <f t="shared" si="497"/>
        <v>0</v>
      </c>
      <c r="N673" s="337"/>
      <c r="O673" s="288"/>
      <c r="P673" s="289">
        <f t="shared" si="498"/>
        <v>0</v>
      </c>
      <c r="Q673" s="290" t="str">
        <f t="shared" si="499"/>
        <v>X</v>
      </c>
      <c r="R673" s="400"/>
      <c r="S673" s="292" t="s">
        <v>883</v>
      </c>
      <c r="U673" s="355" t="s">
        <v>883</v>
      </c>
      <c r="V673" s="284">
        <v>0</v>
      </c>
      <c r="W673" s="284">
        <v>0</v>
      </c>
      <c r="X673" s="292" t="str">
        <f t="shared" si="486"/>
        <v>OK</v>
      </c>
      <c r="Z673" s="292" t="s">
        <v>883</v>
      </c>
      <c r="AA673" s="284">
        <f t="shared" si="500"/>
        <v>0</v>
      </c>
      <c r="AB673" s="284">
        <f t="shared" si="501"/>
        <v>0</v>
      </c>
      <c r="AC673" s="292" t="str">
        <f t="shared" si="489"/>
        <v>OK</v>
      </c>
      <c r="AE673" s="333" t="str">
        <f t="shared" si="502"/>
        <v>세입없음</v>
      </c>
      <c r="AG673" s="318">
        <f t="shared" si="490"/>
        <v>732</v>
      </c>
      <c r="AH673" s="290" t="str">
        <f t="shared" si="92"/>
        <v>OK</v>
      </c>
      <c r="AJ673" s="292" t="str">
        <f t="array" ref="AJ673">IF(D673="","",INDEX(구분표!$I$2:$I$313, MATCH(1,(구분표!$E$2:$E$313='17년일출'!C673)*(구분표!$F$2:$F$313='17년일출'!D673)*(구분표!$G$2:$G$313='17년일출'!B673),0)))</f>
        <v>0268</v>
      </c>
      <c r="AL673" s="292"/>
    </row>
    <row r="674" spans="1:38" ht="50.1" customHeight="1">
      <c r="A674" s="252">
        <v>663</v>
      </c>
      <c r="B674" s="334" t="str">
        <f>IFERROR(VLOOKUP($D674,구분표!$A$2:$C$313,2,FALSE),"")</f>
        <v>건설교통위원회</v>
      </c>
      <c r="C674" s="318" t="str">
        <f>IFERROR(VLOOKUP($D674,구분표!$A$2:$C$313,3,FALSE),"")</f>
        <v>건설국</v>
      </c>
      <c r="D674" s="299" t="s">
        <v>390</v>
      </c>
      <c r="E674" s="280" t="s">
        <v>2148</v>
      </c>
      <c r="F674" s="340"/>
      <c r="G674" s="281"/>
      <c r="H674" s="280"/>
      <c r="I674" s="339" t="s">
        <v>2315</v>
      </c>
      <c r="J674" s="283">
        <v>0</v>
      </c>
      <c r="K674" s="284"/>
      <c r="L674" s="285"/>
      <c r="M674" s="286">
        <f t="shared" ref="M674" si="509">J674+K674+L674</f>
        <v>0</v>
      </c>
      <c r="N674" s="337"/>
      <c r="O674" s="288"/>
      <c r="P674" s="289">
        <f t="shared" ref="P674" si="510">J674+N674+O674</f>
        <v>0</v>
      </c>
      <c r="Q674" s="290" t="str">
        <f t="shared" ref="Q674" si="511">IF(AND((M674=0),(P674&gt;0)),"O",IF(AND((K674&lt;0),(M674-P674&lt;0)),"O","X"))</f>
        <v>X</v>
      </c>
      <c r="R674" s="400"/>
      <c r="S674" s="292" t="s">
        <v>883</v>
      </c>
      <c r="U674" s="355" t="s">
        <v>883</v>
      </c>
      <c r="V674" s="284">
        <v>0</v>
      </c>
      <c r="W674" s="284">
        <v>0</v>
      </c>
      <c r="X674" s="292" t="str">
        <f t="shared" si="486"/>
        <v>OK</v>
      </c>
      <c r="Z674" s="292" t="s">
        <v>883</v>
      </c>
      <c r="AA674" s="284">
        <f t="shared" si="500"/>
        <v>0</v>
      </c>
      <c r="AB674" s="284">
        <f t="shared" si="501"/>
        <v>0</v>
      </c>
      <c r="AC674" s="292" t="str">
        <f t="shared" si="489"/>
        <v>OK</v>
      </c>
      <c r="AE674" s="333" t="str">
        <f t="shared" ref="AE674" si="512">IF(U674="","",IF(U674="도비","세입없음","직접입력"))</f>
        <v>세입없음</v>
      </c>
      <c r="AG674" s="318">
        <f t="shared" si="490"/>
        <v>732</v>
      </c>
      <c r="AH674" s="290" t="str">
        <f t="shared" ref="AH674" si="513">IF(U674="","",IF(AND(U674="도비",AE674="세입없음"),"OK",IF(AND(U674&lt;&gt;"도비",AE674&lt;&gt;""),"OK","@@")))</f>
        <v>OK</v>
      </c>
      <c r="AJ674" s="292" t="str">
        <f t="array" ref="AJ674">IF(D674="","",INDEX(구분표!$I$2:$I$313, MATCH(1,(구분표!$E$2:$E$313='17년일출'!C674)*(구분표!$F$2:$F$313='17년일출'!D674)*(구분표!$G$2:$G$313='17년일출'!B674),0)))</f>
        <v>0268</v>
      </c>
      <c r="AL674" s="292"/>
    </row>
    <row r="675" spans="1:38" ht="50.1" customHeight="1">
      <c r="A675" s="252">
        <v>664</v>
      </c>
      <c r="B675" s="334" t="str">
        <f>IFERROR(VLOOKUP($D675,구분표!$A$2:$C$313,2,FALSE),"")</f>
        <v>건설교통위원회</v>
      </c>
      <c r="C675" s="318" t="str">
        <f>IFERROR(VLOOKUP($D675,구분표!$A$2:$C$313,3,FALSE),"")</f>
        <v>건설국</v>
      </c>
      <c r="D675" s="299" t="s">
        <v>390</v>
      </c>
      <c r="E675" s="280" t="s">
        <v>2148</v>
      </c>
      <c r="F675" s="340"/>
      <c r="G675" s="281"/>
      <c r="H675" s="280"/>
      <c r="I675" s="339" t="s">
        <v>2316</v>
      </c>
      <c r="J675" s="283">
        <v>0</v>
      </c>
      <c r="K675" s="284"/>
      <c r="L675" s="285"/>
      <c r="M675" s="286">
        <f t="shared" ref="M675" si="514">J675+K675+L675</f>
        <v>0</v>
      </c>
      <c r="N675" s="337"/>
      <c r="O675" s="288">
        <v>500000</v>
      </c>
      <c r="P675" s="289">
        <f t="shared" ref="P675" si="515">J675+N675+O675</f>
        <v>500000</v>
      </c>
      <c r="Q675" s="290" t="str">
        <f t="shared" ref="Q675" si="516">IF(AND((M675=0),(P675&gt;0)),"O",IF(AND((K675&lt;0),(M675-P675&lt;0)),"O","X"))</f>
        <v>O</v>
      </c>
      <c r="R675" s="372"/>
      <c r="S675" s="292" t="s">
        <v>883</v>
      </c>
      <c r="U675" s="355" t="s">
        <v>883</v>
      </c>
      <c r="V675" s="284">
        <v>0</v>
      </c>
      <c r="W675" s="284">
        <v>0</v>
      </c>
      <c r="X675" s="292" t="str">
        <f t="shared" ref="X675:X692" si="517">IF(SUM($K675:$L675)=SUM($V675:$W675),"OK","검토")</f>
        <v>OK</v>
      </c>
      <c r="Z675" s="292" t="s">
        <v>883</v>
      </c>
      <c r="AA675" s="284">
        <f t="shared" si="500"/>
        <v>0</v>
      </c>
      <c r="AB675" s="284">
        <f t="shared" si="501"/>
        <v>500000</v>
      </c>
      <c r="AC675" s="292" t="str">
        <f t="shared" ref="AC675:AC692" si="518">IF(SUM(N675:O675)=SUM(AA675:AB675),"OK","검토")</f>
        <v>OK</v>
      </c>
      <c r="AE675" s="333" t="str">
        <f t="shared" ref="AE675" si="519">IF(U675="","",IF(U675="도비","세입없음","직접입력"))</f>
        <v>세입없음</v>
      </c>
      <c r="AG675" s="318">
        <f t="shared" ref="AG675:AG692" si="520">IF(AE675="","",COUNTIF($AE$7:$AE$925,AE675))</f>
        <v>732</v>
      </c>
      <c r="AH675" s="290" t="str">
        <f t="shared" ref="AH675" si="521">IF(U675="","",IF(AND(U675="도비",AE675="세입없음"),"OK",IF(AND(U675&lt;&gt;"도비",AE675&lt;&gt;""),"OK","@@")))</f>
        <v>OK</v>
      </c>
      <c r="AJ675" s="292" t="str">
        <f t="array" ref="AJ675">IF(D675="","",INDEX(구분표!$I$2:$I$313, MATCH(1,(구분표!$E$2:$E$313='17년일출'!C675)*(구분표!$F$2:$F$313='17년일출'!D675)*(구분표!$G$2:$G$313='17년일출'!B675),0)))</f>
        <v>0268</v>
      </c>
      <c r="AL675" s="292"/>
    </row>
    <row r="676" spans="1:38" ht="50.1" customHeight="1">
      <c r="A676" s="252">
        <v>665</v>
      </c>
      <c r="B676" s="334" t="str">
        <f>IFERROR(VLOOKUP($D676,구분표!$A$2:$C$313,2,FALSE),"")</f>
        <v>건설교통위원회</v>
      </c>
      <c r="C676" s="318" t="str">
        <f>IFERROR(VLOOKUP($D676,구분표!$A$2:$C$313,3,FALSE),"")</f>
        <v>건설국</v>
      </c>
      <c r="D676" s="299" t="s">
        <v>390</v>
      </c>
      <c r="E676" s="280" t="s">
        <v>822</v>
      </c>
      <c r="F676" s="335"/>
      <c r="G676" s="281">
        <v>1126</v>
      </c>
      <c r="H676" s="280">
        <v>491</v>
      </c>
      <c r="I676" s="339" t="s">
        <v>1437</v>
      </c>
      <c r="J676" s="283">
        <v>5300000</v>
      </c>
      <c r="K676" s="284"/>
      <c r="L676" s="285">
        <v>2000000</v>
      </c>
      <c r="M676" s="286">
        <f t="shared" si="497"/>
        <v>7300000</v>
      </c>
      <c r="N676" s="337"/>
      <c r="O676" s="288">
        <v>3000000</v>
      </c>
      <c r="P676" s="289">
        <f t="shared" si="498"/>
        <v>8300000</v>
      </c>
      <c r="Q676" s="290" t="str">
        <f t="shared" si="499"/>
        <v>X</v>
      </c>
      <c r="R676" s="400"/>
      <c r="S676" s="292" t="s">
        <v>883</v>
      </c>
      <c r="U676" s="332" t="s">
        <v>883</v>
      </c>
      <c r="V676" s="284">
        <v>0</v>
      </c>
      <c r="W676" s="284">
        <v>2000000</v>
      </c>
      <c r="X676" s="292" t="str">
        <f t="shared" si="517"/>
        <v>OK</v>
      </c>
      <c r="Z676" s="292" t="s">
        <v>883</v>
      </c>
      <c r="AA676" s="284">
        <f t="shared" si="500"/>
        <v>0</v>
      </c>
      <c r="AB676" s="284">
        <f t="shared" si="501"/>
        <v>3000000</v>
      </c>
      <c r="AC676" s="292" t="str">
        <f t="shared" si="518"/>
        <v>OK</v>
      </c>
      <c r="AE676" s="333" t="str">
        <f t="shared" si="502"/>
        <v>세입없음</v>
      </c>
      <c r="AG676" s="318">
        <f t="shared" si="520"/>
        <v>732</v>
      </c>
      <c r="AH676" s="290" t="str">
        <f t="shared" si="92"/>
        <v>OK</v>
      </c>
      <c r="AJ676" s="292" t="str">
        <f t="array" ref="AJ676">IF(D676="","",INDEX(구분표!$I$2:$I$313, MATCH(1,(구분표!$E$2:$E$313='17년일출'!C676)*(구분표!$F$2:$F$313='17년일출'!D676)*(구분표!$G$2:$G$313='17년일출'!B676),0)))</f>
        <v>0268</v>
      </c>
      <c r="AL676" s="292"/>
    </row>
    <row r="677" spans="1:38" ht="50.1" customHeight="1">
      <c r="A677" s="252">
        <v>666</v>
      </c>
      <c r="B677" s="334" t="str">
        <f>IFERROR(VLOOKUP($D677,구분표!$A$2:$C$313,2,FALSE),"")</f>
        <v>건설교통위원회</v>
      </c>
      <c r="C677" s="318" t="str">
        <f>IFERROR(VLOOKUP($D677,구분표!$A$2:$C$313,3,FALSE),"")</f>
        <v>건설국</v>
      </c>
      <c r="D677" s="299" t="s">
        <v>390</v>
      </c>
      <c r="E677" s="280" t="s">
        <v>1116</v>
      </c>
      <c r="F677" s="335"/>
      <c r="G677" s="281">
        <v>1122</v>
      </c>
      <c r="H677" s="280">
        <v>439</v>
      </c>
      <c r="I677" s="339" t="s">
        <v>2055</v>
      </c>
      <c r="J677" s="283">
        <v>899000</v>
      </c>
      <c r="K677" s="284"/>
      <c r="L677" s="285"/>
      <c r="M677" s="286">
        <f t="shared" ref="M677" si="522">J677+K677+L677</f>
        <v>899000</v>
      </c>
      <c r="N677" s="337"/>
      <c r="O677" s="288"/>
      <c r="P677" s="289">
        <f t="shared" ref="P677" si="523">J677+N677+O677</f>
        <v>899000</v>
      </c>
      <c r="Q677" s="290" t="str">
        <f t="shared" ref="Q677" si="524">IF(AND((M677=0),(P677&gt;0)),"O",IF(AND((K677&lt;0),(M677-P677&lt;0)),"O","X"))</f>
        <v>X</v>
      </c>
      <c r="R677" s="400"/>
      <c r="S677" s="292" t="s">
        <v>883</v>
      </c>
      <c r="U677" s="332" t="s">
        <v>883</v>
      </c>
      <c r="V677" s="284">
        <v>0</v>
      </c>
      <c r="W677" s="284">
        <v>0</v>
      </c>
      <c r="X677" s="292" t="str">
        <f t="shared" si="517"/>
        <v>OK</v>
      </c>
      <c r="Z677" s="292" t="s">
        <v>883</v>
      </c>
      <c r="AA677" s="284">
        <f t="shared" si="500"/>
        <v>0</v>
      </c>
      <c r="AB677" s="284">
        <f t="shared" si="501"/>
        <v>0</v>
      </c>
      <c r="AC677" s="292" t="str">
        <f t="shared" si="518"/>
        <v>OK</v>
      </c>
      <c r="AE677" s="333" t="str">
        <f t="shared" ref="AE677" si="525">IF(U677="","",IF(U677="도비","세입없음","직접입력"))</f>
        <v>세입없음</v>
      </c>
      <c r="AG677" s="318">
        <f t="shared" si="520"/>
        <v>732</v>
      </c>
      <c r="AH677" s="290" t="str">
        <f t="shared" ref="AH677" si="526">IF(U677="","",IF(AND(U677="도비",AE677="세입없음"),"OK",IF(AND(U677&lt;&gt;"도비",AE677&lt;&gt;""),"OK","@@")))</f>
        <v>OK</v>
      </c>
      <c r="AJ677" s="292" t="str">
        <f t="array" ref="AJ677">IF(D677="","",INDEX(구분표!$I$2:$I$313, MATCH(1,(구분표!$E$2:$E$313='17년일출'!C677)*(구분표!$F$2:$F$313='17년일출'!D677)*(구분표!$G$2:$G$313='17년일출'!B677),0)))</f>
        <v>0268</v>
      </c>
      <c r="AL677" s="292"/>
    </row>
    <row r="678" spans="1:38" ht="50.1" customHeight="1">
      <c r="A678" s="252">
        <v>667</v>
      </c>
      <c r="B678" s="334" t="str">
        <f>IFERROR(VLOOKUP($D678,구분표!$A$2:$C$313,2,FALSE),"")</f>
        <v>건설교통위원회</v>
      </c>
      <c r="C678" s="318" t="str">
        <f>IFERROR(VLOOKUP($D678,구분표!$A$2:$C$313,3,FALSE),"")</f>
        <v>건설국</v>
      </c>
      <c r="D678" s="299" t="s">
        <v>392</v>
      </c>
      <c r="E678" s="280" t="s">
        <v>822</v>
      </c>
      <c r="F678" s="335" t="s">
        <v>824</v>
      </c>
      <c r="G678" s="281">
        <v>1129</v>
      </c>
      <c r="H678" s="280">
        <v>528</v>
      </c>
      <c r="I678" s="339" t="s">
        <v>1439</v>
      </c>
      <c r="J678" s="283">
        <v>250000</v>
      </c>
      <c r="K678" s="284"/>
      <c r="L678" s="285">
        <v>40000</v>
      </c>
      <c r="M678" s="286">
        <f t="shared" si="497"/>
        <v>290000</v>
      </c>
      <c r="N678" s="337"/>
      <c r="O678" s="288">
        <v>40000</v>
      </c>
      <c r="P678" s="289">
        <f t="shared" si="498"/>
        <v>290000</v>
      </c>
      <c r="Q678" s="290" t="str">
        <f t="shared" si="499"/>
        <v>X</v>
      </c>
      <c r="R678" s="400"/>
      <c r="S678" s="292" t="s">
        <v>883</v>
      </c>
      <c r="U678" s="332" t="s">
        <v>883</v>
      </c>
      <c r="V678" s="284">
        <v>0</v>
      </c>
      <c r="W678" s="284">
        <v>40000</v>
      </c>
      <c r="X678" s="292" t="str">
        <f t="shared" si="517"/>
        <v>OK</v>
      </c>
      <c r="Z678" s="292" t="s">
        <v>883</v>
      </c>
      <c r="AA678" s="284">
        <f t="shared" si="500"/>
        <v>0</v>
      </c>
      <c r="AB678" s="284">
        <f t="shared" si="501"/>
        <v>40000</v>
      </c>
      <c r="AC678" s="292" t="str">
        <f t="shared" si="518"/>
        <v>OK</v>
      </c>
      <c r="AE678" s="333" t="str">
        <f t="shared" ref="AE678:AE769" si="527">IF(U678="","",IF(U678="도비","세입없음","직접입력"))</f>
        <v>세입없음</v>
      </c>
      <c r="AG678" s="318">
        <f t="shared" si="520"/>
        <v>732</v>
      </c>
      <c r="AH678" s="290" t="str">
        <f t="shared" si="92"/>
        <v>OK</v>
      </c>
      <c r="AJ678" s="292" t="str">
        <f t="array" ref="AJ678">IF(D678="","",INDEX(구분표!$I$2:$I$313, MATCH(1,(구분표!$E$2:$E$313='17년일출'!C678)*(구분표!$F$2:$F$313='17년일출'!D678)*(구분표!$G$2:$G$313='17년일출'!B678),0)))</f>
        <v>0269</v>
      </c>
      <c r="AL678" s="292"/>
    </row>
    <row r="679" spans="1:38" ht="50.1" customHeight="1">
      <c r="A679" s="252">
        <v>668</v>
      </c>
      <c r="B679" s="334" t="str">
        <f>IFERROR(VLOOKUP($D679,구분표!$A$2:$C$313,2,FALSE),"")</f>
        <v>건설교통위원회</v>
      </c>
      <c r="C679" s="318" t="str">
        <f>IFERROR(VLOOKUP($D679,구분표!$A$2:$C$313,3,FALSE),"")</f>
        <v>건설국</v>
      </c>
      <c r="D679" s="299" t="s">
        <v>1784</v>
      </c>
      <c r="E679" s="280" t="s">
        <v>1116</v>
      </c>
      <c r="F679" s="335"/>
      <c r="G679" s="281">
        <v>1099</v>
      </c>
      <c r="H679" s="280">
        <v>125</v>
      </c>
      <c r="I679" s="336" t="s">
        <v>1785</v>
      </c>
      <c r="J679" s="283">
        <v>500000</v>
      </c>
      <c r="K679" s="284"/>
      <c r="L679" s="285"/>
      <c r="M679" s="286">
        <f t="shared" si="497"/>
        <v>500000</v>
      </c>
      <c r="N679" s="337"/>
      <c r="O679" s="288"/>
      <c r="P679" s="289">
        <f t="shared" ref="P679:P691" si="528">J679+N679+O679</f>
        <v>500000</v>
      </c>
      <c r="Q679" s="290" t="str">
        <f t="shared" ref="Q679:Q756" si="529">IF(AND((M679=0),(P679&gt;0)),"O",IF(AND((K679&lt;0),(M679-P679&lt;0)),"O","X"))</f>
        <v>X</v>
      </c>
      <c r="R679" s="400"/>
      <c r="S679" s="292" t="s">
        <v>489</v>
      </c>
      <c r="U679" s="332" t="s">
        <v>489</v>
      </c>
      <c r="V679" s="284">
        <f>IF($U679&lt;&gt;"도비",IF($S679="국도비","직접입력",SUM($K679:$L679)),)</f>
        <v>0</v>
      </c>
      <c r="W679" s="284">
        <f>IF($U679="도비",SUM($K679:$L679),IF($S679="국도비","직접입력",SUM($K679:$L679)-$V679))</f>
        <v>0</v>
      </c>
      <c r="X679" s="292" t="str">
        <f t="shared" si="517"/>
        <v>OK</v>
      </c>
      <c r="Z679" s="292" t="s">
        <v>883</v>
      </c>
      <c r="AA679" s="284">
        <f t="shared" si="500"/>
        <v>0</v>
      </c>
      <c r="AB679" s="284">
        <f t="shared" si="501"/>
        <v>0</v>
      </c>
      <c r="AC679" s="292" t="str">
        <f t="shared" si="518"/>
        <v>OK</v>
      </c>
      <c r="AE679" s="333" t="str">
        <f t="shared" ref="AE679:AE692" si="530">IF(U679="","",IF(U679="도비","세입없음","직접입력"))</f>
        <v>세입없음</v>
      </c>
      <c r="AG679" s="318">
        <f t="shared" si="520"/>
        <v>732</v>
      </c>
      <c r="AH679" s="290" t="str">
        <f t="shared" ref="AH679:AH692" si="531">IF(U679="","",IF(AND(U679="도비",AE679="세입없음"),"OK",IF(AND(U679&lt;&gt;"도비",AE679&lt;&gt;""),"OK","@@")))</f>
        <v>OK</v>
      </c>
      <c r="AJ679" s="292" t="str">
        <f t="array" ref="AJ679">IF(D679="","",INDEX(구분표!$I$2:$I$313, MATCH(1,(구분표!$E$2:$E$313='17년일출'!C679)*(구분표!$F$2:$F$313='17년일출'!D679)*(구분표!$G$2:$G$313='17년일출'!B679),0)))</f>
        <v>0266</v>
      </c>
      <c r="AL679" s="292"/>
    </row>
    <row r="680" spans="1:38" ht="50.1" customHeight="1">
      <c r="A680" s="252">
        <v>669</v>
      </c>
      <c r="B680" s="334" t="str">
        <f>IFERROR(VLOOKUP($D680,구분표!$A$2:$C$313,2,FALSE),"")</f>
        <v>건설교통위원회</v>
      </c>
      <c r="C680" s="318" t="str">
        <f>IFERROR(VLOOKUP($D680,구분표!$A$2:$C$313,3,FALSE),"")</f>
        <v>건설국</v>
      </c>
      <c r="D680" s="299" t="s">
        <v>1786</v>
      </c>
      <c r="E680" s="280" t="s">
        <v>1116</v>
      </c>
      <c r="F680" s="335"/>
      <c r="G680" s="281">
        <v>1109</v>
      </c>
      <c r="H680" s="280">
        <v>268</v>
      </c>
      <c r="I680" s="363" t="s">
        <v>1787</v>
      </c>
      <c r="J680" s="283">
        <v>3000000</v>
      </c>
      <c r="K680" s="284"/>
      <c r="L680" s="285"/>
      <c r="M680" s="286">
        <f t="shared" si="497"/>
        <v>3000000</v>
      </c>
      <c r="N680" s="337"/>
      <c r="O680" s="288"/>
      <c r="P680" s="289">
        <f t="shared" ref="P680:P683" si="532">J680+N680+O680</f>
        <v>3000000</v>
      </c>
      <c r="Q680" s="290" t="str">
        <f t="shared" si="529"/>
        <v>X</v>
      </c>
      <c r="R680" s="400"/>
      <c r="S680" s="292" t="s">
        <v>489</v>
      </c>
      <c r="U680" s="332" t="s">
        <v>489</v>
      </c>
      <c r="V680" s="284">
        <f>IF($U680&lt;&gt;"도비",IF($S680="국도비","직접입력",SUM($K680:$L680)),)</f>
        <v>0</v>
      </c>
      <c r="W680" s="284">
        <f>IF($U680="도비",SUM($K680:$L680),IF($S680="국도비","직접입력",SUM($K680:$L680)-$V680))</f>
        <v>0</v>
      </c>
      <c r="X680" s="292" t="str">
        <f t="shared" si="517"/>
        <v>OK</v>
      </c>
      <c r="Z680" s="292" t="s">
        <v>883</v>
      </c>
      <c r="AA680" s="284">
        <f t="shared" si="500"/>
        <v>0</v>
      </c>
      <c r="AB680" s="284">
        <f t="shared" si="501"/>
        <v>0</v>
      </c>
      <c r="AC680" s="292" t="str">
        <f t="shared" si="518"/>
        <v>OK</v>
      </c>
      <c r="AE680" s="333" t="str">
        <f t="shared" ref="AE680:AE683" si="533">IF(U680="","",IF(U680="도비","세입없음","직접입력"))</f>
        <v>세입없음</v>
      </c>
      <c r="AG680" s="318">
        <f t="shared" si="520"/>
        <v>732</v>
      </c>
      <c r="AH680" s="290" t="str">
        <f t="shared" ref="AH680:AH683" si="534">IF(U680="","",IF(AND(U680="도비",AE680="세입없음"),"OK",IF(AND(U680&lt;&gt;"도비",AE680&lt;&gt;""),"OK","@@")))</f>
        <v>OK</v>
      </c>
      <c r="AJ680" s="292" t="str">
        <f t="array" ref="AJ680">IF(D680="","",INDEX(구분표!$I$2:$I$313, MATCH(1,(구분표!$E$2:$E$313='17년일출'!C680)*(구분표!$F$2:$F$313='17년일출'!D680)*(구분표!$G$2:$G$313='17년일출'!B680),0)))</f>
        <v>0267</v>
      </c>
      <c r="AL680" s="292"/>
    </row>
    <row r="681" spans="1:38" ht="50.1" customHeight="1">
      <c r="A681" s="252">
        <v>670</v>
      </c>
      <c r="B681" s="334" t="str">
        <f>IFERROR(VLOOKUP($D681,구분표!$A$2:$C$313,2,FALSE),"")</f>
        <v>건설교통위원회</v>
      </c>
      <c r="C681" s="318" t="str">
        <f>IFERROR(VLOOKUP($D681,구분표!$A$2:$C$313,3,FALSE),"")</f>
        <v>건설국</v>
      </c>
      <c r="D681" s="299" t="s">
        <v>1786</v>
      </c>
      <c r="E681" s="280" t="s">
        <v>1116</v>
      </c>
      <c r="F681" s="335"/>
      <c r="G681" s="281">
        <v>1110</v>
      </c>
      <c r="H681" s="280">
        <v>284</v>
      </c>
      <c r="I681" s="336" t="s">
        <v>1788</v>
      </c>
      <c r="J681" s="283">
        <v>1000000</v>
      </c>
      <c r="K681" s="284"/>
      <c r="L681" s="285"/>
      <c r="M681" s="286">
        <f t="shared" ref="M681:M683" si="535">J681+K681+L681</f>
        <v>1000000</v>
      </c>
      <c r="N681" s="337"/>
      <c r="O681" s="288"/>
      <c r="P681" s="289">
        <f t="shared" si="532"/>
        <v>1000000</v>
      </c>
      <c r="Q681" s="290" t="str">
        <f t="shared" ref="Q681:Q683" si="536">IF(AND((M681=0),(P681&gt;0)),"O",IF(AND((K681&lt;0),(M681-P681&lt;0)),"O","X"))</f>
        <v>X</v>
      </c>
      <c r="R681" s="400"/>
      <c r="S681" s="292" t="s">
        <v>489</v>
      </c>
      <c r="U681" s="332" t="s">
        <v>489</v>
      </c>
      <c r="V681" s="284">
        <f>IF($U681&lt;&gt;"도비",IF($S681="국도비","직접입력",SUM($K681:$L681)),)</f>
        <v>0</v>
      </c>
      <c r="W681" s="284">
        <f>IF($U681="도비",SUM($K681:$L681),IF($S681="국도비","직접입력",SUM($K681:$L681)-$V681))</f>
        <v>0</v>
      </c>
      <c r="X681" s="292" t="str">
        <f t="shared" si="517"/>
        <v>OK</v>
      </c>
      <c r="Z681" s="292" t="s">
        <v>883</v>
      </c>
      <c r="AA681" s="284">
        <f t="shared" si="500"/>
        <v>0</v>
      </c>
      <c r="AB681" s="284">
        <f t="shared" si="501"/>
        <v>0</v>
      </c>
      <c r="AC681" s="292" t="str">
        <f t="shared" si="518"/>
        <v>OK</v>
      </c>
      <c r="AE681" s="333" t="str">
        <f t="shared" si="533"/>
        <v>세입없음</v>
      </c>
      <c r="AG681" s="318">
        <f t="shared" si="520"/>
        <v>732</v>
      </c>
      <c r="AH681" s="290" t="str">
        <f t="shared" si="534"/>
        <v>OK</v>
      </c>
      <c r="AJ681" s="292" t="str">
        <f t="array" ref="AJ681">IF(D681="","",INDEX(구분표!$I$2:$I$313, MATCH(1,(구분표!$E$2:$E$313='17년일출'!C681)*(구분표!$F$2:$F$313='17년일출'!D681)*(구분표!$G$2:$G$313='17년일출'!B681),0)))</f>
        <v>0267</v>
      </c>
      <c r="AL681" s="292"/>
    </row>
    <row r="682" spans="1:38" ht="50.1" customHeight="1">
      <c r="A682" s="252">
        <v>671</v>
      </c>
      <c r="B682" s="334" t="str">
        <f>IFERROR(VLOOKUP($D682,구분표!$A$2:$C$313,2,FALSE),"")</f>
        <v>건설교통위원회</v>
      </c>
      <c r="C682" s="318" t="str">
        <f>IFERROR(VLOOKUP($D682,구분표!$A$2:$C$313,3,FALSE),"")</f>
        <v>건설국</v>
      </c>
      <c r="D682" s="299" t="s">
        <v>1786</v>
      </c>
      <c r="E682" s="280" t="s">
        <v>1116</v>
      </c>
      <c r="F682" s="335"/>
      <c r="G682" s="281">
        <v>1110</v>
      </c>
      <c r="H682" s="280">
        <v>288</v>
      </c>
      <c r="I682" s="336" t="s">
        <v>1789</v>
      </c>
      <c r="J682" s="283">
        <v>1500000</v>
      </c>
      <c r="K682" s="284"/>
      <c r="L682" s="285"/>
      <c r="M682" s="286">
        <f t="shared" si="535"/>
        <v>1500000</v>
      </c>
      <c r="N682" s="337"/>
      <c r="O682" s="288"/>
      <c r="P682" s="289">
        <f t="shared" si="532"/>
        <v>1500000</v>
      </c>
      <c r="Q682" s="290" t="str">
        <f t="shared" si="536"/>
        <v>X</v>
      </c>
      <c r="R682" s="400"/>
      <c r="S682" s="292" t="s">
        <v>489</v>
      </c>
      <c r="U682" s="332" t="s">
        <v>489</v>
      </c>
      <c r="V682" s="284">
        <f>IF($U682&lt;&gt;"도비",IF($S682="국도비","직접입력",SUM($K682:$L682)),)</f>
        <v>0</v>
      </c>
      <c r="W682" s="284">
        <f>IF($U682="도비",SUM($K682:$L682),IF($S682="국도비","직접입력",SUM($K682:$L682)-$V682))</f>
        <v>0</v>
      </c>
      <c r="X682" s="292" t="str">
        <f t="shared" si="517"/>
        <v>OK</v>
      </c>
      <c r="Z682" s="292" t="s">
        <v>883</v>
      </c>
      <c r="AA682" s="284">
        <f t="shared" si="500"/>
        <v>0</v>
      </c>
      <c r="AB682" s="284">
        <f t="shared" si="501"/>
        <v>0</v>
      </c>
      <c r="AC682" s="292" t="str">
        <f t="shared" si="518"/>
        <v>OK</v>
      </c>
      <c r="AE682" s="333" t="str">
        <f t="shared" si="533"/>
        <v>세입없음</v>
      </c>
      <c r="AG682" s="318">
        <f t="shared" si="520"/>
        <v>732</v>
      </c>
      <c r="AH682" s="290" t="str">
        <f t="shared" si="534"/>
        <v>OK</v>
      </c>
      <c r="AJ682" s="292" t="str">
        <f t="array" ref="AJ682">IF(D682="","",INDEX(구분표!$I$2:$I$313, MATCH(1,(구분표!$E$2:$E$313='17년일출'!C682)*(구분표!$F$2:$F$313='17년일출'!D682)*(구분표!$G$2:$G$313='17년일출'!B682),0)))</f>
        <v>0267</v>
      </c>
      <c r="AL682" s="292"/>
    </row>
    <row r="683" spans="1:38" ht="50.1" customHeight="1">
      <c r="A683" s="252">
        <v>672</v>
      </c>
      <c r="B683" s="334" t="str">
        <f>IFERROR(VLOOKUP($D683,구분표!$A$2:$C$313,2,FALSE),"")</f>
        <v>건설교통위원회</v>
      </c>
      <c r="C683" s="318" t="str">
        <f>IFERROR(VLOOKUP($D683,구분표!$A$2:$C$313,3,FALSE),"")</f>
        <v>건설국</v>
      </c>
      <c r="D683" s="299" t="s">
        <v>1786</v>
      </c>
      <c r="E683" s="280" t="s">
        <v>1116</v>
      </c>
      <c r="F683" s="335"/>
      <c r="G683" s="281">
        <v>1110</v>
      </c>
      <c r="H683" s="280">
        <v>292</v>
      </c>
      <c r="I683" s="336" t="s">
        <v>1790</v>
      </c>
      <c r="J683" s="283">
        <v>1000000</v>
      </c>
      <c r="K683" s="284"/>
      <c r="L683" s="285"/>
      <c r="M683" s="286">
        <f t="shared" si="535"/>
        <v>1000000</v>
      </c>
      <c r="N683" s="337"/>
      <c r="O683" s="288"/>
      <c r="P683" s="289">
        <f t="shared" si="532"/>
        <v>1000000</v>
      </c>
      <c r="Q683" s="290" t="str">
        <f t="shared" si="536"/>
        <v>X</v>
      </c>
      <c r="R683" s="400"/>
      <c r="S683" s="292" t="s">
        <v>489</v>
      </c>
      <c r="U683" s="332" t="s">
        <v>489</v>
      </c>
      <c r="V683" s="284">
        <f>IF($U683&lt;&gt;"도비",IF($S683="국도비","직접입력",SUM($K683:$L683)),)</f>
        <v>0</v>
      </c>
      <c r="W683" s="284">
        <f>IF($U683="도비",SUM($K683:$L683),IF($S683="국도비","직접입력",SUM($K683:$L683)-$V683))</f>
        <v>0</v>
      </c>
      <c r="X683" s="292" t="str">
        <f t="shared" si="517"/>
        <v>OK</v>
      </c>
      <c r="Z683" s="292" t="s">
        <v>883</v>
      </c>
      <c r="AA683" s="284">
        <f t="shared" si="500"/>
        <v>0</v>
      </c>
      <c r="AB683" s="284">
        <f t="shared" si="501"/>
        <v>0</v>
      </c>
      <c r="AC683" s="292" t="str">
        <f t="shared" si="518"/>
        <v>OK</v>
      </c>
      <c r="AE683" s="333" t="str">
        <f t="shared" si="533"/>
        <v>세입없음</v>
      </c>
      <c r="AG683" s="318">
        <f t="shared" si="520"/>
        <v>732</v>
      </c>
      <c r="AH683" s="290" t="str">
        <f t="shared" si="534"/>
        <v>OK</v>
      </c>
      <c r="AJ683" s="292" t="str">
        <f t="array" ref="AJ683">IF(D683="","",INDEX(구분표!$I$2:$I$313, MATCH(1,(구분표!$E$2:$E$313='17년일출'!C683)*(구분표!$F$2:$F$313='17년일출'!D683)*(구분표!$G$2:$G$313='17년일출'!B683),0)))</f>
        <v>0267</v>
      </c>
      <c r="AL683" s="292"/>
    </row>
    <row r="684" spans="1:38" ht="50.1" customHeight="1">
      <c r="A684" s="252">
        <v>673</v>
      </c>
      <c r="B684" s="334" t="str">
        <f>IFERROR(VLOOKUP($D684,구분표!$A$2:$C$313,2,FALSE),"")</f>
        <v>건설교통위원회</v>
      </c>
      <c r="C684" s="318" t="str">
        <f>IFERROR(VLOOKUP($D684,구분표!$A$2:$C$313,3,FALSE),"")</f>
        <v>건설본부</v>
      </c>
      <c r="D684" s="299" t="s">
        <v>397</v>
      </c>
      <c r="E684" s="280" t="s">
        <v>822</v>
      </c>
      <c r="F684" s="335"/>
      <c r="G684" s="281">
        <v>1138</v>
      </c>
      <c r="H684" s="280">
        <v>69</v>
      </c>
      <c r="I684" s="339" t="s">
        <v>1438</v>
      </c>
      <c r="J684" s="283">
        <v>1300000</v>
      </c>
      <c r="K684" s="284"/>
      <c r="L684" s="285">
        <v>700000</v>
      </c>
      <c r="M684" s="286">
        <f>J684+K684+L684</f>
        <v>2000000</v>
      </c>
      <c r="N684" s="337"/>
      <c r="O684" s="288">
        <v>700000</v>
      </c>
      <c r="P684" s="289">
        <f>J684+N684+O684</f>
        <v>2000000</v>
      </c>
      <c r="Q684" s="290" t="str">
        <f>IF(AND((M684=0),(P684&gt;0)),"O",IF(AND((K684&lt;0),(M684-P684&lt;0)),"O","X"))</f>
        <v>X</v>
      </c>
      <c r="R684" s="400"/>
      <c r="S684" s="292" t="s">
        <v>883</v>
      </c>
      <c r="U684" s="332" t="s">
        <v>883</v>
      </c>
      <c r="V684" s="284">
        <v>0</v>
      </c>
      <c r="W684" s="284">
        <v>700000</v>
      </c>
      <c r="X684" s="292" t="str">
        <f t="shared" si="517"/>
        <v>OK</v>
      </c>
      <c r="Z684" s="292" t="s">
        <v>883</v>
      </c>
      <c r="AA684" s="284">
        <f t="shared" si="500"/>
        <v>0</v>
      </c>
      <c r="AB684" s="284">
        <f t="shared" si="501"/>
        <v>700000</v>
      </c>
      <c r="AC684" s="292" t="str">
        <f t="shared" si="518"/>
        <v>OK</v>
      </c>
      <c r="AE684" s="333" t="str">
        <f>IF(U684="","",IF(U684="도비","세입없음","직접입력"))</f>
        <v>세입없음</v>
      </c>
      <c r="AG684" s="318">
        <f t="shared" si="520"/>
        <v>732</v>
      </c>
      <c r="AH684" s="290" t="str">
        <f>IF(U684="","",IF(AND(U684="도비",AE684="세입없음"),"OK",IF(AND(U684&lt;&gt;"도비",AE684&lt;&gt;""),"OK","@@")))</f>
        <v>OK</v>
      </c>
      <c r="AJ684" s="292" t="str">
        <f t="array" ref="AJ684">IF(D684="","",INDEX(구분표!$I$2:$I$313, MATCH(1,(구분표!$E$2:$E$313='17년일출'!C684)*(구분표!$F$2:$F$313='17년일출'!D684)*(구분표!$G$2:$G$313='17년일출'!B684),0)))</f>
        <v>0271</v>
      </c>
      <c r="AL684" s="292"/>
    </row>
    <row r="685" spans="1:38" ht="50.1" customHeight="1">
      <c r="A685" s="252">
        <v>674</v>
      </c>
      <c r="B685" s="334" t="str">
        <f>IFERROR(VLOOKUP($D685,구분표!$A$2:$C$313,2,FALSE),"")</f>
        <v>건설교통위원회</v>
      </c>
      <c r="C685" s="318" t="str">
        <f>IFERROR(VLOOKUP($D685,구분표!$A$2:$C$313,3,FALSE),"")</f>
        <v>건설본부</v>
      </c>
      <c r="D685" s="299" t="s">
        <v>399</v>
      </c>
      <c r="E685" s="280" t="s">
        <v>822</v>
      </c>
      <c r="F685" s="335"/>
      <c r="G685" s="281">
        <v>1141</v>
      </c>
      <c r="H685" s="280">
        <v>121</v>
      </c>
      <c r="I685" s="339" t="s">
        <v>1438</v>
      </c>
      <c r="J685" s="283">
        <v>1300000</v>
      </c>
      <c r="K685" s="284"/>
      <c r="L685" s="285">
        <v>700000</v>
      </c>
      <c r="M685" s="286">
        <f>J685+K685+L685</f>
        <v>2000000</v>
      </c>
      <c r="N685" s="337"/>
      <c r="O685" s="288">
        <v>700000</v>
      </c>
      <c r="P685" s="289">
        <f>J685+N685+O685</f>
        <v>2000000</v>
      </c>
      <c r="Q685" s="290" t="str">
        <f>IF(AND((M685=0),(P685&gt;0)),"O",IF(AND((K685&lt;0),(M685-P685&lt;0)),"O","X"))</f>
        <v>X</v>
      </c>
      <c r="R685" s="400"/>
      <c r="S685" s="292" t="s">
        <v>883</v>
      </c>
      <c r="U685" s="332" t="s">
        <v>883</v>
      </c>
      <c r="V685" s="284">
        <v>0</v>
      </c>
      <c r="W685" s="284">
        <v>700000</v>
      </c>
      <c r="X685" s="292" t="str">
        <f t="shared" si="517"/>
        <v>OK</v>
      </c>
      <c r="Z685" s="292" t="s">
        <v>883</v>
      </c>
      <c r="AA685" s="284">
        <f t="shared" si="500"/>
        <v>0</v>
      </c>
      <c r="AB685" s="284">
        <f t="shared" si="501"/>
        <v>700000</v>
      </c>
      <c r="AC685" s="292" t="str">
        <f t="shared" si="518"/>
        <v>OK</v>
      </c>
      <c r="AE685" s="333" t="str">
        <f>IF(U685="","",IF(U685="도비","세입없음","직접입력"))</f>
        <v>세입없음</v>
      </c>
      <c r="AG685" s="318">
        <f t="shared" si="520"/>
        <v>732</v>
      </c>
      <c r="AH685" s="290" t="str">
        <f>IF(U685="","",IF(AND(U685="도비",AE685="세입없음"),"OK",IF(AND(U685&lt;&gt;"도비",AE685&lt;&gt;""),"OK","@@")))</f>
        <v>OK</v>
      </c>
      <c r="AJ685" s="292" t="str">
        <f t="array" ref="AJ685">IF(D685="","",INDEX(구분표!$I$2:$I$313, MATCH(1,(구분표!$E$2:$E$313='17년일출'!C685)*(구분표!$F$2:$F$313='17년일출'!D685)*(구분표!$G$2:$G$313='17년일출'!B685),0)))</f>
        <v>0272</v>
      </c>
      <c r="AL685" s="292"/>
    </row>
    <row r="686" spans="1:38" ht="50.1" customHeight="1">
      <c r="A686" s="252">
        <v>675</v>
      </c>
      <c r="B686" s="334" t="str">
        <f>IFERROR(VLOOKUP($D686,구분표!$A$2:$C$313,2,FALSE),"")</f>
        <v>건설교통위원회</v>
      </c>
      <c r="C686" s="318" t="str">
        <f>IFERROR(VLOOKUP($D686,구분표!$A$2:$C$313,3,FALSE),"")</f>
        <v>건설국</v>
      </c>
      <c r="D686" s="299" t="s">
        <v>385</v>
      </c>
      <c r="E686" s="280" t="s">
        <v>1116</v>
      </c>
      <c r="F686" s="335"/>
      <c r="G686" s="281"/>
      <c r="H686" s="280"/>
      <c r="I686" s="336" t="s">
        <v>2212</v>
      </c>
      <c r="J686" s="283">
        <v>18000</v>
      </c>
      <c r="K686" s="284"/>
      <c r="L686" s="285"/>
      <c r="M686" s="286">
        <f>J686+K686+L686</f>
        <v>18000</v>
      </c>
      <c r="N686" s="337">
        <v>-2700</v>
      </c>
      <c r="O686" s="288"/>
      <c r="P686" s="289">
        <f>J686+N686+O686</f>
        <v>15300</v>
      </c>
      <c r="Q686" s="290" t="str">
        <f>IF(AND((M686=0),(P686&gt;0)),"O",IF(AND((K686&lt;0),(M686-P686&lt;0)),"O","X"))</f>
        <v>X</v>
      </c>
      <c r="R686" s="400"/>
      <c r="S686" s="292" t="s">
        <v>2155</v>
      </c>
      <c r="U686" s="332" t="s">
        <v>2155</v>
      </c>
      <c r="V686" s="284">
        <f t="shared" ref="V686:V692" si="537">IF($U686&lt;&gt;"도비",IF($S686="국도비","직접입력",SUM($K686:$L686)),)</f>
        <v>0</v>
      </c>
      <c r="W686" s="284">
        <f t="shared" ref="W686:W692" si="538">IF($U686="도비",SUM($K686:$L686),IF($S686="국도비","직접입력",SUM($K686:$L686)-$V686))</f>
        <v>0</v>
      </c>
      <c r="X686" s="292" t="str">
        <f t="shared" si="517"/>
        <v>OK</v>
      </c>
      <c r="Z686" s="292" t="s">
        <v>2155</v>
      </c>
      <c r="AA686" s="284">
        <f t="shared" si="500"/>
        <v>0</v>
      </c>
      <c r="AB686" s="284">
        <f t="shared" si="501"/>
        <v>-2700</v>
      </c>
      <c r="AC686" s="292" t="str">
        <f t="shared" si="518"/>
        <v>OK</v>
      </c>
      <c r="AE686" s="333" t="str">
        <f>IF(U686="","",IF(U686="도비","세입없음","직접입력"))</f>
        <v>세입없음</v>
      </c>
      <c r="AG686" s="318">
        <f t="shared" si="520"/>
        <v>732</v>
      </c>
      <c r="AH686" s="290" t="str">
        <f>IF(U686="","",IF(AND(U686="도비",AE686="세입없음"),"OK",IF(AND(U686&lt;&gt;"도비",AE686&lt;&gt;""),"OK","@@")))</f>
        <v>OK</v>
      </c>
      <c r="AJ686" s="292" t="str">
        <f t="array" ref="AJ686">IF(D686="","",INDEX(구분표!$I$2:$I$313, MATCH(1,(구분표!$E$2:$E$313='17년일출'!C686)*(구분표!$F$2:$F$313='17년일출'!D686)*(구분표!$G$2:$G$313='17년일출'!B686),0)))</f>
        <v>0266</v>
      </c>
      <c r="AL686" s="292"/>
    </row>
    <row r="687" spans="1:38" ht="50.1" customHeight="1">
      <c r="A687" s="252">
        <v>676</v>
      </c>
      <c r="B687" s="334" t="str">
        <f>IFERROR(VLOOKUP($D687,구분표!$A$2:$C$313,2,FALSE),"")</f>
        <v>건설교통위원회</v>
      </c>
      <c r="C687" s="318" t="str">
        <f>IFERROR(VLOOKUP($D687,구분표!$A$2:$C$313,3,FALSE),"")</f>
        <v>건설본부</v>
      </c>
      <c r="D687" s="299" t="s">
        <v>394</v>
      </c>
      <c r="E687" s="280" t="s">
        <v>1116</v>
      </c>
      <c r="F687" s="335"/>
      <c r="G687" s="281"/>
      <c r="H687" s="280"/>
      <c r="I687" s="336" t="s">
        <v>2213</v>
      </c>
      <c r="J687" s="283">
        <v>18000</v>
      </c>
      <c r="K687" s="284"/>
      <c r="L687" s="285"/>
      <c r="M687" s="286">
        <f t="shared" ref="M687" si="539">J687+K687+L687</f>
        <v>18000</v>
      </c>
      <c r="N687" s="337">
        <v>-2700</v>
      </c>
      <c r="O687" s="288"/>
      <c r="P687" s="289">
        <f t="shared" ref="P687" si="540">J687+N687+O687</f>
        <v>15300</v>
      </c>
      <c r="Q687" s="290" t="str">
        <f t="shared" ref="Q687" si="541">IF(AND((M687=0),(P687&gt;0)),"O",IF(AND((K687&lt;0),(M687-P687&lt;0)),"O","X"))</f>
        <v>X</v>
      </c>
      <c r="R687" s="400"/>
      <c r="S687" s="292" t="s">
        <v>2155</v>
      </c>
      <c r="U687" s="332" t="s">
        <v>2155</v>
      </c>
      <c r="V687" s="284">
        <f t="shared" si="537"/>
        <v>0</v>
      </c>
      <c r="W687" s="284">
        <f t="shared" si="538"/>
        <v>0</v>
      </c>
      <c r="X687" s="292" t="str">
        <f t="shared" si="517"/>
        <v>OK</v>
      </c>
      <c r="Z687" s="292" t="s">
        <v>2155</v>
      </c>
      <c r="AA687" s="284">
        <f t="shared" si="500"/>
        <v>0</v>
      </c>
      <c r="AB687" s="284">
        <f t="shared" si="501"/>
        <v>-2700</v>
      </c>
      <c r="AC687" s="292" t="str">
        <f t="shared" si="518"/>
        <v>OK</v>
      </c>
      <c r="AE687" s="333" t="str">
        <f t="shared" ref="AE687" si="542">IF(U687="","",IF(U687="도비","세입없음","직접입력"))</f>
        <v>세입없음</v>
      </c>
      <c r="AG687" s="318">
        <f t="shared" si="520"/>
        <v>732</v>
      </c>
      <c r="AH687" s="290" t="str">
        <f t="shared" ref="AH687" si="543">IF(U687="","",IF(AND(U687="도비",AE687="세입없음"),"OK",IF(AND(U687&lt;&gt;"도비",AE687&lt;&gt;""),"OK","@@")))</f>
        <v>OK</v>
      </c>
      <c r="AJ687" s="292" t="str">
        <f t="array" ref="AJ687">IF(D687="","",INDEX(구분표!$I$2:$I$313, MATCH(1,(구분표!$E$2:$E$313='17년일출'!C687)*(구분표!$F$2:$F$313='17년일출'!D687)*(구분표!$G$2:$G$313='17년일출'!B687),0)))</f>
        <v>0270</v>
      </c>
      <c r="AL687" s="292"/>
    </row>
    <row r="688" spans="1:38" ht="50.1" customHeight="1">
      <c r="A688" s="252">
        <v>677</v>
      </c>
      <c r="B688" s="334" t="str">
        <f>IFERROR(VLOOKUP($D688,구분표!$A$2:$C$313,2,FALSE),"")</f>
        <v>건설교통위원회</v>
      </c>
      <c r="C688" s="318" t="str">
        <f>IFERROR(VLOOKUP($D688,구분표!$A$2:$C$313,3,FALSE),"")</f>
        <v>교통국</v>
      </c>
      <c r="D688" s="299" t="s">
        <v>374</v>
      </c>
      <c r="E688" s="280" t="s">
        <v>1116</v>
      </c>
      <c r="F688" s="335"/>
      <c r="G688" s="281"/>
      <c r="H688" s="280"/>
      <c r="I688" s="336" t="s">
        <v>2216</v>
      </c>
      <c r="J688" s="283">
        <v>27000</v>
      </c>
      <c r="K688" s="284"/>
      <c r="L688" s="285"/>
      <c r="M688" s="286">
        <f>J688+K688+L688</f>
        <v>27000</v>
      </c>
      <c r="N688" s="337">
        <v>-9000</v>
      </c>
      <c r="O688" s="288"/>
      <c r="P688" s="289">
        <f>J688+N688+O688</f>
        <v>18000</v>
      </c>
      <c r="Q688" s="290" t="str">
        <f>IF(AND((M688=0),(P688&gt;0)),"O",IF(AND((K688&lt;0),(M688-P688&lt;0)),"O","X"))</f>
        <v>X</v>
      </c>
      <c r="R688" s="400"/>
      <c r="S688" s="292" t="s">
        <v>2155</v>
      </c>
      <c r="U688" s="332" t="s">
        <v>2155</v>
      </c>
      <c r="V688" s="284">
        <f t="shared" si="537"/>
        <v>0</v>
      </c>
      <c r="W688" s="284">
        <f t="shared" si="538"/>
        <v>0</v>
      </c>
      <c r="X688" s="292" t="str">
        <f t="shared" si="517"/>
        <v>OK</v>
      </c>
      <c r="Z688" s="292" t="s">
        <v>2155</v>
      </c>
      <c r="AA688" s="284">
        <f t="shared" si="500"/>
        <v>0</v>
      </c>
      <c r="AB688" s="284">
        <f t="shared" si="501"/>
        <v>-9000</v>
      </c>
      <c r="AC688" s="292" t="str">
        <f t="shared" si="518"/>
        <v>OK</v>
      </c>
      <c r="AE688" s="333" t="str">
        <f>IF(U688="","",IF(U688="도비","세입없음","직접입력"))</f>
        <v>세입없음</v>
      </c>
      <c r="AG688" s="318">
        <f t="shared" si="520"/>
        <v>732</v>
      </c>
      <c r="AH688" s="290" t="str">
        <f>IF(U688="","",IF(AND(U688="도비",AE688="세입없음"),"OK",IF(AND(U688&lt;&gt;"도비",AE688&lt;&gt;""),"OK","@@")))</f>
        <v>OK</v>
      </c>
      <c r="AJ688" s="292" t="str">
        <f t="array" ref="AJ688">IF(D688="","",INDEX(구분표!$I$2:$I$313, MATCH(1,(구분표!$E$2:$E$313='17년일출'!C688)*(구분표!$F$2:$F$313='17년일출'!D688)*(구분표!$G$2:$G$313='17년일출'!B688),0)))</f>
        <v>0261</v>
      </c>
      <c r="AL688" s="292"/>
    </row>
    <row r="689" spans="1:38" ht="50.1" customHeight="1">
      <c r="A689" s="252">
        <v>678</v>
      </c>
      <c r="B689" s="334" t="str">
        <f>IFERROR(VLOOKUP($D689,구분표!$A$2:$C$313,2,FALSE),"")</f>
        <v>건설교통위원회</v>
      </c>
      <c r="C689" s="318" t="str">
        <f>IFERROR(VLOOKUP($D689,구분표!$A$2:$C$313,3,FALSE),"")</f>
        <v>교통국</v>
      </c>
      <c r="D689" s="299" t="s">
        <v>374</v>
      </c>
      <c r="E689" s="280" t="s">
        <v>1116</v>
      </c>
      <c r="F689" s="335"/>
      <c r="G689" s="281"/>
      <c r="H689" s="280"/>
      <c r="I689" s="336" t="s">
        <v>2214</v>
      </c>
      <c r="J689" s="283">
        <v>18000</v>
      </c>
      <c r="K689" s="284"/>
      <c r="L689" s="285"/>
      <c r="M689" s="286">
        <f>J689+K689+L689</f>
        <v>18000</v>
      </c>
      <c r="N689" s="337">
        <v>-2700</v>
      </c>
      <c r="O689" s="288"/>
      <c r="P689" s="289">
        <f>J689+N689+O689</f>
        <v>15300</v>
      </c>
      <c r="Q689" s="290" t="str">
        <f>IF(AND((M689=0),(P689&gt;0)),"O",IF(AND((K689&lt;0),(M689-P689&lt;0)),"O","X"))</f>
        <v>X</v>
      </c>
      <c r="R689" s="400"/>
      <c r="S689" s="292" t="s">
        <v>2155</v>
      </c>
      <c r="U689" s="332" t="s">
        <v>2155</v>
      </c>
      <c r="V689" s="284">
        <f t="shared" si="537"/>
        <v>0</v>
      </c>
      <c r="W689" s="284">
        <f t="shared" si="538"/>
        <v>0</v>
      </c>
      <c r="X689" s="292" t="str">
        <f t="shared" si="517"/>
        <v>OK</v>
      </c>
      <c r="Z689" s="292" t="s">
        <v>2155</v>
      </c>
      <c r="AA689" s="284">
        <f t="shared" si="500"/>
        <v>0</v>
      </c>
      <c r="AB689" s="284">
        <f t="shared" si="501"/>
        <v>-2700</v>
      </c>
      <c r="AC689" s="292" t="str">
        <f t="shared" si="518"/>
        <v>OK</v>
      </c>
      <c r="AE689" s="333" t="str">
        <f>IF(U689="","",IF(U689="도비","세입없음","직접입력"))</f>
        <v>세입없음</v>
      </c>
      <c r="AG689" s="318">
        <f t="shared" si="520"/>
        <v>732</v>
      </c>
      <c r="AH689" s="290" t="str">
        <f>IF(U689="","",IF(AND(U689="도비",AE689="세입없음"),"OK",IF(AND(U689&lt;&gt;"도비",AE689&lt;&gt;""),"OK","@@")))</f>
        <v>OK</v>
      </c>
      <c r="AJ689" s="292" t="str">
        <f t="array" ref="AJ689">IF(D689="","",INDEX(구분표!$I$2:$I$313, MATCH(1,(구분표!$E$2:$E$313='17년일출'!C689)*(구분표!$F$2:$F$313='17년일출'!D689)*(구분표!$G$2:$G$313='17년일출'!B689),0)))</f>
        <v>0261</v>
      </c>
      <c r="AL689" s="292"/>
    </row>
    <row r="690" spans="1:38" ht="50.1" customHeight="1">
      <c r="A690" s="252">
        <v>679</v>
      </c>
      <c r="B690" s="334" t="str">
        <f>IFERROR(VLOOKUP($D690,구분표!$A$2:$C$313,2,FALSE),"")</f>
        <v>건설교통위원회</v>
      </c>
      <c r="C690" s="318" t="str">
        <f>IFERROR(VLOOKUP($D690,구분표!$A$2:$C$313,3,FALSE),"")</f>
        <v>철도국</v>
      </c>
      <c r="D690" s="299" t="s">
        <v>366</v>
      </c>
      <c r="E690" s="280" t="s">
        <v>1116</v>
      </c>
      <c r="F690" s="335"/>
      <c r="G690" s="281"/>
      <c r="H690" s="280"/>
      <c r="I690" s="336" t="s">
        <v>2215</v>
      </c>
      <c r="J690" s="283">
        <v>18000</v>
      </c>
      <c r="K690" s="284"/>
      <c r="L690" s="285"/>
      <c r="M690" s="286">
        <f>J690+K690+L690</f>
        <v>18000</v>
      </c>
      <c r="N690" s="337">
        <v>-2700</v>
      </c>
      <c r="O690" s="288"/>
      <c r="P690" s="289">
        <f>J690+N690+O690</f>
        <v>15300</v>
      </c>
      <c r="Q690" s="290" t="str">
        <f>IF(AND((M690=0),(P690&gt;0)),"O",IF(AND((K690&lt;0),(M690-P690&lt;0)),"O","X"))</f>
        <v>X</v>
      </c>
      <c r="R690" s="400"/>
      <c r="S690" s="292" t="s">
        <v>2155</v>
      </c>
      <c r="U690" s="332" t="s">
        <v>2155</v>
      </c>
      <c r="V690" s="284">
        <f t="shared" si="537"/>
        <v>0</v>
      </c>
      <c r="W690" s="284">
        <f t="shared" si="538"/>
        <v>0</v>
      </c>
      <c r="X690" s="292" t="str">
        <f t="shared" si="517"/>
        <v>OK</v>
      </c>
      <c r="Z690" s="292" t="s">
        <v>2155</v>
      </c>
      <c r="AA690" s="284">
        <f t="shared" si="500"/>
        <v>0</v>
      </c>
      <c r="AB690" s="284">
        <f t="shared" si="501"/>
        <v>-2700</v>
      </c>
      <c r="AC690" s="292" t="str">
        <f t="shared" si="518"/>
        <v>OK</v>
      </c>
      <c r="AE690" s="333" t="str">
        <f>IF(U690="","",IF(U690="도비","세입없음","직접입력"))</f>
        <v>세입없음</v>
      </c>
      <c r="AG690" s="318">
        <f t="shared" si="520"/>
        <v>732</v>
      </c>
      <c r="AH690" s="290" t="str">
        <f>IF(U690="","",IF(AND(U690="도비",AE690="세입없음"),"OK",IF(AND(U690&lt;&gt;"도비",AE690&lt;&gt;""),"OK","@@")))</f>
        <v>OK</v>
      </c>
      <c r="AJ690" s="292" t="str">
        <f t="array" ref="AJ690">IF(D690="","",INDEX(구분표!$I$2:$I$313, MATCH(1,(구분표!$E$2:$E$313='17년일출'!C690)*(구분표!$F$2:$F$313='17년일출'!D690)*(구분표!$G$2:$G$313='17년일출'!B690),0)))</f>
        <v>0258</v>
      </c>
      <c r="AL690" s="292"/>
    </row>
    <row r="691" spans="1:38" ht="50.1" hidden="1" customHeight="1">
      <c r="A691" s="252">
        <v>681</v>
      </c>
      <c r="B691" s="334" t="str">
        <f>IFERROR(VLOOKUP($D691,구분표!$A$2:$C$313,2,FALSE),"")</f>
        <v/>
      </c>
      <c r="C691" s="318" t="str">
        <f>IFERROR(VLOOKUP($D691,구분표!$A$2:$C$313,3,FALSE),"")</f>
        <v/>
      </c>
      <c r="D691" s="299"/>
      <c r="E691" s="280"/>
      <c r="F691" s="335"/>
      <c r="G691" s="281"/>
      <c r="H691" s="280"/>
      <c r="I691" s="336"/>
      <c r="J691" s="283">
        <v>0</v>
      </c>
      <c r="K691" s="284"/>
      <c r="L691" s="285"/>
      <c r="M691" s="286">
        <f t="shared" si="497"/>
        <v>0</v>
      </c>
      <c r="N691" s="337"/>
      <c r="O691" s="288"/>
      <c r="P691" s="289">
        <f t="shared" si="528"/>
        <v>0</v>
      </c>
      <c r="Q691" s="290" t="str">
        <f t="shared" si="529"/>
        <v>X</v>
      </c>
      <c r="R691" s="400"/>
      <c r="S691" s="292"/>
      <c r="U691" s="332"/>
      <c r="V691" s="284">
        <f t="shared" si="537"/>
        <v>0</v>
      </c>
      <c r="W691" s="284">
        <f t="shared" si="538"/>
        <v>0</v>
      </c>
      <c r="X691" s="292" t="str">
        <f t="shared" si="517"/>
        <v>OK</v>
      </c>
      <c r="Z691" s="292"/>
      <c r="AA691" s="284">
        <f t="shared" si="500"/>
        <v>0</v>
      </c>
      <c r="AB691" s="284">
        <f t="shared" si="501"/>
        <v>0</v>
      </c>
      <c r="AC691" s="292" t="str">
        <f t="shared" si="518"/>
        <v>OK</v>
      </c>
      <c r="AE691" s="333" t="str">
        <f t="shared" si="530"/>
        <v/>
      </c>
      <c r="AG691" s="318" t="str">
        <f t="shared" si="520"/>
        <v/>
      </c>
      <c r="AH691" s="290" t="str">
        <f t="shared" si="531"/>
        <v/>
      </c>
      <c r="AJ691" s="292" t="str">
        <f t="array" ref="AJ691">IF(D691="","",INDEX(구분표!$I$2:$I$313, MATCH(1,(구분표!$E$2:$E$313='17년일출'!C691)*(구분표!$F$2:$F$313='17년일출'!D691)*(구분표!$G$2:$G$313='17년일출'!B691),0)))</f>
        <v/>
      </c>
      <c r="AL691" s="292"/>
    </row>
    <row r="692" spans="1:38" ht="50.1" hidden="1" customHeight="1">
      <c r="A692" s="252">
        <v>682</v>
      </c>
      <c r="B692" s="334" t="str">
        <f>IFERROR(VLOOKUP($D692,구분표!$A$2:$C$313,2,FALSE),"")</f>
        <v/>
      </c>
      <c r="C692" s="318" t="str">
        <f>IFERROR(VLOOKUP($D692,구분표!$A$2:$C$313,3,FALSE),"")</f>
        <v/>
      </c>
      <c r="D692" s="299"/>
      <c r="E692" s="280"/>
      <c r="F692" s="335"/>
      <c r="G692" s="281"/>
      <c r="H692" s="280"/>
      <c r="I692" s="363"/>
      <c r="J692" s="283"/>
      <c r="K692" s="284"/>
      <c r="L692" s="285"/>
      <c r="M692" s="286">
        <f t="shared" si="497"/>
        <v>0</v>
      </c>
      <c r="N692" s="337"/>
      <c r="O692" s="288"/>
      <c r="P692" s="289">
        <f t="shared" si="498"/>
        <v>0</v>
      </c>
      <c r="Q692" s="290" t="str">
        <f t="shared" si="529"/>
        <v>X</v>
      </c>
      <c r="R692" s="400"/>
      <c r="S692" s="292"/>
      <c r="U692" s="332"/>
      <c r="V692" s="284">
        <f t="shared" si="537"/>
        <v>0</v>
      </c>
      <c r="W692" s="284">
        <f t="shared" si="538"/>
        <v>0</v>
      </c>
      <c r="X692" s="292" t="str">
        <f t="shared" si="517"/>
        <v>OK</v>
      </c>
      <c r="Z692" s="292"/>
      <c r="AA692" s="284">
        <f t="shared" si="500"/>
        <v>0</v>
      </c>
      <c r="AB692" s="284">
        <f t="shared" si="501"/>
        <v>0</v>
      </c>
      <c r="AC692" s="292" t="str">
        <f t="shared" si="518"/>
        <v>OK</v>
      </c>
      <c r="AE692" s="333" t="str">
        <f t="shared" si="530"/>
        <v/>
      </c>
      <c r="AG692" s="318" t="str">
        <f t="shared" si="520"/>
        <v/>
      </c>
      <c r="AH692" s="290" t="str">
        <f t="shared" si="531"/>
        <v/>
      </c>
      <c r="AJ692" s="292" t="str">
        <f t="array" ref="AJ692">IF(D692="","",INDEX(구분표!$I$2:$I$313, MATCH(1,(구분표!$E$2:$E$313='17년일출'!C692)*(구분표!$F$2:$F$313='17년일출'!D692)*(구분표!$G$2:$G$313='17년일출'!B692),0)))</f>
        <v/>
      </c>
      <c r="AL692" s="292"/>
    </row>
    <row r="693" spans="1:38" ht="50.1" customHeight="1">
      <c r="A693" s="252">
        <v>683</v>
      </c>
      <c r="B693" s="320" t="s">
        <v>509</v>
      </c>
      <c r="C693" s="321"/>
      <c r="D693" s="322"/>
      <c r="E693" s="321"/>
      <c r="F693" s="345"/>
      <c r="G693" s="322"/>
      <c r="H693" s="321"/>
      <c r="I693" s="342"/>
      <c r="J693" s="356">
        <f t="shared" ref="J693:P693" si="544">SUBTOTAL(9,J694:J766)</f>
        <v>41593442</v>
      </c>
      <c r="K693" s="356">
        <f t="shared" si="544"/>
        <v>-12398611</v>
      </c>
      <c r="L693" s="356">
        <f t="shared" si="544"/>
        <v>7725000</v>
      </c>
      <c r="M693" s="357">
        <f t="shared" si="544"/>
        <v>36919831</v>
      </c>
      <c r="N693" s="358">
        <f t="shared" si="544"/>
        <v>-7026011</v>
      </c>
      <c r="O693" s="356">
        <f t="shared" si="544"/>
        <v>7131000</v>
      </c>
      <c r="P693" s="329">
        <f t="shared" si="544"/>
        <v>41698431</v>
      </c>
      <c r="Q693" s="330"/>
      <c r="R693" s="331"/>
      <c r="S693" s="292"/>
      <c r="U693" s="332"/>
      <c r="V693" s="284"/>
      <c r="W693" s="284"/>
      <c r="X693" s="292"/>
      <c r="Z693" s="292"/>
      <c r="AA693" s="284"/>
      <c r="AB693" s="284"/>
      <c r="AC693" s="292"/>
      <c r="AE693" s="333" t="str">
        <f t="shared" si="527"/>
        <v/>
      </c>
      <c r="AG693" s="318"/>
      <c r="AH693" s="290"/>
      <c r="AJ693" s="292"/>
      <c r="AL693" s="292"/>
    </row>
    <row r="694" spans="1:38" ht="50.1" customHeight="1">
      <c r="A694" s="252">
        <v>684</v>
      </c>
      <c r="B694" s="334" t="str">
        <f>IFERROR(VLOOKUP($D694,구분표!$A$2:$C$313,2,FALSE),"")</f>
        <v>도시환경위원회</v>
      </c>
      <c r="C694" s="318" t="str">
        <f>IFERROR(VLOOKUP($D694,구분표!$A$2:$C$313,3,FALSE),"")</f>
        <v>도시주택실</v>
      </c>
      <c r="D694" s="299" t="s">
        <v>404</v>
      </c>
      <c r="E694" s="280" t="s">
        <v>822</v>
      </c>
      <c r="F694" s="335"/>
      <c r="G694" s="281">
        <v>1168</v>
      </c>
      <c r="H694" s="280">
        <v>45</v>
      </c>
      <c r="I694" s="336" t="s">
        <v>1243</v>
      </c>
      <c r="J694" s="283">
        <v>22165327</v>
      </c>
      <c r="K694" s="284">
        <v>-1200000</v>
      </c>
      <c r="L694" s="285"/>
      <c r="M694" s="286">
        <f t="shared" si="497"/>
        <v>20965327</v>
      </c>
      <c r="N694" s="337">
        <v>-1200000</v>
      </c>
      <c r="O694" s="288"/>
      <c r="P694" s="289">
        <f t="shared" ref="P694:P720" si="545">J694+N694+O694</f>
        <v>20965327</v>
      </c>
      <c r="Q694" s="290" t="str">
        <f t="shared" si="529"/>
        <v>X</v>
      </c>
      <c r="R694" s="371" t="s">
        <v>2111</v>
      </c>
      <c r="S694" s="292" t="s">
        <v>898</v>
      </c>
      <c r="U694" s="355" t="s">
        <v>1477</v>
      </c>
      <c r="V694" s="284">
        <v>-1200000</v>
      </c>
      <c r="W694" s="284">
        <v>0</v>
      </c>
      <c r="X694" s="292" t="str">
        <f t="shared" ref="X694:X725" si="546">IF(SUM($K694:$L694)=SUM($V694:$W694),"OK","검토")</f>
        <v>OK</v>
      </c>
      <c r="Z694" s="292" t="s">
        <v>946</v>
      </c>
      <c r="AA694" s="284">
        <v>-1200000</v>
      </c>
      <c r="AB694" s="284">
        <v>0</v>
      </c>
      <c r="AC694" s="292" t="str">
        <f t="shared" ref="AC694:AC725" si="547">IF(SUM(N694:O694)=SUM(AA694:AB694),"OK","검토")</f>
        <v>OK</v>
      </c>
      <c r="AE694" s="360" t="s">
        <v>1472</v>
      </c>
      <c r="AG694" s="318">
        <f t="shared" ref="AG694:AG725" si="548">IF(AE694="","",COUNTIF($AE$7:$AE$925,AE694))</f>
        <v>1</v>
      </c>
      <c r="AH694" s="290" t="str">
        <f t="shared" ref="AH694:AH925" si="549">IF(U694="","",IF(AND(U694="도비",AE694="세입없음"),"OK",IF(AND(U694&lt;&gt;"도비",AE694&lt;&gt;""),"OK","@@")))</f>
        <v>OK</v>
      </c>
      <c r="AJ694" s="292" t="str">
        <f t="array" ref="AJ694">IF(D694="","",INDEX(구분표!$I$2:$I$313, MATCH(1,(구분표!$E$2:$E$313='17년일출'!C694)*(구분표!$F$2:$F$313='17년일출'!D694)*(구분표!$G$2:$G$313='17년일출'!B694),0)))</f>
        <v>0275</v>
      </c>
      <c r="AL694" s="292"/>
    </row>
    <row r="695" spans="1:38" ht="50.1" customHeight="1">
      <c r="A695" s="252">
        <v>685</v>
      </c>
      <c r="B695" s="334" t="str">
        <f>IFERROR(VLOOKUP($D695,구분표!$A$2:$C$313,2,FALSE),"")</f>
        <v>도시환경위원회</v>
      </c>
      <c r="C695" s="318" t="str">
        <f>IFERROR(VLOOKUP($D695,구분표!$A$2:$C$313,3,FALSE),"")</f>
        <v>도시주택실</v>
      </c>
      <c r="D695" s="299" t="s">
        <v>404</v>
      </c>
      <c r="E695" s="280" t="s">
        <v>823</v>
      </c>
      <c r="F695" s="335"/>
      <c r="G695" s="281"/>
      <c r="H695" s="280">
        <v>115</v>
      </c>
      <c r="I695" s="336" t="s">
        <v>1244</v>
      </c>
      <c r="J695" s="283">
        <v>0</v>
      </c>
      <c r="K695" s="284"/>
      <c r="L695" s="285">
        <v>120000</v>
      </c>
      <c r="M695" s="286">
        <f t="shared" si="497"/>
        <v>120000</v>
      </c>
      <c r="N695" s="337"/>
      <c r="O695" s="288">
        <v>120000</v>
      </c>
      <c r="P695" s="289">
        <f t="shared" si="545"/>
        <v>120000</v>
      </c>
      <c r="Q695" s="290" t="str">
        <f t="shared" si="529"/>
        <v>X</v>
      </c>
      <c r="R695" s="400"/>
      <c r="S695" s="292" t="s">
        <v>883</v>
      </c>
      <c r="U695" s="332" t="s">
        <v>883</v>
      </c>
      <c r="V695" s="284">
        <v>0</v>
      </c>
      <c r="W695" s="284">
        <v>120000</v>
      </c>
      <c r="X695" s="292" t="str">
        <f t="shared" si="546"/>
        <v>OK</v>
      </c>
      <c r="Z695" s="292" t="s">
        <v>883</v>
      </c>
      <c r="AA695" s="284">
        <f t="shared" ref="AA695:AA704" si="550">IF($U695&lt;&gt;"도비",IF($S695="국도비","직접입력",SUM($N695:$O695)),)</f>
        <v>0</v>
      </c>
      <c r="AB695" s="284">
        <f t="shared" ref="AB695:AB704" si="551">IF($U695="도비",SUM(N695:O695),IF($S695="국도비","직접입력",SUM(N695:O695)-AA695))</f>
        <v>120000</v>
      </c>
      <c r="AC695" s="292" t="str">
        <f t="shared" si="547"/>
        <v>OK</v>
      </c>
      <c r="AE695" s="333" t="str">
        <f t="shared" si="527"/>
        <v>세입없음</v>
      </c>
      <c r="AG695" s="318">
        <f t="shared" si="548"/>
        <v>732</v>
      </c>
      <c r="AH695" s="290" t="str">
        <f t="shared" si="549"/>
        <v>OK</v>
      </c>
      <c r="AJ695" s="292" t="str">
        <f t="array" ref="AJ695">IF(D695="","",INDEX(구분표!$I$2:$I$313, MATCH(1,(구분표!$E$2:$E$313='17년일출'!C695)*(구분표!$F$2:$F$313='17년일출'!D695)*(구분표!$G$2:$G$313='17년일출'!B695),0)))</f>
        <v>0275</v>
      </c>
      <c r="AL695" s="292"/>
    </row>
    <row r="696" spans="1:38" ht="50.1" customHeight="1">
      <c r="A696" s="252">
        <v>686</v>
      </c>
      <c r="B696" s="334" t="str">
        <f>IFERROR(VLOOKUP($D696,구분표!$A$2:$C$313,2,FALSE),"")</f>
        <v>도시환경위원회</v>
      </c>
      <c r="C696" s="318" t="str">
        <f>IFERROR(VLOOKUP($D696,구분표!$A$2:$C$313,3,FALSE),"")</f>
        <v>도시주택실</v>
      </c>
      <c r="D696" s="299" t="s">
        <v>414</v>
      </c>
      <c r="E696" s="280" t="s">
        <v>822</v>
      </c>
      <c r="F696" s="335"/>
      <c r="G696" s="281">
        <v>1178</v>
      </c>
      <c r="H696" s="280">
        <v>153</v>
      </c>
      <c r="I696" s="336" t="s">
        <v>1245</v>
      </c>
      <c r="J696" s="283">
        <v>5000</v>
      </c>
      <c r="K696" s="284">
        <v>-1700</v>
      </c>
      <c r="L696" s="285"/>
      <c r="M696" s="286">
        <f t="shared" si="497"/>
        <v>3300</v>
      </c>
      <c r="N696" s="337">
        <v>-1700</v>
      </c>
      <c r="O696" s="288"/>
      <c r="P696" s="289">
        <f t="shared" si="545"/>
        <v>3300</v>
      </c>
      <c r="Q696" s="290" t="str">
        <f t="shared" si="529"/>
        <v>X</v>
      </c>
      <c r="R696" s="400"/>
      <c r="S696" s="292" t="s">
        <v>883</v>
      </c>
      <c r="U696" s="332" t="s">
        <v>883</v>
      </c>
      <c r="V696" s="284">
        <v>0</v>
      </c>
      <c r="W696" s="284">
        <v>-1700</v>
      </c>
      <c r="X696" s="292" t="str">
        <f t="shared" si="546"/>
        <v>OK</v>
      </c>
      <c r="Z696" s="292" t="s">
        <v>883</v>
      </c>
      <c r="AA696" s="284">
        <f t="shared" si="550"/>
        <v>0</v>
      </c>
      <c r="AB696" s="284">
        <f t="shared" si="551"/>
        <v>-1700</v>
      </c>
      <c r="AC696" s="292" t="str">
        <f t="shared" si="547"/>
        <v>OK</v>
      </c>
      <c r="AE696" s="333" t="str">
        <f t="shared" si="527"/>
        <v>세입없음</v>
      </c>
      <c r="AG696" s="318">
        <f t="shared" si="548"/>
        <v>732</v>
      </c>
      <c r="AH696" s="290" t="str">
        <f t="shared" si="549"/>
        <v>OK</v>
      </c>
      <c r="AJ696" s="292" t="str">
        <f t="array" ref="AJ696">IF(D696="","",INDEX(구분표!$I$2:$I$313, MATCH(1,(구분표!$E$2:$E$313='17년일출'!C696)*(구분표!$F$2:$F$313='17년일출'!D696)*(구분표!$G$2:$G$313='17년일출'!B696),0)))</f>
        <v>0279</v>
      </c>
      <c r="AL696" s="292"/>
    </row>
    <row r="697" spans="1:38" ht="50.1" customHeight="1">
      <c r="A697" s="252">
        <v>687</v>
      </c>
      <c r="B697" s="334" t="str">
        <f>IFERROR(VLOOKUP($D697,구분표!$A$2:$C$313,2,FALSE),"")</f>
        <v>도시환경위원회</v>
      </c>
      <c r="C697" s="318" t="str">
        <f>IFERROR(VLOOKUP($D697,구분표!$A$2:$C$313,3,FALSE),"")</f>
        <v>도시주택실</v>
      </c>
      <c r="D697" s="299" t="s">
        <v>414</v>
      </c>
      <c r="E697" s="280" t="s">
        <v>822</v>
      </c>
      <c r="F697" s="335"/>
      <c r="G697" s="281">
        <v>1178</v>
      </c>
      <c r="H697" s="280">
        <v>153</v>
      </c>
      <c r="I697" s="336" t="s">
        <v>1246</v>
      </c>
      <c r="J697" s="283">
        <v>3000</v>
      </c>
      <c r="K697" s="284">
        <v>-1300</v>
      </c>
      <c r="L697" s="285"/>
      <c r="M697" s="286">
        <f t="shared" si="497"/>
        <v>1700</v>
      </c>
      <c r="N697" s="337">
        <v>-1300</v>
      </c>
      <c r="O697" s="288"/>
      <c r="P697" s="289">
        <f t="shared" si="545"/>
        <v>1700</v>
      </c>
      <c r="Q697" s="290" t="str">
        <f t="shared" si="529"/>
        <v>X</v>
      </c>
      <c r="R697" s="400"/>
      <c r="S697" s="292" t="s">
        <v>883</v>
      </c>
      <c r="U697" s="332" t="s">
        <v>883</v>
      </c>
      <c r="V697" s="284">
        <v>0</v>
      </c>
      <c r="W697" s="284">
        <v>-1300</v>
      </c>
      <c r="X697" s="292" t="str">
        <f t="shared" si="546"/>
        <v>OK</v>
      </c>
      <c r="Z697" s="292" t="s">
        <v>883</v>
      </c>
      <c r="AA697" s="284">
        <f t="shared" si="550"/>
        <v>0</v>
      </c>
      <c r="AB697" s="284">
        <f t="shared" si="551"/>
        <v>-1300</v>
      </c>
      <c r="AC697" s="292" t="str">
        <f t="shared" si="547"/>
        <v>OK</v>
      </c>
      <c r="AE697" s="333" t="str">
        <f t="shared" si="527"/>
        <v>세입없음</v>
      </c>
      <c r="AG697" s="318">
        <f t="shared" si="548"/>
        <v>732</v>
      </c>
      <c r="AH697" s="290" t="str">
        <f t="shared" si="549"/>
        <v>OK</v>
      </c>
      <c r="AJ697" s="292" t="str">
        <f t="array" ref="AJ697">IF(D697="","",INDEX(구분표!$I$2:$I$313, MATCH(1,(구분표!$E$2:$E$313='17년일출'!C697)*(구분표!$F$2:$F$313='17년일출'!D697)*(구분표!$G$2:$G$313='17년일출'!B697),0)))</f>
        <v>0279</v>
      </c>
      <c r="AL697" s="292"/>
    </row>
    <row r="698" spans="1:38" ht="50.1" customHeight="1">
      <c r="A698" s="252">
        <v>688</v>
      </c>
      <c r="B698" s="334" t="str">
        <f>IFERROR(VLOOKUP($D698,구분표!$A$2:$C$313,2,FALSE),"")</f>
        <v>도시환경위원회</v>
      </c>
      <c r="C698" s="318" t="str">
        <f>IFERROR(VLOOKUP($D698,구분표!$A$2:$C$313,3,FALSE),"")</f>
        <v>도시주택실</v>
      </c>
      <c r="D698" s="299" t="s">
        <v>414</v>
      </c>
      <c r="E698" s="280" t="s">
        <v>822</v>
      </c>
      <c r="F698" s="335"/>
      <c r="G698" s="281">
        <v>1178</v>
      </c>
      <c r="H698" s="280">
        <v>168</v>
      </c>
      <c r="I698" s="336" t="s">
        <v>1247</v>
      </c>
      <c r="J698" s="283">
        <v>320000</v>
      </c>
      <c r="K698" s="284">
        <v>-50000</v>
      </c>
      <c r="L698" s="285"/>
      <c r="M698" s="286">
        <f t="shared" si="497"/>
        <v>270000</v>
      </c>
      <c r="N698" s="337"/>
      <c r="O698" s="288"/>
      <c r="P698" s="289">
        <f t="shared" si="545"/>
        <v>320000</v>
      </c>
      <c r="Q698" s="290" t="str">
        <f t="shared" si="529"/>
        <v>O</v>
      </c>
      <c r="R698" s="400"/>
      <c r="S698" s="292" t="s">
        <v>883</v>
      </c>
      <c r="U698" s="332" t="s">
        <v>883</v>
      </c>
      <c r="V698" s="284">
        <v>0</v>
      </c>
      <c r="W698" s="284">
        <v>-50000</v>
      </c>
      <c r="X698" s="292" t="str">
        <f t="shared" si="546"/>
        <v>OK</v>
      </c>
      <c r="Z698" s="292" t="s">
        <v>883</v>
      </c>
      <c r="AA698" s="284">
        <f t="shared" si="550"/>
        <v>0</v>
      </c>
      <c r="AB698" s="284">
        <f t="shared" si="551"/>
        <v>0</v>
      </c>
      <c r="AC698" s="292" t="str">
        <f t="shared" si="547"/>
        <v>OK</v>
      </c>
      <c r="AE698" s="333" t="str">
        <f t="shared" si="527"/>
        <v>세입없음</v>
      </c>
      <c r="AG698" s="318">
        <f t="shared" si="548"/>
        <v>732</v>
      </c>
      <c r="AH698" s="290" t="str">
        <f t="shared" si="549"/>
        <v>OK</v>
      </c>
      <c r="AJ698" s="292" t="str">
        <f t="array" ref="AJ698">IF(D698="","",INDEX(구분표!$I$2:$I$313, MATCH(1,(구분표!$E$2:$E$313='17년일출'!C698)*(구분표!$F$2:$F$313='17년일출'!D698)*(구분표!$G$2:$G$313='17년일출'!B698),0)))</f>
        <v>0279</v>
      </c>
      <c r="AL698" s="292"/>
    </row>
    <row r="699" spans="1:38" ht="50.1" customHeight="1">
      <c r="A699" s="252">
        <v>689</v>
      </c>
      <c r="B699" s="334" t="str">
        <f>IFERROR(VLOOKUP($D699,구분표!$A$2:$C$313,2,FALSE),"")</f>
        <v>도시환경위원회</v>
      </c>
      <c r="C699" s="318" t="str">
        <f>IFERROR(VLOOKUP($D699,구분표!$A$2:$C$313,3,FALSE),"")</f>
        <v>도시주택실</v>
      </c>
      <c r="D699" s="299" t="s">
        <v>414</v>
      </c>
      <c r="E699" s="280" t="s">
        <v>822</v>
      </c>
      <c r="F699" s="335"/>
      <c r="G699" s="281">
        <v>1179</v>
      </c>
      <c r="H699" s="280">
        <v>201</v>
      </c>
      <c r="I699" s="336" t="s">
        <v>1248</v>
      </c>
      <c r="J699" s="283">
        <v>30000</v>
      </c>
      <c r="K699" s="284">
        <v>-30000</v>
      </c>
      <c r="L699" s="285"/>
      <c r="M699" s="286">
        <f t="shared" si="497"/>
        <v>0</v>
      </c>
      <c r="N699" s="337">
        <v>-30000</v>
      </c>
      <c r="O699" s="288"/>
      <c r="P699" s="289">
        <f t="shared" si="545"/>
        <v>0</v>
      </c>
      <c r="Q699" s="290" t="str">
        <f t="shared" si="529"/>
        <v>X</v>
      </c>
      <c r="R699" s="400"/>
      <c r="S699" s="292" t="s">
        <v>883</v>
      </c>
      <c r="U699" s="332" t="s">
        <v>883</v>
      </c>
      <c r="V699" s="284">
        <v>0</v>
      </c>
      <c r="W699" s="284">
        <v>-30000</v>
      </c>
      <c r="X699" s="292" t="str">
        <f t="shared" si="546"/>
        <v>OK</v>
      </c>
      <c r="Z699" s="292" t="s">
        <v>883</v>
      </c>
      <c r="AA699" s="284">
        <f t="shared" si="550"/>
        <v>0</v>
      </c>
      <c r="AB699" s="284">
        <f t="shared" si="551"/>
        <v>-30000</v>
      </c>
      <c r="AC699" s="292" t="str">
        <f t="shared" si="547"/>
        <v>OK</v>
      </c>
      <c r="AE699" s="333" t="str">
        <f t="shared" si="527"/>
        <v>세입없음</v>
      </c>
      <c r="AG699" s="318">
        <f t="shared" si="548"/>
        <v>732</v>
      </c>
      <c r="AH699" s="290" t="str">
        <f t="shared" si="549"/>
        <v>OK</v>
      </c>
      <c r="AJ699" s="292" t="str">
        <f t="array" ref="AJ699">IF(D699="","",INDEX(구분표!$I$2:$I$313, MATCH(1,(구분표!$E$2:$E$313='17년일출'!C699)*(구분표!$F$2:$F$313='17년일출'!D699)*(구분표!$G$2:$G$313='17년일출'!B699),0)))</f>
        <v>0279</v>
      </c>
      <c r="AL699" s="292"/>
    </row>
    <row r="700" spans="1:38" ht="50.1" customHeight="1">
      <c r="A700" s="252">
        <v>690</v>
      </c>
      <c r="B700" s="334" t="str">
        <f>IFERROR(VLOOKUP($D700,구분표!$A$2:$C$313,2,FALSE),"")</f>
        <v>도시환경위원회</v>
      </c>
      <c r="C700" s="318" t="str">
        <f>IFERROR(VLOOKUP($D700,구분표!$A$2:$C$313,3,FALSE),"")</f>
        <v>도시주택실</v>
      </c>
      <c r="D700" s="299" t="s">
        <v>414</v>
      </c>
      <c r="E700" s="280" t="s">
        <v>822</v>
      </c>
      <c r="F700" s="335"/>
      <c r="G700" s="281">
        <v>1180</v>
      </c>
      <c r="H700" s="280">
        <v>216</v>
      </c>
      <c r="I700" s="336" t="s">
        <v>1249</v>
      </c>
      <c r="J700" s="283">
        <v>16000</v>
      </c>
      <c r="K700" s="284">
        <v>-6000</v>
      </c>
      <c r="L700" s="285"/>
      <c r="M700" s="286">
        <f t="shared" si="497"/>
        <v>10000</v>
      </c>
      <c r="N700" s="337">
        <v>-6000</v>
      </c>
      <c r="O700" s="288"/>
      <c r="P700" s="289">
        <f t="shared" si="545"/>
        <v>10000</v>
      </c>
      <c r="Q700" s="290" t="str">
        <f t="shared" si="529"/>
        <v>X</v>
      </c>
      <c r="R700" s="400"/>
      <c r="S700" s="292" t="s">
        <v>883</v>
      </c>
      <c r="U700" s="332" t="s">
        <v>883</v>
      </c>
      <c r="V700" s="284">
        <v>0</v>
      </c>
      <c r="W700" s="284">
        <v>-6000</v>
      </c>
      <c r="X700" s="292" t="str">
        <f t="shared" si="546"/>
        <v>OK</v>
      </c>
      <c r="Z700" s="292" t="s">
        <v>883</v>
      </c>
      <c r="AA700" s="284">
        <f t="shared" si="550"/>
        <v>0</v>
      </c>
      <c r="AB700" s="284">
        <f t="shared" si="551"/>
        <v>-6000</v>
      </c>
      <c r="AC700" s="292" t="str">
        <f t="shared" si="547"/>
        <v>OK</v>
      </c>
      <c r="AE700" s="333" t="str">
        <f t="shared" si="527"/>
        <v>세입없음</v>
      </c>
      <c r="AG700" s="318">
        <f t="shared" si="548"/>
        <v>732</v>
      </c>
      <c r="AH700" s="290" t="str">
        <f t="shared" si="549"/>
        <v>OK</v>
      </c>
      <c r="AJ700" s="292" t="str">
        <f t="array" ref="AJ700">IF(D700="","",INDEX(구분표!$I$2:$I$313, MATCH(1,(구분표!$E$2:$E$313='17년일출'!C700)*(구분표!$F$2:$F$313='17년일출'!D700)*(구분표!$G$2:$G$313='17년일출'!B700),0)))</f>
        <v>0279</v>
      </c>
      <c r="AL700" s="292"/>
    </row>
    <row r="701" spans="1:38" ht="50.1" customHeight="1">
      <c r="A701" s="252">
        <v>691</v>
      </c>
      <c r="B701" s="334" t="str">
        <f>IFERROR(VLOOKUP($D701,구분표!$A$2:$C$313,2,FALSE),"")</f>
        <v>도시환경위원회</v>
      </c>
      <c r="C701" s="318" t="str">
        <f>IFERROR(VLOOKUP($D701,구분표!$A$2:$C$313,3,FALSE),"")</f>
        <v>도시주택실</v>
      </c>
      <c r="D701" s="299" t="s">
        <v>414</v>
      </c>
      <c r="E701" s="280" t="s">
        <v>822</v>
      </c>
      <c r="F701" s="335"/>
      <c r="G701" s="281">
        <v>1180</v>
      </c>
      <c r="H701" s="280">
        <v>216</v>
      </c>
      <c r="I701" s="336" t="s">
        <v>1250</v>
      </c>
      <c r="J701" s="283">
        <v>16000</v>
      </c>
      <c r="K701" s="284">
        <v>-3000</v>
      </c>
      <c r="L701" s="285"/>
      <c r="M701" s="286">
        <f t="shared" si="497"/>
        <v>13000</v>
      </c>
      <c r="N701" s="337">
        <v>-3000</v>
      </c>
      <c r="O701" s="288"/>
      <c r="P701" s="289">
        <f t="shared" si="545"/>
        <v>13000</v>
      </c>
      <c r="Q701" s="290" t="str">
        <f t="shared" si="529"/>
        <v>X</v>
      </c>
      <c r="R701" s="400"/>
      <c r="S701" s="292" t="s">
        <v>883</v>
      </c>
      <c r="U701" s="332" t="s">
        <v>883</v>
      </c>
      <c r="V701" s="284"/>
      <c r="W701" s="284">
        <v>-3000</v>
      </c>
      <c r="X701" s="292" t="str">
        <f t="shared" si="546"/>
        <v>OK</v>
      </c>
      <c r="Z701" s="292" t="s">
        <v>883</v>
      </c>
      <c r="AA701" s="284">
        <f t="shared" si="550"/>
        <v>0</v>
      </c>
      <c r="AB701" s="284">
        <f t="shared" si="551"/>
        <v>-3000</v>
      </c>
      <c r="AC701" s="292" t="str">
        <f t="shared" si="547"/>
        <v>OK</v>
      </c>
      <c r="AE701" s="333" t="str">
        <f t="shared" si="527"/>
        <v>세입없음</v>
      </c>
      <c r="AG701" s="318">
        <f t="shared" si="548"/>
        <v>732</v>
      </c>
      <c r="AH701" s="290" t="str">
        <f t="shared" si="549"/>
        <v>OK</v>
      </c>
      <c r="AJ701" s="292" t="str">
        <f t="array" ref="AJ701">IF(D701="","",INDEX(구분표!$I$2:$I$313, MATCH(1,(구분표!$E$2:$E$313='17년일출'!C701)*(구분표!$F$2:$F$313='17년일출'!D701)*(구분표!$G$2:$G$313='17년일출'!B701),0)))</f>
        <v>0279</v>
      </c>
      <c r="AL701" s="292"/>
    </row>
    <row r="702" spans="1:38" ht="50.1" customHeight="1">
      <c r="A702" s="252">
        <v>692</v>
      </c>
      <c r="B702" s="334" t="str">
        <f>IFERROR(VLOOKUP($D702,구분표!$A$2:$C$313,2,FALSE),"")</f>
        <v>도시환경위원회</v>
      </c>
      <c r="C702" s="318" t="str">
        <f>IFERROR(VLOOKUP($D702,구분표!$A$2:$C$313,3,FALSE),"")</f>
        <v>도시주택실</v>
      </c>
      <c r="D702" s="299" t="s">
        <v>414</v>
      </c>
      <c r="E702" s="280" t="s">
        <v>822</v>
      </c>
      <c r="F702" s="335"/>
      <c r="G702" s="281">
        <v>1180</v>
      </c>
      <c r="H702" s="280">
        <v>224</v>
      </c>
      <c r="I702" s="336" t="s">
        <v>1251</v>
      </c>
      <c r="J702" s="283">
        <v>250000</v>
      </c>
      <c r="K702" s="284"/>
      <c r="L702" s="285">
        <v>250000</v>
      </c>
      <c r="M702" s="286">
        <f t="shared" si="497"/>
        <v>500000</v>
      </c>
      <c r="N702" s="337"/>
      <c r="O702" s="288">
        <v>250000</v>
      </c>
      <c r="P702" s="289">
        <f t="shared" si="545"/>
        <v>500000</v>
      </c>
      <c r="Q702" s="290" t="str">
        <f t="shared" si="529"/>
        <v>X</v>
      </c>
      <c r="R702" s="400"/>
      <c r="S702" s="292" t="s">
        <v>883</v>
      </c>
      <c r="U702" s="332" t="s">
        <v>883</v>
      </c>
      <c r="V702" s="284">
        <v>0</v>
      </c>
      <c r="W702" s="284">
        <v>250000</v>
      </c>
      <c r="X702" s="292" t="str">
        <f t="shared" si="546"/>
        <v>OK</v>
      </c>
      <c r="Z702" s="292" t="s">
        <v>883</v>
      </c>
      <c r="AA702" s="284">
        <f t="shared" si="550"/>
        <v>0</v>
      </c>
      <c r="AB702" s="284">
        <f t="shared" si="551"/>
        <v>250000</v>
      </c>
      <c r="AC702" s="292" t="str">
        <f t="shared" si="547"/>
        <v>OK</v>
      </c>
      <c r="AE702" s="333" t="str">
        <f t="shared" si="527"/>
        <v>세입없음</v>
      </c>
      <c r="AG702" s="318">
        <f t="shared" si="548"/>
        <v>732</v>
      </c>
      <c r="AH702" s="290" t="str">
        <f t="shared" si="549"/>
        <v>OK</v>
      </c>
      <c r="AJ702" s="292" t="str">
        <f t="array" ref="AJ702">IF(D702="","",INDEX(구분표!$I$2:$I$313, MATCH(1,(구분표!$E$2:$E$313='17년일출'!C702)*(구분표!$F$2:$F$313='17년일출'!D702)*(구분표!$G$2:$G$313='17년일출'!B702),0)))</f>
        <v>0279</v>
      </c>
      <c r="AL702" s="292"/>
    </row>
    <row r="703" spans="1:38" ht="50.1" customHeight="1">
      <c r="A703" s="252">
        <v>693</v>
      </c>
      <c r="B703" s="334" t="str">
        <f>IFERROR(VLOOKUP($D703,구분표!$A$2:$C$313,2,FALSE),"")</f>
        <v>도시환경위원회</v>
      </c>
      <c r="C703" s="318" t="str">
        <f>IFERROR(VLOOKUP($D703,구분표!$A$2:$C$313,3,FALSE),"")</f>
        <v>도시주택실</v>
      </c>
      <c r="D703" s="299" t="s">
        <v>414</v>
      </c>
      <c r="E703" s="280" t="s">
        <v>822</v>
      </c>
      <c r="F703" s="335"/>
      <c r="G703" s="281">
        <v>1180</v>
      </c>
      <c r="H703" s="280">
        <v>229</v>
      </c>
      <c r="I703" s="336" t="s">
        <v>1252</v>
      </c>
      <c r="J703" s="283">
        <v>20000</v>
      </c>
      <c r="K703" s="284">
        <v>-8000</v>
      </c>
      <c r="L703" s="285"/>
      <c r="M703" s="286">
        <f t="shared" si="497"/>
        <v>12000</v>
      </c>
      <c r="N703" s="337">
        <v>-8000</v>
      </c>
      <c r="O703" s="288"/>
      <c r="P703" s="289">
        <f t="shared" si="545"/>
        <v>12000</v>
      </c>
      <c r="Q703" s="290" t="str">
        <f t="shared" si="529"/>
        <v>X</v>
      </c>
      <c r="R703" s="400"/>
      <c r="S703" s="292" t="s">
        <v>883</v>
      </c>
      <c r="U703" s="332" t="s">
        <v>883</v>
      </c>
      <c r="V703" s="284">
        <v>0</v>
      </c>
      <c r="W703" s="284">
        <v>-8000</v>
      </c>
      <c r="X703" s="292" t="str">
        <f t="shared" si="546"/>
        <v>OK</v>
      </c>
      <c r="Z703" s="292" t="s">
        <v>883</v>
      </c>
      <c r="AA703" s="284">
        <f t="shared" si="550"/>
        <v>0</v>
      </c>
      <c r="AB703" s="284">
        <f t="shared" si="551"/>
        <v>-8000</v>
      </c>
      <c r="AC703" s="292" t="str">
        <f t="shared" si="547"/>
        <v>OK</v>
      </c>
      <c r="AE703" s="333" t="str">
        <f t="shared" si="527"/>
        <v>세입없음</v>
      </c>
      <c r="AG703" s="318">
        <f t="shared" si="548"/>
        <v>732</v>
      </c>
      <c r="AH703" s="290" t="str">
        <f t="shared" si="549"/>
        <v>OK</v>
      </c>
      <c r="AJ703" s="292" t="str">
        <f t="array" ref="AJ703">IF(D703="","",INDEX(구분표!$I$2:$I$313, MATCH(1,(구분표!$E$2:$E$313='17년일출'!C703)*(구분표!$F$2:$F$313='17년일출'!D703)*(구분표!$G$2:$G$313='17년일출'!B703),0)))</f>
        <v>0279</v>
      </c>
      <c r="AL703" s="292"/>
    </row>
    <row r="704" spans="1:38" ht="50.1" customHeight="1">
      <c r="A704" s="252">
        <v>694</v>
      </c>
      <c r="B704" s="334" t="str">
        <f>IFERROR(VLOOKUP($D704,구분표!$A$2:$C$313,2,FALSE),"")</f>
        <v>도시환경위원회</v>
      </c>
      <c r="C704" s="318" t="str">
        <f>IFERROR(VLOOKUP($D704,구분표!$A$2:$C$313,3,FALSE),"")</f>
        <v>도시주택실</v>
      </c>
      <c r="D704" s="299" t="s">
        <v>414</v>
      </c>
      <c r="E704" s="280" t="s">
        <v>822</v>
      </c>
      <c r="F704" s="335"/>
      <c r="G704" s="281">
        <v>1180</v>
      </c>
      <c r="H704" s="280">
        <v>229</v>
      </c>
      <c r="I704" s="336" t="s">
        <v>1253</v>
      </c>
      <c r="J704" s="283">
        <v>15000</v>
      </c>
      <c r="K704" s="284">
        <v>-2000</v>
      </c>
      <c r="L704" s="285"/>
      <c r="M704" s="286">
        <f t="shared" si="497"/>
        <v>13000</v>
      </c>
      <c r="N704" s="337">
        <v>-2000</v>
      </c>
      <c r="O704" s="288"/>
      <c r="P704" s="289">
        <f t="shared" si="545"/>
        <v>13000</v>
      </c>
      <c r="Q704" s="290" t="str">
        <f t="shared" si="529"/>
        <v>X</v>
      </c>
      <c r="R704" s="400"/>
      <c r="S704" s="292" t="s">
        <v>883</v>
      </c>
      <c r="U704" s="332" t="s">
        <v>883</v>
      </c>
      <c r="V704" s="284">
        <v>0</v>
      </c>
      <c r="W704" s="284">
        <v>-2000</v>
      </c>
      <c r="X704" s="292" t="str">
        <f t="shared" si="546"/>
        <v>OK</v>
      </c>
      <c r="Z704" s="292" t="s">
        <v>883</v>
      </c>
      <c r="AA704" s="284">
        <f t="shared" si="550"/>
        <v>0</v>
      </c>
      <c r="AB704" s="284">
        <f t="shared" si="551"/>
        <v>-2000</v>
      </c>
      <c r="AC704" s="292" t="str">
        <f t="shared" si="547"/>
        <v>OK</v>
      </c>
      <c r="AE704" s="333" t="str">
        <f t="shared" si="527"/>
        <v>세입없음</v>
      </c>
      <c r="AG704" s="318">
        <f t="shared" si="548"/>
        <v>732</v>
      </c>
      <c r="AH704" s="290" t="str">
        <f t="shared" si="549"/>
        <v>OK</v>
      </c>
      <c r="AJ704" s="292" t="str">
        <f t="array" ref="AJ704">IF(D704="","",INDEX(구분표!$I$2:$I$313, MATCH(1,(구분표!$E$2:$E$313='17년일출'!C704)*(구분표!$F$2:$F$313='17년일출'!D704)*(구분표!$G$2:$G$313='17년일출'!B704),0)))</f>
        <v>0279</v>
      </c>
      <c r="AL704" s="292"/>
    </row>
    <row r="705" spans="1:38" ht="50.1" customHeight="1">
      <c r="A705" s="252">
        <v>695</v>
      </c>
      <c r="B705" s="334" t="str">
        <f>IFERROR(VLOOKUP($D705,구분표!$A$2:$C$313,2,FALSE),"")</f>
        <v>도시환경위원회</v>
      </c>
      <c r="C705" s="318" t="str">
        <f>IFERROR(VLOOKUP($D705,구분표!$A$2:$C$313,3,FALSE),"")</f>
        <v>도시주택실</v>
      </c>
      <c r="D705" s="299" t="s">
        <v>418</v>
      </c>
      <c r="E705" s="280" t="s">
        <v>822</v>
      </c>
      <c r="F705" s="335"/>
      <c r="G705" s="281">
        <v>1185</v>
      </c>
      <c r="H705" s="280">
        <v>265</v>
      </c>
      <c r="I705" s="336" t="s">
        <v>1254</v>
      </c>
      <c r="J705" s="283">
        <v>5796</v>
      </c>
      <c r="K705" s="284">
        <v>-210</v>
      </c>
      <c r="L705" s="285"/>
      <c r="M705" s="286">
        <f t="shared" si="497"/>
        <v>5586</v>
      </c>
      <c r="N705" s="337">
        <v>-210</v>
      </c>
      <c r="O705" s="288"/>
      <c r="P705" s="289">
        <f t="shared" si="545"/>
        <v>5586</v>
      </c>
      <c r="Q705" s="290" t="str">
        <f t="shared" si="529"/>
        <v>X</v>
      </c>
      <c r="R705" s="371" t="s">
        <v>2111</v>
      </c>
      <c r="S705" s="292" t="s">
        <v>898</v>
      </c>
      <c r="U705" s="332" t="s">
        <v>899</v>
      </c>
      <c r="V705" s="284">
        <v>-210</v>
      </c>
      <c r="W705" s="284">
        <v>0</v>
      </c>
      <c r="X705" s="292" t="str">
        <f t="shared" si="546"/>
        <v>OK</v>
      </c>
      <c r="Z705" s="292" t="s">
        <v>899</v>
      </c>
      <c r="AA705" s="284">
        <v>-210</v>
      </c>
      <c r="AB705" s="284">
        <v>0</v>
      </c>
      <c r="AC705" s="292" t="str">
        <f t="shared" si="547"/>
        <v>OK</v>
      </c>
      <c r="AE705" s="360" t="s">
        <v>1470</v>
      </c>
      <c r="AG705" s="318">
        <f t="shared" si="548"/>
        <v>2</v>
      </c>
      <c r="AH705" s="290" t="str">
        <f t="shared" si="549"/>
        <v>OK</v>
      </c>
      <c r="AJ705" s="292" t="str">
        <f t="array" ref="AJ705">IF(D705="","",INDEX(구분표!$I$2:$I$313, MATCH(1,(구분표!$E$2:$E$313='17년일출'!C705)*(구분표!$F$2:$F$313='17년일출'!D705)*(구분표!$G$2:$G$313='17년일출'!B705),0)))</f>
        <v>0281</v>
      </c>
      <c r="AL705" s="292"/>
    </row>
    <row r="706" spans="1:38" ht="50.1" customHeight="1">
      <c r="A706" s="252">
        <v>696</v>
      </c>
      <c r="B706" s="334" t="str">
        <f>IFERROR(VLOOKUP($D706,구분표!$A$2:$C$313,2,FALSE),"")</f>
        <v>도시환경위원회</v>
      </c>
      <c r="C706" s="318" t="str">
        <f>IFERROR(VLOOKUP($D706,구분표!$A$2:$C$313,3,FALSE),"")</f>
        <v>도시주택실</v>
      </c>
      <c r="D706" s="299" t="s">
        <v>418</v>
      </c>
      <c r="E706" s="280" t="s">
        <v>822</v>
      </c>
      <c r="F706" s="335"/>
      <c r="G706" s="281">
        <v>1185</v>
      </c>
      <c r="H706" s="280">
        <v>268</v>
      </c>
      <c r="I706" s="336" t="s">
        <v>1255</v>
      </c>
      <c r="J706" s="283">
        <v>57961</v>
      </c>
      <c r="K706" s="284">
        <v>-2101</v>
      </c>
      <c r="L706" s="285"/>
      <c r="M706" s="286">
        <f t="shared" si="497"/>
        <v>55860</v>
      </c>
      <c r="N706" s="337">
        <v>-2101</v>
      </c>
      <c r="O706" s="288"/>
      <c r="P706" s="289">
        <f t="shared" si="545"/>
        <v>55860</v>
      </c>
      <c r="Q706" s="290" t="str">
        <f t="shared" si="529"/>
        <v>X</v>
      </c>
      <c r="R706" s="371" t="s">
        <v>2111</v>
      </c>
      <c r="S706" s="292" t="s">
        <v>898</v>
      </c>
      <c r="U706" s="332" t="s">
        <v>899</v>
      </c>
      <c r="V706" s="284">
        <v>-2101</v>
      </c>
      <c r="W706" s="284">
        <v>0</v>
      </c>
      <c r="X706" s="292" t="str">
        <f t="shared" si="546"/>
        <v>OK</v>
      </c>
      <c r="Z706" s="292" t="s">
        <v>899</v>
      </c>
      <c r="AA706" s="284">
        <v>-2101</v>
      </c>
      <c r="AB706" s="284">
        <v>0</v>
      </c>
      <c r="AC706" s="292" t="str">
        <f t="shared" si="547"/>
        <v>OK</v>
      </c>
      <c r="AE706" s="360" t="s">
        <v>1471</v>
      </c>
      <c r="AG706" s="318">
        <f t="shared" si="548"/>
        <v>2</v>
      </c>
      <c r="AH706" s="290" t="str">
        <f t="shared" si="549"/>
        <v>OK</v>
      </c>
      <c r="AJ706" s="292" t="str">
        <f t="array" ref="AJ706">IF(D706="","",INDEX(구분표!$I$2:$I$313, MATCH(1,(구분표!$E$2:$E$313='17년일출'!C706)*(구분표!$F$2:$F$313='17년일출'!D706)*(구분표!$G$2:$G$313='17년일출'!B706),0)))</f>
        <v>0281</v>
      </c>
      <c r="AL706" s="292"/>
    </row>
    <row r="707" spans="1:38" ht="50.1" customHeight="1">
      <c r="A707" s="252">
        <v>697</v>
      </c>
      <c r="B707" s="334" t="str">
        <f>IFERROR(VLOOKUP($D707,구분표!$A$2:$C$313,2,FALSE),"")</f>
        <v>도시환경위원회</v>
      </c>
      <c r="C707" s="318" t="str">
        <f>IFERROR(VLOOKUP($D707,구분표!$A$2:$C$313,3,FALSE),"")</f>
        <v>도시주택실</v>
      </c>
      <c r="D707" s="299" t="s">
        <v>421</v>
      </c>
      <c r="E707" s="280" t="s">
        <v>822</v>
      </c>
      <c r="F707" s="335"/>
      <c r="G707" s="281">
        <v>1191</v>
      </c>
      <c r="H707" s="280">
        <v>357</v>
      </c>
      <c r="I707" s="336" t="s">
        <v>1256</v>
      </c>
      <c r="J707" s="283">
        <v>18900</v>
      </c>
      <c r="K707" s="284">
        <v>-3900</v>
      </c>
      <c r="L707" s="285"/>
      <c r="M707" s="286">
        <f t="shared" si="497"/>
        <v>15000</v>
      </c>
      <c r="N707" s="337">
        <v>-3900</v>
      </c>
      <c r="O707" s="288"/>
      <c r="P707" s="289">
        <f t="shared" si="545"/>
        <v>15000</v>
      </c>
      <c r="Q707" s="290" t="str">
        <f t="shared" si="529"/>
        <v>X</v>
      </c>
      <c r="R707" s="400"/>
      <c r="S707" s="292" t="s">
        <v>883</v>
      </c>
      <c r="U707" s="332" t="s">
        <v>883</v>
      </c>
      <c r="V707" s="284">
        <v>0</v>
      </c>
      <c r="W707" s="284">
        <v>-3900</v>
      </c>
      <c r="X707" s="292" t="str">
        <f t="shared" si="546"/>
        <v>OK</v>
      </c>
      <c r="Z707" s="292" t="s">
        <v>883</v>
      </c>
      <c r="AA707" s="284">
        <f t="shared" ref="AA707:AA734" si="552">IF($U707&lt;&gt;"도비",IF($S707="국도비","직접입력",SUM($N707:$O707)),)</f>
        <v>0</v>
      </c>
      <c r="AB707" s="284">
        <f t="shared" ref="AB707:AB734" si="553">IF($U707="도비",SUM(N707:O707),IF($S707="국도비","직접입력",SUM(N707:O707)-AA707))</f>
        <v>-3900</v>
      </c>
      <c r="AC707" s="292" t="str">
        <f t="shared" si="547"/>
        <v>OK</v>
      </c>
      <c r="AE707" s="333" t="str">
        <f t="shared" si="527"/>
        <v>세입없음</v>
      </c>
      <c r="AG707" s="318">
        <f t="shared" si="548"/>
        <v>732</v>
      </c>
      <c r="AH707" s="290" t="str">
        <f t="shared" si="549"/>
        <v>OK</v>
      </c>
      <c r="AJ707" s="292" t="str">
        <f t="array" ref="AJ707">IF(D707="","",INDEX(구분표!$I$2:$I$313, MATCH(1,(구분표!$E$2:$E$313='17년일출'!C707)*(구분표!$F$2:$F$313='17년일출'!D707)*(구분표!$G$2:$G$313='17년일출'!B707),0)))</f>
        <v>0284</v>
      </c>
      <c r="AL707" s="292"/>
    </row>
    <row r="708" spans="1:38" ht="50.1" customHeight="1">
      <c r="A708" s="252">
        <v>698</v>
      </c>
      <c r="B708" s="334" t="str">
        <f>IFERROR(VLOOKUP($D708,구분표!$A$2:$C$313,2,FALSE),"")</f>
        <v>도시환경위원회</v>
      </c>
      <c r="C708" s="318" t="str">
        <f>IFERROR(VLOOKUP($D708,구분표!$A$2:$C$313,3,FALSE),"")</f>
        <v>도시주택실</v>
      </c>
      <c r="D708" s="299" t="s">
        <v>421</v>
      </c>
      <c r="E708" s="280" t="s">
        <v>822</v>
      </c>
      <c r="F708" s="335" t="s">
        <v>824</v>
      </c>
      <c r="G708" s="281">
        <v>1191</v>
      </c>
      <c r="H708" s="280">
        <v>366</v>
      </c>
      <c r="I708" s="336" t="s">
        <v>1257</v>
      </c>
      <c r="J708" s="283">
        <v>580000</v>
      </c>
      <c r="K708" s="284">
        <v>-580000</v>
      </c>
      <c r="L708" s="285"/>
      <c r="M708" s="286">
        <f t="shared" si="497"/>
        <v>0</v>
      </c>
      <c r="N708" s="337">
        <v>-89000</v>
      </c>
      <c r="O708" s="288"/>
      <c r="P708" s="289">
        <f t="shared" si="545"/>
        <v>491000</v>
      </c>
      <c r="Q708" s="290" t="str">
        <f t="shared" si="529"/>
        <v>O</v>
      </c>
      <c r="R708" s="400"/>
      <c r="S708" s="292" t="s">
        <v>883</v>
      </c>
      <c r="U708" s="332" t="s">
        <v>883</v>
      </c>
      <c r="V708" s="284">
        <v>0</v>
      </c>
      <c r="W708" s="284">
        <v>-580000</v>
      </c>
      <c r="X708" s="292" t="str">
        <f t="shared" si="546"/>
        <v>OK</v>
      </c>
      <c r="Z708" s="292" t="s">
        <v>883</v>
      </c>
      <c r="AA708" s="284">
        <f t="shared" si="552"/>
        <v>0</v>
      </c>
      <c r="AB708" s="284">
        <f t="shared" si="553"/>
        <v>-89000</v>
      </c>
      <c r="AC708" s="292" t="str">
        <f t="shared" si="547"/>
        <v>OK</v>
      </c>
      <c r="AE708" s="333" t="str">
        <f t="shared" si="527"/>
        <v>세입없음</v>
      </c>
      <c r="AG708" s="318">
        <f t="shared" si="548"/>
        <v>732</v>
      </c>
      <c r="AH708" s="290" t="str">
        <f t="shared" si="549"/>
        <v>OK</v>
      </c>
      <c r="AJ708" s="292" t="str">
        <f t="array" ref="AJ708">IF(D708="","",INDEX(구분표!$I$2:$I$313, MATCH(1,(구분표!$E$2:$E$313='17년일출'!C708)*(구분표!$F$2:$F$313='17년일출'!D708)*(구분표!$G$2:$G$313='17년일출'!B708),0)))</f>
        <v>0284</v>
      </c>
      <c r="AL708" s="292"/>
    </row>
    <row r="709" spans="1:38" ht="50.1" customHeight="1">
      <c r="A709" s="252">
        <v>699</v>
      </c>
      <c r="B709" s="334" t="str">
        <f>IFERROR(VLOOKUP($D709,구분표!$A$2:$C$313,2,FALSE),"")</f>
        <v>도시환경위원회</v>
      </c>
      <c r="C709" s="318" t="str">
        <f>IFERROR(VLOOKUP($D709,구분표!$A$2:$C$313,3,FALSE),"")</f>
        <v>도시주택실</v>
      </c>
      <c r="D709" s="299" t="s">
        <v>1792</v>
      </c>
      <c r="E709" s="280" t="s">
        <v>1116</v>
      </c>
      <c r="F709" s="335"/>
      <c r="G709" s="281">
        <v>1188</v>
      </c>
      <c r="H709" s="280">
        <v>319</v>
      </c>
      <c r="I709" s="336" t="s">
        <v>1860</v>
      </c>
      <c r="J709" s="283">
        <v>175000</v>
      </c>
      <c r="K709" s="284"/>
      <c r="L709" s="285"/>
      <c r="M709" s="286">
        <f>J709+K709+L709</f>
        <v>175000</v>
      </c>
      <c r="N709" s="337"/>
      <c r="O709" s="288"/>
      <c r="P709" s="289">
        <f>J709+N709+O709</f>
        <v>175000</v>
      </c>
      <c r="Q709" s="290" t="str">
        <f>IF(AND((M709=0),(P709&gt;0)),"O",IF(AND((K709&lt;0),(M709-P709&lt;0)),"O","X"))</f>
        <v>X</v>
      </c>
      <c r="R709" s="400"/>
      <c r="S709" s="292" t="s">
        <v>489</v>
      </c>
      <c r="U709" s="332" t="s">
        <v>489</v>
      </c>
      <c r="V709" s="284">
        <f>IF($U709&lt;&gt;"도비",IF($S709="국도비","직접입력",SUM($K709:$L709)),)</f>
        <v>0</v>
      </c>
      <c r="W709" s="284">
        <f>IF($U709="도비",SUM($K709:$L709),IF($S709="국도비","직접입력",SUM($K709:$L709)-$V709))</f>
        <v>0</v>
      </c>
      <c r="X709" s="292" t="str">
        <f t="shared" si="546"/>
        <v>OK</v>
      </c>
      <c r="Z709" s="292" t="s">
        <v>489</v>
      </c>
      <c r="AA709" s="284">
        <f t="shared" si="552"/>
        <v>0</v>
      </c>
      <c r="AB709" s="284">
        <f t="shared" si="553"/>
        <v>0</v>
      </c>
      <c r="AC709" s="292" t="str">
        <f t="shared" si="547"/>
        <v>OK</v>
      </c>
      <c r="AE709" s="333" t="str">
        <f>IF(U709="","",IF(U709="도비","세입없음","직접입력"))</f>
        <v>세입없음</v>
      </c>
      <c r="AG709" s="318">
        <f t="shared" si="548"/>
        <v>732</v>
      </c>
      <c r="AH709" s="290" t="str">
        <f>IF(U709="","",IF(AND(U709="도비",AE709="세입없음"),"OK",IF(AND(U709&lt;&gt;"도비",AE709&lt;&gt;""),"OK","@@")))</f>
        <v>OK</v>
      </c>
      <c r="AJ709" s="292" t="str">
        <f t="array" ref="AJ709">IF(D709="","",INDEX(구분표!$I$2:$I$313, MATCH(1,(구분표!$E$2:$E$313='17년일출'!C709)*(구분표!$F$2:$F$313='17년일출'!D709)*(구분표!$G$2:$G$313='17년일출'!B709),0)))</f>
        <v>0282</v>
      </c>
      <c r="AL709" s="292"/>
    </row>
    <row r="710" spans="1:38" ht="50.1" customHeight="1">
      <c r="A710" s="252">
        <v>700</v>
      </c>
      <c r="B710" s="334" t="str">
        <f>IFERROR(VLOOKUP($D710,구분표!$A$2:$C$313,2,FALSE),"")</f>
        <v>도시환경위원회</v>
      </c>
      <c r="C710" s="318" t="str">
        <f>IFERROR(VLOOKUP($D710,구분표!$A$2:$C$313,3,FALSE),"")</f>
        <v>도시주택실</v>
      </c>
      <c r="D710" s="299" t="s">
        <v>1792</v>
      </c>
      <c r="E710" s="280" t="s">
        <v>1116</v>
      </c>
      <c r="F710" s="335"/>
      <c r="G710" s="281">
        <v>1188</v>
      </c>
      <c r="H710" s="280">
        <v>319</v>
      </c>
      <c r="I710" s="336" t="s">
        <v>1861</v>
      </c>
      <c r="J710" s="283">
        <v>22000</v>
      </c>
      <c r="K710" s="284"/>
      <c r="L710" s="285"/>
      <c r="M710" s="286">
        <f t="shared" ref="M710:M711" si="554">J710+K710+L710</f>
        <v>22000</v>
      </c>
      <c r="N710" s="337"/>
      <c r="O710" s="288"/>
      <c r="P710" s="289">
        <f t="shared" ref="P710:P711" si="555">J710+N710+O710</f>
        <v>22000</v>
      </c>
      <c r="Q710" s="290" t="str">
        <f t="shared" ref="Q710:Q711" si="556">IF(AND((M710=0),(P710&gt;0)),"O",IF(AND((K710&lt;0),(M710-P710&lt;0)),"O","X"))</f>
        <v>X</v>
      </c>
      <c r="R710" s="400"/>
      <c r="S710" s="292" t="s">
        <v>489</v>
      </c>
      <c r="U710" s="332" t="s">
        <v>489</v>
      </c>
      <c r="V710" s="284">
        <f>IF($U710&lt;&gt;"도비",IF($S710="국도비","직접입력",SUM($K710:$L710)),)</f>
        <v>0</v>
      </c>
      <c r="W710" s="284">
        <f>IF($U710="도비",SUM($K710:$L710),IF($S710="국도비","직접입력",SUM($K710:$L710)-$V710))</f>
        <v>0</v>
      </c>
      <c r="X710" s="292" t="str">
        <f t="shared" si="546"/>
        <v>OK</v>
      </c>
      <c r="Z710" s="292" t="s">
        <v>489</v>
      </c>
      <c r="AA710" s="284">
        <f t="shared" si="552"/>
        <v>0</v>
      </c>
      <c r="AB710" s="284">
        <f t="shared" si="553"/>
        <v>0</v>
      </c>
      <c r="AC710" s="292" t="str">
        <f t="shared" si="547"/>
        <v>OK</v>
      </c>
      <c r="AE710" s="333" t="str">
        <f t="shared" ref="AE710:AE711" si="557">IF(U710="","",IF(U710="도비","세입없음","직접입력"))</f>
        <v>세입없음</v>
      </c>
      <c r="AG710" s="318">
        <f t="shared" si="548"/>
        <v>732</v>
      </c>
      <c r="AH710" s="290" t="str">
        <f t="shared" ref="AH710:AH711" si="558">IF(U710="","",IF(AND(U710="도비",AE710="세입없음"),"OK",IF(AND(U710&lt;&gt;"도비",AE710&lt;&gt;""),"OK","@@")))</f>
        <v>OK</v>
      </c>
      <c r="AJ710" s="292" t="str">
        <f t="array" ref="AJ710">IF(D710="","",INDEX(구분표!$I$2:$I$313, MATCH(1,(구분표!$E$2:$E$313='17년일출'!C710)*(구분표!$F$2:$F$313='17년일출'!D710)*(구분표!$G$2:$G$313='17년일출'!B710),0)))</f>
        <v>0282</v>
      </c>
      <c r="AL710" s="292"/>
    </row>
    <row r="711" spans="1:38" ht="50.1" customHeight="1">
      <c r="A711" s="252">
        <v>701</v>
      </c>
      <c r="B711" s="334" t="str">
        <f>IFERROR(VLOOKUP($D711,구분표!$A$2:$C$313,2,FALSE),"")</f>
        <v>도시환경위원회</v>
      </c>
      <c r="C711" s="318" t="str">
        <f>IFERROR(VLOOKUP($D711,구분표!$A$2:$C$313,3,FALSE),"")</f>
        <v>도시주택실</v>
      </c>
      <c r="D711" s="299" t="s">
        <v>2088</v>
      </c>
      <c r="E711" s="280" t="s">
        <v>1986</v>
      </c>
      <c r="F711" s="335"/>
      <c r="G711" s="281"/>
      <c r="H711" s="280"/>
      <c r="I711" s="336" t="s">
        <v>2285</v>
      </c>
      <c r="J711" s="283">
        <v>0</v>
      </c>
      <c r="K711" s="284"/>
      <c r="L711" s="285"/>
      <c r="M711" s="286">
        <f t="shared" si="554"/>
        <v>0</v>
      </c>
      <c r="N711" s="337"/>
      <c r="O711" s="288">
        <v>16000</v>
      </c>
      <c r="P711" s="289">
        <f t="shared" si="555"/>
        <v>16000</v>
      </c>
      <c r="Q711" s="290" t="str">
        <f t="shared" si="556"/>
        <v>O</v>
      </c>
      <c r="R711" s="400"/>
      <c r="S711" s="292" t="s">
        <v>1991</v>
      </c>
      <c r="U711" s="332" t="s">
        <v>1991</v>
      </c>
      <c r="V711" s="284">
        <f>IF($U711&lt;&gt;"도비",IF($S711="국도비","직접입력",SUM($K711:$L711)),)</f>
        <v>0</v>
      </c>
      <c r="W711" s="284">
        <f>IF($U711="도비",SUM($K711:$L711),IF($S711="국도비","직접입력",SUM($K711:$L711)-$V711))</f>
        <v>0</v>
      </c>
      <c r="X711" s="292" t="str">
        <f t="shared" si="546"/>
        <v>OK</v>
      </c>
      <c r="Z711" s="292" t="s">
        <v>1991</v>
      </c>
      <c r="AA711" s="284">
        <f t="shared" si="552"/>
        <v>0</v>
      </c>
      <c r="AB711" s="284">
        <f t="shared" si="553"/>
        <v>16000</v>
      </c>
      <c r="AC711" s="292" t="str">
        <f t="shared" si="547"/>
        <v>OK</v>
      </c>
      <c r="AE711" s="333" t="str">
        <f t="shared" si="557"/>
        <v>세입없음</v>
      </c>
      <c r="AG711" s="318">
        <f t="shared" si="548"/>
        <v>732</v>
      </c>
      <c r="AH711" s="290" t="str">
        <f t="shared" si="558"/>
        <v>OK</v>
      </c>
      <c r="AJ711" s="292" t="str">
        <f t="array" ref="AJ711">IF(D711="","",INDEX(구분표!$I$2:$I$313, MATCH(1,(구분표!$E$2:$E$313='17년일출'!C711)*(구분표!$F$2:$F$313='17년일출'!D711)*(구분표!$G$2:$G$313='17년일출'!B711),0)))</f>
        <v>0275</v>
      </c>
      <c r="AL711" s="292"/>
    </row>
    <row r="712" spans="1:38" ht="50.1" customHeight="1">
      <c r="A712" s="252">
        <v>702</v>
      </c>
      <c r="B712" s="334" t="str">
        <f>IFERROR(VLOOKUP($D712,구분표!$A$2:$C$313,2,FALSE),"")</f>
        <v>도시환경위원회</v>
      </c>
      <c r="C712" s="318" t="str">
        <f>IFERROR(VLOOKUP($D712,구분표!$A$2:$C$313,3,FALSE),"")</f>
        <v>도시주택실</v>
      </c>
      <c r="D712" s="299" t="s">
        <v>2088</v>
      </c>
      <c r="E712" s="280" t="s">
        <v>2104</v>
      </c>
      <c r="F712" s="335"/>
      <c r="G712" s="281">
        <v>1167</v>
      </c>
      <c r="H712" s="280"/>
      <c r="I712" s="336" t="s">
        <v>2108</v>
      </c>
      <c r="J712" s="283">
        <v>120000</v>
      </c>
      <c r="K712" s="284"/>
      <c r="L712" s="285"/>
      <c r="M712" s="286">
        <f>J712+K712+L712</f>
        <v>120000</v>
      </c>
      <c r="N712" s="337"/>
      <c r="O712" s="288">
        <v>70000</v>
      </c>
      <c r="P712" s="289">
        <f>J712+N712+O712</f>
        <v>190000</v>
      </c>
      <c r="Q712" s="290" t="str">
        <f>IF(AND((M712=0),(P712&gt;0)),"O",IF(AND((K712&lt;0),(M712-P712&lt;0)),"O","X"))</f>
        <v>X</v>
      </c>
      <c r="R712" s="400"/>
      <c r="S712" s="292" t="s">
        <v>2109</v>
      </c>
      <c r="U712" s="332" t="s">
        <v>2109</v>
      </c>
      <c r="V712" s="284">
        <f>IF($U712&lt;&gt;"도비",IF($S712="국도비","직접입력",SUM($K712:$L712)),)</f>
        <v>0</v>
      </c>
      <c r="W712" s="284">
        <f>IF($U712="도비",SUM($K712:$L712),IF($S712="국도비","직접입력",SUM($K712:$L712)-$V712))</f>
        <v>0</v>
      </c>
      <c r="X712" s="292" t="str">
        <f t="shared" si="546"/>
        <v>OK</v>
      </c>
      <c r="Z712" s="292" t="s">
        <v>2109</v>
      </c>
      <c r="AA712" s="284">
        <f t="shared" si="552"/>
        <v>0</v>
      </c>
      <c r="AB712" s="284">
        <f t="shared" si="553"/>
        <v>70000</v>
      </c>
      <c r="AC712" s="292" t="str">
        <f t="shared" si="547"/>
        <v>OK</v>
      </c>
      <c r="AE712" s="333" t="str">
        <f>IF(U712="","",IF(U712="도비","세입없음","직접입력"))</f>
        <v>세입없음</v>
      </c>
      <c r="AG712" s="318">
        <f t="shared" si="548"/>
        <v>732</v>
      </c>
      <c r="AH712" s="290" t="str">
        <f>IF(U712="","",IF(AND(U712="도비",AE712="세입없음"),"OK",IF(AND(U712&lt;&gt;"도비",AE712&lt;&gt;""),"OK","@@")))</f>
        <v>OK</v>
      </c>
      <c r="AJ712" s="292" t="str">
        <f t="array" ref="AJ712">IF(D712="","",INDEX(구분표!$I$2:$I$313, MATCH(1,(구분표!$E$2:$E$313='17년일출'!C712)*(구분표!$F$2:$F$313='17년일출'!D712)*(구분표!$G$2:$G$313='17년일출'!B712),0)))</f>
        <v>0275</v>
      </c>
      <c r="AL712" s="292"/>
    </row>
    <row r="713" spans="1:38" ht="102" customHeight="1">
      <c r="A713" s="252">
        <v>703</v>
      </c>
      <c r="B713" s="334" t="str">
        <f>IFERROR(VLOOKUP($D713,구분표!$A$2:$C$313,2,FALSE),"")</f>
        <v>도시환경위원회</v>
      </c>
      <c r="C713" s="318" t="str">
        <f>IFERROR(VLOOKUP($D713,구분표!$A$2:$C$313,3,FALSE),"")</f>
        <v>도시주택실</v>
      </c>
      <c r="D713" s="299" t="s">
        <v>1792</v>
      </c>
      <c r="E713" s="280" t="s">
        <v>2104</v>
      </c>
      <c r="F713" s="335"/>
      <c r="G713" s="281">
        <v>1188</v>
      </c>
      <c r="H713" s="280"/>
      <c r="I713" s="336" t="s">
        <v>2299</v>
      </c>
      <c r="J713" s="283">
        <v>50000</v>
      </c>
      <c r="K713" s="284"/>
      <c r="L713" s="285"/>
      <c r="M713" s="286">
        <f>J713+K713+L713</f>
        <v>50000</v>
      </c>
      <c r="N713" s="337"/>
      <c r="O713" s="288">
        <v>70000</v>
      </c>
      <c r="P713" s="289">
        <f>J713+N713+O713</f>
        <v>120000</v>
      </c>
      <c r="Q713" s="290" t="str">
        <f>IF(AND((M713=0),(P713&gt;0)),"O",IF(AND((K713&lt;0),(M713-P713&lt;0)),"O","X"))</f>
        <v>X</v>
      </c>
      <c r="R713" s="400" t="s">
        <v>2110</v>
      </c>
      <c r="S713" s="292" t="s">
        <v>2109</v>
      </c>
      <c r="U713" s="332" t="s">
        <v>2109</v>
      </c>
      <c r="V713" s="284">
        <f>IF($U713&lt;&gt;"도비",IF($S713="국도비","직접입력",SUM($K713:$L713)),)</f>
        <v>0</v>
      </c>
      <c r="W713" s="284">
        <f>IF($U713="도비",SUM($K713:$L713),IF($S713="국도비","직접입력",SUM($K713:$L713)-$V713))</f>
        <v>0</v>
      </c>
      <c r="X713" s="292" t="str">
        <f t="shared" si="546"/>
        <v>OK</v>
      </c>
      <c r="Z713" s="292" t="s">
        <v>2109</v>
      </c>
      <c r="AA713" s="284">
        <f t="shared" si="552"/>
        <v>0</v>
      </c>
      <c r="AB713" s="284">
        <f t="shared" si="553"/>
        <v>70000</v>
      </c>
      <c r="AC713" s="292" t="str">
        <f t="shared" si="547"/>
        <v>OK</v>
      </c>
      <c r="AE713" s="333" t="str">
        <f>IF(U713="","",IF(U713="도비","세입없음","직접입력"))</f>
        <v>세입없음</v>
      </c>
      <c r="AG713" s="318">
        <f t="shared" si="548"/>
        <v>732</v>
      </c>
      <c r="AH713" s="290" t="str">
        <f>IF(U713="","",IF(AND(U713="도비",AE713="세입없음"),"OK",IF(AND(U713&lt;&gt;"도비",AE713&lt;&gt;""),"OK","@@")))</f>
        <v>OK</v>
      </c>
      <c r="AJ713" s="292" t="str">
        <f t="array" ref="AJ713">IF(D713="","",INDEX(구분표!$I$2:$I$313, MATCH(1,(구분표!$E$2:$E$313='17년일출'!C713)*(구분표!$F$2:$F$313='17년일출'!D713)*(구분표!$G$2:$G$313='17년일출'!B713),0)))</f>
        <v>0282</v>
      </c>
      <c r="AL713" s="292"/>
    </row>
    <row r="714" spans="1:38" ht="50.1" customHeight="1">
      <c r="A714" s="252">
        <v>704</v>
      </c>
      <c r="B714" s="334" t="str">
        <f>IFERROR(VLOOKUP($D714,구분표!$A$2:$C$313,2,FALSE),"")</f>
        <v>도시환경위원회</v>
      </c>
      <c r="C714" s="318" t="str">
        <f>IFERROR(VLOOKUP($D714,구분표!$A$2:$C$313,3,FALSE),"")</f>
        <v>환경국</v>
      </c>
      <c r="D714" s="299" t="s">
        <v>425</v>
      </c>
      <c r="E714" s="280" t="s">
        <v>822</v>
      </c>
      <c r="F714" s="335"/>
      <c r="G714" s="281">
        <v>1204</v>
      </c>
      <c r="H714" s="280">
        <v>65</v>
      </c>
      <c r="I714" s="336" t="s">
        <v>1258</v>
      </c>
      <c r="J714" s="283">
        <v>45000</v>
      </c>
      <c r="K714" s="284">
        <v>-15000</v>
      </c>
      <c r="L714" s="285"/>
      <c r="M714" s="286">
        <f t="shared" si="497"/>
        <v>30000</v>
      </c>
      <c r="N714" s="337"/>
      <c r="O714" s="288"/>
      <c r="P714" s="289">
        <f t="shared" si="545"/>
        <v>45000</v>
      </c>
      <c r="Q714" s="290" t="str">
        <f t="shared" si="529"/>
        <v>O</v>
      </c>
      <c r="R714" s="400"/>
      <c r="S714" s="292" t="s">
        <v>1269</v>
      </c>
      <c r="U714" s="332" t="s">
        <v>883</v>
      </c>
      <c r="V714" s="284">
        <v>0</v>
      </c>
      <c r="W714" s="284">
        <v>-15000</v>
      </c>
      <c r="X714" s="292" t="str">
        <f t="shared" si="546"/>
        <v>OK</v>
      </c>
      <c r="Z714" s="292" t="s">
        <v>883</v>
      </c>
      <c r="AA714" s="284">
        <f t="shared" si="552"/>
        <v>0</v>
      </c>
      <c r="AB714" s="284">
        <f t="shared" si="553"/>
        <v>0</v>
      </c>
      <c r="AC714" s="292" t="str">
        <f t="shared" si="547"/>
        <v>OK</v>
      </c>
      <c r="AE714" s="333" t="str">
        <f t="shared" si="527"/>
        <v>세입없음</v>
      </c>
      <c r="AG714" s="318">
        <f t="shared" si="548"/>
        <v>732</v>
      </c>
      <c r="AH714" s="290" t="str">
        <f t="shared" si="549"/>
        <v>OK</v>
      </c>
      <c r="AJ714" s="292" t="str">
        <f t="array" ref="AJ714">IF(D714="","",INDEX(구분표!$I$2:$I$313, MATCH(1,(구분표!$E$2:$E$313='17년일출'!C714)*(구분표!$F$2:$F$313='17년일출'!D714)*(구분표!$G$2:$G$313='17년일출'!B714),0)))</f>
        <v>0286</v>
      </c>
      <c r="AL714" s="292"/>
    </row>
    <row r="715" spans="1:38" ht="50.1" customHeight="1">
      <c r="A715" s="252">
        <v>705</v>
      </c>
      <c r="B715" s="334" t="str">
        <f>IFERROR(VLOOKUP($D715,구분표!$A$2:$C$313,2,FALSE),"")</f>
        <v>도시환경위원회</v>
      </c>
      <c r="C715" s="318" t="str">
        <f>IFERROR(VLOOKUP($D715,구분표!$A$2:$C$313,3,FALSE),"")</f>
        <v>환경국</v>
      </c>
      <c r="D715" s="299" t="s">
        <v>425</v>
      </c>
      <c r="E715" s="280" t="s">
        <v>822</v>
      </c>
      <c r="F715" s="335" t="s">
        <v>824</v>
      </c>
      <c r="G715" s="281">
        <v>1205</v>
      </c>
      <c r="H715" s="280">
        <v>99</v>
      </c>
      <c r="I715" s="336" t="s">
        <v>1278</v>
      </c>
      <c r="J715" s="283">
        <v>130600</v>
      </c>
      <c r="K715" s="284">
        <v>-32000</v>
      </c>
      <c r="L715" s="285"/>
      <c r="M715" s="286">
        <f t="shared" si="497"/>
        <v>98600</v>
      </c>
      <c r="N715" s="337"/>
      <c r="O715" s="288"/>
      <c r="P715" s="289">
        <f t="shared" si="545"/>
        <v>130600</v>
      </c>
      <c r="Q715" s="290" t="str">
        <f t="shared" si="529"/>
        <v>O</v>
      </c>
      <c r="R715" s="400"/>
      <c r="S715" s="292" t="s">
        <v>1270</v>
      </c>
      <c r="U715" s="332" t="s">
        <v>883</v>
      </c>
      <c r="V715" s="284">
        <v>0</v>
      </c>
      <c r="W715" s="284">
        <v>-32000</v>
      </c>
      <c r="X715" s="292" t="str">
        <f t="shared" si="546"/>
        <v>OK</v>
      </c>
      <c r="Z715" s="292" t="s">
        <v>883</v>
      </c>
      <c r="AA715" s="284">
        <f t="shared" si="552"/>
        <v>0</v>
      </c>
      <c r="AB715" s="284">
        <f t="shared" si="553"/>
        <v>0</v>
      </c>
      <c r="AC715" s="292" t="str">
        <f t="shared" si="547"/>
        <v>OK</v>
      </c>
      <c r="AE715" s="333" t="str">
        <f t="shared" si="527"/>
        <v>세입없음</v>
      </c>
      <c r="AG715" s="318">
        <f t="shared" si="548"/>
        <v>732</v>
      </c>
      <c r="AH715" s="290" t="str">
        <f t="shared" si="549"/>
        <v>OK</v>
      </c>
      <c r="AJ715" s="292" t="str">
        <f t="array" ref="AJ715">IF(D715="","",INDEX(구분표!$I$2:$I$313, MATCH(1,(구분표!$E$2:$E$313='17년일출'!C715)*(구분표!$F$2:$F$313='17년일출'!D715)*(구분표!$G$2:$G$313='17년일출'!B715),0)))</f>
        <v>0286</v>
      </c>
      <c r="AL715" s="292"/>
    </row>
    <row r="716" spans="1:38" ht="50.1" customHeight="1">
      <c r="A716" s="252">
        <v>706</v>
      </c>
      <c r="B716" s="334" t="str">
        <f>IFERROR(VLOOKUP($D716,구분표!$A$2:$C$313,2,FALSE),"")</f>
        <v>도시환경위원회</v>
      </c>
      <c r="C716" s="318" t="str">
        <f>IFERROR(VLOOKUP($D716,구분표!$A$2:$C$313,3,FALSE),"")</f>
        <v>환경국</v>
      </c>
      <c r="D716" s="299" t="s">
        <v>425</v>
      </c>
      <c r="E716" s="280" t="s">
        <v>822</v>
      </c>
      <c r="F716" s="335"/>
      <c r="G716" s="281">
        <v>1206</v>
      </c>
      <c r="H716" s="280">
        <v>105</v>
      </c>
      <c r="I716" s="336" t="s">
        <v>1002</v>
      </c>
      <c r="J716" s="283">
        <v>490000</v>
      </c>
      <c r="K716" s="284"/>
      <c r="L716" s="285">
        <v>110000</v>
      </c>
      <c r="M716" s="286">
        <f t="shared" si="497"/>
        <v>600000</v>
      </c>
      <c r="N716" s="337"/>
      <c r="O716" s="288">
        <v>110000</v>
      </c>
      <c r="P716" s="289">
        <f t="shared" si="545"/>
        <v>600000</v>
      </c>
      <c r="Q716" s="290" t="str">
        <f t="shared" si="529"/>
        <v>X</v>
      </c>
      <c r="R716" s="400"/>
      <c r="S716" s="292" t="s">
        <v>1271</v>
      </c>
      <c r="U716" s="332" t="s">
        <v>883</v>
      </c>
      <c r="V716" s="284">
        <v>0</v>
      </c>
      <c r="W716" s="284">
        <v>110000</v>
      </c>
      <c r="X716" s="292" t="str">
        <f t="shared" si="546"/>
        <v>OK</v>
      </c>
      <c r="Z716" s="292" t="s">
        <v>883</v>
      </c>
      <c r="AA716" s="284">
        <f t="shared" si="552"/>
        <v>0</v>
      </c>
      <c r="AB716" s="284">
        <f t="shared" si="553"/>
        <v>110000</v>
      </c>
      <c r="AC716" s="292" t="str">
        <f t="shared" si="547"/>
        <v>OK</v>
      </c>
      <c r="AE716" s="333" t="str">
        <f t="shared" si="527"/>
        <v>세입없음</v>
      </c>
      <c r="AG716" s="318">
        <f t="shared" si="548"/>
        <v>732</v>
      </c>
      <c r="AH716" s="290" t="str">
        <f t="shared" si="549"/>
        <v>OK</v>
      </c>
      <c r="AJ716" s="292" t="str">
        <f t="array" ref="AJ716">IF(D716="","",INDEX(구분표!$I$2:$I$313, MATCH(1,(구분표!$E$2:$E$313='17년일출'!C716)*(구분표!$F$2:$F$313='17년일출'!D716)*(구분표!$G$2:$G$313='17년일출'!B716),0)))</f>
        <v>0286</v>
      </c>
      <c r="AL716" s="292"/>
    </row>
    <row r="717" spans="1:38" ht="50.1" customHeight="1">
      <c r="A717" s="252">
        <v>707</v>
      </c>
      <c r="B717" s="334" t="str">
        <f>IFERROR(VLOOKUP($D717,구분표!$A$2:$C$313,2,FALSE),"")</f>
        <v>도시환경위원회</v>
      </c>
      <c r="C717" s="318" t="str">
        <f>IFERROR(VLOOKUP($D717,구분표!$A$2:$C$313,3,FALSE),"")</f>
        <v>환경국</v>
      </c>
      <c r="D717" s="299" t="s">
        <v>425</v>
      </c>
      <c r="E717" s="280" t="s">
        <v>822</v>
      </c>
      <c r="F717" s="335" t="s">
        <v>824</v>
      </c>
      <c r="G717" s="281">
        <v>1208</v>
      </c>
      <c r="H717" s="280">
        <v>151</v>
      </c>
      <c r="I717" s="336" t="s">
        <v>1003</v>
      </c>
      <c r="J717" s="283">
        <v>191758</v>
      </c>
      <c r="K717" s="284"/>
      <c r="L717" s="285">
        <v>210000</v>
      </c>
      <c r="M717" s="286">
        <f t="shared" si="497"/>
        <v>401758</v>
      </c>
      <c r="N717" s="337"/>
      <c r="O717" s="288">
        <v>210000</v>
      </c>
      <c r="P717" s="289">
        <f t="shared" si="545"/>
        <v>401758</v>
      </c>
      <c r="Q717" s="290" t="str">
        <f t="shared" si="529"/>
        <v>X</v>
      </c>
      <c r="R717" s="400"/>
      <c r="S717" s="292" t="s">
        <v>1271</v>
      </c>
      <c r="U717" s="332" t="s">
        <v>883</v>
      </c>
      <c r="V717" s="284">
        <v>0</v>
      </c>
      <c r="W717" s="284">
        <v>210000</v>
      </c>
      <c r="X717" s="292" t="str">
        <f t="shared" si="546"/>
        <v>OK</v>
      </c>
      <c r="Z717" s="292" t="s">
        <v>883</v>
      </c>
      <c r="AA717" s="284">
        <f t="shared" si="552"/>
        <v>0</v>
      </c>
      <c r="AB717" s="284">
        <f t="shared" si="553"/>
        <v>210000</v>
      </c>
      <c r="AC717" s="292" t="str">
        <f t="shared" si="547"/>
        <v>OK</v>
      </c>
      <c r="AE717" s="333" t="str">
        <f t="shared" si="527"/>
        <v>세입없음</v>
      </c>
      <c r="AG717" s="318">
        <f t="shared" si="548"/>
        <v>732</v>
      </c>
      <c r="AH717" s="290" t="str">
        <f t="shared" si="549"/>
        <v>OK</v>
      </c>
      <c r="AJ717" s="292" t="str">
        <f t="array" ref="AJ717">IF(D717="","",INDEX(구분표!$I$2:$I$313, MATCH(1,(구분표!$E$2:$E$313='17년일출'!C717)*(구분표!$F$2:$F$313='17년일출'!D717)*(구분표!$G$2:$G$313='17년일출'!B717),0)))</f>
        <v>0286</v>
      </c>
      <c r="AL717" s="292"/>
    </row>
    <row r="718" spans="1:38" ht="50.1" customHeight="1">
      <c r="A718" s="252">
        <v>708</v>
      </c>
      <c r="B718" s="334" t="str">
        <f>IFERROR(VLOOKUP($D718,구분표!$A$2:$C$313,2,FALSE),"")</f>
        <v>도시환경위원회</v>
      </c>
      <c r="C718" s="318" t="str">
        <f>IFERROR(VLOOKUP($D718,구분표!$A$2:$C$313,3,FALSE),"")</f>
        <v>환경국</v>
      </c>
      <c r="D718" s="299" t="s">
        <v>428</v>
      </c>
      <c r="E718" s="280" t="s">
        <v>823</v>
      </c>
      <c r="F718" s="335"/>
      <c r="G718" s="281"/>
      <c r="H718" s="280">
        <v>123</v>
      </c>
      <c r="I718" s="336" t="s">
        <v>1004</v>
      </c>
      <c r="J718" s="283">
        <v>0</v>
      </c>
      <c r="K718" s="284"/>
      <c r="L718" s="285">
        <v>1200000</v>
      </c>
      <c r="M718" s="286">
        <f t="shared" si="497"/>
        <v>1200000</v>
      </c>
      <c r="N718" s="337"/>
      <c r="O718" s="288">
        <v>600000</v>
      </c>
      <c r="P718" s="289">
        <f t="shared" si="545"/>
        <v>600000</v>
      </c>
      <c r="Q718" s="290" t="str">
        <f t="shared" si="529"/>
        <v>X</v>
      </c>
      <c r="R718" s="400"/>
      <c r="S718" s="292" t="s">
        <v>1271</v>
      </c>
      <c r="U718" s="332" t="s">
        <v>883</v>
      </c>
      <c r="V718" s="284">
        <v>0</v>
      </c>
      <c r="W718" s="284">
        <v>1200000</v>
      </c>
      <c r="X718" s="292" t="str">
        <f t="shared" si="546"/>
        <v>OK</v>
      </c>
      <c r="Z718" s="292" t="s">
        <v>883</v>
      </c>
      <c r="AA718" s="284">
        <f t="shared" si="552"/>
        <v>0</v>
      </c>
      <c r="AB718" s="284">
        <f t="shared" si="553"/>
        <v>600000</v>
      </c>
      <c r="AC718" s="292" t="str">
        <f t="shared" si="547"/>
        <v>OK</v>
      </c>
      <c r="AE718" s="333" t="str">
        <f t="shared" si="527"/>
        <v>세입없음</v>
      </c>
      <c r="AG718" s="318">
        <f t="shared" si="548"/>
        <v>732</v>
      </c>
      <c r="AH718" s="290" t="str">
        <f t="shared" si="549"/>
        <v>OK</v>
      </c>
      <c r="AJ718" s="292" t="str">
        <f t="array" ref="AJ718">IF(D718="","",INDEX(구분표!$I$2:$I$313, MATCH(1,(구분표!$E$2:$E$313='17년일출'!C718)*(구분표!$F$2:$F$313='17년일출'!D718)*(구분표!$G$2:$G$313='17년일출'!B718),0)))</f>
        <v>0287</v>
      </c>
      <c r="AL718" s="292"/>
    </row>
    <row r="719" spans="1:38" ht="65.099999999999994" customHeight="1">
      <c r="A719" s="252">
        <v>709</v>
      </c>
      <c r="B719" s="334" t="str">
        <f>IFERROR(VLOOKUP($D719,구분표!$A$2:$C$313,2,FALSE),"")</f>
        <v>도시환경위원회</v>
      </c>
      <c r="C719" s="318" t="str">
        <f>IFERROR(VLOOKUP($D719,구분표!$A$2:$C$313,3,FALSE),"")</f>
        <v>환경국</v>
      </c>
      <c r="D719" s="299" t="s">
        <v>428</v>
      </c>
      <c r="E719" s="280" t="s">
        <v>822</v>
      </c>
      <c r="F719" s="335" t="s">
        <v>824</v>
      </c>
      <c r="G719" s="281">
        <v>1213</v>
      </c>
      <c r="H719" s="280">
        <v>217</v>
      </c>
      <c r="I719" s="336" t="s">
        <v>1259</v>
      </c>
      <c r="J719" s="283">
        <v>4080000</v>
      </c>
      <c r="K719" s="284">
        <v>-2000000</v>
      </c>
      <c r="L719" s="285"/>
      <c r="M719" s="286">
        <f t="shared" si="497"/>
        <v>2080000</v>
      </c>
      <c r="N719" s="337">
        <v>-2000000</v>
      </c>
      <c r="O719" s="288"/>
      <c r="P719" s="289">
        <f t="shared" si="545"/>
        <v>2080000</v>
      </c>
      <c r="Q719" s="290" t="str">
        <f t="shared" si="529"/>
        <v>X</v>
      </c>
      <c r="R719" s="400"/>
      <c r="S719" s="292" t="s">
        <v>1271</v>
      </c>
      <c r="U719" s="332" t="s">
        <v>883</v>
      </c>
      <c r="V719" s="284">
        <v>0</v>
      </c>
      <c r="W719" s="284">
        <v>-2000000</v>
      </c>
      <c r="X719" s="292" t="str">
        <f t="shared" si="546"/>
        <v>OK</v>
      </c>
      <c r="Z719" s="292" t="s">
        <v>883</v>
      </c>
      <c r="AA719" s="284">
        <f t="shared" si="552"/>
        <v>0</v>
      </c>
      <c r="AB719" s="284">
        <f t="shared" si="553"/>
        <v>-2000000</v>
      </c>
      <c r="AC719" s="292" t="str">
        <f t="shared" si="547"/>
        <v>OK</v>
      </c>
      <c r="AE719" s="333" t="str">
        <f t="shared" si="527"/>
        <v>세입없음</v>
      </c>
      <c r="AG719" s="318">
        <f t="shared" si="548"/>
        <v>732</v>
      </c>
      <c r="AH719" s="290" t="str">
        <f t="shared" si="549"/>
        <v>OK</v>
      </c>
      <c r="AJ719" s="292" t="str">
        <f t="array" ref="AJ719">IF(D719="","",INDEX(구분표!$I$2:$I$313, MATCH(1,(구분표!$E$2:$E$313='17년일출'!C719)*(구분표!$F$2:$F$313='17년일출'!D719)*(구분표!$G$2:$G$313='17년일출'!B719),0)))</f>
        <v>0287</v>
      </c>
      <c r="AL719" s="292"/>
    </row>
    <row r="720" spans="1:38" ht="75" customHeight="1">
      <c r="A720" s="252">
        <v>710</v>
      </c>
      <c r="B720" s="334" t="str">
        <f>IFERROR(VLOOKUP($D720,구분표!$A$2:$C$313,2,FALSE),"")</f>
        <v>도시환경위원회</v>
      </c>
      <c r="C720" s="318" t="str">
        <f>IFERROR(VLOOKUP($D720,구분표!$A$2:$C$313,3,FALSE),"")</f>
        <v>환경국</v>
      </c>
      <c r="D720" s="299" t="s">
        <v>428</v>
      </c>
      <c r="E720" s="280" t="s">
        <v>822</v>
      </c>
      <c r="F720" s="335" t="s">
        <v>824</v>
      </c>
      <c r="G720" s="281">
        <v>1215</v>
      </c>
      <c r="H720" s="280">
        <v>261</v>
      </c>
      <c r="I720" s="336" t="s">
        <v>1550</v>
      </c>
      <c r="J720" s="283">
        <v>50000</v>
      </c>
      <c r="K720" s="284">
        <v>-50000</v>
      </c>
      <c r="L720" s="285"/>
      <c r="M720" s="286">
        <f t="shared" si="497"/>
        <v>0</v>
      </c>
      <c r="N720" s="337">
        <v>-50000</v>
      </c>
      <c r="O720" s="288"/>
      <c r="P720" s="289">
        <f t="shared" si="545"/>
        <v>0</v>
      </c>
      <c r="Q720" s="290" t="str">
        <f t="shared" si="529"/>
        <v>X</v>
      </c>
      <c r="R720" s="371" t="s">
        <v>2119</v>
      </c>
      <c r="S720" s="292" t="s">
        <v>1271</v>
      </c>
      <c r="U720" s="332" t="s">
        <v>883</v>
      </c>
      <c r="V720" s="284">
        <v>0</v>
      </c>
      <c r="W720" s="284">
        <v>-50000</v>
      </c>
      <c r="X720" s="292" t="str">
        <f t="shared" si="546"/>
        <v>OK</v>
      </c>
      <c r="Z720" s="292" t="s">
        <v>883</v>
      </c>
      <c r="AA720" s="284">
        <f t="shared" si="552"/>
        <v>0</v>
      </c>
      <c r="AB720" s="284">
        <f t="shared" si="553"/>
        <v>-50000</v>
      </c>
      <c r="AC720" s="292" t="str">
        <f t="shared" si="547"/>
        <v>OK</v>
      </c>
      <c r="AE720" s="333" t="str">
        <f t="shared" si="527"/>
        <v>세입없음</v>
      </c>
      <c r="AG720" s="318">
        <f t="shared" si="548"/>
        <v>732</v>
      </c>
      <c r="AH720" s="290" t="str">
        <f t="shared" si="549"/>
        <v>OK</v>
      </c>
      <c r="AJ720" s="292" t="str">
        <f t="array" ref="AJ720">IF(D720="","",INDEX(구분표!$I$2:$I$313, MATCH(1,(구분표!$E$2:$E$313='17년일출'!C720)*(구분표!$F$2:$F$313='17년일출'!D720)*(구분표!$G$2:$G$313='17년일출'!B720),0)))</f>
        <v>0287</v>
      </c>
      <c r="AL720" s="292"/>
    </row>
    <row r="721" spans="1:38" ht="50.1" customHeight="1">
      <c r="A721" s="252">
        <v>711</v>
      </c>
      <c r="B721" s="334" t="str">
        <f>IFERROR(VLOOKUP($D721,구분표!$A$2:$C$313,2,FALSE),"")</f>
        <v>도시환경위원회</v>
      </c>
      <c r="C721" s="318" t="str">
        <f>IFERROR(VLOOKUP($D721,구분표!$A$2:$C$313,3,FALSE),"")</f>
        <v>환경국</v>
      </c>
      <c r="D721" s="299" t="s">
        <v>428</v>
      </c>
      <c r="E721" s="280" t="s">
        <v>823</v>
      </c>
      <c r="F721" s="335" t="s">
        <v>824</v>
      </c>
      <c r="G721" s="281">
        <v>1215</v>
      </c>
      <c r="H721" s="280">
        <v>261</v>
      </c>
      <c r="I721" s="336" t="s">
        <v>1794</v>
      </c>
      <c r="J721" s="283"/>
      <c r="K721" s="284"/>
      <c r="L721" s="285">
        <v>30000</v>
      </c>
      <c r="M721" s="286">
        <f t="shared" si="497"/>
        <v>30000</v>
      </c>
      <c r="N721" s="337"/>
      <c r="O721" s="288">
        <v>30000</v>
      </c>
      <c r="P721" s="289">
        <f t="shared" ref="P721:P743" si="559">J721+N721+O721</f>
        <v>30000</v>
      </c>
      <c r="Q721" s="290" t="str">
        <f t="shared" si="529"/>
        <v>X</v>
      </c>
      <c r="R721" s="371" t="s">
        <v>2120</v>
      </c>
      <c r="S721" s="292" t="s">
        <v>1271</v>
      </c>
      <c r="U721" s="332" t="s">
        <v>883</v>
      </c>
      <c r="V721" s="284">
        <v>0</v>
      </c>
      <c r="W721" s="284">
        <v>30000</v>
      </c>
      <c r="X721" s="292" t="str">
        <f t="shared" si="546"/>
        <v>OK</v>
      </c>
      <c r="Z721" s="292" t="s">
        <v>883</v>
      </c>
      <c r="AA721" s="284">
        <f t="shared" si="552"/>
        <v>0</v>
      </c>
      <c r="AB721" s="284">
        <f t="shared" si="553"/>
        <v>30000</v>
      </c>
      <c r="AC721" s="292" t="str">
        <f t="shared" si="547"/>
        <v>OK</v>
      </c>
      <c r="AE721" s="333" t="str">
        <f t="shared" ref="AE721:AE743" si="560">IF(U721="","",IF(U721="도비","세입없음","직접입력"))</f>
        <v>세입없음</v>
      </c>
      <c r="AG721" s="318">
        <f t="shared" si="548"/>
        <v>732</v>
      </c>
      <c r="AH721" s="290" t="str">
        <f t="shared" ref="AH721:AH743" si="561">IF(U721="","",IF(AND(U721="도비",AE721="세입없음"),"OK",IF(AND(U721&lt;&gt;"도비",AE721&lt;&gt;""),"OK","@@")))</f>
        <v>OK</v>
      </c>
      <c r="AJ721" s="292" t="str">
        <f t="array" ref="AJ721">IF(D721="","",INDEX(구분표!$I$2:$I$313, MATCH(1,(구분표!$E$2:$E$313='17년일출'!C721)*(구분표!$F$2:$F$313='17년일출'!D721)*(구분표!$G$2:$G$313='17년일출'!B721),0)))</f>
        <v>0287</v>
      </c>
      <c r="AL721" s="292"/>
    </row>
    <row r="722" spans="1:38" ht="50.1" customHeight="1">
      <c r="A722" s="252">
        <v>712</v>
      </c>
      <c r="B722" s="334" t="str">
        <f>IFERROR(VLOOKUP($D722,구분표!$A$2:$C$313,2,FALSE),"")</f>
        <v>도시환경위원회</v>
      </c>
      <c r="C722" s="318" t="str">
        <f>IFERROR(VLOOKUP($D722,구분표!$A$2:$C$313,3,FALSE),"")</f>
        <v>환경국</v>
      </c>
      <c r="D722" s="299" t="s">
        <v>428</v>
      </c>
      <c r="E722" s="280" t="s">
        <v>823</v>
      </c>
      <c r="F722" s="335" t="s">
        <v>824</v>
      </c>
      <c r="G722" s="281">
        <v>1215</v>
      </c>
      <c r="H722" s="280">
        <v>261</v>
      </c>
      <c r="I722" s="336" t="s">
        <v>1793</v>
      </c>
      <c r="J722" s="283"/>
      <c r="K722" s="284"/>
      <c r="L722" s="285">
        <v>20000</v>
      </c>
      <c r="M722" s="286">
        <f t="shared" si="497"/>
        <v>20000</v>
      </c>
      <c r="N722" s="337"/>
      <c r="O722" s="288">
        <v>20000</v>
      </c>
      <c r="P722" s="289">
        <f t="shared" si="559"/>
        <v>20000</v>
      </c>
      <c r="Q722" s="290" t="str">
        <f t="shared" si="529"/>
        <v>X</v>
      </c>
      <c r="R722" s="371" t="s">
        <v>2121</v>
      </c>
      <c r="S722" s="292" t="s">
        <v>1271</v>
      </c>
      <c r="U722" s="332" t="s">
        <v>883</v>
      </c>
      <c r="V722" s="284">
        <v>0</v>
      </c>
      <c r="W722" s="284">
        <v>20000</v>
      </c>
      <c r="X722" s="292" t="str">
        <f t="shared" si="546"/>
        <v>OK</v>
      </c>
      <c r="Z722" s="292" t="s">
        <v>883</v>
      </c>
      <c r="AA722" s="284">
        <f t="shared" si="552"/>
        <v>0</v>
      </c>
      <c r="AB722" s="284">
        <f t="shared" si="553"/>
        <v>20000</v>
      </c>
      <c r="AC722" s="292" t="str">
        <f t="shared" si="547"/>
        <v>OK</v>
      </c>
      <c r="AE722" s="333" t="str">
        <f t="shared" si="560"/>
        <v>세입없음</v>
      </c>
      <c r="AG722" s="318">
        <f t="shared" si="548"/>
        <v>732</v>
      </c>
      <c r="AH722" s="290" t="str">
        <f t="shared" si="561"/>
        <v>OK</v>
      </c>
      <c r="AJ722" s="292" t="str">
        <f t="array" ref="AJ722">IF(D722="","",INDEX(구분표!$I$2:$I$313, MATCH(1,(구분표!$E$2:$E$313='17년일출'!C722)*(구분표!$F$2:$F$313='17년일출'!D722)*(구분표!$G$2:$G$313='17년일출'!B722),0)))</f>
        <v>0287</v>
      </c>
      <c r="AL722" s="292"/>
    </row>
    <row r="723" spans="1:38" ht="50.1" customHeight="1">
      <c r="A723" s="252">
        <v>713</v>
      </c>
      <c r="B723" s="334" t="str">
        <f>IFERROR(VLOOKUP($D723,구분표!$A$2:$C$313,2,FALSE),"")</f>
        <v>도시환경위원회</v>
      </c>
      <c r="C723" s="318" t="str">
        <f>IFERROR(VLOOKUP($D723,구분표!$A$2:$C$313,3,FALSE),"")</f>
        <v>환경국</v>
      </c>
      <c r="D723" s="299" t="s">
        <v>428</v>
      </c>
      <c r="E723" s="280" t="s">
        <v>822</v>
      </c>
      <c r="F723" s="335" t="s">
        <v>824</v>
      </c>
      <c r="G723" s="281">
        <v>1216</v>
      </c>
      <c r="H723" s="280">
        <v>275</v>
      </c>
      <c r="I723" s="336" t="s">
        <v>1795</v>
      </c>
      <c r="J723" s="283">
        <v>200000</v>
      </c>
      <c r="K723" s="284">
        <v>-200000</v>
      </c>
      <c r="L723" s="285"/>
      <c r="M723" s="286">
        <f t="shared" si="497"/>
        <v>0</v>
      </c>
      <c r="N723" s="337">
        <v>-200000</v>
      </c>
      <c r="O723" s="288"/>
      <c r="P723" s="289">
        <f t="shared" si="559"/>
        <v>0</v>
      </c>
      <c r="Q723" s="290" t="str">
        <f t="shared" si="529"/>
        <v>X</v>
      </c>
      <c r="R723" s="371"/>
      <c r="S723" s="292" t="s">
        <v>1271</v>
      </c>
      <c r="U723" s="332" t="s">
        <v>883</v>
      </c>
      <c r="V723" s="284">
        <v>0</v>
      </c>
      <c r="W723" s="284">
        <v>-200000</v>
      </c>
      <c r="X723" s="292" t="str">
        <f t="shared" si="546"/>
        <v>OK</v>
      </c>
      <c r="Z723" s="292" t="s">
        <v>883</v>
      </c>
      <c r="AA723" s="284">
        <f t="shared" si="552"/>
        <v>0</v>
      </c>
      <c r="AB723" s="284">
        <f t="shared" si="553"/>
        <v>-200000</v>
      </c>
      <c r="AC723" s="292" t="str">
        <f t="shared" si="547"/>
        <v>OK</v>
      </c>
      <c r="AE723" s="333" t="str">
        <f t="shared" si="560"/>
        <v>세입없음</v>
      </c>
      <c r="AG723" s="318">
        <f t="shared" si="548"/>
        <v>732</v>
      </c>
      <c r="AH723" s="290" t="str">
        <f t="shared" si="561"/>
        <v>OK</v>
      </c>
      <c r="AJ723" s="292" t="str">
        <f t="array" ref="AJ723">IF(D723="","",INDEX(구분표!$I$2:$I$313, MATCH(1,(구분표!$E$2:$E$313='17년일출'!C723)*(구분표!$F$2:$F$313='17년일출'!D723)*(구분표!$G$2:$G$313='17년일출'!B723),0)))</f>
        <v>0287</v>
      </c>
      <c r="AL723" s="292"/>
    </row>
    <row r="724" spans="1:38" ht="75" customHeight="1">
      <c r="A724" s="252">
        <v>714</v>
      </c>
      <c r="B724" s="334" t="str">
        <f>IFERROR(VLOOKUP($D724,구분표!$A$2:$C$313,2,FALSE),"")</f>
        <v>도시환경위원회</v>
      </c>
      <c r="C724" s="318" t="str">
        <f>IFERROR(VLOOKUP($D724,구분표!$A$2:$C$313,3,FALSE),"")</f>
        <v>환경국</v>
      </c>
      <c r="D724" s="299" t="s">
        <v>428</v>
      </c>
      <c r="E724" s="280" t="s">
        <v>822</v>
      </c>
      <c r="F724" s="335" t="s">
        <v>824</v>
      </c>
      <c r="G724" s="281">
        <v>1216</v>
      </c>
      <c r="H724" s="280">
        <v>279</v>
      </c>
      <c r="I724" s="336" t="s">
        <v>1551</v>
      </c>
      <c r="J724" s="283">
        <v>100000</v>
      </c>
      <c r="K724" s="284">
        <v>-100000</v>
      </c>
      <c r="L724" s="285"/>
      <c r="M724" s="286">
        <f t="shared" si="497"/>
        <v>0</v>
      </c>
      <c r="N724" s="337">
        <v>-100000</v>
      </c>
      <c r="O724" s="288"/>
      <c r="P724" s="289">
        <f t="shared" si="559"/>
        <v>0</v>
      </c>
      <c r="Q724" s="290" t="str">
        <f t="shared" si="529"/>
        <v>X</v>
      </c>
      <c r="R724" s="362" t="s">
        <v>1553</v>
      </c>
      <c r="S724" s="292" t="s">
        <v>1271</v>
      </c>
      <c r="U724" s="332" t="s">
        <v>883</v>
      </c>
      <c r="V724" s="284">
        <v>0</v>
      </c>
      <c r="W724" s="284">
        <v>-100000</v>
      </c>
      <c r="X724" s="292" t="str">
        <f t="shared" si="546"/>
        <v>OK</v>
      </c>
      <c r="Z724" s="292" t="s">
        <v>883</v>
      </c>
      <c r="AA724" s="284">
        <f t="shared" si="552"/>
        <v>0</v>
      </c>
      <c r="AB724" s="284">
        <f t="shared" si="553"/>
        <v>-100000</v>
      </c>
      <c r="AC724" s="292" t="str">
        <f t="shared" si="547"/>
        <v>OK</v>
      </c>
      <c r="AE724" s="333" t="str">
        <f t="shared" si="560"/>
        <v>세입없음</v>
      </c>
      <c r="AG724" s="318">
        <f t="shared" si="548"/>
        <v>732</v>
      </c>
      <c r="AH724" s="290" t="str">
        <f t="shared" si="561"/>
        <v>OK</v>
      </c>
      <c r="AJ724" s="292" t="str">
        <f t="array" ref="AJ724">IF(D724="","",INDEX(구분표!$I$2:$I$313, MATCH(1,(구분표!$E$2:$E$313='17년일출'!C724)*(구분표!$F$2:$F$313='17년일출'!D724)*(구분표!$G$2:$G$313='17년일출'!B724),0)))</f>
        <v>0287</v>
      </c>
      <c r="AL724" s="292"/>
    </row>
    <row r="725" spans="1:38" ht="66">
      <c r="A725" s="252">
        <v>715</v>
      </c>
      <c r="B725" s="334" t="str">
        <f>IFERROR(VLOOKUP($D725,구분표!$A$2:$C$313,2,FALSE),"")</f>
        <v>도시환경위원회</v>
      </c>
      <c r="C725" s="318" t="str">
        <f>IFERROR(VLOOKUP($D725,구분표!$A$2:$C$313,3,FALSE),"")</f>
        <v>환경국</v>
      </c>
      <c r="D725" s="299" t="s">
        <v>428</v>
      </c>
      <c r="E725" s="280" t="s">
        <v>823</v>
      </c>
      <c r="F725" s="335" t="s">
        <v>824</v>
      </c>
      <c r="G725" s="281">
        <v>1216</v>
      </c>
      <c r="H725" s="280">
        <v>279</v>
      </c>
      <c r="I725" s="336" t="s">
        <v>1552</v>
      </c>
      <c r="J725" s="283"/>
      <c r="K725" s="284"/>
      <c r="L725" s="285">
        <v>300000</v>
      </c>
      <c r="M725" s="286">
        <f t="shared" si="497"/>
        <v>300000</v>
      </c>
      <c r="N725" s="337"/>
      <c r="O725" s="288">
        <v>300000</v>
      </c>
      <c r="P725" s="289">
        <f t="shared" si="559"/>
        <v>300000</v>
      </c>
      <c r="Q725" s="290" t="str">
        <f t="shared" si="529"/>
        <v>X</v>
      </c>
      <c r="R725" s="362" t="s">
        <v>1554</v>
      </c>
      <c r="S725" s="292" t="s">
        <v>1271</v>
      </c>
      <c r="U725" s="332" t="s">
        <v>883</v>
      </c>
      <c r="V725" s="284">
        <v>0</v>
      </c>
      <c r="W725" s="284">
        <v>300000</v>
      </c>
      <c r="X725" s="292" t="str">
        <f t="shared" si="546"/>
        <v>OK</v>
      </c>
      <c r="Z725" s="292" t="s">
        <v>883</v>
      </c>
      <c r="AA725" s="284">
        <f t="shared" si="552"/>
        <v>0</v>
      </c>
      <c r="AB725" s="284">
        <f t="shared" si="553"/>
        <v>300000</v>
      </c>
      <c r="AC725" s="292" t="str">
        <f t="shared" si="547"/>
        <v>OK</v>
      </c>
      <c r="AE725" s="333" t="str">
        <f t="shared" si="560"/>
        <v>세입없음</v>
      </c>
      <c r="AG725" s="318">
        <f t="shared" si="548"/>
        <v>732</v>
      </c>
      <c r="AH725" s="290" t="str">
        <f t="shared" si="561"/>
        <v>OK</v>
      </c>
      <c r="AJ725" s="292" t="str">
        <f t="array" ref="AJ725">IF(D725="","",INDEX(구분표!$I$2:$I$313, MATCH(1,(구분표!$E$2:$E$313='17년일출'!C725)*(구분표!$F$2:$F$313='17년일출'!D725)*(구분표!$G$2:$G$313='17년일출'!B725),0)))</f>
        <v>0287</v>
      </c>
      <c r="AL725" s="292"/>
    </row>
    <row r="726" spans="1:38" ht="50.1" customHeight="1">
      <c r="A726" s="252">
        <v>716</v>
      </c>
      <c r="B726" s="334" t="str">
        <f>IFERROR(VLOOKUP($D726,구분표!$A$2:$C$313,2,FALSE),"")</f>
        <v>도시환경위원회</v>
      </c>
      <c r="C726" s="318" t="str">
        <f>IFERROR(VLOOKUP($D726,구분표!$A$2:$C$313,3,FALSE),"")</f>
        <v>환경국</v>
      </c>
      <c r="D726" s="299" t="s">
        <v>428</v>
      </c>
      <c r="E726" s="280" t="s">
        <v>822</v>
      </c>
      <c r="F726" s="335" t="s">
        <v>824</v>
      </c>
      <c r="G726" s="281">
        <v>1216</v>
      </c>
      <c r="H726" s="280">
        <v>283</v>
      </c>
      <c r="I726" s="336" t="s">
        <v>1260</v>
      </c>
      <c r="J726" s="283">
        <v>200000</v>
      </c>
      <c r="K726" s="284">
        <v>-200000</v>
      </c>
      <c r="L726" s="285"/>
      <c r="M726" s="286">
        <f t="shared" si="497"/>
        <v>0</v>
      </c>
      <c r="N726" s="337">
        <v>-200000</v>
      </c>
      <c r="O726" s="288"/>
      <c r="P726" s="289">
        <f t="shared" si="559"/>
        <v>0</v>
      </c>
      <c r="Q726" s="290" t="str">
        <f t="shared" si="529"/>
        <v>X</v>
      </c>
      <c r="R726" s="400"/>
      <c r="S726" s="292" t="s">
        <v>1271</v>
      </c>
      <c r="U726" s="332" t="s">
        <v>883</v>
      </c>
      <c r="V726" s="284">
        <v>0</v>
      </c>
      <c r="W726" s="284">
        <v>-200000</v>
      </c>
      <c r="X726" s="292" t="str">
        <f t="shared" ref="X726:X757" si="562">IF(SUM($K726:$L726)=SUM($V726:$W726),"OK","검토")</f>
        <v>OK</v>
      </c>
      <c r="Z726" s="292" t="s">
        <v>883</v>
      </c>
      <c r="AA726" s="284">
        <f t="shared" si="552"/>
        <v>0</v>
      </c>
      <c r="AB726" s="284">
        <f t="shared" si="553"/>
        <v>-200000</v>
      </c>
      <c r="AC726" s="292" t="str">
        <f t="shared" ref="AC726:AC757" si="563">IF(SUM(N726:O726)=SUM(AA726:AB726),"OK","검토")</f>
        <v>OK</v>
      </c>
      <c r="AE726" s="333" t="str">
        <f t="shared" si="560"/>
        <v>세입없음</v>
      </c>
      <c r="AG726" s="318">
        <f t="shared" ref="AG726:AG757" si="564">IF(AE726="","",COUNTIF($AE$7:$AE$925,AE726))</f>
        <v>732</v>
      </c>
      <c r="AH726" s="290" t="str">
        <f t="shared" si="561"/>
        <v>OK</v>
      </c>
      <c r="AJ726" s="292" t="str">
        <f t="array" ref="AJ726">IF(D726="","",INDEX(구분표!$I$2:$I$313, MATCH(1,(구분표!$E$2:$E$313='17년일출'!C726)*(구분표!$F$2:$F$313='17년일출'!D726)*(구분표!$G$2:$G$313='17년일출'!B726),0)))</f>
        <v>0287</v>
      </c>
      <c r="AL726" s="292"/>
    </row>
    <row r="727" spans="1:38" ht="50.1" customHeight="1">
      <c r="A727" s="252">
        <v>717</v>
      </c>
      <c r="B727" s="334" t="str">
        <f>IFERROR(VLOOKUP($D727,구분표!$A$2:$C$313,2,FALSE),"")</f>
        <v>도시환경위원회</v>
      </c>
      <c r="C727" s="318" t="str">
        <f>IFERROR(VLOOKUP($D727,구분표!$A$2:$C$313,3,FALSE),"")</f>
        <v>환경국</v>
      </c>
      <c r="D727" s="299" t="s">
        <v>428</v>
      </c>
      <c r="E727" s="280" t="s">
        <v>822</v>
      </c>
      <c r="F727" s="335" t="s">
        <v>824</v>
      </c>
      <c r="G727" s="281">
        <v>1218</v>
      </c>
      <c r="H727" s="280">
        <v>314</v>
      </c>
      <c r="I727" s="336" t="s">
        <v>1261</v>
      </c>
      <c r="J727" s="283">
        <v>250000</v>
      </c>
      <c r="K727" s="284">
        <v>-250000</v>
      </c>
      <c r="L727" s="285"/>
      <c r="M727" s="286">
        <f t="shared" si="497"/>
        <v>0</v>
      </c>
      <c r="N727" s="337">
        <v>-250000</v>
      </c>
      <c r="O727" s="288"/>
      <c r="P727" s="289">
        <f t="shared" si="559"/>
        <v>0</v>
      </c>
      <c r="Q727" s="290" t="str">
        <f t="shared" si="529"/>
        <v>X</v>
      </c>
      <c r="R727" s="400"/>
      <c r="S727" s="292" t="s">
        <v>1271</v>
      </c>
      <c r="U727" s="332" t="s">
        <v>883</v>
      </c>
      <c r="V727" s="284">
        <v>0</v>
      </c>
      <c r="W727" s="284">
        <v>-250000</v>
      </c>
      <c r="X727" s="292" t="str">
        <f t="shared" si="562"/>
        <v>OK</v>
      </c>
      <c r="Z727" s="292" t="s">
        <v>883</v>
      </c>
      <c r="AA727" s="284">
        <f t="shared" si="552"/>
        <v>0</v>
      </c>
      <c r="AB727" s="284">
        <f t="shared" si="553"/>
        <v>-250000</v>
      </c>
      <c r="AC727" s="292" t="str">
        <f t="shared" si="563"/>
        <v>OK</v>
      </c>
      <c r="AE727" s="333" t="str">
        <f t="shared" si="560"/>
        <v>세입없음</v>
      </c>
      <c r="AG727" s="318">
        <f t="shared" si="564"/>
        <v>732</v>
      </c>
      <c r="AH727" s="290" t="str">
        <f t="shared" si="561"/>
        <v>OK</v>
      </c>
      <c r="AJ727" s="292" t="str">
        <f t="array" ref="AJ727">IF(D727="","",INDEX(구분표!$I$2:$I$313, MATCH(1,(구분표!$E$2:$E$313='17년일출'!C727)*(구분표!$F$2:$F$313='17년일출'!D727)*(구분표!$G$2:$G$313='17년일출'!B727),0)))</f>
        <v>0287</v>
      </c>
      <c r="AL727" s="292"/>
    </row>
    <row r="728" spans="1:38" ht="50.1" customHeight="1">
      <c r="A728" s="252">
        <v>718</v>
      </c>
      <c r="B728" s="334" t="str">
        <f>IFERROR(VLOOKUP($D728,구분표!$A$2:$C$313,2,FALSE),"")</f>
        <v>도시환경위원회</v>
      </c>
      <c r="C728" s="318" t="str">
        <f>IFERROR(VLOOKUP($D728,구분표!$A$2:$C$313,3,FALSE),"")</f>
        <v>환경국</v>
      </c>
      <c r="D728" s="299" t="s">
        <v>430</v>
      </c>
      <c r="E728" s="280" t="s">
        <v>822</v>
      </c>
      <c r="F728" s="335" t="s">
        <v>824</v>
      </c>
      <c r="G728" s="281">
        <v>1221</v>
      </c>
      <c r="H728" s="280">
        <v>351</v>
      </c>
      <c r="I728" s="336" t="s">
        <v>1262</v>
      </c>
      <c r="J728" s="283">
        <v>7000000</v>
      </c>
      <c r="K728" s="284">
        <v>-7000000</v>
      </c>
      <c r="L728" s="285"/>
      <c r="M728" s="286">
        <f t="shared" si="497"/>
        <v>0</v>
      </c>
      <c r="N728" s="337">
        <v>-2000000</v>
      </c>
      <c r="O728" s="288"/>
      <c r="P728" s="289">
        <f t="shared" si="559"/>
        <v>5000000</v>
      </c>
      <c r="Q728" s="290" t="str">
        <f t="shared" si="529"/>
        <v>O</v>
      </c>
      <c r="R728" s="400"/>
      <c r="S728" s="292" t="s">
        <v>1271</v>
      </c>
      <c r="U728" s="332" t="s">
        <v>883</v>
      </c>
      <c r="V728" s="284">
        <v>0</v>
      </c>
      <c r="W728" s="284">
        <v>-7000000</v>
      </c>
      <c r="X728" s="292" t="str">
        <f t="shared" si="562"/>
        <v>OK</v>
      </c>
      <c r="Z728" s="292" t="s">
        <v>883</v>
      </c>
      <c r="AA728" s="284">
        <f t="shared" si="552"/>
        <v>0</v>
      </c>
      <c r="AB728" s="284">
        <f t="shared" si="553"/>
        <v>-2000000</v>
      </c>
      <c r="AC728" s="292" t="str">
        <f t="shared" si="563"/>
        <v>OK</v>
      </c>
      <c r="AE728" s="333" t="str">
        <f t="shared" si="560"/>
        <v>세입없음</v>
      </c>
      <c r="AG728" s="318">
        <f t="shared" si="564"/>
        <v>732</v>
      </c>
      <c r="AH728" s="290" t="str">
        <f t="shared" si="561"/>
        <v>OK</v>
      </c>
      <c r="AJ728" s="292" t="str">
        <f t="array" ref="AJ728">IF(D728="","",INDEX(구분표!$I$2:$I$313, MATCH(1,(구분표!$E$2:$E$313='17년일출'!C728)*(구분표!$F$2:$F$313='17년일출'!D728)*(구분표!$G$2:$G$313='17년일출'!B728),0)))</f>
        <v>0288</v>
      </c>
      <c r="AL728" s="292"/>
    </row>
    <row r="729" spans="1:38" ht="50.1" customHeight="1">
      <c r="A729" s="252">
        <v>719</v>
      </c>
      <c r="B729" s="334" t="str">
        <f>IFERROR(VLOOKUP($D729,구분표!$A$2:$C$313,2,FALSE),"")</f>
        <v>도시환경위원회</v>
      </c>
      <c r="C729" s="318" t="str">
        <f>IFERROR(VLOOKUP($D729,구분표!$A$2:$C$313,3,FALSE),"")</f>
        <v>환경국</v>
      </c>
      <c r="D729" s="299" t="s">
        <v>430</v>
      </c>
      <c r="E729" s="280" t="s">
        <v>822</v>
      </c>
      <c r="F729" s="335" t="s">
        <v>824</v>
      </c>
      <c r="G729" s="281">
        <v>1222</v>
      </c>
      <c r="H729" s="280">
        <v>374</v>
      </c>
      <c r="I729" s="336" t="s">
        <v>1005</v>
      </c>
      <c r="J729" s="283">
        <v>281000</v>
      </c>
      <c r="K729" s="284">
        <v>-100000</v>
      </c>
      <c r="L729" s="285"/>
      <c r="M729" s="286">
        <f>J729+K729+L729</f>
        <v>181000</v>
      </c>
      <c r="N729" s="337">
        <v>-100000</v>
      </c>
      <c r="O729" s="288"/>
      <c r="P729" s="289">
        <f>J729+N729+O729</f>
        <v>181000</v>
      </c>
      <c r="Q729" s="290" t="str">
        <f>IF(AND((M729=0),(P729&gt;0)),"O",IF(AND((K729&lt;0),(M729-P729&lt;0)),"O","X"))</f>
        <v>X</v>
      </c>
      <c r="R729" s="400"/>
      <c r="S729" s="292" t="s">
        <v>1271</v>
      </c>
      <c r="U729" s="332" t="s">
        <v>883</v>
      </c>
      <c r="V729" s="284">
        <v>0</v>
      </c>
      <c r="W729" s="284">
        <v>-100000</v>
      </c>
      <c r="X729" s="292" t="str">
        <f t="shared" si="562"/>
        <v>OK</v>
      </c>
      <c r="Z729" s="292" t="s">
        <v>883</v>
      </c>
      <c r="AA729" s="284">
        <f t="shared" si="552"/>
        <v>0</v>
      </c>
      <c r="AB729" s="284">
        <f t="shared" si="553"/>
        <v>-100000</v>
      </c>
      <c r="AC729" s="292" t="str">
        <f t="shared" si="563"/>
        <v>OK</v>
      </c>
      <c r="AE729" s="333" t="str">
        <f t="shared" si="560"/>
        <v>세입없음</v>
      </c>
      <c r="AG729" s="318">
        <f t="shared" si="564"/>
        <v>732</v>
      </c>
      <c r="AH729" s="290" t="str">
        <f t="shared" si="561"/>
        <v>OK</v>
      </c>
      <c r="AJ729" s="292" t="str">
        <f t="array" ref="AJ729">IF(D729="","",INDEX(구분표!$I$2:$I$313, MATCH(1,(구분표!$E$2:$E$313='17년일출'!C729)*(구분표!$F$2:$F$313='17년일출'!D729)*(구분표!$G$2:$G$313='17년일출'!B729),0)))</f>
        <v>0288</v>
      </c>
      <c r="AL729" s="292"/>
    </row>
    <row r="730" spans="1:38" ht="50.1" customHeight="1">
      <c r="A730" s="252">
        <v>720</v>
      </c>
      <c r="B730" s="334" t="str">
        <f>IFERROR(VLOOKUP($D730,구분표!$A$2:$C$313,2,FALSE),"")</f>
        <v>도시환경위원회</v>
      </c>
      <c r="C730" s="318" t="str">
        <f>IFERROR(VLOOKUP($D730,구분표!$A$2:$C$313,3,FALSE),"")</f>
        <v>환경국</v>
      </c>
      <c r="D730" s="299" t="s">
        <v>430</v>
      </c>
      <c r="E730" s="280" t="s">
        <v>822</v>
      </c>
      <c r="F730" s="335"/>
      <c r="G730" s="281">
        <v>1221</v>
      </c>
      <c r="H730" s="280">
        <v>360</v>
      </c>
      <c r="I730" s="336" t="s">
        <v>1006</v>
      </c>
      <c r="J730" s="283">
        <v>14700</v>
      </c>
      <c r="K730" s="284"/>
      <c r="L730" s="285">
        <v>35000</v>
      </c>
      <c r="M730" s="286">
        <f t="shared" si="497"/>
        <v>49700</v>
      </c>
      <c r="N730" s="337"/>
      <c r="O730" s="288">
        <v>35000</v>
      </c>
      <c r="P730" s="289">
        <f t="shared" si="559"/>
        <v>49700</v>
      </c>
      <c r="Q730" s="290" t="str">
        <f t="shared" si="529"/>
        <v>X</v>
      </c>
      <c r="R730" s="400"/>
      <c r="S730" s="292" t="s">
        <v>1271</v>
      </c>
      <c r="U730" s="332" t="s">
        <v>883</v>
      </c>
      <c r="V730" s="284">
        <v>0</v>
      </c>
      <c r="W730" s="284">
        <v>35000</v>
      </c>
      <c r="X730" s="292" t="str">
        <f t="shared" si="562"/>
        <v>OK</v>
      </c>
      <c r="Z730" s="292" t="s">
        <v>883</v>
      </c>
      <c r="AA730" s="284">
        <f t="shared" si="552"/>
        <v>0</v>
      </c>
      <c r="AB730" s="284">
        <f t="shared" si="553"/>
        <v>35000</v>
      </c>
      <c r="AC730" s="292" t="str">
        <f t="shared" si="563"/>
        <v>OK</v>
      </c>
      <c r="AE730" s="333" t="str">
        <f t="shared" si="560"/>
        <v>세입없음</v>
      </c>
      <c r="AG730" s="318">
        <f t="shared" si="564"/>
        <v>732</v>
      </c>
      <c r="AH730" s="290" t="str">
        <f t="shared" si="561"/>
        <v>OK</v>
      </c>
      <c r="AJ730" s="292" t="str">
        <f t="array" ref="AJ730">IF(D730="","",INDEX(구분표!$I$2:$I$313, MATCH(1,(구분표!$E$2:$E$313='17년일출'!C730)*(구분표!$F$2:$F$313='17년일출'!D730)*(구분표!$G$2:$G$313='17년일출'!B730),0)))</f>
        <v>0288</v>
      </c>
      <c r="AL730" s="292"/>
    </row>
    <row r="731" spans="1:38" ht="50.1" customHeight="1">
      <c r="A731" s="252">
        <v>721</v>
      </c>
      <c r="B731" s="334" t="str">
        <f>IFERROR(VLOOKUP($D731,구분표!$A$2:$C$313,2,FALSE),"")</f>
        <v>도시환경위원회</v>
      </c>
      <c r="C731" s="318" t="str">
        <f>IFERROR(VLOOKUP($D731,구분표!$A$2:$C$313,3,FALSE),"")</f>
        <v>환경국</v>
      </c>
      <c r="D731" s="299" t="s">
        <v>432</v>
      </c>
      <c r="E731" s="280" t="s">
        <v>822</v>
      </c>
      <c r="F731" s="335" t="s">
        <v>824</v>
      </c>
      <c r="G731" s="281">
        <v>1226</v>
      </c>
      <c r="H731" s="280">
        <v>415</v>
      </c>
      <c r="I731" s="336" t="s">
        <v>1263</v>
      </c>
      <c r="J731" s="283">
        <v>89250</v>
      </c>
      <c r="K731" s="284"/>
      <c r="L731" s="285">
        <v>50000</v>
      </c>
      <c r="M731" s="286">
        <f t="shared" si="497"/>
        <v>139250</v>
      </c>
      <c r="N731" s="337"/>
      <c r="O731" s="288">
        <v>50000</v>
      </c>
      <c r="P731" s="289">
        <f t="shared" si="559"/>
        <v>139250</v>
      </c>
      <c r="Q731" s="290" t="str">
        <f t="shared" si="529"/>
        <v>X</v>
      </c>
      <c r="R731" s="400"/>
      <c r="S731" s="292" t="s">
        <v>1271</v>
      </c>
      <c r="U731" s="332" t="s">
        <v>883</v>
      </c>
      <c r="V731" s="284">
        <v>0</v>
      </c>
      <c r="W731" s="284">
        <v>50000</v>
      </c>
      <c r="X731" s="292" t="str">
        <f t="shared" si="562"/>
        <v>OK</v>
      </c>
      <c r="Z731" s="292" t="s">
        <v>883</v>
      </c>
      <c r="AA731" s="284">
        <f t="shared" si="552"/>
        <v>0</v>
      </c>
      <c r="AB731" s="284">
        <f t="shared" si="553"/>
        <v>50000</v>
      </c>
      <c r="AC731" s="292" t="str">
        <f t="shared" si="563"/>
        <v>OK</v>
      </c>
      <c r="AE731" s="333" t="str">
        <f t="shared" si="560"/>
        <v>세입없음</v>
      </c>
      <c r="AG731" s="318">
        <f t="shared" si="564"/>
        <v>732</v>
      </c>
      <c r="AH731" s="290" t="str">
        <f t="shared" si="561"/>
        <v>OK</v>
      </c>
      <c r="AJ731" s="292" t="str">
        <f t="array" ref="AJ731">IF(D731="","",INDEX(구분표!$I$2:$I$313, MATCH(1,(구분표!$E$2:$E$313='17년일출'!C731)*(구분표!$F$2:$F$313='17년일출'!D731)*(구분표!$G$2:$G$313='17년일출'!B731),0)))</f>
        <v>0289</v>
      </c>
      <c r="AL731" s="292"/>
    </row>
    <row r="732" spans="1:38" ht="50.1" customHeight="1">
      <c r="A732" s="252">
        <v>722</v>
      </c>
      <c r="B732" s="334" t="str">
        <f>IFERROR(VLOOKUP($D732,구분표!$A$2:$C$313,2,FALSE),"")</f>
        <v>도시환경위원회</v>
      </c>
      <c r="C732" s="318" t="str">
        <f>IFERROR(VLOOKUP($D732,구분표!$A$2:$C$313,3,FALSE),"")</f>
        <v>환경국</v>
      </c>
      <c r="D732" s="299" t="s">
        <v>432</v>
      </c>
      <c r="E732" s="280" t="s">
        <v>822</v>
      </c>
      <c r="F732" s="335" t="s">
        <v>824</v>
      </c>
      <c r="G732" s="281">
        <v>1226</v>
      </c>
      <c r="H732" s="280">
        <v>415</v>
      </c>
      <c r="I732" s="336" t="s">
        <v>1797</v>
      </c>
      <c r="J732" s="283">
        <v>110750</v>
      </c>
      <c r="K732" s="284"/>
      <c r="L732" s="285"/>
      <c r="M732" s="286">
        <f>J732+K732+L732</f>
        <v>110750</v>
      </c>
      <c r="N732" s="337"/>
      <c r="O732" s="288"/>
      <c r="P732" s="289">
        <f>J732+N732+O732</f>
        <v>110750</v>
      </c>
      <c r="Q732" s="290" t="str">
        <f>IF(AND((M732=0),(P732&gt;0)),"O",IF(AND((K732&lt;0),(M732-P732&lt;0)),"O","X"))</f>
        <v>X</v>
      </c>
      <c r="R732" s="400"/>
      <c r="S732" s="292" t="s">
        <v>489</v>
      </c>
      <c r="U732" s="332" t="s">
        <v>489</v>
      </c>
      <c r="V732" s="284">
        <f>IF($U732&lt;&gt;"도비",IF($S732="국도비","직접입력",SUM($K732:$L732)),)</f>
        <v>0</v>
      </c>
      <c r="W732" s="284">
        <f>IF($U732="도비",SUM($K732:$L732),IF($S732="국도비","직접입력",SUM($K732:$L732)-$V732))</f>
        <v>0</v>
      </c>
      <c r="X732" s="292" t="str">
        <f t="shared" si="562"/>
        <v>OK</v>
      </c>
      <c r="Z732" s="292" t="s">
        <v>489</v>
      </c>
      <c r="AA732" s="284">
        <f t="shared" si="552"/>
        <v>0</v>
      </c>
      <c r="AB732" s="284">
        <f t="shared" si="553"/>
        <v>0</v>
      </c>
      <c r="AC732" s="292" t="str">
        <f t="shared" si="563"/>
        <v>OK</v>
      </c>
      <c r="AE732" s="333" t="str">
        <f>IF(U732="","",IF(U732="도비","세입없음","직접입력"))</f>
        <v>세입없음</v>
      </c>
      <c r="AG732" s="318">
        <f t="shared" si="564"/>
        <v>732</v>
      </c>
      <c r="AH732" s="290" t="str">
        <f>IF(U732="","",IF(AND(U732="도비",AE732="세입없음"),"OK",IF(AND(U732&lt;&gt;"도비",AE732&lt;&gt;""),"OK","@@")))</f>
        <v>OK</v>
      </c>
      <c r="AJ732" s="292" t="str">
        <f t="array" ref="AJ732">IF(D732="","",INDEX(구분표!$I$2:$I$313, MATCH(1,(구분표!$E$2:$E$313='17년일출'!C732)*(구분표!$F$2:$F$313='17년일출'!D732)*(구분표!$G$2:$G$313='17년일출'!B732),0)))</f>
        <v>0289</v>
      </c>
      <c r="AL732" s="292"/>
    </row>
    <row r="733" spans="1:38" ht="50.1" customHeight="1">
      <c r="A733" s="252">
        <v>723</v>
      </c>
      <c r="B733" s="334" t="str">
        <f>IFERROR(VLOOKUP($D733,구분표!$A$2:$C$313,2,FALSE),"")</f>
        <v>도시환경위원회</v>
      </c>
      <c r="C733" s="318" t="str">
        <f>IFERROR(VLOOKUP($D733,구분표!$A$2:$C$313,3,FALSE),"")</f>
        <v>환경국</v>
      </c>
      <c r="D733" s="299" t="s">
        <v>436</v>
      </c>
      <c r="E733" s="280" t="s">
        <v>822</v>
      </c>
      <c r="F733" s="335"/>
      <c r="G733" s="281">
        <v>1233</v>
      </c>
      <c r="H733" s="280">
        <v>461</v>
      </c>
      <c r="I733" s="336" t="s">
        <v>1264</v>
      </c>
      <c r="J733" s="283">
        <v>30000</v>
      </c>
      <c r="K733" s="284"/>
      <c r="L733" s="285">
        <v>30000</v>
      </c>
      <c r="M733" s="286">
        <f t="shared" si="497"/>
        <v>60000</v>
      </c>
      <c r="N733" s="337"/>
      <c r="O733" s="288">
        <v>30000</v>
      </c>
      <c r="P733" s="289">
        <f t="shared" si="559"/>
        <v>60000</v>
      </c>
      <c r="Q733" s="290" t="str">
        <f t="shared" si="529"/>
        <v>X</v>
      </c>
      <c r="R733" s="400"/>
      <c r="S733" s="292" t="s">
        <v>1271</v>
      </c>
      <c r="U733" s="332" t="s">
        <v>883</v>
      </c>
      <c r="V733" s="284">
        <v>0</v>
      </c>
      <c r="W733" s="284">
        <v>30000</v>
      </c>
      <c r="X733" s="292" t="str">
        <f t="shared" si="562"/>
        <v>OK</v>
      </c>
      <c r="Z733" s="292" t="s">
        <v>883</v>
      </c>
      <c r="AA733" s="284">
        <f t="shared" si="552"/>
        <v>0</v>
      </c>
      <c r="AB733" s="284">
        <f t="shared" si="553"/>
        <v>30000</v>
      </c>
      <c r="AC733" s="292" t="str">
        <f t="shared" si="563"/>
        <v>OK</v>
      </c>
      <c r="AE733" s="333" t="str">
        <f t="shared" si="560"/>
        <v>세입없음</v>
      </c>
      <c r="AG733" s="318">
        <f t="shared" si="564"/>
        <v>732</v>
      </c>
      <c r="AH733" s="290" t="str">
        <f t="shared" si="561"/>
        <v>OK</v>
      </c>
      <c r="AJ733" s="292" t="str">
        <f t="array" ref="AJ733">IF(D733="","",INDEX(구분표!$I$2:$I$313, MATCH(1,(구분표!$E$2:$E$313='17년일출'!C733)*(구분표!$F$2:$F$313='17년일출'!D733)*(구분표!$G$2:$G$313='17년일출'!B733),0)))</f>
        <v>0291</v>
      </c>
      <c r="AL733" s="292"/>
    </row>
    <row r="734" spans="1:38" ht="50.1" customHeight="1">
      <c r="A734" s="252">
        <v>724</v>
      </c>
      <c r="B734" s="334" t="str">
        <f>IFERROR(VLOOKUP($D734,구분표!$A$2:$C$313,2,FALSE),"")</f>
        <v>도시환경위원회</v>
      </c>
      <c r="C734" s="318" t="str">
        <f>IFERROR(VLOOKUP($D734,구분표!$A$2:$C$313,3,FALSE),"")</f>
        <v>환경국</v>
      </c>
      <c r="D734" s="299" t="s">
        <v>1798</v>
      </c>
      <c r="E734" s="280" t="s">
        <v>1116</v>
      </c>
      <c r="F734" s="335"/>
      <c r="G734" s="281">
        <v>1230</v>
      </c>
      <c r="H734" s="280">
        <v>468</v>
      </c>
      <c r="I734" s="336" t="s">
        <v>1799</v>
      </c>
      <c r="J734" s="283">
        <v>150000</v>
      </c>
      <c r="K734" s="284"/>
      <c r="L734" s="285"/>
      <c r="M734" s="286">
        <f>J734+K734+L734</f>
        <v>150000</v>
      </c>
      <c r="N734" s="337"/>
      <c r="O734" s="288"/>
      <c r="P734" s="289">
        <f>J734+N734+O734</f>
        <v>150000</v>
      </c>
      <c r="Q734" s="290" t="str">
        <f>IF(AND((M734=0),(P734&gt;0)),"O",IF(AND((K734&lt;0),(M734-P734&lt;0)),"O","X"))</f>
        <v>X</v>
      </c>
      <c r="R734" s="400"/>
      <c r="S734" s="292" t="s">
        <v>489</v>
      </c>
      <c r="U734" s="332" t="s">
        <v>489</v>
      </c>
      <c r="V734" s="284">
        <f>IF($U734&lt;&gt;"도비",IF($S734="국도비","직접입력",SUM($K734:$L734)),)</f>
        <v>0</v>
      </c>
      <c r="W734" s="284">
        <f>IF($U734="도비",SUM($K734:$L734),IF($S734="국도비","직접입력",SUM($K734:$L734)-$V734))</f>
        <v>0</v>
      </c>
      <c r="X734" s="292" t="str">
        <f t="shared" si="562"/>
        <v>OK</v>
      </c>
      <c r="Z734" s="292" t="s">
        <v>489</v>
      </c>
      <c r="AA734" s="284">
        <f t="shared" si="552"/>
        <v>0</v>
      </c>
      <c r="AB734" s="284">
        <f t="shared" si="553"/>
        <v>0</v>
      </c>
      <c r="AC734" s="292" t="str">
        <f t="shared" si="563"/>
        <v>OK</v>
      </c>
      <c r="AE734" s="333" t="str">
        <f>IF(U734="","",IF(U734="도비","세입없음","직접입력"))</f>
        <v>세입없음</v>
      </c>
      <c r="AG734" s="318">
        <f t="shared" si="564"/>
        <v>732</v>
      </c>
      <c r="AH734" s="290" t="str">
        <f>IF(U734="","",IF(AND(U734="도비",AE734="세입없음"),"OK",IF(AND(U734&lt;&gt;"도비",AE734&lt;&gt;""),"OK","@@")))</f>
        <v>OK</v>
      </c>
      <c r="AJ734" s="292" t="str">
        <f t="array" ref="AJ734">IF(D734="","",INDEX(구분표!$I$2:$I$313, MATCH(1,(구분표!$E$2:$E$313='17년일출'!C734)*(구분표!$F$2:$F$313='17년일출'!D734)*(구분표!$G$2:$G$313='17년일출'!B734),0)))</f>
        <v>0290</v>
      </c>
      <c r="AL734" s="292"/>
    </row>
    <row r="735" spans="1:38" ht="50.1" customHeight="1">
      <c r="A735" s="252">
        <v>725</v>
      </c>
      <c r="B735" s="334" t="str">
        <f>IFERROR(VLOOKUP($D735,구분표!$A$2:$C$313,2,FALSE),"")</f>
        <v>도시환경위원회</v>
      </c>
      <c r="C735" s="318" t="str">
        <f>IFERROR(VLOOKUP($D735,구분표!$A$2:$C$313,3,FALSE),"")</f>
        <v>환경국</v>
      </c>
      <c r="D735" s="299" t="s">
        <v>2103</v>
      </c>
      <c r="E735" s="280" t="s">
        <v>2104</v>
      </c>
      <c r="F735" s="335"/>
      <c r="G735" s="281">
        <v>1214</v>
      </c>
      <c r="H735" s="280">
        <v>239</v>
      </c>
      <c r="I735" s="336" t="s">
        <v>2105</v>
      </c>
      <c r="J735" s="283">
        <v>100000</v>
      </c>
      <c r="K735" s="284"/>
      <c r="L735" s="285"/>
      <c r="M735" s="286">
        <f>J735+K735+L735</f>
        <v>100000</v>
      </c>
      <c r="N735" s="337"/>
      <c r="O735" s="288">
        <v>50000</v>
      </c>
      <c r="P735" s="289">
        <f>J735+N735+O735</f>
        <v>150000</v>
      </c>
      <c r="Q735" s="290" t="str">
        <f>IF(AND((M735=0),(P735&gt;0)),"O",IF(AND((K735&lt;0),(M735-P735&lt;0)),"O","X"))</f>
        <v>X</v>
      </c>
      <c r="R735" s="400"/>
      <c r="S735" s="292" t="s">
        <v>2106</v>
      </c>
      <c r="U735" s="332" t="s">
        <v>2107</v>
      </c>
      <c r="V735" s="284"/>
      <c r="W735" s="284"/>
      <c r="X735" s="292" t="str">
        <f t="shared" si="562"/>
        <v>OK</v>
      </c>
      <c r="Z735" s="292" t="s">
        <v>2107</v>
      </c>
      <c r="AA735" s="284">
        <v>0</v>
      </c>
      <c r="AB735" s="284">
        <v>50000</v>
      </c>
      <c r="AC735" s="292" t="str">
        <f t="shared" si="563"/>
        <v>OK</v>
      </c>
      <c r="AE735" s="333" t="s">
        <v>1473</v>
      </c>
      <c r="AG735" s="318">
        <f t="shared" si="564"/>
        <v>5</v>
      </c>
      <c r="AH735" s="290" t="str">
        <f>IF(U735="","",IF(AND(U735="도비",AE735="세입없음"),"OK",IF(AND(U735&lt;&gt;"도비",AE735&lt;&gt;""),"OK","@@")))</f>
        <v>OK</v>
      </c>
      <c r="AJ735" s="292" t="str">
        <f t="array" ref="AJ735">IF(D735="","",INDEX(구분표!$I$2:$I$313, MATCH(1,(구분표!$E$2:$E$313='17년일출'!C735)*(구분표!$F$2:$F$313='17년일출'!D735)*(구분표!$G$2:$G$313='17년일출'!B735),0)))</f>
        <v>0287</v>
      </c>
      <c r="AL735" s="292"/>
    </row>
    <row r="736" spans="1:38" ht="50.1" customHeight="1">
      <c r="A736" s="252">
        <v>726</v>
      </c>
      <c r="B736" s="334" t="str">
        <f>IFERROR(VLOOKUP($D736,구분표!$A$2:$C$313,2,FALSE),"")</f>
        <v>도시환경위원회</v>
      </c>
      <c r="C736" s="318" t="str">
        <f>IFERROR(VLOOKUP($D736,구분표!$A$2:$C$313,3,FALSE),"")</f>
        <v>축산산림국</v>
      </c>
      <c r="D736" s="299" t="s">
        <v>438</v>
      </c>
      <c r="E736" s="280" t="s">
        <v>823</v>
      </c>
      <c r="F736" s="335" t="s">
        <v>824</v>
      </c>
      <c r="G736" s="281"/>
      <c r="H736" s="280">
        <v>119</v>
      </c>
      <c r="I736" s="336" t="s">
        <v>1007</v>
      </c>
      <c r="J736" s="283"/>
      <c r="K736" s="284"/>
      <c r="L736" s="285">
        <v>800000</v>
      </c>
      <c r="M736" s="286">
        <f t="shared" si="497"/>
        <v>800000</v>
      </c>
      <c r="N736" s="337"/>
      <c r="O736" s="288">
        <v>800000</v>
      </c>
      <c r="P736" s="289">
        <f t="shared" si="559"/>
        <v>800000</v>
      </c>
      <c r="Q736" s="290" t="str">
        <f t="shared" si="529"/>
        <v>X</v>
      </c>
      <c r="R736" s="400"/>
      <c r="S736" s="292" t="s">
        <v>883</v>
      </c>
      <c r="U736" s="332" t="s">
        <v>883</v>
      </c>
      <c r="V736" s="284">
        <v>0</v>
      </c>
      <c r="W736" s="284">
        <v>800000</v>
      </c>
      <c r="X736" s="292" t="str">
        <f t="shared" si="562"/>
        <v>OK</v>
      </c>
      <c r="Z736" s="292" t="s">
        <v>883</v>
      </c>
      <c r="AA736" s="284">
        <f t="shared" ref="AA736:AA766" si="565">IF($U736&lt;&gt;"도비",IF($S736="국도비","직접입력",SUM($N736:$O736)),)</f>
        <v>0</v>
      </c>
      <c r="AB736" s="284">
        <f t="shared" ref="AB736:AB766" si="566">IF($U736="도비",SUM(N736:O736),IF($S736="국도비","직접입력",SUM(N736:O736)-AA736))</f>
        <v>800000</v>
      </c>
      <c r="AC736" s="292" t="str">
        <f t="shared" si="563"/>
        <v>OK</v>
      </c>
      <c r="AE736" s="333" t="str">
        <f t="shared" si="560"/>
        <v>세입없음</v>
      </c>
      <c r="AG736" s="318">
        <f t="shared" si="564"/>
        <v>732</v>
      </c>
      <c r="AH736" s="290" t="str">
        <f t="shared" si="561"/>
        <v>OK</v>
      </c>
      <c r="AJ736" s="292" t="str">
        <f t="array" ref="AJ736">IF(D736="","",INDEX(구분표!$I$2:$I$313, MATCH(1,(구분표!$E$2:$E$313='17년일출'!C736)*(구분표!$F$2:$F$313='17년일출'!D736)*(구분표!$G$2:$G$313='17년일출'!B736),0)))</f>
        <v>0292</v>
      </c>
      <c r="AL736" s="292"/>
    </row>
    <row r="737" spans="1:38" ht="50.1" customHeight="1">
      <c r="A737" s="252">
        <v>727</v>
      </c>
      <c r="B737" s="334" t="str">
        <f>IFERROR(VLOOKUP($D737,구분표!$A$2:$C$313,2,FALSE),"")</f>
        <v>도시환경위원회</v>
      </c>
      <c r="C737" s="318" t="str">
        <f>IFERROR(VLOOKUP($D737,구분표!$A$2:$C$313,3,FALSE),"")</f>
        <v>축산산림국</v>
      </c>
      <c r="D737" s="299" t="s">
        <v>438</v>
      </c>
      <c r="E737" s="280" t="s">
        <v>823</v>
      </c>
      <c r="F737" s="335" t="s">
        <v>824</v>
      </c>
      <c r="G737" s="281"/>
      <c r="H737" s="280">
        <v>119</v>
      </c>
      <c r="I737" s="336" t="s">
        <v>1008</v>
      </c>
      <c r="J737" s="283"/>
      <c r="K737" s="284"/>
      <c r="L737" s="285">
        <v>1830000</v>
      </c>
      <c r="M737" s="286">
        <f t="shared" si="497"/>
        <v>1830000</v>
      </c>
      <c r="N737" s="337"/>
      <c r="O737" s="288">
        <v>1830000</v>
      </c>
      <c r="P737" s="289">
        <f t="shared" si="559"/>
        <v>1830000</v>
      </c>
      <c r="Q737" s="290" t="str">
        <f t="shared" si="529"/>
        <v>X</v>
      </c>
      <c r="R737" s="400"/>
      <c r="S737" s="292" t="s">
        <v>883</v>
      </c>
      <c r="U737" s="332" t="s">
        <v>883</v>
      </c>
      <c r="V737" s="284">
        <v>0</v>
      </c>
      <c r="W737" s="284">
        <v>1830000</v>
      </c>
      <c r="X737" s="292" t="str">
        <f t="shared" si="562"/>
        <v>OK</v>
      </c>
      <c r="Z737" s="292" t="s">
        <v>883</v>
      </c>
      <c r="AA737" s="284">
        <f t="shared" si="565"/>
        <v>0</v>
      </c>
      <c r="AB737" s="284">
        <f t="shared" si="566"/>
        <v>1830000</v>
      </c>
      <c r="AC737" s="292" t="str">
        <f t="shared" si="563"/>
        <v>OK</v>
      </c>
      <c r="AE737" s="333" t="str">
        <f t="shared" si="560"/>
        <v>세입없음</v>
      </c>
      <c r="AG737" s="318">
        <f t="shared" si="564"/>
        <v>732</v>
      </c>
      <c r="AH737" s="290" t="str">
        <f t="shared" si="561"/>
        <v>OK</v>
      </c>
      <c r="AJ737" s="292" t="str">
        <f t="array" ref="AJ737">IF(D737="","",INDEX(구분표!$I$2:$I$313, MATCH(1,(구분표!$E$2:$E$313='17년일출'!C737)*(구분표!$F$2:$F$313='17년일출'!D737)*(구분표!$G$2:$G$313='17년일출'!B737),0)))</f>
        <v>0292</v>
      </c>
      <c r="AL737" s="292"/>
    </row>
    <row r="738" spans="1:38" ht="50.1" customHeight="1">
      <c r="A738" s="252">
        <v>728</v>
      </c>
      <c r="B738" s="334" t="str">
        <f>IFERROR(VLOOKUP($D738,구분표!$A$2:$C$313,2,FALSE),"")</f>
        <v>도시환경위원회</v>
      </c>
      <c r="C738" s="318" t="str">
        <f>IFERROR(VLOOKUP($D738,구분표!$A$2:$C$313,3,FALSE),"")</f>
        <v>축산산림국</v>
      </c>
      <c r="D738" s="299" t="s">
        <v>438</v>
      </c>
      <c r="E738" s="280" t="s">
        <v>823</v>
      </c>
      <c r="F738" s="335" t="s">
        <v>824</v>
      </c>
      <c r="G738" s="281"/>
      <c r="H738" s="280">
        <v>119</v>
      </c>
      <c r="I738" s="336" t="s">
        <v>1009</v>
      </c>
      <c r="J738" s="283"/>
      <c r="K738" s="284"/>
      <c r="L738" s="285">
        <v>770000</v>
      </c>
      <c r="M738" s="286">
        <f t="shared" ref="M738:M800" si="567">J738+K738+L738</f>
        <v>770000</v>
      </c>
      <c r="N738" s="337"/>
      <c r="O738" s="288">
        <v>770000</v>
      </c>
      <c r="P738" s="289">
        <f t="shared" si="559"/>
        <v>770000</v>
      </c>
      <c r="Q738" s="290" t="str">
        <f t="shared" si="529"/>
        <v>X</v>
      </c>
      <c r="R738" s="400"/>
      <c r="S738" s="292" t="s">
        <v>883</v>
      </c>
      <c r="U738" s="332" t="s">
        <v>883</v>
      </c>
      <c r="V738" s="284">
        <v>0</v>
      </c>
      <c r="W738" s="284">
        <v>770000</v>
      </c>
      <c r="X738" s="292" t="str">
        <f t="shared" si="562"/>
        <v>OK</v>
      </c>
      <c r="Z738" s="292" t="s">
        <v>883</v>
      </c>
      <c r="AA738" s="284">
        <f t="shared" si="565"/>
        <v>0</v>
      </c>
      <c r="AB738" s="284">
        <f t="shared" si="566"/>
        <v>770000</v>
      </c>
      <c r="AC738" s="292" t="str">
        <f t="shared" si="563"/>
        <v>OK</v>
      </c>
      <c r="AE738" s="333" t="str">
        <f t="shared" si="560"/>
        <v>세입없음</v>
      </c>
      <c r="AG738" s="318">
        <f t="shared" si="564"/>
        <v>732</v>
      </c>
      <c r="AH738" s="290" t="str">
        <f t="shared" si="561"/>
        <v>OK</v>
      </c>
      <c r="AJ738" s="292" t="str">
        <f t="array" ref="AJ738">IF(D738="","",INDEX(구분표!$I$2:$I$313, MATCH(1,(구분표!$E$2:$E$313='17년일출'!C738)*(구분표!$F$2:$F$313='17년일출'!D738)*(구분표!$G$2:$G$313='17년일출'!B738),0)))</f>
        <v>0292</v>
      </c>
      <c r="AL738" s="292"/>
    </row>
    <row r="739" spans="1:38" ht="83.25" customHeight="1">
      <c r="A739" s="252">
        <v>729</v>
      </c>
      <c r="B739" s="334" t="str">
        <f>IFERROR(VLOOKUP($D739,구분표!$A$2:$C$313,2,FALSE),"")</f>
        <v>도시환경위원회</v>
      </c>
      <c r="C739" s="318" t="str">
        <f>IFERROR(VLOOKUP($D739,구분표!$A$2:$C$313,3,FALSE),"")</f>
        <v>축산산림국</v>
      </c>
      <c r="D739" s="299" t="s">
        <v>438</v>
      </c>
      <c r="E739" s="280" t="s">
        <v>822</v>
      </c>
      <c r="F739" s="335"/>
      <c r="G739" s="281">
        <v>1243</v>
      </c>
      <c r="H739" s="280">
        <v>46</v>
      </c>
      <c r="I739" s="336" t="s">
        <v>1556</v>
      </c>
      <c r="J739" s="283">
        <v>100000</v>
      </c>
      <c r="K739" s="284">
        <v>-80000</v>
      </c>
      <c r="L739" s="285"/>
      <c r="M739" s="286">
        <f t="shared" si="567"/>
        <v>20000</v>
      </c>
      <c r="N739" s="337">
        <v>-100000</v>
      </c>
      <c r="O739" s="288"/>
      <c r="P739" s="289">
        <f t="shared" si="559"/>
        <v>0</v>
      </c>
      <c r="Q739" s="290" t="str">
        <f t="shared" si="529"/>
        <v>X</v>
      </c>
      <c r="R739" s="400"/>
      <c r="S739" s="292" t="s">
        <v>883</v>
      </c>
      <c r="U739" s="332" t="s">
        <v>883</v>
      </c>
      <c r="V739" s="284">
        <v>0</v>
      </c>
      <c r="W739" s="284">
        <v>-80000</v>
      </c>
      <c r="X739" s="292" t="str">
        <f t="shared" si="562"/>
        <v>OK</v>
      </c>
      <c r="Z739" s="292" t="s">
        <v>883</v>
      </c>
      <c r="AA739" s="284">
        <f t="shared" si="565"/>
        <v>0</v>
      </c>
      <c r="AB739" s="284">
        <f t="shared" si="566"/>
        <v>-100000</v>
      </c>
      <c r="AC739" s="292" t="str">
        <f t="shared" si="563"/>
        <v>OK</v>
      </c>
      <c r="AE739" s="333" t="str">
        <f t="shared" si="560"/>
        <v>세입없음</v>
      </c>
      <c r="AG739" s="318">
        <f t="shared" si="564"/>
        <v>732</v>
      </c>
      <c r="AH739" s="290" t="str">
        <f t="shared" si="561"/>
        <v>OK</v>
      </c>
      <c r="AJ739" s="292" t="str">
        <f t="array" ref="AJ739">IF(D739="","",INDEX(구분표!$I$2:$I$313, MATCH(1,(구분표!$E$2:$E$313='17년일출'!C739)*(구분표!$F$2:$F$313='17년일출'!D739)*(구분표!$G$2:$G$313='17년일출'!B739),0)))</f>
        <v>0292</v>
      </c>
      <c r="AL739" s="292"/>
    </row>
    <row r="740" spans="1:38" ht="50.1" customHeight="1">
      <c r="A740" s="252">
        <v>730</v>
      </c>
      <c r="B740" s="334" t="str">
        <f>IFERROR(VLOOKUP($D740,구분표!$A$2:$C$313,2,FALSE),"")</f>
        <v>도시환경위원회</v>
      </c>
      <c r="C740" s="318" t="str">
        <f>IFERROR(VLOOKUP($D740,구분표!$A$2:$C$313,3,FALSE),"")</f>
        <v>축산산림국</v>
      </c>
      <c r="D740" s="299" t="s">
        <v>438</v>
      </c>
      <c r="E740" s="280" t="s">
        <v>822</v>
      </c>
      <c r="F740" s="335"/>
      <c r="G740" s="281">
        <v>1243</v>
      </c>
      <c r="H740" s="280">
        <v>46</v>
      </c>
      <c r="I740" s="336" t="s">
        <v>1555</v>
      </c>
      <c r="J740" s="283">
        <v>100000</v>
      </c>
      <c r="K740" s="284">
        <v>-100000</v>
      </c>
      <c r="L740" s="285"/>
      <c r="M740" s="286">
        <f t="shared" si="567"/>
        <v>0</v>
      </c>
      <c r="N740" s="337">
        <v>-100000</v>
      </c>
      <c r="O740" s="288"/>
      <c r="P740" s="289">
        <f t="shared" si="559"/>
        <v>0</v>
      </c>
      <c r="Q740" s="290" t="str">
        <f t="shared" si="529"/>
        <v>X</v>
      </c>
      <c r="R740" s="400"/>
      <c r="S740" s="292" t="s">
        <v>883</v>
      </c>
      <c r="U740" s="332" t="s">
        <v>883</v>
      </c>
      <c r="V740" s="284">
        <v>0</v>
      </c>
      <c r="W740" s="284">
        <v>-100000</v>
      </c>
      <c r="X740" s="292" t="str">
        <f t="shared" si="562"/>
        <v>OK</v>
      </c>
      <c r="Z740" s="292" t="s">
        <v>883</v>
      </c>
      <c r="AA740" s="284">
        <f t="shared" si="565"/>
        <v>0</v>
      </c>
      <c r="AB740" s="284">
        <f t="shared" si="566"/>
        <v>-100000</v>
      </c>
      <c r="AC740" s="292" t="str">
        <f t="shared" si="563"/>
        <v>OK</v>
      </c>
      <c r="AE740" s="333" t="str">
        <f t="shared" si="560"/>
        <v>세입없음</v>
      </c>
      <c r="AG740" s="318">
        <f t="shared" si="564"/>
        <v>732</v>
      </c>
      <c r="AH740" s="290" t="str">
        <f t="shared" si="561"/>
        <v>OK</v>
      </c>
      <c r="AJ740" s="292" t="str">
        <f t="array" ref="AJ740">IF(D740="","",INDEX(구분표!$I$2:$I$313, MATCH(1,(구분표!$E$2:$E$313='17년일출'!C740)*(구분표!$F$2:$F$313='17년일출'!D740)*(구분표!$G$2:$G$313='17년일출'!B740),0)))</f>
        <v>0292</v>
      </c>
      <c r="AL740" s="292"/>
    </row>
    <row r="741" spans="1:38" ht="50.1" customHeight="1">
      <c r="A741" s="252">
        <v>731</v>
      </c>
      <c r="B741" s="334" t="str">
        <f>IFERROR(VLOOKUP($D741,구분표!$A$2:$C$313,2,FALSE),"")</f>
        <v>도시환경위원회</v>
      </c>
      <c r="C741" s="318" t="str">
        <f>IFERROR(VLOOKUP($D741,구분표!$A$2:$C$313,3,FALSE),"")</f>
        <v>축산산림국</v>
      </c>
      <c r="D741" s="299" t="s">
        <v>438</v>
      </c>
      <c r="E741" s="280" t="s">
        <v>823</v>
      </c>
      <c r="F741" s="335" t="s">
        <v>824</v>
      </c>
      <c r="G741" s="281"/>
      <c r="H741" s="280">
        <v>124</v>
      </c>
      <c r="I741" s="336" t="s">
        <v>1010</v>
      </c>
      <c r="J741" s="283"/>
      <c r="K741" s="284"/>
      <c r="L741" s="285">
        <v>480000</v>
      </c>
      <c r="M741" s="286">
        <f t="shared" si="567"/>
        <v>480000</v>
      </c>
      <c r="N741" s="337"/>
      <c r="O741" s="288">
        <v>480000</v>
      </c>
      <c r="P741" s="289">
        <f t="shared" si="559"/>
        <v>480000</v>
      </c>
      <c r="Q741" s="290" t="str">
        <f t="shared" si="529"/>
        <v>X</v>
      </c>
      <c r="R741" s="400"/>
      <c r="S741" s="292" t="s">
        <v>883</v>
      </c>
      <c r="U741" s="332" t="s">
        <v>883</v>
      </c>
      <c r="V741" s="284">
        <v>0</v>
      </c>
      <c r="W741" s="284">
        <v>480000</v>
      </c>
      <c r="X741" s="292" t="str">
        <f t="shared" si="562"/>
        <v>OK</v>
      </c>
      <c r="Z741" s="292" t="s">
        <v>883</v>
      </c>
      <c r="AA741" s="284">
        <f t="shared" si="565"/>
        <v>0</v>
      </c>
      <c r="AB741" s="284">
        <f t="shared" si="566"/>
        <v>480000</v>
      </c>
      <c r="AC741" s="292" t="str">
        <f t="shared" si="563"/>
        <v>OK</v>
      </c>
      <c r="AE741" s="333" t="str">
        <f t="shared" si="560"/>
        <v>세입없음</v>
      </c>
      <c r="AG741" s="318">
        <f t="shared" si="564"/>
        <v>732</v>
      </c>
      <c r="AH741" s="290" t="str">
        <f t="shared" si="561"/>
        <v>OK</v>
      </c>
      <c r="AJ741" s="292" t="str">
        <f t="array" ref="AJ741">IF(D741="","",INDEX(구분표!$I$2:$I$313, MATCH(1,(구분표!$E$2:$E$313='17년일출'!C741)*(구분표!$F$2:$F$313='17년일출'!D741)*(구분표!$G$2:$G$313='17년일출'!B741),0)))</f>
        <v>0292</v>
      </c>
      <c r="AL741" s="292"/>
    </row>
    <row r="742" spans="1:38" ht="50.1" customHeight="1">
      <c r="A742" s="252">
        <v>732</v>
      </c>
      <c r="B742" s="334" t="str">
        <f>IFERROR(VLOOKUP($D742,구분표!$A$2:$C$313,2,FALSE),"")</f>
        <v>도시환경위원회</v>
      </c>
      <c r="C742" s="318" t="str">
        <f>IFERROR(VLOOKUP($D742,구분표!$A$2:$C$313,3,FALSE),"")</f>
        <v>축산산림국</v>
      </c>
      <c r="D742" s="299" t="s">
        <v>438</v>
      </c>
      <c r="E742" s="280" t="s">
        <v>822</v>
      </c>
      <c r="F742" s="335"/>
      <c r="G742" s="281">
        <v>1243</v>
      </c>
      <c r="H742" s="280">
        <v>32</v>
      </c>
      <c r="I742" s="336" t="s">
        <v>1265</v>
      </c>
      <c r="J742" s="283">
        <v>100000</v>
      </c>
      <c r="K742" s="284"/>
      <c r="L742" s="285">
        <v>40000</v>
      </c>
      <c r="M742" s="286">
        <f t="shared" si="567"/>
        <v>140000</v>
      </c>
      <c r="N742" s="337"/>
      <c r="O742" s="288">
        <v>40000</v>
      </c>
      <c r="P742" s="289">
        <f t="shared" si="559"/>
        <v>140000</v>
      </c>
      <c r="Q742" s="290" t="str">
        <f t="shared" si="529"/>
        <v>X</v>
      </c>
      <c r="R742" s="400"/>
      <c r="S742" s="292" t="s">
        <v>883</v>
      </c>
      <c r="U742" s="332" t="s">
        <v>883</v>
      </c>
      <c r="V742" s="284">
        <v>0</v>
      </c>
      <c r="W742" s="284">
        <v>40000</v>
      </c>
      <c r="X742" s="292" t="str">
        <f t="shared" si="562"/>
        <v>OK</v>
      </c>
      <c r="Z742" s="292" t="s">
        <v>883</v>
      </c>
      <c r="AA742" s="284">
        <f t="shared" si="565"/>
        <v>0</v>
      </c>
      <c r="AB742" s="284">
        <f t="shared" si="566"/>
        <v>40000</v>
      </c>
      <c r="AC742" s="292" t="str">
        <f t="shared" si="563"/>
        <v>OK</v>
      </c>
      <c r="AE742" s="333" t="str">
        <f t="shared" si="560"/>
        <v>세입없음</v>
      </c>
      <c r="AG742" s="318">
        <f t="shared" si="564"/>
        <v>732</v>
      </c>
      <c r="AH742" s="290" t="str">
        <f t="shared" si="561"/>
        <v>OK</v>
      </c>
      <c r="AJ742" s="292" t="str">
        <f t="array" ref="AJ742">IF(D742="","",INDEX(구분표!$I$2:$I$313, MATCH(1,(구분표!$E$2:$E$313='17년일출'!C742)*(구분표!$F$2:$F$313='17년일출'!D742)*(구분표!$G$2:$G$313='17년일출'!B742),0)))</f>
        <v>0292</v>
      </c>
      <c r="AL742" s="292"/>
    </row>
    <row r="743" spans="1:38" ht="68.25" customHeight="1">
      <c r="A743" s="252">
        <v>733</v>
      </c>
      <c r="B743" s="334" t="str">
        <f>IFERROR(VLOOKUP($D743,구분표!$A$2:$C$313,2,FALSE),"")</f>
        <v>도시환경위원회</v>
      </c>
      <c r="C743" s="318" t="str">
        <f>IFERROR(VLOOKUP($D743,구분표!$A$2:$C$313,3,FALSE),"")</f>
        <v>축산산림국</v>
      </c>
      <c r="D743" s="299" t="s">
        <v>438</v>
      </c>
      <c r="E743" s="280" t="s">
        <v>822</v>
      </c>
      <c r="F743" s="335"/>
      <c r="G743" s="281">
        <v>1242</v>
      </c>
      <c r="H743" s="280">
        <v>17</v>
      </c>
      <c r="I743" s="336" t="s">
        <v>2298</v>
      </c>
      <c r="J743" s="283">
        <v>20000</v>
      </c>
      <c r="K743" s="284"/>
      <c r="L743" s="285"/>
      <c r="M743" s="286">
        <f t="shared" si="567"/>
        <v>20000</v>
      </c>
      <c r="N743" s="337"/>
      <c r="O743" s="288"/>
      <c r="P743" s="289">
        <f t="shared" si="559"/>
        <v>20000</v>
      </c>
      <c r="Q743" s="290" t="str">
        <f t="shared" si="529"/>
        <v>X</v>
      </c>
      <c r="R743" s="372" t="s">
        <v>1557</v>
      </c>
      <c r="S743" s="292" t="s">
        <v>883</v>
      </c>
      <c r="U743" s="332" t="s">
        <v>883</v>
      </c>
      <c r="V743" s="284">
        <v>0</v>
      </c>
      <c r="W743" s="284">
        <v>0</v>
      </c>
      <c r="X743" s="292" t="str">
        <f t="shared" si="562"/>
        <v>OK</v>
      </c>
      <c r="Z743" s="292" t="s">
        <v>883</v>
      </c>
      <c r="AA743" s="284">
        <f t="shared" si="565"/>
        <v>0</v>
      </c>
      <c r="AB743" s="284">
        <f t="shared" si="566"/>
        <v>0</v>
      </c>
      <c r="AC743" s="292" t="str">
        <f t="shared" si="563"/>
        <v>OK</v>
      </c>
      <c r="AE743" s="333" t="str">
        <f t="shared" si="560"/>
        <v>세입없음</v>
      </c>
      <c r="AG743" s="318">
        <f t="shared" si="564"/>
        <v>732</v>
      </c>
      <c r="AH743" s="290" t="str">
        <f t="shared" si="561"/>
        <v>OK</v>
      </c>
      <c r="AJ743" s="292" t="str">
        <f t="array" ref="AJ743">IF(D743="","",INDEX(구분표!$I$2:$I$313, MATCH(1,(구분표!$E$2:$E$313='17년일출'!C743)*(구분표!$F$2:$F$313='17년일출'!D743)*(구분표!$G$2:$G$313='17년일출'!B743),0)))</f>
        <v>0292</v>
      </c>
      <c r="AL743" s="292"/>
    </row>
    <row r="744" spans="1:38" ht="50.1" customHeight="1">
      <c r="A744" s="252">
        <v>734</v>
      </c>
      <c r="B744" s="334" t="str">
        <f>IFERROR(VLOOKUP($D744,구분표!$A$2:$C$313,2,FALSE),"")</f>
        <v>도시환경위원회</v>
      </c>
      <c r="C744" s="318" t="str">
        <f>IFERROR(VLOOKUP($D744,구분표!$A$2:$C$313,3,FALSE),"")</f>
        <v>축산산림국</v>
      </c>
      <c r="D744" s="299" t="s">
        <v>438</v>
      </c>
      <c r="E744" s="280" t="s">
        <v>822</v>
      </c>
      <c r="F744" s="335"/>
      <c r="G744" s="281">
        <v>1243</v>
      </c>
      <c r="H744" s="280">
        <v>29</v>
      </c>
      <c r="I744" s="336" t="s">
        <v>1266</v>
      </c>
      <c r="J744" s="283">
        <v>550000</v>
      </c>
      <c r="K744" s="284">
        <v>-50000</v>
      </c>
      <c r="L744" s="285"/>
      <c r="M744" s="286">
        <f t="shared" si="567"/>
        <v>500000</v>
      </c>
      <c r="N744" s="337">
        <v>-50000</v>
      </c>
      <c r="O744" s="288"/>
      <c r="P744" s="289">
        <f t="shared" ref="P744:P758" si="568">J744+N744+O744</f>
        <v>500000</v>
      </c>
      <c r="Q744" s="290" t="str">
        <f t="shared" si="529"/>
        <v>X</v>
      </c>
      <c r="R744" s="400"/>
      <c r="S744" s="292" t="s">
        <v>883</v>
      </c>
      <c r="U744" s="332" t="s">
        <v>883</v>
      </c>
      <c r="V744" s="284">
        <v>0</v>
      </c>
      <c r="W744" s="284">
        <v>-50000</v>
      </c>
      <c r="X744" s="292" t="str">
        <f t="shared" si="562"/>
        <v>OK</v>
      </c>
      <c r="Z744" s="292" t="s">
        <v>883</v>
      </c>
      <c r="AA744" s="284">
        <f t="shared" si="565"/>
        <v>0</v>
      </c>
      <c r="AB744" s="284">
        <f t="shared" si="566"/>
        <v>-50000</v>
      </c>
      <c r="AC744" s="292" t="str">
        <f t="shared" si="563"/>
        <v>OK</v>
      </c>
      <c r="AE744" s="333" t="str">
        <f t="shared" ref="AE744:AE758" si="569">IF(U744="","",IF(U744="도비","세입없음","직접입력"))</f>
        <v>세입없음</v>
      </c>
      <c r="AG744" s="318">
        <f t="shared" si="564"/>
        <v>732</v>
      </c>
      <c r="AH744" s="290" t="str">
        <f t="shared" ref="AH744:AH758" si="570">IF(U744="","",IF(AND(U744="도비",AE744="세입없음"),"OK",IF(AND(U744&lt;&gt;"도비",AE744&lt;&gt;""),"OK","@@")))</f>
        <v>OK</v>
      </c>
      <c r="AJ744" s="292" t="str">
        <f t="array" ref="AJ744">IF(D744="","",INDEX(구분표!$I$2:$I$313, MATCH(1,(구분표!$E$2:$E$313='17년일출'!C744)*(구분표!$F$2:$F$313='17년일출'!D744)*(구분표!$G$2:$G$313='17년일출'!B744),0)))</f>
        <v>0292</v>
      </c>
      <c r="AL744" s="292"/>
    </row>
    <row r="745" spans="1:38" ht="50.1" customHeight="1">
      <c r="A745" s="252">
        <v>735</v>
      </c>
      <c r="B745" s="334" t="str">
        <f>IFERROR(VLOOKUP($D745,구분표!$A$2:$C$313,2,FALSE),"")</f>
        <v>도시환경위원회</v>
      </c>
      <c r="C745" s="318" t="str">
        <f>IFERROR(VLOOKUP($D745,구분표!$A$2:$C$313,3,FALSE),"")</f>
        <v>축산산림국</v>
      </c>
      <c r="D745" s="299" t="s">
        <v>438</v>
      </c>
      <c r="E745" s="280" t="s">
        <v>823</v>
      </c>
      <c r="F745" s="335"/>
      <c r="G745" s="281">
        <v>1243</v>
      </c>
      <c r="H745" s="280">
        <v>29</v>
      </c>
      <c r="I745" s="339" t="s">
        <v>1267</v>
      </c>
      <c r="J745" s="283"/>
      <c r="K745" s="284"/>
      <c r="L745" s="285">
        <v>50000</v>
      </c>
      <c r="M745" s="286">
        <f t="shared" si="567"/>
        <v>50000</v>
      </c>
      <c r="N745" s="337"/>
      <c r="O745" s="288">
        <v>50000</v>
      </c>
      <c r="P745" s="289">
        <f t="shared" si="568"/>
        <v>50000</v>
      </c>
      <c r="Q745" s="290" t="str">
        <f t="shared" si="529"/>
        <v>X</v>
      </c>
      <c r="R745" s="400" t="s">
        <v>2130</v>
      </c>
      <c r="S745" s="292" t="s">
        <v>883</v>
      </c>
      <c r="U745" s="332" t="s">
        <v>883</v>
      </c>
      <c r="V745" s="284">
        <v>0</v>
      </c>
      <c r="W745" s="284">
        <v>50000</v>
      </c>
      <c r="X745" s="292" t="str">
        <f t="shared" si="562"/>
        <v>OK</v>
      </c>
      <c r="Z745" s="292" t="s">
        <v>883</v>
      </c>
      <c r="AA745" s="284">
        <f t="shared" si="565"/>
        <v>0</v>
      </c>
      <c r="AB745" s="284">
        <f t="shared" si="566"/>
        <v>50000</v>
      </c>
      <c r="AC745" s="292" t="str">
        <f t="shared" si="563"/>
        <v>OK</v>
      </c>
      <c r="AE745" s="333" t="str">
        <f t="shared" si="569"/>
        <v>세입없음</v>
      </c>
      <c r="AG745" s="318">
        <f t="shared" si="564"/>
        <v>732</v>
      </c>
      <c r="AH745" s="290" t="str">
        <f t="shared" si="570"/>
        <v>OK</v>
      </c>
      <c r="AJ745" s="292" t="str">
        <f t="array" ref="AJ745">IF(D745="","",INDEX(구분표!$I$2:$I$313, MATCH(1,(구분표!$E$2:$E$313='17년일출'!C745)*(구분표!$F$2:$F$313='17년일출'!D745)*(구분표!$G$2:$G$313='17년일출'!B745),0)))</f>
        <v>0292</v>
      </c>
      <c r="AL745" s="292"/>
    </row>
    <row r="746" spans="1:38" ht="50.1" customHeight="1">
      <c r="A746" s="252">
        <v>736</v>
      </c>
      <c r="B746" s="334" t="str">
        <f>IFERROR(VLOOKUP($D746,구분표!$A$2:$C$313,2,FALSE),"")</f>
        <v>도시환경위원회</v>
      </c>
      <c r="C746" s="318" t="str">
        <f>IFERROR(VLOOKUP($D746,구분표!$A$2:$C$313,3,FALSE),"")</f>
        <v>축산산림국</v>
      </c>
      <c r="D746" s="299" t="s">
        <v>438</v>
      </c>
      <c r="E746" s="280" t="s">
        <v>823</v>
      </c>
      <c r="F746" s="335"/>
      <c r="G746" s="281"/>
      <c r="H746" s="280">
        <v>117</v>
      </c>
      <c r="I746" s="336" t="s">
        <v>1268</v>
      </c>
      <c r="J746" s="283"/>
      <c r="K746" s="284"/>
      <c r="L746" s="285">
        <v>800000</v>
      </c>
      <c r="M746" s="286">
        <f t="shared" si="567"/>
        <v>800000</v>
      </c>
      <c r="N746" s="337"/>
      <c r="O746" s="288">
        <v>600000</v>
      </c>
      <c r="P746" s="289">
        <f t="shared" si="568"/>
        <v>600000</v>
      </c>
      <c r="Q746" s="290" t="str">
        <f t="shared" si="529"/>
        <v>X</v>
      </c>
      <c r="R746" s="400"/>
      <c r="S746" s="292" t="s">
        <v>883</v>
      </c>
      <c r="U746" s="332" t="s">
        <v>883</v>
      </c>
      <c r="V746" s="284">
        <v>0</v>
      </c>
      <c r="W746" s="284">
        <v>800000</v>
      </c>
      <c r="X746" s="292" t="str">
        <f t="shared" si="562"/>
        <v>OK</v>
      </c>
      <c r="Z746" s="292" t="s">
        <v>883</v>
      </c>
      <c r="AA746" s="284">
        <f t="shared" si="565"/>
        <v>0</v>
      </c>
      <c r="AB746" s="284">
        <f t="shared" si="566"/>
        <v>600000</v>
      </c>
      <c r="AC746" s="292" t="str">
        <f t="shared" si="563"/>
        <v>OK</v>
      </c>
      <c r="AE746" s="333" t="str">
        <f t="shared" si="569"/>
        <v>세입없음</v>
      </c>
      <c r="AG746" s="318">
        <f t="shared" si="564"/>
        <v>732</v>
      </c>
      <c r="AH746" s="290" t="str">
        <f t="shared" si="570"/>
        <v>OK</v>
      </c>
      <c r="AJ746" s="292" t="str">
        <f t="array" ref="AJ746">IF(D746="","",INDEX(구분표!$I$2:$I$313, MATCH(1,(구분표!$E$2:$E$313='17년일출'!C746)*(구분표!$F$2:$F$313='17년일출'!D746)*(구분표!$G$2:$G$313='17년일출'!B746),0)))</f>
        <v>0292</v>
      </c>
      <c r="AL746" s="292"/>
    </row>
    <row r="747" spans="1:38" ht="50.1" customHeight="1">
      <c r="A747" s="252">
        <v>737</v>
      </c>
      <c r="B747" s="334" t="str">
        <f>IFERROR(VLOOKUP($D747,구분표!$A$2:$C$313,2,FALSE),"")</f>
        <v>도시환경위원회</v>
      </c>
      <c r="C747" s="318" t="str">
        <f>IFERROR(VLOOKUP($D747,구분표!$A$2:$C$313,3,FALSE),"")</f>
        <v>보건환경연구원</v>
      </c>
      <c r="D747" s="299" t="s">
        <v>440</v>
      </c>
      <c r="E747" s="280" t="s">
        <v>823</v>
      </c>
      <c r="F747" s="335"/>
      <c r="G747" s="281"/>
      <c r="H747" s="280">
        <v>122</v>
      </c>
      <c r="I747" s="336" t="s">
        <v>1011</v>
      </c>
      <c r="J747" s="283"/>
      <c r="K747" s="284"/>
      <c r="L747" s="285">
        <v>50000</v>
      </c>
      <c r="M747" s="286">
        <f t="shared" si="567"/>
        <v>50000</v>
      </c>
      <c r="N747" s="337"/>
      <c r="O747" s="288"/>
      <c r="P747" s="289">
        <f t="shared" si="568"/>
        <v>0</v>
      </c>
      <c r="Q747" s="290" t="str">
        <f t="shared" si="529"/>
        <v>X</v>
      </c>
      <c r="R747" s="400"/>
      <c r="S747" s="292" t="s">
        <v>883</v>
      </c>
      <c r="U747" s="332" t="s">
        <v>883</v>
      </c>
      <c r="V747" s="284">
        <v>0</v>
      </c>
      <c r="W747" s="284">
        <v>50000</v>
      </c>
      <c r="X747" s="292" t="str">
        <f t="shared" si="562"/>
        <v>OK</v>
      </c>
      <c r="Z747" s="292" t="s">
        <v>883</v>
      </c>
      <c r="AA747" s="284">
        <f t="shared" si="565"/>
        <v>0</v>
      </c>
      <c r="AB747" s="284">
        <f t="shared" si="566"/>
        <v>0</v>
      </c>
      <c r="AC747" s="292" t="str">
        <f t="shared" si="563"/>
        <v>OK</v>
      </c>
      <c r="AE747" s="333" t="str">
        <f t="shared" si="569"/>
        <v>세입없음</v>
      </c>
      <c r="AG747" s="318">
        <f t="shared" si="564"/>
        <v>732</v>
      </c>
      <c r="AH747" s="290" t="str">
        <f t="shared" si="570"/>
        <v>OK</v>
      </c>
      <c r="AJ747" s="292" t="str">
        <f t="array" ref="AJ747">IF(D747="","",INDEX(구분표!$I$2:$I$313, MATCH(1,(구분표!$E$2:$E$313='17년일출'!C747)*(구분표!$F$2:$F$313='17년일출'!D747)*(구분표!$G$2:$G$313='17년일출'!B747),0)))</f>
        <v>0293</v>
      </c>
      <c r="AL747" s="292"/>
    </row>
    <row r="748" spans="1:38" ht="50.1" customHeight="1">
      <c r="A748" s="252">
        <v>738</v>
      </c>
      <c r="B748" s="334" t="str">
        <f>IFERROR(VLOOKUP($D748,구분표!$A$2:$C$313,2,FALSE),"")</f>
        <v>도시환경위원회</v>
      </c>
      <c r="C748" s="318" t="str">
        <f>IFERROR(VLOOKUP($D748,구분표!$A$2:$C$313,3,FALSE),"")</f>
        <v>수자원본부</v>
      </c>
      <c r="D748" s="299" t="s">
        <v>602</v>
      </c>
      <c r="E748" s="280" t="s">
        <v>822</v>
      </c>
      <c r="F748" s="335"/>
      <c r="G748" s="281">
        <v>1273</v>
      </c>
      <c r="H748" s="280">
        <v>39</v>
      </c>
      <c r="I748" s="336" t="s">
        <v>1012</v>
      </c>
      <c r="J748" s="283">
        <v>8000</v>
      </c>
      <c r="K748" s="284">
        <v>-8000</v>
      </c>
      <c r="L748" s="285"/>
      <c r="M748" s="286">
        <f t="shared" si="567"/>
        <v>0</v>
      </c>
      <c r="N748" s="337">
        <v>-8000</v>
      </c>
      <c r="O748" s="288"/>
      <c r="P748" s="289">
        <f t="shared" si="568"/>
        <v>0</v>
      </c>
      <c r="Q748" s="290" t="str">
        <f t="shared" si="529"/>
        <v>X</v>
      </c>
      <c r="R748" s="400"/>
      <c r="S748" s="292" t="s">
        <v>883</v>
      </c>
      <c r="U748" s="332" t="s">
        <v>883</v>
      </c>
      <c r="V748" s="284">
        <v>0</v>
      </c>
      <c r="W748" s="284">
        <v>-8000</v>
      </c>
      <c r="X748" s="292" t="str">
        <f t="shared" si="562"/>
        <v>OK</v>
      </c>
      <c r="Z748" s="292" t="s">
        <v>883</v>
      </c>
      <c r="AA748" s="284">
        <f t="shared" si="565"/>
        <v>0</v>
      </c>
      <c r="AB748" s="284">
        <f t="shared" si="566"/>
        <v>-8000</v>
      </c>
      <c r="AC748" s="292" t="str">
        <f t="shared" si="563"/>
        <v>OK</v>
      </c>
      <c r="AE748" s="333" t="str">
        <f t="shared" si="569"/>
        <v>세입없음</v>
      </c>
      <c r="AG748" s="318">
        <f t="shared" si="564"/>
        <v>732</v>
      </c>
      <c r="AH748" s="290" t="str">
        <f t="shared" si="570"/>
        <v>OK</v>
      </c>
      <c r="AJ748" s="292" t="str">
        <f t="array" ref="AJ748">IF(D748="","",INDEX(구분표!$I$2:$I$313, MATCH(1,(구분표!$E$2:$E$313='17년일출'!C748)*(구분표!$F$2:$F$313='17년일출'!D748)*(구분표!$G$2:$G$313='17년일출'!B748),0)))</f>
        <v>0296</v>
      </c>
      <c r="AL748" s="292"/>
    </row>
    <row r="749" spans="1:38" ht="50.1" customHeight="1">
      <c r="A749" s="252">
        <v>739</v>
      </c>
      <c r="B749" s="334" t="str">
        <f>IFERROR(VLOOKUP($D749,구분표!$A$2:$C$313,2,FALSE),"")</f>
        <v>도시환경위원회</v>
      </c>
      <c r="C749" s="318" t="str">
        <f>IFERROR(VLOOKUP($D749,구분표!$A$2:$C$313,3,FALSE),"")</f>
        <v>수자원본부</v>
      </c>
      <c r="D749" s="299" t="s">
        <v>602</v>
      </c>
      <c r="E749" s="280" t="s">
        <v>822</v>
      </c>
      <c r="F749" s="335"/>
      <c r="G749" s="281">
        <v>1274</v>
      </c>
      <c r="H749" s="280">
        <v>58</v>
      </c>
      <c r="I749" s="336" t="s">
        <v>1013</v>
      </c>
      <c r="J749" s="283">
        <v>67000</v>
      </c>
      <c r="K749" s="284">
        <v>-20000</v>
      </c>
      <c r="L749" s="285"/>
      <c r="M749" s="286">
        <f t="shared" si="567"/>
        <v>47000</v>
      </c>
      <c r="N749" s="337">
        <v>-20000</v>
      </c>
      <c r="O749" s="288"/>
      <c r="P749" s="289">
        <f t="shared" si="568"/>
        <v>47000</v>
      </c>
      <c r="Q749" s="290" t="str">
        <f t="shared" si="529"/>
        <v>X</v>
      </c>
      <c r="R749" s="400"/>
      <c r="S749" s="292" t="s">
        <v>883</v>
      </c>
      <c r="U749" s="332" t="s">
        <v>883</v>
      </c>
      <c r="V749" s="284">
        <v>0</v>
      </c>
      <c r="W749" s="284">
        <v>-20000</v>
      </c>
      <c r="X749" s="292" t="str">
        <f t="shared" si="562"/>
        <v>OK</v>
      </c>
      <c r="Z749" s="292" t="s">
        <v>883</v>
      </c>
      <c r="AA749" s="284">
        <f t="shared" si="565"/>
        <v>0</v>
      </c>
      <c r="AB749" s="284">
        <f t="shared" si="566"/>
        <v>-20000</v>
      </c>
      <c r="AC749" s="292" t="str">
        <f t="shared" si="563"/>
        <v>OK</v>
      </c>
      <c r="AE749" s="333" t="str">
        <f t="shared" si="569"/>
        <v>세입없음</v>
      </c>
      <c r="AG749" s="318">
        <f t="shared" si="564"/>
        <v>732</v>
      </c>
      <c r="AH749" s="290" t="str">
        <f t="shared" si="570"/>
        <v>OK</v>
      </c>
      <c r="AJ749" s="292" t="str">
        <f t="array" ref="AJ749">IF(D749="","",INDEX(구분표!$I$2:$I$313, MATCH(1,(구분표!$E$2:$E$313='17년일출'!C749)*(구분표!$F$2:$F$313='17년일출'!D749)*(구분표!$G$2:$G$313='17년일출'!B749),0)))</f>
        <v>0296</v>
      </c>
      <c r="AL749" s="292"/>
    </row>
    <row r="750" spans="1:38" ht="50.1" customHeight="1">
      <c r="A750" s="252">
        <v>740</v>
      </c>
      <c r="B750" s="334" t="str">
        <f>IFERROR(VLOOKUP($D750,구분표!$A$2:$C$313,2,FALSE),"")</f>
        <v>도시환경위원회</v>
      </c>
      <c r="C750" s="318" t="str">
        <f>IFERROR(VLOOKUP($D750,구분표!$A$2:$C$313,3,FALSE),"")</f>
        <v>수자원본부</v>
      </c>
      <c r="D750" s="299" t="s">
        <v>602</v>
      </c>
      <c r="E750" s="280" t="s">
        <v>822</v>
      </c>
      <c r="F750" s="335"/>
      <c r="G750" s="281">
        <v>1275</v>
      </c>
      <c r="H750" s="280">
        <v>71</v>
      </c>
      <c r="I750" s="336" t="s">
        <v>1014</v>
      </c>
      <c r="J750" s="283">
        <v>50000</v>
      </c>
      <c r="K750" s="284">
        <v>-20000</v>
      </c>
      <c r="L750" s="285"/>
      <c r="M750" s="286">
        <f t="shared" si="567"/>
        <v>30000</v>
      </c>
      <c r="N750" s="337">
        <v>-20000</v>
      </c>
      <c r="O750" s="288"/>
      <c r="P750" s="289">
        <f t="shared" si="568"/>
        <v>30000</v>
      </c>
      <c r="Q750" s="290" t="str">
        <f t="shared" si="529"/>
        <v>X</v>
      </c>
      <c r="R750" s="400"/>
      <c r="S750" s="292" t="s">
        <v>883</v>
      </c>
      <c r="U750" s="332" t="s">
        <v>883</v>
      </c>
      <c r="V750" s="284">
        <v>0</v>
      </c>
      <c r="W750" s="284">
        <v>-20000</v>
      </c>
      <c r="X750" s="292" t="str">
        <f t="shared" si="562"/>
        <v>OK</v>
      </c>
      <c r="Z750" s="292" t="s">
        <v>883</v>
      </c>
      <c r="AA750" s="284">
        <f t="shared" si="565"/>
        <v>0</v>
      </c>
      <c r="AB750" s="284">
        <f t="shared" si="566"/>
        <v>-20000</v>
      </c>
      <c r="AC750" s="292" t="str">
        <f t="shared" si="563"/>
        <v>OK</v>
      </c>
      <c r="AE750" s="333" t="str">
        <f t="shared" si="569"/>
        <v>세입없음</v>
      </c>
      <c r="AG750" s="318">
        <f t="shared" si="564"/>
        <v>732</v>
      </c>
      <c r="AH750" s="290" t="str">
        <f t="shared" si="570"/>
        <v>OK</v>
      </c>
      <c r="AJ750" s="292" t="str">
        <f t="array" ref="AJ750">IF(D750="","",INDEX(구분표!$I$2:$I$313, MATCH(1,(구분표!$E$2:$E$313='17년일출'!C750)*(구분표!$F$2:$F$313='17년일출'!D750)*(구분표!$G$2:$G$313='17년일출'!B750),0)))</f>
        <v>0296</v>
      </c>
      <c r="AL750" s="292"/>
    </row>
    <row r="751" spans="1:38" ht="65.099999999999994" customHeight="1">
      <c r="A751" s="252">
        <v>741</v>
      </c>
      <c r="B751" s="334" t="str">
        <f>IFERROR(VLOOKUP($D751,구분표!$A$2:$C$313,2,FALSE),"")</f>
        <v>도시환경위원회</v>
      </c>
      <c r="C751" s="318" t="str">
        <f>IFERROR(VLOOKUP($D751,구분표!$A$2:$C$313,3,FALSE),"")</f>
        <v>수자원본부</v>
      </c>
      <c r="D751" s="299" t="s">
        <v>604</v>
      </c>
      <c r="E751" s="280" t="s">
        <v>822</v>
      </c>
      <c r="F751" s="335"/>
      <c r="G751" s="281">
        <v>1279</v>
      </c>
      <c r="H751" s="280">
        <v>113</v>
      </c>
      <c r="I751" s="336" t="s">
        <v>1015</v>
      </c>
      <c r="J751" s="283">
        <v>360000</v>
      </c>
      <c r="K751" s="284">
        <v>-180000</v>
      </c>
      <c r="L751" s="285"/>
      <c r="M751" s="286">
        <f t="shared" si="567"/>
        <v>180000</v>
      </c>
      <c r="N751" s="337">
        <v>-180000</v>
      </c>
      <c r="O751" s="288"/>
      <c r="P751" s="289">
        <f t="shared" si="568"/>
        <v>180000</v>
      </c>
      <c r="Q751" s="290" t="str">
        <f t="shared" si="529"/>
        <v>X</v>
      </c>
      <c r="R751" s="400" t="s">
        <v>2354</v>
      </c>
      <c r="S751" s="292" t="s">
        <v>883</v>
      </c>
      <c r="U751" s="332" t="s">
        <v>883</v>
      </c>
      <c r="V751" s="284">
        <v>0</v>
      </c>
      <c r="W751" s="284">
        <v>-180000</v>
      </c>
      <c r="X751" s="292" t="str">
        <f t="shared" si="562"/>
        <v>OK</v>
      </c>
      <c r="Z751" s="292" t="s">
        <v>883</v>
      </c>
      <c r="AA751" s="284">
        <f t="shared" si="565"/>
        <v>0</v>
      </c>
      <c r="AB751" s="284">
        <f t="shared" si="566"/>
        <v>-180000</v>
      </c>
      <c r="AC751" s="292" t="str">
        <f t="shared" si="563"/>
        <v>OK</v>
      </c>
      <c r="AE751" s="333" t="str">
        <f t="shared" si="569"/>
        <v>세입없음</v>
      </c>
      <c r="AG751" s="318">
        <f t="shared" si="564"/>
        <v>732</v>
      </c>
      <c r="AH751" s="290" t="str">
        <f t="shared" si="570"/>
        <v>OK</v>
      </c>
      <c r="AJ751" s="292" t="str">
        <f t="array" ref="AJ751">IF(D751="","",INDEX(구분표!$I$2:$I$313, MATCH(1,(구분표!$E$2:$E$313='17년일출'!C751)*(구분표!$F$2:$F$313='17년일출'!D751)*(구분표!$G$2:$G$313='17년일출'!B751),0)))</f>
        <v>0298</v>
      </c>
      <c r="AL751" s="292"/>
    </row>
    <row r="752" spans="1:38" ht="50.1" customHeight="1">
      <c r="A752" s="252">
        <v>742</v>
      </c>
      <c r="B752" s="334" t="str">
        <f>IFERROR(VLOOKUP($D752,구분표!$A$2:$C$313,2,FALSE),"")</f>
        <v>도시환경위원회</v>
      </c>
      <c r="C752" s="318" t="str">
        <f>IFERROR(VLOOKUP($D752,구분표!$A$2:$C$313,3,FALSE),"")</f>
        <v>수자원본부</v>
      </c>
      <c r="D752" s="299" t="s">
        <v>604</v>
      </c>
      <c r="E752" s="280" t="s">
        <v>822</v>
      </c>
      <c r="F752" s="335"/>
      <c r="G752" s="281">
        <v>1279</v>
      </c>
      <c r="H752" s="280">
        <v>116</v>
      </c>
      <c r="I752" s="336" t="s">
        <v>1016</v>
      </c>
      <c r="J752" s="283">
        <v>5400</v>
      </c>
      <c r="K752" s="284">
        <v>-5400</v>
      </c>
      <c r="L752" s="285"/>
      <c r="M752" s="286">
        <f t="shared" si="567"/>
        <v>0</v>
      </c>
      <c r="N752" s="337">
        <v>-5400</v>
      </c>
      <c r="O752" s="288"/>
      <c r="P752" s="289">
        <f t="shared" si="568"/>
        <v>0</v>
      </c>
      <c r="Q752" s="290" t="str">
        <f t="shared" si="529"/>
        <v>X</v>
      </c>
      <c r="R752" s="400"/>
      <c r="S752" s="292" t="s">
        <v>883</v>
      </c>
      <c r="U752" s="332" t="s">
        <v>883</v>
      </c>
      <c r="V752" s="284">
        <v>0</v>
      </c>
      <c r="W752" s="284">
        <v>-5400</v>
      </c>
      <c r="X752" s="292" t="str">
        <f t="shared" si="562"/>
        <v>OK</v>
      </c>
      <c r="Z752" s="292" t="s">
        <v>883</v>
      </c>
      <c r="AA752" s="284">
        <f t="shared" si="565"/>
        <v>0</v>
      </c>
      <c r="AB752" s="284">
        <f t="shared" si="566"/>
        <v>-5400</v>
      </c>
      <c r="AC752" s="292" t="str">
        <f t="shared" si="563"/>
        <v>OK</v>
      </c>
      <c r="AE752" s="333" t="str">
        <f t="shared" si="569"/>
        <v>세입없음</v>
      </c>
      <c r="AG752" s="318">
        <f t="shared" si="564"/>
        <v>732</v>
      </c>
      <c r="AH752" s="290" t="str">
        <f t="shared" si="570"/>
        <v>OK</v>
      </c>
      <c r="AJ752" s="292" t="str">
        <f t="array" ref="AJ752">IF(D752="","",INDEX(구분표!$I$2:$I$313, MATCH(1,(구분표!$E$2:$E$313='17년일출'!C752)*(구분표!$F$2:$F$313='17년일출'!D752)*(구분표!$G$2:$G$313='17년일출'!B752),0)))</f>
        <v>0298</v>
      </c>
      <c r="AL752" s="292"/>
    </row>
    <row r="753" spans="1:38" ht="50.1" customHeight="1">
      <c r="A753" s="252">
        <v>743</v>
      </c>
      <c r="B753" s="334" t="str">
        <f>IFERROR(VLOOKUP($D753,구분표!$A$2:$C$313,2,FALSE),"")</f>
        <v>도시환경위원회</v>
      </c>
      <c r="C753" s="318" t="str">
        <f>IFERROR(VLOOKUP($D753,구분표!$A$2:$C$313,3,FALSE),"")</f>
        <v>수자원본부</v>
      </c>
      <c r="D753" s="299" t="s">
        <v>604</v>
      </c>
      <c r="E753" s="280" t="s">
        <v>822</v>
      </c>
      <c r="F753" s="335"/>
      <c r="G753" s="281">
        <v>1280</v>
      </c>
      <c r="H753" s="280">
        <v>122</v>
      </c>
      <c r="I753" s="336" t="s">
        <v>1017</v>
      </c>
      <c r="J753" s="283">
        <v>450000</v>
      </c>
      <c r="K753" s="284">
        <v>-100000</v>
      </c>
      <c r="L753" s="285"/>
      <c r="M753" s="286">
        <f t="shared" si="567"/>
        <v>350000</v>
      </c>
      <c r="N753" s="337">
        <v>-100000</v>
      </c>
      <c r="O753" s="288"/>
      <c r="P753" s="289">
        <f t="shared" si="568"/>
        <v>350000</v>
      </c>
      <c r="Q753" s="290" t="str">
        <f t="shared" si="529"/>
        <v>X</v>
      </c>
      <c r="R753" s="400"/>
      <c r="S753" s="292" t="s">
        <v>883</v>
      </c>
      <c r="U753" s="332" t="s">
        <v>883</v>
      </c>
      <c r="V753" s="284">
        <v>0</v>
      </c>
      <c r="W753" s="284">
        <v>-100000</v>
      </c>
      <c r="X753" s="292" t="str">
        <f t="shared" si="562"/>
        <v>OK</v>
      </c>
      <c r="Z753" s="292" t="s">
        <v>883</v>
      </c>
      <c r="AA753" s="284">
        <f t="shared" si="565"/>
        <v>0</v>
      </c>
      <c r="AB753" s="284">
        <f t="shared" si="566"/>
        <v>-100000</v>
      </c>
      <c r="AC753" s="292" t="str">
        <f t="shared" si="563"/>
        <v>OK</v>
      </c>
      <c r="AE753" s="333" t="str">
        <f t="shared" si="569"/>
        <v>세입없음</v>
      </c>
      <c r="AG753" s="318">
        <f t="shared" si="564"/>
        <v>732</v>
      </c>
      <c r="AH753" s="290" t="str">
        <f t="shared" si="570"/>
        <v>OK</v>
      </c>
      <c r="AJ753" s="292" t="str">
        <f t="array" ref="AJ753">IF(D753="","",INDEX(구분표!$I$2:$I$313, MATCH(1,(구분표!$E$2:$E$313='17년일출'!C753)*(구분표!$F$2:$F$313='17년일출'!D753)*(구분표!$G$2:$G$313='17년일출'!B753),0)))</f>
        <v>0298</v>
      </c>
      <c r="AL753" s="292"/>
    </row>
    <row r="754" spans="1:38" ht="50.1" customHeight="1">
      <c r="A754" s="252">
        <v>744</v>
      </c>
      <c r="B754" s="334" t="str">
        <f>IFERROR(VLOOKUP($D754,구분표!$A$2:$C$313,2,FALSE),"")</f>
        <v>도시환경위원회</v>
      </c>
      <c r="C754" s="318" t="str">
        <f>IFERROR(VLOOKUP($D754,구분표!$A$2:$C$313,3,FALSE),"")</f>
        <v>수자원본부</v>
      </c>
      <c r="D754" s="299" t="s">
        <v>604</v>
      </c>
      <c r="E754" s="280" t="s">
        <v>822</v>
      </c>
      <c r="F754" s="335"/>
      <c r="G754" s="281">
        <v>1280</v>
      </c>
      <c r="H754" s="280">
        <v>125</v>
      </c>
      <c r="I754" s="336" t="s">
        <v>1018</v>
      </c>
      <c r="J754" s="283">
        <v>1000000</v>
      </c>
      <c r="K754" s="284"/>
      <c r="L754" s="285">
        <v>500000</v>
      </c>
      <c r="M754" s="286">
        <f t="shared" si="567"/>
        <v>1500000</v>
      </c>
      <c r="N754" s="337"/>
      <c r="O754" s="288">
        <v>500000</v>
      </c>
      <c r="P754" s="289">
        <f t="shared" si="568"/>
        <v>1500000</v>
      </c>
      <c r="Q754" s="290" t="str">
        <f t="shared" si="529"/>
        <v>X</v>
      </c>
      <c r="R754" s="400"/>
      <c r="S754" s="292" t="s">
        <v>883</v>
      </c>
      <c r="U754" s="332" t="s">
        <v>883</v>
      </c>
      <c r="V754" s="284">
        <v>0</v>
      </c>
      <c r="W754" s="284">
        <v>500000</v>
      </c>
      <c r="X754" s="292" t="str">
        <f t="shared" si="562"/>
        <v>OK</v>
      </c>
      <c r="Z754" s="292" t="s">
        <v>883</v>
      </c>
      <c r="AA754" s="284">
        <f t="shared" si="565"/>
        <v>0</v>
      </c>
      <c r="AB754" s="284">
        <f t="shared" si="566"/>
        <v>500000</v>
      </c>
      <c r="AC754" s="292" t="str">
        <f t="shared" si="563"/>
        <v>OK</v>
      </c>
      <c r="AE754" s="333" t="str">
        <f t="shared" si="569"/>
        <v>세입없음</v>
      </c>
      <c r="AG754" s="318">
        <f t="shared" si="564"/>
        <v>732</v>
      </c>
      <c r="AH754" s="290" t="str">
        <f t="shared" si="570"/>
        <v>OK</v>
      </c>
      <c r="AJ754" s="292" t="str">
        <f t="array" ref="AJ754">IF(D754="","",INDEX(구분표!$I$2:$I$313, MATCH(1,(구분표!$E$2:$E$313='17년일출'!C754)*(구분표!$F$2:$F$313='17년일출'!D754)*(구분표!$G$2:$G$313='17년일출'!B754),0)))</f>
        <v>0298</v>
      </c>
      <c r="AL754" s="292"/>
    </row>
    <row r="755" spans="1:38" ht="50.1" customHeight="1">
      <c r="A755" s="252">
        <v>745</v>
      </c>
      <c r="B755" s="334" t="str">
        <f>IFERROR(VLOOKUP($D755,구분표!$A$2:$C$313,2,FALSE),"")</f>
        <v>도시환경위원회</v>
      </c>
      <c r="C755" s="318" t="str">
        <f>IFERROR(VLOOKUP($D755,구분표!$A$2:$C$313,3,FALSE),"")</f>
        <v>수자원본부</v>
      </c>
      <c r="D755" s="299" t="s">
        <v>604</v>
      </c>
      <c r="E755" s="280" t="s">
        <v>822</v>
      </c>
      <c r="F755" s="335"/>
      <c r="G755" s="281">
        <v>1284</v>
      </c>
      <c r="H755" s="280">
        <v>209</v>
      </c>
      <c r="I755" s="336" t="s">
        <v>1801</v>
      </c>
      <c r="J755" s="283">
        <v>50000</v>
      </c>
      <c r="K755" s="284"/>
      <c r="L755" s="285"/>
      <c r="M755" s="286">
        <f t="shared" si="567"/>
        <v>50000</v>
      </c>
      <c r="N755" s="337"/>
      <c r="O755" s="288"/>
      <c r="P755" s="289">
        <f t="shared" si="568"/>
        <v>50000</v>
      </c>
      <c r="Q755" s="290" t="str">
        <f t="shared" si="529"/>
        <v>X</v>
      </c>
      <c r="R755" s="372" t="s">
        <v>1558</v>
      </c>
      <c r="S755" s="292" t="s">
        <v>883</v>
      </c>
      <c r="U755" s="332" t="s">
        <v>883</v>
      </c>
      <c r="V755" s="284">
        <v>0</v>
      </c>
      <c r="W755" s="284">
        <v>0</v>
      </c>
      <c r="X755" s="292" t="str">
        <f t="shared" si="562"/>
        <v>OK</v>
      </c>
      <c r="Z755" s="292" t="s">
        <v>883</v>
      </c>
      <c r="AA755" s="284">
        <f t="shared" si="565"/>
        <v>0</v>
      </c>
      <c r="AB755" s="284">
        <f t="shared" si="566"/>
        <v>0</v>
      </c>
      <c r="AC755" s="292" t="str">
        <f t="shared" si="563"/>
        <v>OK</v>
      </c>
      <c r="AE755" s="333" t="str">
        <f t="shared" si="569"/>
        <v>세입없음</v>
      </c>
      <c r="AG755" s="318">
        <f t="shared" si="564"/>
        <v>732</v>
      </c>
      <c r="AH755" s="290" t="str">
        <f t="shared" si="570"/>
        <v>OK</v>
      </c>
      <c r="AJ755" s="292" t="str">
        <f t="array" ref="AJ755">IF(D755="","",INDEX(구분표!$I$2:$I$313, MATCH(1,(구분표!$E$2:$E$313='17년일출'!C755)*(구분표!$F$2:$F$313='17년일출'!D755)*(구분표!$G$2:$G$313='17년일출'!B755),0)))</f>
        <v>0298</v>
      </c>
      <c r="AL755" s="292"/>
    </row>
    <row r="756" spans="1:38" ht="50.1" customHeight="1">
      <c r="A756" s="252">
        <v>746</v>
      </c>
      <c r="B756" s="334" t="str">
        <f>IFERROR(VLOOKUP($D756,구분표!$A$2:$C$313,2,FALSE),"")</f>
        <v>도시환경위원회</v>
      </c>
      <c r="C756" s="318" t="str">
        <f>IFERROR(VLOOKUP($D756,구분표!$A$2:$C$313,3,FALSE),"")</f>
        <v>수자원본부</v>
      </c>
      <c r="D756" s="299" t="s">
        <v>605</v>
      </c>
      <c r="E756" s="280" t="s">
        <v>823</v>
      </c>
      <c r="F756" s="335"/>
      <c r="G756" s="281"/>
      <c r="H756" s="280">
        <v>126</v>
      </c>
      <c r="I756" s="336" t="s">
        <v>1559</v>
      </c>
      <c r="J756" s="283"/>
      <c r="K756" s="284"/>
      <c r="L756" s="285">
        <v>50000</v>
      </c>
      <c r="M756" s="286">
        <f t="shared" si="567"/>
        <v>50000</v>
      </c>
      <c r="N756" s="337"/>
      <c r="O756" s="288"/>
      <c r="P756" s="289">
        <f t="shared" si="568"/>
        <v>0</v>
      </c>
      <c r="Q756" s="290" t="str">
        <f t="shared" si="529"/>
        <v>X</v>
      </c>
      <c r="R756" s="400"/>
      <c r="S756" s="292" t="s">
        <v>883</v>
      </c>
      <c r="U756" s="332" t="s">
        <v>883</v>
      </c>
      <c r="V756" s="284">
        <v>0</v>
      </c>
      <c r="W756" s="284">
        <v>50000</v>
      </c>
      <c r="X756" s="292" t="str">
        <f t="shared" si="562"/>
        <v>OK</v>
      </c>
      <c r="Z756" s="292" t="s">
        <v>883</v>
      </c>
      <c r="AA756" s="284">
        <f t="shared" si="565"/>
        <v>0</v>
      </c>
      <c r="AB756" s="284">
        <f t="shared" si="566"/>
        <v>0</v>
      </c>
      <c r="AC756" s="292" t="str">
        <f t="shared" si="563"/>
        <v>OK</v>
      </c>
      <c r="AE756" s="333" t="str">
        <f t="shared" si="569"/>
        <v>세입없음</v>
      </c>
      <c r="AG756" s="318">
        <f t="shared" si="564"/>
        <v>732</v>
      </c>
      <c r="AH756" s="290" t="str">
        <f t="shared" si="570"/>
        <v>OK</v>
      </c>
      <c r="AJ756" s="292" t="str">
        <f t="array" ref="AJ756">IF(D756="","",INDEX(구분표!$I$2:$I$313, MATCH(1,(구분표!$E$2:$E$313='17년일출'!C756)*(구분표!$F$2:$F$313='17년일출'!D756)*(구분표!$G$2:$G$313='17년일출'!B756),0)))</f>
        <v>0299</v>
      </c>
      <c r="AL756" s="292"/>
    </row>
    <row r="757" spans="1:38" ht="50.1" customHeight="1">
      <c r="A757" s="252">
        <v>747</v>
      </c>
      <c r="B757" s="334" t="str">
        <f>IFERROR(VLOOKUP($D757,구분표!$A$2:$C$313,2,FALSE),"")</f>
        <v>도시환경위원회</v>
      </c>
      <c r="C757" s="318" t="str">
        <f>IFERROR(VLOOKUP($D757,구분표!$A$2:$C$313,3,FALSE),"")</f>
        <v>수자원본부</v>
      </c>
      <c r="D757" s="299" t="s">
        <v>1800</v>
      </c>
      <c r="E757" s="280" t="s">
        <v>1116</v>
      </c>
      <c r="F757" s="335"/>
      <c r="G757" s="281">
        <v>1275</v>
      </c>
      <c r="H757" s="280">
        <v>75</v>
      </c>
      <c r="I757" s="336" t="s">
        <v>1802</v>
      </c>
      <c r="J757" s="283">
        <v>500000</v>
      </c>
      <c r="K757" s="284"/>
      <c r="L757" s="285"/>
      <c r="M757" s="286">
        <f t="shared" si="567"/>
        <v>500000</v>
      </c>
      <c r="N757" s="337"/>
      <c r="O757" s="288"/>
      <c r="P757" s="289">
        <f t="shared" si="568"/>
        <v>500000</v>
      </c>
      <c r="Q757" s="290" t="str">
        <f t="shared" ref="Q757:Q855" si="571">IF(AND((M757=0),(P757&gt;0)),"O",IF(AND((K757&lt;0),(M757-P757&lt;0)),"O","X"))</f>
        <v>X</v>
      </c>
      <c r="R757" s="400"/>
      <c r="S757" s="292" t="s">
        <v>489</v>
      </c>
      <c r="U757" s="332" t="s">
        <v>489</v>
      </c>
      <c r="V757" s="284">
        <f t="shared" ref="V757:V766" si="572">IF($U757&lt;&gt;"도비",IF($S757="국도비","직접입력",SUM($K757:$L757)),)</f>
        <v>0</v>
      </c>
      <c r="W757" s="284">
        <f t="shared" ref="W757:W766" si="573">IF($U757="도비",SUM($K757:$L757),IF($S757="국도비","직접입력",SUM($K757:$L757)-$V757))</f>
        <v>0</v>
      </c>
      <c r="X757" s="292" t="str">
        <f t="shared" si="562"/>
        <v>OK</v>
      </c>
      <c r="Z757" s="292" t="s">
        <v>489</v>
      </c>
      <c r="AA757" s="284">
        <f t="shared" si="565"/>
        <v>0</v>
      </c>
      <c r="AB757" s="284">
        <f t="shared" si="566"/>
        <v>0</v>
      </c>
      <c r="AC757" s="292" t="str">
        <f t="shared" si="563"/>
        <v>OK</v>
      </c>
      <c r="AE757" s="333" t="str">
        <f t="shared" si="569"/>
        <v>세입없음</v>
      </c>
      <c r="AG757" s="318">
        <f t="shared" si="564"/>
        <v>732</v>
      </c>
      <c r="AH757" s="290" t="str">
        <f t="shared" si="570"/>
        <v>OK</v>
      </c>
      <c r="AJ757" s="292" t="str">
        <f t="array" ref="AJ757">IF(D757="","",INDEX(구분표!$I$2:$I$313, MATCH(1,(구분표!$E$2:$E$313='17년일출'!C757)*(구분표!$F$2:$F$313='17년일출'!D757)*(구분표!$G$2:$G$313='17년일출'!B757),0)))</f>
        <v>0296</v>
      </c>
      <c r="AL757" s="292"/>
    </row>
    <row r="758" spans="1:38" ht="50.1" customHeight="1">
      <c r="A758" s="252">
        <v>748</v>
      </c>
      <c r="B758" s="334" t="str">
        <f>IFERROR(VLOOKUP($D758,구분표!$A$2:$C$313,2,FALSE),"")</f>
        <v>도시환경위원회</v>
      </c>
      <c r="C758" s="318" t="str">
        <f>IFERROR(VLOOKUP($D758,구분표!$A$2:$C$313,3,FALSE),"")</f>
        <v>수자원본부</v>
      </c>
      <c r="D758" s="299" t="s">
        <v>1803</v>
      </c>
      <c r="E758" s="280" t="s">
        <v>1116</v>
      </c>
      <c r="F758" s="335"/>
      <c r="G758" s="281">
        <v>1284</v>
      </c>
      <c r="H758" s="280">
        <v>213</v>
      </c>
      <c r="I758" s="336" t="s">
        <v>1804</v>
      </c>
      <c r="J758" s="283">
        <v>70000</v>
      </c>
      <c r="K758" s="284"/>
      <c r="L758" s="285"/>
      <c r="M758" s="286">
        <f t="shared" si="567"/>
        <v>70000</v>
      </c>
      <c r="N758" s="337"/>
      <c r="O758" s="288"/>
      <c r="P758" s="289">
        <f t="shared" si="568"/>
        <v>70000</v>
      </c>
      <c r="Q758" s="290" t="str">
        <f t="shared" si="571"/>
        <v>X</v>
      </c>
      <c r="R758" s="400"/>
      <c r="S758" s="292" t="s">
        <v>489</v>
      </c>
      <c r="U758" s="332" t="s">
        <v>489</v>
      </c>
      <c r="V758" s="284">
        <f t="shared" si="572"/>
        <v>0</v>
      </c>
      <c r="W758" s="284">
        <f t="shared" si="573"/>
        <v>0</v>
      </c>
      <c r="X758" s="292" t="str">
        <f t="shared" ref="X758:X766" si="574">IF(SUM($K758:$L758)=SUM($V758:$W758),"OK","검토")</f>
        <v>OK</v>
      </c>
      <c r="Z758" s="292" t="s">
        <v>489</v>
      </c>
      <c r="AA758" s="284">
        <f t="shared" si="565"/>
        <v>0</v>
      </c>
      <c r="AB758" s="284">
        <f t="shared" si="566"/>
        <v>0</v>
      </c>
      <c r="AC758" s="292" t="str">
        <f t="shared" ref="AC758:AC766" si="575">IF(SUM(N758:O758)=SUM(AA758:AB758),"OK","검토")</f>
        <v>OK</v>
      </c>
      <c r="AE758" s="333" t="str">
        <f t="shared" si="569"/>
        <v>세입없음</v>
      </c>
      <c r="AG758" s="318">
        <f t="shared" ref="AG758:AG766" si="576">IF(AE758="","",COUNTIF($AE$7:$AE$925,AE758))</f>
        <v>732</v>
      </c>
      <c r="AH758" s="290" t="str">
        <f t="shared" si="570"/>
        <v>OK</v>
      </c>
      <c r="AJ758" s="292" t="str">
        <f t="array" ref="AJ758">IF(D758="","",INDEX(구분표!$I$2:$I$313, MATCH(1,(구분표!$E$2:$E$313='17년일출'!C758)*(구분표!$F$2:$F$313='17년일출'!D758)*(구분표!$G$2:$G$313='17년일출'!B758),0)))</f>
        <v>0298</v>
      </c>
      <c r="AL758" s="292"/>
    </row>
    <row r="759" spans="1:38" ht="50.1" customHeight="1">
      <c r="A759" s="252">
        <v>749</v>
      </c>
      <c r="B759" s="334" t="str">
        <f>IFERROR(VLOOKUP($D759,구분표!$A$2:$C$313,2,FALSE),"")</f>
        <v>도시환경위원회</v>
      </c>
      <c r="C759" s="318" t="str">
        <f>IFERROR(VLOOKUP($D759,구분표!$A$2:$C$313,3,FALSE),"")</f>
        <v>도시주택실</v>
      </c>
      <c r="D759" s="299" t="s">
        <v>404</v>
      </c>
      <c r="E759" s="280" t="s">
        <v>1116</v>
      </c>
      <c r="F759" s="335"/>
      <c r="G759" s="281"/>
      <c r="H759" s="280"/>
      <c r="I759" s="336" t="s">
        <v>2217</v>
      </c>
      <c r="J759" s="283">
        <v>27000</v>
      </c>
      <c r="K759" s="284"/>
      <c r="L759" s="285"/>
      <c r="M759" s="286">
        <f t="shared" ref="M759:M762" si="577">J759+K759+L759</f>
        <v>27000</v>
      </c>
      <c r="N759" s="337">
        <v>-6000</v>
      </c>
      <c r="O759" s="288"/>
      <c r="P759" s="289">
        <f t="shared" ref="P759:P766" si="578">J759+N759+O759</f>
        <v>21000</v>
      </c>
      <c r="Q759" s="290" t="str">
        <f t="shared" ref="Q759:Q762" si="579">IF(AND((M759=0),(P759&gt;0)),"O",IF(AND((K759&lt;0),(M759-P759&lt;0)),"O","X"))</f>
        <v>X</v>
      </c>
      <c r="R759" s="400"/>
      <c r="S759" s="292" t="s">
        <v>2155</v>
      </c>
      <c r="U759" s="332" t="s">
        <v>2155</v>
      </c>
      <c r="V759" s="284">
        <f t="shared" si="572"/>
        <v>0</v>
      </c>
      <c r="W759" s="284">
        <f t="shared" si="573"/>
        <v>0</v>
      </c>
      <c r="X759" s="292" t="str">
        <f t="shared" si="574"/>
        <v>OK</v>
      </c>
      <c r="Z759" s="292" t="s">
        <v>2155</v>
      </c>
      <c r="AA759" s="284">
        <f t="shared" si="565"/>
        <v>0</v>
      </c>
      <c r="AB759" s="284">
        <f t="shared" si="566"/>
        <v>-6000</v>
      </c>
      <c r="AC759" s="292" t="str">
        <f t="shared" si="575"/>
        <v>OK</v>
      </c>
      <c r="AE759" s="333" t="str">
        <f t="shared" ref="AE759:AE766" si="580">IF(U759="","",IF(U759="도비","세입없음","직접입력"))</f>
        <v>세입없음</v>
      </c>
      <c r="AG759" s="318">
        <f t="shared" si="576"/>
        <v>732</v>
      </c>
      <c r="AH759" s="290" t="str">
        <f t="shared" ref="AH759:AH766" si="581">IF(U759="","",IF(AND(U759="도비",AE759="세입없음"),"OK",IF(AND(U759&lt;&gt;"도비",AE759&lt;&gt;""),"OK","@@")))</f>
        <v>OK</v>
      </c>
      <c r="AJ759" s="292" t="str">
        <f t="array" ref="AJ759">IF(D759="","",INDEX(구분표!$I$2:$I$313, MATCH(1,(구분표!$E$2:$E$313='17년일출'!C759)*(구분표!$F$2:$F$313='17년일출'!D759)*(구분표!$G$2:$G$313='17년일출'!B759),0)))</f>
        <v>0275</v>
      </c>
      <c r="AL759" s="292"/>
    </row>
    <row r="760" spans="1:38" ht="50.1" customHeight="1">
      <c r="A760" s="252">
        <v>750</v>
      </c>
      <c r="B760" s="334" t="str">
        <f>IFERROR(VLOOKUP($D760,구분표!$A$2:$C$313,2,FALSE),"")</f>
        <v>도시환경위원회</v>
      </c>
      <c r="C760" s="318" t="str">
        <f>IFERROR(VLOOKUP($D760,구분표!$A$2:$C$313,3,FALSE),"")</f>
        <v>도시주택실</v>
      </c>
      <c r="D760" s="299" t="s">
        <v>404</v>
      </c>
      <c r="E760" s="280" t="s">
        <v>1116</v>
      </c>
      <c r="F760" s="335"/>
      <c r="G760" s="281"/>
      <c r="H760" s="280"/>
      <c r="I760" s="336" t="s">
        <v>2218</v>
      </c>
      <c r="J760" s="283">
        <v>40000</v>
      </c>
      <c r="K760" s="284"/>
      <c r="L760" s="285"/>
      <c r="M760" s="286">
        <f t="shared" si="577"/>
        <v>40000</v>
      </c>
      <c r="N760" s="337">
        <v>-6000</v>
      </c>
      <c r="O760" s="288"/>
      <c r="P760" s="289">
        <f t="shared" si="578"/>
        <v>34000</v>
      </c>
      <c r="Q760" s="290" t="str">
        <f t="shared" si="579"/>
        <v>X</v>
      </c>
      <c r="R760" s="400"/>
      <c r="S760" s="292" t="s">
        <v>2155</v>
      </c>
      <c r="U760" s="332" t="s">
        <v>2155</v>
      </c>
      <c r="V760" s="284">
        <f t="shared" si="572"/>
        <v>0</v>
      </c>
      <c r="W760" s="284">
        <f t="shared" si="573"/>
        <v>0</v>
      </c>
      <c r="X760" s="292" t="str">
        <f t="shared" si="574"/>
        <v>OK</v>
      </c>
      <c r="Z760" s="292" t="s">
        <v>2155</v>
      </c>
      <c r="AA760" s="284">
        <f t="shared" si="565"/>
        <v>0</v>
      </c>
      <c r="AB760" s="284">
        <f t="shared" si="566"/>
        <v>-6000</v>
      </c>
      <c r="AC760" s="292" t="str">
        <f t="shared" si="575"/>
        <v>OK</v>
      </c>
      <c r="AE760" s="333" t="str">
        <f t="shared" si="580"/>
        <v>세입없음</v>
      </c>
      <c r="AG760" s="318">
        <f t="shared" si="576"/>
        <v>732</v>
      </c>
      <c r="AH760" s="290" t="str">
        <f t="shared" si="581"/>
        <v>OK</v>
      </c>
      <c r="AJ760" s="292" t="str">
        <f t="array" ref="AJ760">IF(D760="","",INDEX(구분표!$I$2:$I$313, MATCH(1,(구분표!$E$2:$E$313='17년일출'!C760)*(구분표!$F$2:$F$313='17년일출'!D760)*(구분표!$G$2:$G$313='17년일출'!B760),0)))</f>
        <v>0275</v>
      </c>
      <c r="AL760" s="292"/>
    </row>
    <row r="761" spans="1:38" ht="50.1" customHeight="1">
      <c r="A761" s="252">
        <v>751</v>
      </c>
      <c r="B761" s="334" t="str">
        <f>IFERROR(VLOOKUP($D761,구분표!$A$2:$C$313,2,FALSE),"")</f>
        <v>도시환경위원회</v>
      </c>
      <c r="C761" s="318" t="str">
        <f>IFERROR(VLOOKUP($D761,구분표!$A$2:$C$313,3,FALSE),"")</f>
        <v>수자원본부</v>
      </c>
      <c r="D761" s="299" t="s">
        <v>602</v>
      </c>
      <c r="E761" s="280" t="s">
        <v>1116</v>
      </c>
      <c r="F761" s="335"/>
      <c r="G761" s="281"/>
      <c r="H761" s="280"/>
      <c r="I761" s="336" t="s">
        <v>2219</v>
      </c>
      <c r="J761" s="283">
        <v>18000</v>
      </c>
      <c r="K761" s="284"/>
      <c r="L761" s="285"/>
      <c r="M761" s="286">
        <f t="shared" si="577"/>
        <v>18000</v>
      </c>
      <c r="N761" s="337">
        <v>-2700</v>
      </c>
      <c r="O761" s="288"/>
      <c r="P761" s="289">
        <f t="shared" si="578"/>
        <v>15300</v>
      </c>
      <c r="Q761" s="290" t="str">
        <f t="shared" si="579"/>
        <v>X</v>
      </c>
      <c r="R761" s="400"/>
      <c r="S761" s="292" t="s">
        <v>2155</v>
      </c>
      <c r="U761" s="332" t="s">
        <v>2155</v>
      </c>
      <c r="V761" s="284">
        <f t="shared" si="572"/>
        <v>0</v>
      </c>
      <c r="W761" s="284">
        <f t="shared" si="573"/>
        <v>0</v>
      </c>
      <c r="X761" s="292" t="str">
        <f t="shared" si="574"/>
        <v>OK</v>
      </c>
      <c r="Z761" s="292" t="s">
        <v>2155</v>
      </c>
      <c r="AA761" s="284">
        <f t="shared" si="565"/>
        <v>0</v>
      </c>
      <c r="AB761" s="284">
        <f t="shared" si="566"/>
        <v>-2700</v>
      </c>
      <c r="AC761" s="292" t="str">
        <f t="shared" si="575"/>
        <v>OK</v>
      </c>
      <c r="AE761" s="333" t="str">
        <f t="shared" si="580"/>
        <v>세입없음</v>
      </c>
      <c r="AG761" s="318">
        <f t="shared" si="576"/>
        <v>732</v>
      </c>
      <c r="AH761" s="290" t="str">
        <f t="shared" si="581"/>
        <v>OK</v>
      </c>
      <c r="AJ761" s="292" t="str">
        <f t="array" ref="AJ761">IF(D761="","",INDEX(구분표!$I$2:$I$313, MATCH(1,(구분표!$E$2:$E$313='17년일출'!C761)*(구분표!$F$2:$F$313='17년일출'!D761)*(구분표!$G$2:$G$313='17년일출'!B761),0)))</f>
        <v>0296</v>
      </c>
      <c r="AL761" s="292"/>
    </row>
    <row r="762" spans="1:38" ht="50.1" customHeight="1">
      <c r="A762" s="252">
        <v>752</v>
      </c>
      <c r="B762" s="334" t="str">
        <f>IFERROR(VLOOKUP($D762,구분표!$A$2:$C$313,2,FALSE),"")</f>
        <v>도시환경위원회</v>
      </c>
      <c r="C762" s="318" t="str">
        <f>IFERROR(VLOOKUP($D762,구분표!$A$2:$C$313,3,FALSE),"")</f>
        <v>환경국</v>
      </c>
      <c r="D762" s="299" t="s">
        <v>425</v>
      </c>
      <c r="E762" s="280" t="s">
        <v>1116</v>
      </c>
      <c r="F762" s="335"/>
      <c r="G762" s="281"/>
      <c r="H762" s="280"/>
      <c r="I762" s="336" t="s">
        <v>2220</v>
      </c>
      <c r="J762" s="283">
        <v>27000</v>
      </c>
      <c r="K762" s="284"/>
      <c r="L762" s="285"/>
      <c r="M762" s="286">
        <f t="shared" si="577"/>
        <v>27000</v>
      </c>
      <c r="N762" s="337">
        <v>-8000</v>
      </c>
      <c r="O762" s="288"/>
      <c r="P762" s="289">
        <f t="shared" ref="P762" si="582">J762+N762+O762</f>
        <v>19000</v>
      </c>
      <c r="Q762" s="290" t="str">
        <f t="shared" si="579"/>
        <v>X</v>
      </c>
      <c r="R762" s="400"/>
      <c r="S762" s="292" t="s">
        <v>2155</v>
      </c>
      <c r="U762" s="332" t="s">
        <v>2155</v>
      </c>
      <c r="V762" s="284">
        <f t="shared" si="572"/>
        <v>0</v>
      </c>
      <c r="W762" s="284">
        <f t="shared" si="573"/>
        <v>0</v>
      </c>
      <c r="X762" s="292" t="str">
        <f t="shared" si="574"/>
        <v>OK</v>
      </c>
      <c r="Z762" s="292" t="s">
        <v>2155</v>
      </c>
      <c r="AA762" s="284">
        <f t="shared" si="565"/>
        <v>0</v>
      </c>
      <c r="AB762" s="284">
        <f t="shared" si="566"/>
        <v>-8000</v>
      </c>
      <c r="AC762" s="292" t="str">
        <f t="shared" si="575"/>
        <v>OK</v>
      </c>
      <c r="AE762" s="333" t="str">
        <f t="shared" ref="AE762" si="583">IF(U762="","",IF(U762="도비","세입없음","직접입력"))</f>
        <v>세입없음</v>
      </c>
      <c r="AG762" s="318">
        <f t="shared" si="576"/>
        <v>732</v>
      </c>
      <c r="AH762" s="290" t="str">
        <f t="shared" ref="AH762" si="584">IF(U762="","",IF(AND(U762="도비",AE762="세입없음"),"OK",IF(AND(U762&lt;&gt;"도비",AE762&lt;&gt;""),"OK","@@")))</f>
        <v>OK</v>
      </c>
      <c r="AJ762" s="292" t="str">
        <f t="array" ref="AJ762">IF(D762="","",INDEX(구분표!$I$2:$I$313, MATCH(1,(구분표!$E$2:$E$313='17년일출'!C762)*(구분표!$F$2:$F$313='17년일출'!D762)*(구분표!$G$2:$G$313='17년일출'!B762),0)))</f>
        <v>0286</v>
      </c>
      <c r="AL762" s="292"/>
    </row>
    <row r="763" spans="1:38" ht="50.1" customHeight="1">
      <c r="A763" s="252">
        <v>753</v>
      </c>
      <c r="B763" s="334" t="str">
        <f>IFERROR(VLOOKUP($D763,구분표!$A$2:$C$313,2,FALSE),"")</f>
        <v>도시환경위원회</v>
      </c>
      <c r="C763" s="318" t="str">
        <f>IFERROR(VLOOKUP($D763,구분표!$A$2:$C$313,3,FALSE),"")</f>
        <v>환경국</v>
      </c>
      <c r="D763" s="299" t="s">
        <v>425</v>
      </c>
      <c r="E763" s="280" t="s">
        <v>1116</v>
      </c>
      <c r="F763" s="335"/>
      <c r="G763" s="281"/>
      <c r="H763" s="280"/>
      <c r="I763" s="336" t="s">
        <v>2221</v>
      </c>
      <c r="J763" s="283">
        <v>18000</v>
      </c>
      <c r="K763" s="284"/>
      <c r="L763" s="285"/>
      <c r="M763" s="286">
        <f t="shared" si="567"/>
        <v>18000</v>
      </c>
      <c r="N763" s="337">
        <v>-2700</v>
      </c>
      <c r="O763" s="288"/>
      <c r="P763" s="289">
        <f t="shared" si="578"/>
        <v>15300</v>
      </c>
      <c r="Q763" s="290" t="str">
        <f t="shared" si="571"/>
        <v>X</v>
      </c>
      <c r="R763" s="400"/>
      <c r="S763" s="292" t="s">
        <v>2155</v>
      </c>
      <c r="U763" s="332" t="s">
        <v>2155</v>
      </c>
      <c r="V763" s="284">
        <f t="shared" si="572"/>
        <v>0</v>
      </c>
      <c r="W763" s="284">
        <f t="shared" si="573"/>
        <v>0</v>
      </c>
      <c r="X763" s="292" t="str">
        <f t="shared" si="574"/>
        <v>OK</v>
      </c>
      <c r="Z763" s="292" t="s">
        <v>2155</v>
      </c>
      <c r="AA763" s="284">
        <f t="shared" si="565"/>
        <v>0</v>
      </c>
      <c r="AB763" s="284">
        <f t="shared" si="566"/>
        <v>-2700</v>
      </c>
      <c r="AC763" s="292" t="str">
        <f t="shared" si="575"/>
        <v>OK</v>
      </c>
      <c r="AE763" s="333" t="str">
        <f t="shared" si="580"/>
        <v>세입없음</v>
      </c>
      <c r="AG763" s="318">
        <f t="shared" si="576"/>
        <v>732</v>
      </c>
      <c r="AH763" s="290" t="str">
        <f t="shared" si="581"/>
        <v>OK</v>
      </c>
      <c r="AJ763" s="292" t="str">
        <f t="array" ref="AJ763">IF(D763="","",INDEX(구분표!$I$2:$I$313, MATCH(1,(구분표!$E$2:$E$313='17년일출'!C763)*(구분표!$F$2:$F$313='17년일출'!D763)*(구분표!$G$2:$G$313='17년일출'!B763),0)))</f>
        <v>0286</v>
      </c>
      <c r="AL763" s="292"/>
    </row>
    <row r="764" spans="1:38" ht="50.1" customHeight="1">
      <c r="A764" s="252">
        <v>754</v>
      </c>
      <c r="B764" s="334" t="str">
        <f>IFERROR(VLOOKUP($D764,구분표!$A$2:$C$313,2,FALSE),"")</f>
        <v>도시환경위원회</v>
      </c>
      <c r="C764" s="318" t="str">
        <f>IFERROR(VLOOKUP($D764,구분표!$A$2:$C$313,3,FALSE),"")</f>
        <v>도시주택실</v>
      </c>
      <c r="D764" s="299" t="s">
        <v>2244</v>
      </c>
      <c r="E764" s="280" t="s">
        <v>2147</v>
      </c>
      <c r="F764" s="335"/>
      <c r="G764" s="281">
        <v>1178</v>
      </c>
      <c r="H764" s="280"/>
      <c r="I764" s="336" t="s">
        <v>2245</v>
      </c>
      <c r="J764" s="283">
        <v>350000</v>
      </c>
      <c r="K764" s="284"/>
      <c r="L764" s="285"/>
      <c r="M764" s="286">
        <f t="shared" si="567"/>
        <v>350000</v>
      </c>
      <c r="N764" s="337">
        <v>-170000</v>
      </c>
      <c r="O764" s="288"/>
      <c r="P764" s="289">
        <f t="shared" si="578"/>
        <v>180000</v>
      </c>
      <c r="Q764" s="290" t="str">
        <f t="shared" si="571"/>
        <v>X</v>
      </c>
      <c r="R764" s="400"/>
      <c r="S764" s="292" t="s">
        <v>2155</v>
      </c>
      <c r="U764" s="332" t="s">
        <v>2155</v>
      </c>
      <c r="V764" s="284">
        <f t="shared" si="572"/>
        <v>0</v>
      </c>
      <c r="W764" s="284">
        <f t="shared" si="573"/>
        <v>0</v>
      </c>
      <c r="X764" s="292" t="str">
        <f t="shared" si="574"/>
        <v>OK</v>
      </c>
      <c r="Z764" s="292" t="s">
        <v>2155</v>
      </c>
      <c r="AA764" s="284">
        <f t="shared" si="565"/>
        <v>0</v>
      </c>
      <c r="AB764" s="284">
        <f t="shared" si="566"/>
        <v>-170000</v>
      </c>
      <c r="AC764" s="292" t="str">
        <f t="shared" si="575"/>
        <v>OK</v>
      </c>
      <c r="AE764" s="333" t="str">
        <f t="shared" si="580"/>
        <v>세입없음</v>
      </c>
      <c r="AG764" s="318">
        <f t="shared" si="576"/>
        <v>732</v>
      </c>
      <c r="AH764" s="290" t="str">
        <f t="shared" si="581"/>
        <v>OK</v>
      </c>
      <c r="AJ764" s="292" t="str">
        <f t="array" ref="AJ764">IF(D764="","",INDEX(구분표!$I$2:$I$313, MATCH(1,(구분표!$E$2:$E$313='17년일출'!C764)*(구분표!$F$2:$F$313='17년일출'!D764)*(구분표!$G$2:$G$313='17년일출'!B764),0)))</f>
        <v>0279</v>
      </c>
      <c r="AL764" s="292"/>
    </row>
    <row r="765" spans="1:38" ht="50.1" customHeight="1">
      <c r="A765" s="252">
        <v>755</v>
      </c>
      <c r="B765" s="334" t="str">
        <f>IFERROR(VLOOKUP($D765,구분표!$A$2:$C$313,2,FALSE),"")</f>
        <v>도시환경위원회</v>
      </c>
      <c r="C765" s="318" t="str">
        <f>IFERROR(VLOOKUP($D765,구분표!$A$2:$C$313,3,FALSE),"")</f>
        <v>보건환경연구원</v>
      </c>
      <c r="D765" s="299" t="s">
        <v>2246</v>
      </c>
      <c r="E765" s="280" t="s">
        <v>2147</v>
      </c>
      <c r="F765" s="340"/>
      <c r="G765" s="281">
        <v>1251</v>
      </c>
      <c r="H765" s="280"/>
      <c r="I765" s="336" t="s">
        <v>2306</v>
      </c>
      <c r="J765" s="283">
        <v>300000</v>
      </c>
      <c r="K765" s="284"/>
      <c r="L765" s="285"/>
      <c r="M765" s="286">
        <f t="shared" ref="M765" si="585">J765+K765+L765</f>
        <v>300000</v>
      </c>
      <c r="N765" s="337"/>
      <c r="O765" s="288">
        <v>100000</v>
      </c>
      <c r="P765" s="289">
        <f t="shared" ref="P765" si="586">J765+N765+O765</f>
        <v>400000</v>
      </c>
      <c r="Q765" s="290" t="str">
        <f t="shared" ref="Q765" si="587">IF(AND((M765=0),(P765&gt;0)),"O",IF(AND((K765&lt;0),(M765-P765&lt;0)),"O","X"))</f>
        <v>X</v>
      </c>
      <c r="R765" s="400"/>
      <c r="S765" s="292" t="s">
        <v>2155</v>
      </c>
      <c r="U765" s="355" t="s">
        <v>2155</v>
      </c>
      <c r="V765" s="284">
        <f t="shared" si="572"/>
        <v>0</v>
      </c>
      <c r="W765" s="284">
        <f t="shared" si="573"/>
        <v>0</v>
      </c>
      <c r="X765" s="292" t="str">
        <f t="shared" si="574"/>
        <v>OK</v>
      </c>
      <c r="Z765" s="292" t="s">
        <v>2155</v>
      </c>
      <c r="AA765" s="284">
        <f t="shared" si="565"/>
        <v>0</v>
      </c>
      <c r="AB765" s="284">
        <f t="shared" si="566"/>
        <v>100000</v>
      </c>
      <c r="AC765" s="292" t="str">
        <f t="shared" si="575"/>
        <v>OK</v>
      </c>
      <c r="AE765" s="333" t="str">
        <f t="shared" ref="AE765" si="588">IF(U765="","",IF(U765="도비","세입없음","직접입력"))</f>
        <v>세입없음</v>
      </c>
      <c r="AG765" s="318">
        <f t="shared" si="576"/>
        <v>732</v>
      </c>
      <c r="AH765" s="290" t="str">
        <f t="shared" ref="AH765" si="589">IF(U765="","",IF(AND(U765="도비",AE765="세입없음"),"OK",IF(AND(U765&lt;&gt;"도비",AE765&lt;&gt;""),"OK","@@")))</f>
        <v>OK</v>
      </c>
      <c r="AJ765" s="292" t="str">
        <f t="array" ref="AJ765">IF(D765="","",INDEX(구분표!$I$2:$I$313, MATCH(1,(구분표!$E$2:$E$313='17년일출'!C765)*(구분표!$F$2:$F$313='17년일출'!D765)*(구분표!$G$2:$G$313='17년일출'!B765),0)))</f>
        <v>0293</v>
      </c>
      <c r="AL765" s="292"/>
    </row>
    <row r="766" spans="1:38" ht="50.1" hidden="1" customHeight="1">
      <c r="A766" s="252">
        <v>756</v>
      </c>
      <c r="B766" s="334" t="str">
        <f>IFERROR(VLOOKUP($D766,구분표!$A$2:$C$313,2,FALSE),"")</f>
        <v/>
      </c>
      <c r="C766" s="318" t="str">
        <f>IFERROR(VLOOKUP($D766,구분표!$A$2:$C$313,3,FALSE),"")</f>
        <v/>
      </c>
      <c r="D766" s="299"/>
      <c r="E766" s="280"/>
      <c r="F766" s="335"/>
      <c r="G766" s="281"/>
      <c r="H766" s="280"/>
      <c r="I766" s="336"/>
      <c r="J766" s="283"/>
      <c r="K766" s="284"/>
      <c r="L766" s="285"/>
      <c r="M766" s="286">
        <f t="shared" si="567"/>
        <v>0</v>
      </c>
      <c r="N766" s="337"/>
      <c r="O766" s="288"/>
      <c r="P766" s="289">
        <f t="shared" si="578"/>
        <v>0</v>
      </c>
      <c r="Q766" s="290" t="str">
        <f t="shared" si="571"/>
        <v>X</v>
      </c>
      <c r="R766" s="400"/>
      <c r="S766" s="292"/>
      <c r="U766" s="332"/>
      <c r="V766" s="284">
        <f t="shared" si="572"/>
        <v>0</v>
      </c>
      <c r="W766" s="284">
        <f t="shared" si="573"/>
        <v>0</v>
      </c>
      <c r="X766" s="292" t="str">
        <f t="shared" si="574"/>
        <v>OK</v>
      </c>
      <c r="Z766" s="292"/>
      <c r="AA766" s="284">
        <f t="shared" si="565"/>
        <v>0</v>
      </c>
      <c r="AB766" s="284">
        <f t="shared" si="566"/>
        <v>0</v>
      </c>
      <c r="AC766" s="292" t="str">
        <f t="shared" si="575"/>
        <v>OK</v>
      </c>
      <c r="AE766" s="333" t="str">
        <f t="shared" si="580"/>
        <v/>
      </c>
      <c r="AG766" s="318" t="str">
        <f t="shared" si="576"/>
        <v/>
      </c>
      <c r="AH766" s="290" t="str">
        <f t="shared" si="581"/>
        <v/>
      </c>
      <c r="AJ766" s="292" t="str">
        <f t="array" ref="AJ766">IF(D766="","",INDEX(구분표!$I$2:$I$313, MATCH(1,(구분표!$E$2:$E$313='17년일출'!C766)*(구분표!$F$2:$F$313='17년일출'!D766)*(구분표!$G$2:$G$313='17년일출'!B766),0)))</f>
        <v/>
      </c>
      <c r="AL766" s="292"/>
    </row>
    <row r="767" spans="1:38" ht="50.1" customHeight="1">
      <c r="A767" s="252">
        <v>757</v>
      </c>
      <c r="B767" s="320" t="s">
        <v>510</v>
      </c>
      <c r="C767" s="321"/>
      <c r="D767" s="322"/>
      <c r="E767" s="321"/>
      <c r="F767" s="345"/>
      <c r="G767" s="322"/>
      <c r="H767" s="321"/>
      <c r="I767" s="342"/>
      <c r="J767" s="356">
        <f t="shared" ref="J767:P767" si="590">SUBTOTAL(9,J768:J925)</f>
        <v>115919817</v>
      </c>
      <c r="K767" s="356">
        <f t="shared" si="590"/>
        <v>-1340756</v>
      </c>
      <c r="L767" s="356">
        <f t="shared" si="590"/>
        <v>15305362</v>
      </c>
      <c r="M767" s="357">
        <f t="shared" si="590"/>
        <v>129884423</v>
      </c>
      <c r="N767" s="358">
        <f t="shared" si="590"/>
        <v>-29858637</v>
      </c>
      <c r="O767" s="356">
        <f t="shared" si="590"/>
        <v>40205637</v>
      </c>
      <c r="P767" s="329">
        <f t="shared" si="590"/>
        <v>126266817</v>
      </c>
      <c r="Q767" s="330"/>
      <c r="R767" s="331"/>
      <c r="S767" s="292"/>
      <c r="U767" s="332"/>
      <c r="V767" s="284"/>
      <c r="W767" s="284"/>
      <c r="X767" s="292"/>
      <c r="Z767" s="292"/>
      <c r="AA767" s="284"/>
      <c r="AB767" s="284"/>
      <c r="AC767" s="292"/>
      <c r="AE767" s="333" t="str">
        <f t="shared" si="527"/>
        <v/>
      </c>
      <c r="AG767" s="318"/>
      <c r="AH767" s="290"/>
      <c r="AJ767" s="292"/>
      <c r="AL767" s="292"/>
    </row>
    <row r="768" spans="1:38" ht="50.1" customHeight="1">
      <c r="A768" s="252">
        <v>758</v>
      </c>
      <c r="B768" s="334" t="str">
        <f>IFERROR(VLOOKUP($D768,구분표!$A$2:$C$313,2,FALSE),"")</f>
        <v>여성가족교육협력위원회</v>
      </c>
      <c r="C768" s="318" t="str">
        <f>IFERROR(VLOOKUP($D768,구분표!$A$2:$C$313,3,FALSE),"")</f>
        <v>여성가족국</v>
      </c>
      <c r="D768" s="299" t="s">
        <v>606</v>
      </c>
      <c r="E768" s="280" t="s">
        <v>822</v>
      </c>
      <c r="F768" s="335"/>
      <c r="G768" s="281">
        <v>1318</v>
      </c>
      <c r="H768" s="280">
        <v>33</v>
      </c>
      <c r="I768" s="336" t="s">
        <v>1019</v>
      </c>
      <c r="J768" s="283">
        <v>65000</v>
      </c>
      <c r="K768" s="284"/>
      <c r="L768" s="285">
        <v>35000</v>
      </c>
      <c r="M768" s="286">
        <f t="shared" si="567"/>
        <v>100000</v>
      </c>
      <c r="N768" s="337"/>
      <c r="O768" s="288">
        <v>35000</v>
      </c>
      <c r="P768" s="289">
        <f t="shared" ref="P768:P925" si="591">J768+N768+O768</f>
        <v>100000</v>
      </c>
      <c r="Q768" s="290" t="str">
        <f t="shared" si="571"/>
        <v>X</v>
      </c>
      <c r="R768" s="400"/>
      <c r="S768" s="292" t="s">
        <v>883</v>
      </c>
      <c r="U768" s="332" t="s">
        <v>883</v>
      </c>
      <c r="V768" s="284">
        <v>0</v>
      </c>
      <c r="W768" s="284">
        <v>35000</v>
      </c>
      <c r="X768" s="292" t="str">
        <f t="shared" ref="X768:X799" si="592">IF(SUM($K768:$L768)=SUM($V768:$W768),"OK","검토")</f>
        <v>OK</v>
      </c>
      <c r="Z768" s="292" t="s">
        <v>883</v>
      </c>
      <c r="AA768" s="284">
        <f t="shared" ref="AA768:AA786" si="593">IF($U768&lt;&gt;"도비",IF($S768="국도비","직접입력",SUM($N768:$O768)),)</f>
        <v>0</v>
      </c>
      <c r="AB768" s="284">
        <f t="shared" ref="AB768:AB786" si="594">IF($U768="도비",SUM(N768:O768),IF($S768="국도비","직접입력",SUM(N768:O768)-AA768))</f>
        <v>35000</v>
      </c>
      <c r="AC768" s="292" t="str">
        <f t="shared" ref="AC768:AC799" si="595">IF(SUM(N768:O768)=SUM(AA768:AB768),"OK","검토")</f>
        <v>OK</v>
      </c>
      <c r="AE768" s="333" t="str">
        <f t="shared" si="527"/>
        <v>세입없음</v>
      </c>
      <c r="AG768" s="318">
        <f t="shared" ref="AG768:AG799" si="596">IF(AE768="","",COUNTIF($AE$7:$AE$925,AE768))</f>
        <v>732</v>
      </c>
      <c r="AH768" s="290" t="str">
        <f t="shared" si="549"/>
        <v>OK</v>
      </c>
      <c r="AJ768" s="292" t="str">
        <f t="array" ref="AJ768">IF(D768="","",INDEX(구분표!$I$2:$I$313, MATCH(1,(구분표!$E$2:$E$313='17년일출'!C768)*(구분표!$F$2:$F$313='17년일출'!D768)*(구분표!$G$2:$G$313='17년일출'!B768),0)))</f>
        <v>0300</v>
      </c>
      <c r="AL768" s="292"/>
    </row>
    <row r="769" spans="1:38" ht="50.1" customHeight="1">
      <c r="A769" s="252">
        <v>759</v>
      </c>
      <c r="B769" s="334" t="str">
        <f>IFERROR(VLOOKUP($D769,구분표!$A$2:$C$313,2,FALSE),"")</f>
        <v>여성가족교육협력위원회</v>
      </c>
      <c r="C769" s="318" t="str">
        <f>IFERROR(VLOOKUP($D769,구분표!$A$2:$C$313,3,FALSE),"")</f>
        <v>여성가족국</v>
      </c>
      <c r="D769" s="299" t="s">
        <v>606</v>
      </c>
      <c r="E769" s="280" t="s">
        <v>822</v>
      </c>
      <c r="F769" s="335" t="s">
        <v>824</v>
      </c>
      <c r="G769" s="281">
        <v>1321</v>
      </c>
      <c r="H769" s="280">
        <v>88</v>
      </c>
      <c r="I769" s="336" t="s">
        <v>1020</v>
      </c>
      <c r="J769" s="283">
        <v>366480</v>
      </c>
      <c r="K769" s="284"/>
      <c r="L769" s="285">
        <v>54000</v>
      </c>
      <c r="M769" s="286">
        <f t="shared" si="567"/>
        <v>420480</v>
      </c>
      <c r="N769" s="337"/>
      <c r="O769" s="288">
        <v>54000</v>
      </c>
      <c r="P769" s="289">
        <f t="shared" si="591"/>
        <v>420480</v>
      </c>
      <c r="Q769" s="290" t="str">
        <f t="shared" si="571"/>
        <v>X</v>
      </c>
      <c r="R769" s="400"/>
      <c r="S769" s="292" t="s">
        <v>883</v>
      </c>
      <c r="U769" s="332" t="s">
        <v>883</v>
      </c>
      <c r="V769" s="284">
        <v>0</v>
      </c>
      <c r="W769" s="284">
        <v>54000</v>
      </c>
      <c r="X769" s="292" t="str">
        <f t="shared" si="592"/>
        <v>OK</v>
      </c>
      <c r="Z769" s="292" t="s">
        <v>883</v>
      </c>
      <c r="AA769" s="284">
        <f t="shared" si="593"/>
        <v>0</v>
      </c>
      <c r="AB769" s="284">
        <f t="shared" si="594"/>
        <v>54000</v>
      </c>
      <c r="AC769" s="292" t="str">
        <f t="shared" si="595"/>
        <v>OK</v>
      </c>
      <c r="AE769" s="333" t="str">
        <f t="shared" si="527"/>
        <v>세입없음</v>
      </c>
      <c r="AG769" s="318">
        <f t="shared" si="596"/>
        <v>732</v>
      </c>
      <c r="AH769" s="290" t="str">
        <f t="shared" si="549"/>
        <v>OK</v>
      </c>
      <c r="AJ769" s="292" t="str">
        <f t="array" ref="AJ769">IF(D769="","",INDEX(구분표!$I$2:$I$313, MATCH(1,(구분표!$E$2:$E$313='17년일출'!C769)*(구분표!$F$2:$F$313='17년일출'!D769)*(구분표!$G$2:$G$313='17년일출'!B769),0)))</f>
        <v>0300</v>
      </c>
      <c r="AL769" s="292"/>
    </row>
    <row r="770" spans="1:38" ht="50.1" customHeight="1">
      <c r="A770" s="252">
        <v>760</v>
      </c>
      <c r="B770" s="334" t="str">
        <f>IFERROR(VLOOKUP($D770,구분표!$A$2:$C$313,2,FALSE),"")</f>
        <v>여성가족교육협력위원회</v>
      </c>
      <c r="C770" s="318" t="str">
        <f>IFERROR(VLOOKUP($D770,구분표!$A$2:$C$313,3,FALSE),"")</f>
        <v>여성가족국</v>
      </c>
      <c r="D770" s="299" t="s">
        <v>606</v>
      </c>
      <c r="E770" s="280" t="s">
        <v>823</v>
      </c>
      <c r="F770" s="335"/>
      <c r="G770" s="281"/>
      <c r="H770" s="280">
        <v>129</v>
      </c>
      <c r="I770" s="336" t="s">
        <v>1021</v>
      </c>
      <c r="J770" s="283"/>
      <c r="K770" s="284"/>
      <c r="L770" s="285">
        <v>50000</v>
      </c>
      <c r="M770" s="286">
        <f t="shared" si="567"/>
        <v>50000</v>
      </c>
      <c r="N770" s="337"/>
      <c r="O770" s="288">
        <v>50000</v>
      </c>
      <c r="P770" s="289">
        <f t="shared" si="591"/>
        <v>50000</v>
      </c>
      <c r="Q770" s="290" t="str">
        <f t="shared" si="571"/>
        <v>X</v>
      </c>
      <c r="R770" s="400"/>
      <c r="S770" s="292" t="s">
        <v>883</v>
      </c>
      <c r="U770" s="332" t="s">
        <v>883</v>
      </c>
      <c r="V770" s="284">
        <v>0</v>
      </c>
      <c r="W770" s="284">
        <v>50000</v>
      </c>
      <c r="X770" s="292" t="str">
        <f t="shared" si="592"/>
        <v>OK</v>
      </c>
      <c r="Z770" s="292" t="s">
        <v>883</v>
      </c>
      <c r="AA770" s="284">
        <f t="shared" si="593"/>
        <v>0</v>
      </c>
      <c r="AB770" s="284">
        <f t="shared" si="594"/>
        <v>50000</v>
      </c>
      <c r="AC770" s="292" t="str">
        <f t="shared" si="595"/>
        <v>OK</v>
      </c>
      <c r="AE770" s="333" t="str">
        <f t="shared" ref="AE770:AE904" si="597">IF(U770="","",IF(U770="도비","세입없음","직접입력"))</f>
        <v>세입없음</v>
      </c>
      <c r="AG770" s="318">
        <f t="shared" si="596"/>
        <v>732</v>
      </c>
      <c r="AH770" s="290" t="str">
        <f t="shared" ref="AH770:AH904" si="598">IF(U770="","",IF(AND(U770="도비",AE770="세입없음"),"OK",IF(AND(U770&lt;&gt;"도비",AE770&lt;&gt;""),"OK","@@")))</f>
        <v>OK</v>
      </c>
      <c r="AJ770" s="292" t="str">
        <f t="array" ref="AJ770">IF(D770="","",INDEX(구분표!$I$2:$I$313, MATCH(1,(구분표!$E$2:$E$313='17년일출'!C770)*(구분표!$F$2:$F$313='17년일출'!D770)*(구분표!$G$2:$G$313='17년일출'!B770),0)))</f>
        <v>0300</v>
      </c>
      <c r="AL770" s="292"/>
    </row>
    <row r="771" spans="1:38" ht="50.1" customHeight="1">
      <c r="A771" s="252">
        <v>761</v>
      </c>
      <c r="B771" s="334" t="str">
        <f>IFERROR(VLOOKUP($D771,구분표!$A$2:$C$313,2,FALSE),"")</f>
        <v>여성가족교육협력위원회</v>
      </c>
      <c r="C771" s="318" t="str">
        <f>IFERROR(VLOOKUP($D771,구분표!$A$2:$C$313,3,FALSE),"")</f>
        <v>여성가족국</v>
      </c>
      <c r="D771" s="299" t="s">
        <v>607</v>
      </c>
      <c r="E771" s="280" t="s">
        <v>822</v>
      </c>
      <c r="F771" s="335"/>
      <c r="G771" s="281">
        <v>1325</v>
      </c>
      <c r="H771" s="280">
        <v>138</v>
      </c>
      <c r="I771" s="336" t="s">
        <v>1022</v>
      </c>
      <c r="J771" s="283">
        <v>100000</v>
      </c>
      <c r="K771" s="284"/>
      <c r="L771" s="285">
        <v>100000</v>
      </c>
      <c r="M771" s="286">
        <f t="shared" si="567"/>
        <v>200000</v>
      </c>
      <c r="N771" s="337"/>
      <c r="O771" s="288">
        <v>100000</v>
      </c>
      <c r="P771" s="289">
        <f t="shared" si="591"/>
        <v>200000</v>
      </c>
      <c r="Q771" s="290" t="str">
        <f t="shared" si="571"/>
        <v>X</v>
      </c>
      <c r="R771" s="400"/>
      <c r="S771" s="292" t="s">
        <v>883</v>
      </c>
      <c r="U771" s="332" t="s">
        <v>883</v>
      </c>
      <c r="V771" s="284">
        <v>0</v>
      </c>
      <c r="W771" s="284">
        <v>100000</v>
      </c>
      <c r="X771" s="292" t="str">
        <f t="shared" si="592"/>
        <v>OK</v>
      </c>
      <c r="Z771" s="292" t="s">
        <v>883</v>
      </c>
      <c r="AA771" s="284">
        <f t="shared" si="593"/>
        <v>0</v>
      </c>
      <c r="AB771" s="284">
        <f t="shared" si="594"/>
        <v>100000</v>
      </c>
      <c r="AC771" s="292" t="str">
        <f t="shared" si="595"/>
        <v>OK</v>
      </c>
      <c r="AE771" s="333" t="str">
        <f t="shared" si="597"/>
        <v>세입없음</v>
      </c>
      <c r="AG771" s="318">
        <f t="shared" si="596"/>
        <v>732</v>
      </c>
      <c r="AH771" s="290" t="str">
        <f t="shared" si="598"/>
        <v>OK</v>
      </c>
      <c r="AJ771" s="292" t="str">
        <f t="array" ref="AJ771">IF(D771="","",INDEX(구분표!$I$2:$I$313, MATCH(1,(구분표!$E$2:$E$313='17년일출'!C771)*(구분표!$F$2:$F$313='17년일출'!D771)*(구분표!$G$2:$G$313='17년일출'!B771),0)))</f>
        <v>0301</v>
      </c>
      <c r="AL771" s="292"/>
    </row>
    <row r="772" spans="1:38" ht="50.1" customHeight="1">
      <c r="A772" s="252">
        <v>762</v>
      </c>
      <c r="B772" s="334" t="str">
        <f>IFERROR(VLOOKUP($D772,구분표!$A$2:$C$313,2,FALSE),"")</f>
        <v>여성가족교육협력위원회</v>
      </c>
      <c r="C772" s="318" t="str">
        <f>IFERROR(VLOOKUP($D772,구분표!$A$2:$C$313,3,FALSE),"")</f>
        <v>여성가족국</v>
      </c>
      <c r="D772" s="299" t="s">
        <v>607</v>
      </c>
      <c r="E772" s="280" t="s">
        <v>822</v>
      </c>
      <c r="F772" s="335"/>
      <c r="G772" s="281">
        <v>1328</v>
      </c>
      <c r="H772" s="280">
        <v>189</v>
      </c>
      <c r="I772" s="336" t="s">
        <v>1023</v>
      </c>
      <c r="J772" s="283">
        <v>232800</v>
      </c>
      <c r="K772" s="369">
        <v>-9000</v>
      </c>
      <c r="L772" s="370">
        <v>64800</v>
      </c>
      <c r="M772" s="286">
        <f t="shared" si="567"/>
        <v>288600</v>
      </c>
      <c r="N772" s="337">
        <v>-9000</v>
      </c>
      <c r="O772" s="288"/>
      <c r="P772" s="289">
        <f t="shared" si="591"/>
        <v>223800</v>
      </c>
      <c r="Q772" s="290" t="str">
        <f t="shared" si="571"/>
        <v>X</v>
      </c>
      <c r="R772" s="400"/>
      <c r="S772" s="292" t="s">
        <v>883</v>
      </c>
      <c r="U772" s="332" t="s">
        <v>883</v>
      </c>
      <c r="V772" s="284">
        <v>0</v>
      </c>
      <c r="W772" s="284">
        <v>55800</v>
      </c>
      <c r="X772" s="292" t="str">
        <f t="shared" si="592"/>
        <v>OK</v>
      </c>
      <c r="Z772" s="292" t="s">
        <v>883</v>
      </c>
      <c r="AA772" s="284">
        <f t="shared" si="593"/>
        <v>0</v>
      </c>
      <c r="AB772" s="284">
        <f t="shared" si="594"/>
        <v>-9000</v>
      </c>
      <c r="AC772" s="292" t="str">
        <f t="shared" si="595"/>
        <v>OK</v>
      </c>
      <c r="AE772" s="333" t="str">
        <f t="shared" si="597"/>
        <v>세입없음</v>
      </c>
      <c r="AG772" s="318">
        <f t="shared" si="596"/>
        <v>732</v>
      </c>
      <c r="AH772" s="290" t="str">
        <f t="shared" si="598"/>
        <v>OK</v>
      </c>
      <c r="AJ772" s="292" t="str">
        <f t="array" ref="AJ772">IF(D772="","",INDEX(구분표!$I$2:$I$313, MATCH(1,(구분표!$E$2:$E$313='17년일출'!C772)*(구분표!$F$2:$F$313='17년일출'!D772)*(구분표!$G$2:$G$313='17년일출'!B772),0)))</f>
        <v>0301</v>
      </c>
      <c r="AL772" s="292"/>
    </row>
    <row r="773" spans="1:38" ht="50.1" customHeight="1">
      <c r="A773" s="252">
        <v>763</v>
      </c>
      <c r="B773" s="334" t="str">
        <f>IFERROR(VLOOKUP($D773,구분표!$A$2:$C$313,2,FALSE),"")</f>
        <v>여성가족교육협력위원회</v>
      </c>
      <c r="C773" s="318" t="str">
        <f>IFERROR(VLOOKUP($D773,구분표!$A$2:$C$313,3,FALSE),"")</f>
        <v>여성가족국</v>
      </c>
      <c r="D773" s="299" t="s">
        <v>607</v>
      </c>
      <c r="E773" s="280" t="s">
        <v>823</v>
      </c>
      <c r="F773" s="335"/>
      <c r="G773" s="281">
        <v>1329</v>
      </c>
      <c r="H773" s="280">
        <v>197</v>
      </c>
      <c r="I773" s="336" t="s">
        <v>1560</v>
      </c>
      <c r="J773" s="283"/>
      <c r="K773" s="284"/>
      <c r="L773" s="285">
        <v>9000</v>
      </c>
      <c r="M773" s="286">
        <f t="shared" si="567"/>
        <v>9000</v>
      </c>
      <c r="N773" s="337"/>
      <c r="O773" s="288">
        <v>9000</v>
      </c>
      <c r="P773" s="289">
        <f t="shared" si="591"/>
        <v>9000</v>
      </c>
      <c r="Q773" s="290" t="str">
        <f t="shared" si="571"/>
        <v>X</v>
      </c>
      <c r="R773" s="400"/>
      <c r="S773" s="292" t="s">
        <v>883</v>
      </c>
      <c r="U773" s="332" t="s">
        <v>883</v>
      </c>
      <c r="V773" s="284">
        <v>0</v>
      </c>
      <c r="W773" s="284">
        <v>9000</v>
      </c>
      <c r="X773" s="292" t="str">
        <f t="shared" si="592"/>
        <v>OK</v>
      </c>
      <c r="Z773" s="292" t="s">
        <v>883</v>
      </c>
      <c r="AA773" s="284">
        <f t="shared" si="593"/>
        <v>0</v>
      </c>
      <c r="AB773" s="284">
        <f t="shared" si="594"/>
        <v>9000</v>
      </c>
      <c r="AC773" s="292" t="str">
        <f t="shared" si="595"/>
        <v>OK</v>
      </c>
      <c r="AE773" s="333" t="str">
        <f t="shared" si="597"/>
        <v>세입없음</v>
      </c>
      <c r="AG773" s="318">
        <f t="shared" si="596"/>
        <v>732</v>
      </c>
      <c r="AH773" s="290" t="str">
        <f t="shared" si="598"/>
        <v>OK</v>
      </c>
      <c r="AJ773" s="292" t="str">
        <f t="array" ref="AJ773">IF(D773="","",INDEX(구분표!$I$2:$I$313, MATCH(1,(구분표!$E$2:$E$313='17년일출'!C773)*(구분표!$F$2:$F$313='17년일출'!D773)*(구분표!$G$2:$G$313='17년일출'!B773),0)))</f>
        <v>0301</v>
      </c>
      <c r="AL773" s="292"/>
    </row>
    <row r="774" spans="1:38" ht="50.1" customHeight="1">
      <c r="A774" s="252">
        <v>764</v>
      </c>
      <c r="B774" s="334" t="str">
        <f>IFERROR(VLOOKUP($D774,구분표!$A$2:$C$313,2,FALSE),"")</f>
        <v>여성가족교육협력위원회</v>
      </c>
      <c r="C774" s="318" t="str">
        <f>IFERROR(VLOOKUP($D774,구분표!$A$2:$C$313,3,FALSE),"")</f>
        <v>여성가족국</v>
      </c>
      <c r="D774" s="299" t="s">
        <v>607</v>
      </c>
      <c r="E774" s="280" t="s">
        <v>822</v>
      </c>
      <c r="F774" s="335"/>
      <c r="G774" s="281">
        <v>1338</v>
      </c>
      <c r="H774" s="280">
        <v>276</v>
      </c>
      <c r="I774" s="336" t="s">
        <v>1024</v>
      </c>
      <c r="J774" s="283">
        <v>40000</v>
      </c>
      <c r="K774" s="284"/>
      <c r="L774" s="285">
        <v>20000</v>
      </c>
      <c r="M774" s="286">
        <f t="shared" si="567"/>
        <v>60000</v>
      </c>
      <c r="N774" s="337"/>
      <c r="O774" s="288">
        <v>20000</v>
      </c>
      <c r="P774" s="289">
        <f t="shared" si="591"/>
        <v>60000</v>
      </c>
      <c r="Q774" s="290" t="str">
        <f t="shared" si="571"/>
        <v>X</v>
      </c>
      <c r="R774" s="400"/>
      <c r="S774" s="292" t="s">
        <v>883</v>
      </c>
      <c r="U774" s="332" t="s">
        <v>883</v>
      </c>
      <c r="V774" s="284">
        <v>0</v>
      </c>
      <c r="W774" s="284">
        <v>20000</v>
      </c>
      <c r="X774" s="292" t="str">
        <f t="shared" si="592"/>
        <v>OK</v>
      </c>
      <c r="Z774" s="292" t="s">
        <v>883</v>
      </c>
      <c r="AA774" s="284">
        <f t="shared" si="593"/>
        <v>0</v>
      </c>
      <c r="AB774" s="284">
        <f t="shared" si="594"/>
        <v>20000</v>
      </c>
      <c r="AC774" s="292" t="str">
        <f t="shared" si="595"/>
        <v>OK</v>
      </c>
      <c r="AE774" s="333" t="str">
        <f t="shared" si="597"/>
        <v>세입없음</v>
      </c>
      <c r="AG774" s="318">
        <f t="shared" si="596"/>
        <v>732</v>
      </c>
      <c r="AH774" s="290" t="str">
        <f t="shared" si="598"/>
        <v>OK</v>
      </c>
      <c r="AJ774" s="292" t="str">
        <f t="array" ref="AJ774">IF(D774="","",INDEX(구분표!$I$2:$I$313, MATCH(1,(구분표!$E$2:$E$313='17년일출'!C774)*(구분표!$F$2:$F$313='17년일출'!D774)*(구분표!$G$2:$G$313='17년일출'!B774),0)))</f>
        <v>0301</v>
      </c>
      <c r="AL774" s="292"/>
    </row>
    <row r="775" spans="1:38" ht="50.1" customHeight="1">
      <c r="A775" s="252">
        <v>765</v>
      </c>
      <c r="B775" s="334" t="str">
        <f>IFERROR(VLOOKUP($D775,구분표!$A$2:$C$313,2,FALSE),"")</f>
        <v>여성가족교육협력위원회</v>
      </c>
      <c r="C775" s="318" t="str">
        <f>IFERROR(VLOOKUP($D775,구분표!$A$2:$C$313,3,FALSE),"")</f>
        <v>여성가족국</v>
      </c>
      <c r="D775" s="299" t="s">
        <v>607</v>
      </c>
      <c r="E775" s="280" t="s">
        <v>823</v>
      </c>
      <c r="F775" s="335"/>
      <c r="G775" s="281"/>
      <c r="H775" s="280">
        <v>131</v>
      </c>
      <c r="I775" s="336" t="s">
        <v>1025</v>
      </c>
      <c r="J775" s="283"/>
      <c r="K775" s="284"/>
      <c r="L775" s="285">
        <v>20000</v>
      </c>
      <c r="M775" s="286">
        <f t="shared" si="567"/>
        <v>20000</v>
      </c>
      <c r="N775" s="337"/>
      <c r="O775" s="288">
        <v>20000</v>
      </c>
      <c r="P775" s="289">
        <f t="shared" si="591"/>
        <v>20000</v>
      </c>
      <c r="Q775" s="290" t="str">
        <f t="shared" si="571"/>
        <v>X</v>
      </c>
      <c r="R775" s="400"/>
      <c r="S775" s="292" t="s">
        <v>883</v>
      </c>
      <c r="U775" s="332" t="s">
        <v>883</v>
      </c>
      <c r="V775" s="284">
        <v>0</v>
      </c>
      <c r="W775" s="284">
        <v>20000</v>
      </c>
      <c r="X775" s="292" t="str">
        <f t="shared" si="592"/>
        <v>OK</v>
      </c>
      <c r="Z775" s="292" t="s">
        <v>883</v>
      </c>
      <c r="AA775" s="284">
        <f t="shared" si="593"/>
        <v>0</v>
      </c>
      <c r="AB775" s="284">
        <f t="shared" si="594"/>
        <v>20000</v>
      </c>
      <c r="AC775" s="292" t="str">
        <f t="shared" si="595"/>
        <v>OK</v>
      </c>
      <c r="AE775" s="333" t="str">
        <f t="shared" si="597"/>
        <v>세입없음</v>
      </c>
      <c r="AG775" s="318">
        <f t="shared" si="596"/>
        <v>732</v>
      </c>
      <c r="AH775" s="290" t="str">
        <f t="shared" si="598"/>
        <v>OK</v>
      </c>
      <c r="AJ775" s="292" t="str">
        <f t="array" ref="AJ775">IF(D775="","",INDEX(구분표!$I$2:$I$313, MATCH(1,(구분표!$E$2:$E$313='17년일출'!C775)*(구분표!$F$2:$F$313='17년일출'!D775)*(구분표!$G$2:$G$313='17년일출'!B775),0)))</f>
        <v>0301</v>
      </c>
      <c r="AL775" s="292"/>
    </row>
    <row r="776" spans="1:38" ht="50.1" customHeight="1">
      <c r="A776" s="252">
        <v>766</v>
      </c>
      <c r="B776" s="334" t="str">
        <f>IFERROR(VLOOKUP($D776,구분표!$A$2:$C$313,2,FALSE),"")</f>
        <v>여성가족교육협력위원회</v>
      </c>
      <c r="C776" s="318" t="str">
        <f>IFERROR(VLOOKUP($D776,구분표!$A$2:$C$313,3,FALSE),"")</f>
        <v>여성가족국</v>
      </c>
      <c r="D776" s="299" t="s">
        <v>607</v>
      </c>
      <c r="E776" s="280" t="s">
        <v>823</v>
      </c>
      <c r="F776" s="335"/>
      <c r="G776" s="281"/>
      <c r="H776" s="280">
        <v>132</v>
      </c>
      <c r="I776" s="336" t="s">
        <v>1026</v>
      </c>
      <c r="J776" s="283"/>
      <c r="K776" s="284"/>
      <c r="L776" s="285">
        <v>30000</v>
      </c>
      <c r="M776" s="286">
        <f t="shared" si="567"/>
        <v>30000</v>
      </c>
      <c r="N776" s="337"/>
      <c r="O776" s="288">
        <v>30000</v>
      </c>
      <c r="P776" s="289">
        <f t="shared" si="591"/>
        <v>30000</v>
      </c>
      <c r="Q776" s="290" t="str">
        <f t="shared" si="571"/>
        <v>X</v>
      </c>
      <c r="R776" s="400"/>
      <c r="S776" s="292" t="s">
        <v>883</v>
      </c>
      <c r="U776" s="332" t="s">
        <v>883</v>
      </c>
      <c r="V776" s="284">
        <v>0</v>
      </c>
      <c r="W776" s="284">
        <v>30000</v>
      </c>
      <c r="X776" s="292" t="str">
        <f t="shared" si="592"/>
        <v>OK</v>
      </c>
      <c r="Z776" s="292" t="s">
        <v>883</v>
      </c>
      <c r="AA776" s="284">
        <f t="shared" si="593"/>
        <v>0</v>
      </c>
      <c r="AB776" s="284">
        <f t="shared" si="594"/>
        <v>30000</v>
      </c>
      <c r="AC776" s="292" t="str">
        <f t="shared" si="595"/>
        <v>OK</v>
      </c>
      <c r="AE776" s="333" t="str">
        <f t="shared" si="597"/>
        <v>세입없음</v>
      </c>
      <c r="AG776" s="318">
        <f t="shared" si="596"/>
        <v>732</v>
      </c>
      <c r="AH776" s="290" t="str">
        <f t="shared" si="598"/>
        <v>OK</v>
      </c>
      <c r="AJ776" s="292" t="str">
        <f t="array" ref="AJ776">IF(D776="","",INDEX(구분표!$I$2:$I$313, MATCH(1,(구분표!$E$2:$E$313='17년일출'!C776)*(구분표!$F$2:$F$313='17년일출'!D776)*(구분표!$G$2:$G$313='17년일출'!B776),0)))</f>
        <v>0301</v>
      </c>
      <c r="AL776" s="292"/>
    </row>
    <row r="777" spans="1:38" ht="50.1" customHeight="1">
      <c r="A777" s="252">
        <v>767</v>
      </c>
      <c r="B777" s="334" t="str">
        <f>IFERROR(VLOOKUP($D777,구분표!$A$2:$C$313,2,FALSE),"")</f>
        <v>여성가족교육협력위원회</v>
      </c>
      <c r="C777" s="318" t="str">
        <f>IFERROR(VLOOKUP($D777,구분표!$A$2:$C$313,3,FALSE),"")</f>
        <v>여성가족국</v>
      </c>
      <c r="D777" s="299" t="s">
        <v>607</v>
      </c>
      <c r="E777" s="280" t="s">
        <v>823</v>
      </c>
      <c r="F777" s="335"/>
      <c r="G777" s="281"/>
      <c r="H777" s="280">
        <v>130</v>
      </c>
      <c r="I777" s="336" t="s">
        <v>1027</v>
      </c>
      <c r="J777" s="283"/>
      <c r="K777" s="284"/>
      <c r="L777" s="285">
        <v>22200</v>
      </c>
      <c r="M777" s="286">
        <f t="shared" si="567"/>
        <v>22200</v>
      </c>
      <c r="N777" s="337"/>
      <c r="O777" s="288"/>
      <c r="P777" s="289">
        <f t="shared" si="591"/>
        <v>0</v>
      </c>
      <c r="Q777" s="290" t="str">
        <f t="shared" si="571"/>
        <v>X</v>
      </c>
      <c r="R777" s="400"/>
      <c r="S777" s="292" t="s">
        <v>883</v>
      </c>
      <c r="U777" s="332" t="s">
        <v>883</v>
      </c>
      <c r="V777" s="284">
        <v>0</v>
      </c>
      <c r="W777" s="284">
        <v>22200</v>
      </c>
      <c r="X777" s="292" t="str">
        <f t="shared" si="592"/>
        <v>OK</v>
      </c>
      <c r="Z777" s="292" t="s">
        <v>883</v>
      </c>
      <c r="AA777" s="284">
        <f t="shared" si="593"/>
        <v>0</v>
      </c>
      <c r="AB777" s="284">
        <f t="shared" si="594"/>
        <v>0</v>
      </c>
      <c r="AC777" s="292" t="str">
        <f t="shared" si="595"/>
        <v>OK</v>
      </c>
      <c r="AE777" s="333" t="str">
        <f t="shared" si="597"/>
        <v>세입없음</v>
      </c>
      <c r="AG777" s="318">
        <f t="shared" si="596"/>
        <v>732</v>
      </c>
      <c r="AH777" s="290" t="str">
        <f t="shared" si="598"/>
        <v>OK</v>
      </c>
      <c r="AJ777" s="292" t="str">
        <f t="array" ref="AJ777">IF(D777="","",INDEX(구분표!$I$2:$I$313, MATCH(1,(구분표!$E$2:$E$313='17년일출'!C777)*(구분표!$F$2:$F$313='17년일출'!D777)*(구분표!$G$2:$G$313='17년일출'!B777),0)))</f>
        <v>0301</v>
      </c>
      <c r="AL777" s="292"/>
    </row>
    <row r="778" spans="1:38" ht="50.1" customHeight="1">
      <c r="A778" s="252">
        <v>768</v>
      </c>
      <c r="B778" s="334" t="str">
        <f>IFERROR(VLOOKUP($D778,구분표!$A$2:$C$313,2,FALSE),"")</f>
        <v>여성가족교육협력위원회</v>
      </c>
      <c r="C778" s="318" t="str">
        <f>IFERROR(VLOOKUP($D778,구분표!$A$2:$C$313,3,FALSE),"")</f>
        <v>여성가족국</v>
      </c>
      <c r="D778" s="299" t="s">
        <v>450</v>
      </c>
      <c r="E778" s="280" t="s">
        <v>822</v>
      </c>
      <c r="F778" s="335"/>
      <c r="G778" s="281">
        <v>1344</v>
      </c>
      <c r="H778" s="280">
        <v>337</v>
      </c>
      <c r="I778" s="336" t="s">
        <v>1028</v>
      </c>
      <c r="J778" s="283">
        <v>793909</v>
      </c>
      <c r="K778" s="284">
        <v>-493909</v>
      </c>
      <c r="L778" s="285"/>
      <c r="M778" s="286">
        <f t="shared" si="567"/>
        <v>300000</v>
      </c>
      <c r="N778" s="337">
        <v>-693909</v>
      </c>
      <c r="O778" s="288"/>
      <c r="P778" s="289">
        <f t="shared" si="591"/>
        <v>100000</v>
      </c>
      <c r="Q778" s="290" t="str">
        <f t="shared" si="571"/>
        <v>X</v>
      </c>
      <c r="R778" s="400"/>
      <c r="S778" s="292" t="s">
        <v>883</v>
      </c>
      <c r="U778" s="332" t="s">
        <v>883</v>
      </c>
      <c r="V778" s="284">
        <v>0</v>
      </c>
      <c r="W778" s="284">
        <v>-493909</v>
      </c>
      <c r="X778" s="292" t="str">
        <f t="shared" si="592"/>
        <v>OK</v>
      </c>
      <c r="Z778" s="292" t="s">
        <v>883</v>
      </c>
      <c r="AA778" s="284">
        <f t="shared" si="593"/>
        <v>0</v>
      </c>
      <c r="AB778" s="284">
        <f t="shared" si="594"/>
        <v>-693909</v>
      </c>
      <c r="AC778" s="292" t="str">
        <f t="shared" si="595"/>
        <v>OK</v>
      </c>
      <c r="AE778" s="333" t="str">
        <f t="shared" si="597"/>
        <v>세입없음</v>
      </c>
      <c r="AG778" s="318">
        <f t="shared" si="596"/>
        <v>732</v>
      </c>
      <c r="AH778" s="290" t="str">
        <f t="shared" si="598"/>
        <v>OK</v>
      </c>
      <c r="AJ778" s="292" t="str">
        <f t="array" ref="AJ778">IF(D778="","",INDEX(구분표!$I$2:$I$313, MATCH(1,(구분표!$E$2:$E$313='17년일출'!C778)*(구분표!$F$2:$F$313='17년일출'!D778)*(구분표!$G$2:$G$313='17년일출'!B778),0)))</f>
        <v>0302</v>
      </c>
      <c r="AL778" s="292"/>
    </row>
    <row r="779" spans="1:38" ht="50.1" customHeight="1">
      <c r="A779" s="252">
        <v>769</v>
      </c>
      <c r="B779" s="334" t="str">
        <f>IFERROR(VLOOKUP($D779,구분표!$A$2:$C$313,2,FALSE),"")</f>
        <v>여성가족교육협력위원회</v>
      </c>
      <c r="C779" s="318" t="str">
        <f>IFERROR(VLOOKUP($D779,구분표!$A$2:$C$313,3,FALSE),"")</f>
        <v>여성가족국</v>
      </c>
      <c r="D779" s="299" t="s">
        <v>450</v>
      </c>
      <c r="E779" s="280" t="s">
        <v>822</v>
      </c>
      <c r="F779" s="335" t="s">
        <v>824</v>
      </c>
      <c r="G779" s="281">
        <v>1344</v>
      </c>
      <c r="H779" s="280">
        <v>347</v>
      </c>
      <c r="I779" s="336" t="s">
        <v>1029</v>
      </c>
      <c r="J779" s="283">
        <v>125440</v>
      </c>
      <c r="K779" s="284"/>
      <c r="L779" s="285">
        <v>89600</v>
      </c>
      <c r="M779" s="286">
        <f t="shared" si="567"/>
        <v>215040</v>
      </c>
      <c r="N779" s="337"/>
      <c r="O779" s="288">
        <v>89600</v>
      </c>
      <c r="P779" s="289">
        <f t="shared" si="591"/>
        <v>215040</v>
      </c>
      <c r="Q779" s="290" t="str">
        <f t="shared" si="571"/>
        <v>X</v>
      </c>
      <c r="R779" s="400"/>
      <c r="S779" s="292" t="s">
        <v>883</v>
      </c>
      <c r="U779" s="332" t="s">
        <v>883</v>
      </c>
      <c r="V779" s="284">
        <v>0</v>
      </c>
      <c r="W779" s="284">
        <v>89600</v>
      </c>
      <c r="X779" s="292" t="str">
        <f t="shared" si="592"/>
        <v>OK</v>
      </c>
      <c r="Z779" s="292" t="s">
        <v>883</v>
      </c>
      <c r="AA779" s="284">
        <f t="shared" si="593"/>
        <v>0</v>
      </c>
      <c r="AB779" s="284">
        <f t="shared" si="594"/>
        <v>89600</v>
      </c>
      <c r="AC779" s="292" t="str">
        <f t="shared" si="595"/>
        <v>OK</v>
      </c>
      <c r="AE779" s="333" t="str">
        <f t="shared" si="597"/>
        <v>세입없음</v>
      </c>
      <c r="AG779" s="318">
        <f t="shared" si="596"/>
        <v>732</v>
      </c>
      <c r="AH779" s="290" t="str">
        <f t="shared" si="598"/>
        <v>OK</v>
      </c>
      <c r="AJ779" s="292" t="str">
        <f t="array" ref="AJ779">IF(D779="","",INDEX(구분표!$I$2:$I$313, MATCH(1,(구분표!$E$2:$E$313='17년일출'!C779)*(구분표!$F$2:$F$313='17년일출'!D779)*(구분표!$G$2:$G$313='17년일출'!B779),0)))</f>
        <v>0302</v>
      </c>
      <c r="AL779" s="292"/>
    </row>
    <row r="780" spans="1:38" ht="69.95" customHeight="1">
      <c r="A780" s="252">
        <v>770</v>
      </c>
      <c r="B780" s="334" t="str">
        <f>IFERROR(VLOOKUP($D780,구분표!$A$2:$C$313,2,FALSE),"")</f>
        <v>여성가족교육협력위원회</v>
      </c>
      <c r="C780" s="318" t="str">
        <f>IFERROR(VLOOKUP($D780,구분표!$A$2:$C$313,3,FALSE),"")</f>
        <v>여성가족국</v>
      </c>
      <c r="D780" s="299" t="s">
        <v>450</v>
      </c>
      <c r="E780" s="280" t="s">
        <v>822</v>
      </c>
      <c r="F780" s="335" t="s">
        <v>824</v>
      </c>
      <c r="G780" s="281">
        <v>1345</v>
      </c>
      <c r="H780" s="280">
        <v>347</v>
      </c>
      <c r="I780" s="336" t="s">
        <v>1030</v>
      </c>
      <c r="J780" s="283">
        <v>8148000</v>
      </c>
      <c r="K780" s="284"/>
      <c r="L780" s="285">
        <v>2129040</v>
      </c>
      <c r="M780" s="286">
        <f t="shared" si="567"/>
        <v>10277040</v>
      </c>
      <c r="N780" s="337"/>
      <c r="O780" s="288">
        <v>3259363</v>
      </c>
      <c r="P780" s="289">
        <f t="shared" si="591"/>
        <v>11407363</v>
      </c>
      <c r="Q780" s="290" t="str">
        <f t="shared" si="571"/>
        <v>X</v>
      </c>
      <c r="R780" s="400" t="s">
        <v>2333</v>
      </c>
      <c r="S780" s="292" t="s">
        <v>883</v>
      </c>
      <c r="U780" s="332" t="s">
        <v>883</v>
      </c>
      <c r="V780" s="284">
        <v>0</v>
      </c>
      <c r="W780" s="284">
        <v>2129040</v>
      </c>
      <c r="X780" s="292" t="str">
        <f t="shared" si="592"/>
        <v>OK</v>
      </c>
      <c r="Z780" s="292" t="s">
        <v>883</v>
      </c>
      <c r="AA780" s="284">
        <f t="shared" si="593"/>
        <v>0</v>
      </c>
      <c r="AB780" s="284">
        <f t="shared" si="594"/>
        <v>3259363</v>
      </c>
      <c r="AC780" s="292" t="str">
        <f t="shared" si="595"/>
        <v>OK</v>
      </c>
      <c r="AE780" s="333" t="str">
        <f t="shared" si="597"/>
        <v>세입없음</v>
      </c>
      <c r="AG780" s="318">
        <f t="shared" si="596"/>
        <v>732</v>
      </c>
      <c r="AH780" s="290" t="str">
        <f t="shared" si="598"/>
        <v>OK</v>
      </c>
      <c r="AJ780" s="292" t="str">
        <f t="array" ref="AJ780">IF(D780="","",INDEX(구분표!$I$2:$I$313, MATCH(1,(구분표!$E$2:$E$313='17년일출'!C780)*(구분표!$F$2:$F$313='17년일출'!D780)*(구분표!$G$2:$G$313='17년일출'!B780),0)))</f>
        <v>0302</v>
      </c>
      <c r="AL780" s="292"/>
    </row>
    <row r="781" spans="1:38" ht="69.95" customHeight="1">
      <c r="A781" s="252">
        <v>771</v>
      </c>
      <c r="B781" s="334" t="str">
        <f>IFERROR(VLOOKUP($D781,구분표!$A$2:$C$313,2,FALSE),"")</f>
        <v>여성가족교육협력위원회</v>
      </c>
      <c r="C781" s="318" t="str">
        <f>IFERROR(VLOOKUP($D781,구분표!$A$2:$C$313,3,FALSE),"")</f>
        <v>여성가족국</v>
      </c>
      <c r="D781" s="299" t="s">
        <v>450</v>
      </c>
      <c r="E781" s="280" t="s">
        <v>822</v>
      </c>
      <c r="F781" s="335" t="s">
        <v>824</v>
      </c>
      <c r="G781" s="281">
        <v>1345</v>
      </c>
      <c r="H781" s="280">
        <v>347</v>
      </c>
      <c r="I781" s="336" t="s">
        <v>1031</v>
      </c>
      <c r="J781" s="283">
        <v>1091280</v>
      </c>
      <c r="K781" s="284"/>
      <c r="L781" s="285">
        <v>545640</v>
      </c>
      <c r="M781" s="286">
        <f t="shared" si="567"/>
        <v>1636920</v>
      </c>
      <c r="N781" s="337"/>
      <c r="O781" s="288">
        <v>1091280</v>
      </c>
      <c r="P781" s="289">
        <f t="shared" si="591"/>
        <v>2182560</v>
      </c>
      <c r="Q781" s="290" t="str">
        <f t="shared" si="571"/>
        <v>X</v>
      </c>
      <c r="R781" s="400" t="s">
        <v>2333</v>
      </c>
      <c r="S781" s="292" t="s">
        <v>883</v>
      </c>
      <c r="U781" s="332" t="s">
        <v>883</v>
      </c>
      <c r="V781" s="284">
        <v>0</v>
      </c>
      <c r="W781" s="284">
        <v>545640</v>
      </c>
      <c r="X781" s="292" t="str">
        <f t="shared" si="592"/>
        <v>OK</v>
      </c>
      <c r="Z781" s="292" t="s">
        <v>883</v>
      </c>
      <c r="AA781" s="284">
        <f t="shared" si="593"/>
        <v>0</v>
      </c>
      <c r="AB781" s="284">
        <f t="shared" si="594"/>
        <v>1091280</v>
      </c>
      <c r="AC781" s="292" t="str">
        <f t="shared" si="595"/>
        <v>OK</v>
      </c>
      <c r="AE781" s="333" t="str">
        <f t="shared" si="597"/>
        <v>세입없음</v>
      </c>
      <c r="AG781" s="318">
        <f t="shared" si="596"/>
        <v>732</v>
      </c>
      <c r="AH781" s="290" t="str">
        <f t="shared" si="598"/>
        <v>OK</v>
      </c>
      <c r="AJ781" s="292" t="str">
        <f t="array" ref="AJ781">IF(D781="","",INDEX(구분표!$I$2:$I$313, MATCH(1,(구분표!$E$2:$E$313='17년일출'!C781)*(구분표!$F$2:$F$313='17년일출'!D781)*(구분표!$G$2:$G$313='17년일출'!B781),0)))</f>
        <v>0302</v>
      </c>
      <c r="AL781" s="292"/>
    </row>
    <row r="782" spans="1:38" ht="69.95" customHeight="1">
      <c r="A782" s="252">
        <v>772</v>
      </c>
      <c r="B782" s="334" t="str">
        <f>IFERROR(VLOOKUP($D782,구분표!$A$2:$C$313,2,FALSE),"")</f>
        <v>여성가족교육협력위원회</v>
      </c>
      <c r="C782" s="318" t="str">
        <f>IFERROR(VLOOKUP($D782,구분표!$A$2:$C$313,3,FALSE),"")</f>
        <v>여성가족국</v>
      </c>
      <c r="D782" s="299" t="s">
        <v>450</v>
      </c>
      <c r="E782" s="280" t="s">
        <v>822</v>
      </c>
      <c r="F782" s="335" t="s">
        <v>824</v>
      </c>
      <c r="G782" s="281">
        <v>1345</v>
      </c>
      <c r="H782" s="280">
        <v>347</v>
      </c>
      <c r="I782" s="336" t="s">
        <v>1032</v>
      </c>
      <c r="J782" s="283">
        <v>478344</v>
      </c>
      <c r="K782" s="284"/>
      <c r="L782" s="285">
        <v>478344</v>
      </c>
      <c r="M782" s="286">
        <f t="shared" si="567"/>
        <v>956688</v>
      </c>
      <c r="N782" s="337"/>
      <c r="O782" s="288">
        <v>478344</v>
      </c>
      <c r="P782" s="289">
        <f t="shared" si="591"/>
        <v>956688</v>
      </c>
      <c r="Q782" s="290" t="str">
        <f t="shared" si="571"/>
        <v>X</v>
      </c>
      <c r="R782" s="400" t="s">
        <v>2333</v>
      </c>
      <c r="S782" s="292" t="s">
        <v>883</v>
      </c>
      <c r="U782" s="332" t="s">
        <v>883</v>
      </c>
      <c r="V782" s="284">
        <v>0</v>
      </c>
      <c r="W782" s="284">
        <v>478344</v>
      </c>
      <c r="X782" s="292" t="str">
        <f t="shared" si="592"/>
        <v>OK</v>
      </c>
      <c r="Z782" s="292" t="s">
        <v>883</v>
      </c>
      <c r="AA782" s="284">
        <f t="shared" si="593"/>
        <v>0</v>
      </c>
      <c r="AB782" s="284">
        <f t="shared" si="594"/>
        <v>478344</v>
      </c>
      <c r="AC782" s="292" t="str">
        <f t="shared" si="595"/>
        <v>OK</v>
      </c>
      <c r="AE782" s="333" t="str">
        <f t="shared" si="597"/>
        <v>세입없음</v>
      </c>
      <c r="AG782" s="318">
        <f t="shared" si="596"/>
        <v>732</v>
      </c>
      <c r="AH782" s="290" t="str">
        <f t="shared" si="598"/>
        <v>OK</v>
      </c>
      <c r="AJ782" s="292" t="str">
        <f t="array" ref="AJ782">IF(D782="","",INDEX(구분표!$I$2:$I$313, MATCH(1,(구분표!$E$2:$E$313='17년일출'!C782)*(구분표!$F$2:$F$313='17년일출'!D782)*(구분표!$G$2:$G$313='17년일출'!B782),0)))</f>
        <v>0302</v>
      </c>
      <c r="AL782" s="292"/>
    </row>
    <row r="783" spans="1:38" ht="50.1" customHeight="1">
      <c r="A783" s="252">
        <v>773</v>
      </c>
      <c r="B783" s="334" t="str">
        <f>IFERROR(VLOOKUP($D783,구분표!$A$2:$C$313,2,FALSE),"")</f>
        <v>여성가족교육협력위원회</v>
      </c>
      <c r="C783" s="318" t="str">
        <f>IFERROR(VLOOKUP($D783,구분표!$A$2:$C$313,3,FALSE),"")</f>
        <v>여성가족국</v>
      </c>
      <c r="D783" s="299" t="s">
        <v>450</v>
      </c>
      <c r="E783" s="280" t="s">
        <v>822</v>
      </c>
      <c r="F783" s="335"/>
      <c r="G783" s="281">
        <v>1345</v>
      </c>
      <c r="H783" s="280">
        <v>355</v>
      </c>
      <c r="I783" s="336" t="s">
        <v>1033</v>
      </c>
      <c r="J783" s="283">
        <v>100000</v>
      </c>
      <c r="K783" s="284">
        <v>-100000</v>
      </c>
      <c r="L783" s="285"/>
      <c r="M783" s="286">
        <f t="shared" si="567"/>
        <v>0</v>
      </c>
      <c r="N783" s="337">
        <v>-100000</v>
      </c>
      <c r="O783" s="288"/>
      <c r="P783" s="289">
        <f t="shared" si="591"/>
        <v>0</v>
      </c>
      <c r="Q783" s="290" t="str">
        <f t="shared" si="571"/>
        <v>X</v>
      </c>
      <c r="R783" s="400"/>
      <c r="S783" s="292" t="s">
        <v>883</v>
      </c>
      <c r="U783" s="332" t="s">
        <v>883</v>
      </c>
      <c r="V783" s="284">
        <v>0</v>
      </c>
      <c r="W783" s="284">
        <v>-100000</v>
      </c>
      <c r="X783" s="292" t="str">
        <f t="shared" si="592"/>
        <v>OK</v>
      </c>
      <c r="Z783" s="292" t="s">
        <v>883</v>
      </c>
      <c r="AA783" s="284">
        <f t="shared" si="593"/>
        <v>0</v>
      </c>
      <c r="AB783" s="284">
        <f t="shared" si="594"/>
        <v>-100000</v>
      </c>
      <c r="AC783" s="292" t="str">
        <f t="shared" si="595"/>
        <v>OK</v>
      </c>
      <c r="AE783" s="333" t="str">
        <f t="shared" si="597"/>
        <v>세입없음</v>
      </c>
      <c r="AG783" s="318">
        <f t="shared" si="596"/>
        <v>732</v>
      </c>
      <c r="AH783" s="290" t="str">
        <f t="shared" si="598"/>
        <v>OK</v>
      </c>
      <c r="AJ783" s="292" t="str">
        <f t="array" ref="AJ783">IF(D783="","",INDEX(구분표!$I$2:$I$313, MATCH(1,(구분표!$E$2:$E$313='17년일출'!C783)*(구분표!$F$2:$F$313='17년일출'!D783)*(구분표!$G$2:$G$313='17년일출'!B783),0)))</f>
        <v>0302</v>
      </c>
      <c r="AL783" s="292"/>
    </row>
    <row r="784" spans="1:38" ht="50.1" customHeight="1">
      <c r="A784" s="252">
        <v>774</v>
      </c>
      <c r="B784" s="334" t="str">
        <f>IFERROR(VLOOKUP($D784,구분표!$A$2:$C$313,2,FALSE),"")</f>
        <v>여성가족교육협력위원회</v>
      </c>
      <c r="C784" s="318" t="str">
        <f>IFERROR(VLOOKUP($D784,구분표!$A$2:$C$313,3,FALSE),"")</f>
        <v>여성가족국</v>
      </c>
      <c r="D784" s="299" t="s">
        <v>450</v>
      </c>
      <c r="E784" s="280" t="s">
        <v>822</v>
      </c>
      <c r="F784" s="335"/>
      <c r="G784" s="281">
        <v>1347</v>
      </c>
      <c r="H784" s="280">
        <v>386</v>
      </c>
      <c r="I784" s="336" t="s">
        <v>1034</v>
      </c>
      <c r="J784" s="283">
        <v>50000</v>
      </c>
      <c r="K784" s="284"/>
      <c r="L784" s="285">
        <v>100000</v>
      </c>
      <c r="M784" s="286">
        <f t="shared" si="567"/>
        <v>150000</v>
      </c>
      <c r="N784" s="337"/>
      <c r="O784" s="288">
        <v>100000</v>
      </c>
      <c r="P784" s="289">
        <f t="shared" si="591"/>
        <v>150000</v>
      </c>
      <c r="Q784" s="290" t="str">
        <f t="shared" si="571"/>
        <v>X</v>
      </c>
      <c r="R784" s="400"/>
      <c r="S784" s="292" t="s">
        <v>883</v>
      </c>
      <c r="U784" s="332" t="s">
        <v>883</v>
      </c>
      <c r="V784" s="284">
        <v>0</v>
      </c>
      <c r="W784" s="284">
        <v>100000</v>
      </c>
      <c r="X784" s="292" t="str">
        <f t="shared" si="592"/>
        <v>OK</v>
      </c>
      <c r="Z784" s="292" t="s">
        <v>883</v>
      </c>
      <c r="AA784" s="284">
        <f t="shared" si="593"/>
        <v>0</v>
      </c>
      <c r="AB784" s="284">
        <f t="shared" si="594"/>
        <v>100000</v>
      </c>
      <c r="AC784" s="292" t="str">
        <f t="shared" si="595"/>
        <v>OK</v>
      </c>
      <c r="AE784" s="333" t="str">
        <f t="shared" si="597"/>
        <v>세입없음</v>
      </c>
      <c r="AG784" s="318">
        <f t="shared" si="596"/>
        <v>732</v>
      </c>
      <c r="AH784" s="290" t="str">
        <f t="shared" si="598"/>
        <v>OK</v>
      </c>
      <c r="AJ784" s="292" t="str">
        <f t="array" ref="AJ784">IF(D784="","",INDEX(구분표!$I$2:$I$313, MATCH(1,(구분표!$E$2:$E$313='17년일출'!C784)*(구분표!$F$2:$F$313='17년일출'!D784)*(구분표!$G$2:$G$313='17년일출'!B784),0)))</f>
        <v>0302</v>
      </c>
      <c r="AL784" s="292"/>
    </row>
    <row r="785" spans="1:38" ht="75" customHeight="1">
      <c r="A785" s="252">
        <v>775</v>
      </c>
      <c r="B785" s="334" t="str">
        <f>IFERROR(VLOOKUP($D785,구분표!$A$2:$C$313,2,FALSE),"")</f>
        <v>여성가족교육협력위원회</v>
      </c>
      <c r="C785" s="318" t="str">
        <f>IFERROR(VLOOKUP($D785,구분표!$A$2:$C$313,3,FALSE),"")</f>
        <v>여성가족국</v>
      </c>
      <c r="D785" s="299" t="s">
        <v>450</v>
      </c>
      <c r="E785" s="280" t="s">
        <v>822</v>
      </c>
      <c r="F785" s="335"/>
      <c r="G785" s="281">
        <v>1348</v>
      </c>
      <c r="H785" s="280">
        <v>398</v>
      </c>
      <c r="I785" s="336" t="s">
        <v>1035</v>
      </c>
      <c r="J785" s="283">
        <v>70000</v>
      </c>
      <c r="K785" s="284"/>
      <c r="L785" s="285">
        <v>10000</v>
      </c>
      <c r="M785" s="286">
        <f t="shared" si="567"/>
        <v>80000</v>
      </c>
      <c r="N785" s="337"/>
      <c r="O785" s="288">
        <v>10000</v>
      </c>
      <c r="P785" s="289">
        <f t="shared" si="591"/>
        <v>80000</v>
      </c>
      <c r="Q785" s="290" t="str">
        <f t="shared" si="571"/>
        <v>X</v>
      </c>
      <c r="R785" s="400"/>
      <c r="S785" s="292" t="s">
        <v>883</v>
      </c>
      <c r="U785" s="332" t="s">
        <v>883</v>
      </c>
      <c r="V785" s="284">
        <v>0</v>
      </c>
      <c r="W785" s="284">
        <v>10000</v>
      </c>
      <c r="X785" s="292" t="str">
        <f t="shared" si="592"/>
        <v>OK</v>
      </c>
      <c r="Z785" s="292" t="s">
        <v>883</v>
      </c>
      <c r="AA785" s="284">
        <f t="shared" si="593"/>
        <v>0</v>
      </c>
      <c r="AB785" s="284">
        <f t="shared" si="594"/>
        <v>10000</v>
      </c>
      <c r="AC785" s="292" t="str">
        <f t="shared" si="595"/>
        <v>OK</v>
      </c>
      <c r="AE785" s="333" t="str">
        <f t="shared" si="597"/>
        <v>세입없음</v>
      </c>
      <c r="AG785" s="318">
        <f t="shared" si="596"/>
        <v>732</v>
      </c>
      <c r="AH785" s="290" t="str">
        <f t="shared" si="598"/>
        <v>OK</v>
      </c>
      <c r="AJ785" s="292" t="str">
        <f t="array" ref="AJ785">IF(D785="","",INDEX(구분표!$I$2:$I$313, MATCH(1,(구분표!$E$2:$E$313='17년일출'!C785)*(구분표!$F$2:$F$313='17년일출'!D785)*(구분표!$G$2:$G$313='17년일출'!B785),0)))</f>
        <v>0302</v>
      </c>
      <c r="AL785" s="292"/>
    </row>
    <row r="786" spans="1:38" ht="50.1" customHeight="1">
      <c r="A786" s="252">
        <v>776</v>
      </c>
      <c r="B786" s="334" t="str">
        <f>IFERROR(VLOOKUP($D786,구분표!$A$2:$C$313,2,FALSE),"")</f>
        <v>여성가족교육협력위원회</v>
      </c>
      <c r="C786" s="318" t="str">
        <f>IFERROR(VLOOKUP($D786,구분표!$A$2:$C$313,3,FALSE),"")</f>
        <v>여성가족국</v>
      </c>
      <c r="D786" s="299" t="s">
        <v>450</v>
      </c>
      <c r="E786" s="280" t="s">
        <v>823</v>
      </c>
      <c r="F786" s="335"/>
      <c r="G786" s="281"/>
      <c r="H786" s="280">
        <v>133</v>
      </c>
      <c r="I786" s="336" t="s">
        <v>1036</v>
      </c>
      <c r="J786" s="283"/>
      <c r="K786" s="284"/>
      <c r="L786" s="285">
        <v>50000</v>
      </c>
      <c r="M786" s="286">
        <f t="shared" si="567"/>
        <v>50000</v>
      </c>
      <c r="N786" s="337"/>
      <c r="O786" s="288">
        <v>50000</v>
      </c>
      <c r="P786" s="289">
        <f t="shared" si="591"/>
        <v>50000</v>
      </c>
      <c r="Q786" s="290" t="str">
        <f t="shared" si="571"/>
        <v>X</v>
      </c>
      <c r="R786" s="400"/>
      <c r="S786" s="292" t="s">
        <v>883</v>
      </c>
      <c r="U786" s="332" t="s">
        <v>883</v>
      </c>
      <c r="V786" s="284">
        <v>0</v>
      </c>
      <c r="W786" s="284">
        <v>50000</v>
      </c>
      <c r="X786" s="292" t="str">
        <f t="shared" si="592"/>
        <v>OK</v>
      </c>
      <c r="Z786" s="292" t="s">
        <v>883</v>
      </c>
      <c r="AA786" s="284">
        <f t="shared" si="593"/>
        <v>0</v>
      </c>
      <c r="AB786" s="284">
        <f t="shared" si="594"/>
        <v>50000</v>
      </c>
      <c r="AC786" s="292" t="str">
        <f t="shared" si="595"/>
        <v>OK</v>
      </c>
      <c r="AE786" s="333" t="str">
        <f t="shared" si="597"/>
        <v>세입없음</v>
      </c>
      <c r="AG786" s="318">
        <f t="shared" si="596"/>
        <v>732</v>
      </c>
      <c r="AH786" s="290" t="str">
        <f t="shared" si="598"/>
        <v>OK</v>
      </c>
      <c r="AJ786" s="292" t="str">
        <f t="array" ref="AJ786">IF(D786="","",INDEX(구분표!$I$2:$I$313, MATCH(1,(구분표!$E$2:$E$313='17년일출'!C786)*(구분표!$F$2:$F$313='17년일출'!D786)*(구분표!$G$2:$G$313='17년일출'!B786),0)))</f>
        <v>0302</v>
      </c>
      <c r="AL786" s="292"/>
    </row>
    <row r="787" spans="1:38" ht="50.1" customHeight="1">
      <c r="A787" s="252">
        <v>777</v>
      </c>
      <c r="B787" s="334" t="str">
        <f>IFERROR(VLOOKUP($D787,구분표!$A$2:$C$313,2,FALSE),"")</f>
        <v>여성가족교육협력위원회</v>
      </c>
      <c r="C787" s="318" t="str">
        <f>IFERROR(VLOOKUP($D787,구분표!$A$2:$C$313,3,FALSE),"")</f>
        <v>여성가족국</v>
      </c>
      <c r="D787" s="299" t="s">
        <v>452</v>
      </c>
      <c r="E787" s="280" t="s">
        <v>822</v>
      </c>
      <c r="F787" s="335"/>
      <c r="G787" s="281">
        <v>1350</v>
      </c>
      <c r="H787" s="280">
        <v>411</v>
      </c>
      <c r="I787" s="336" t="s">
        <v>1037</v>
      </c>
      <c r="J787" s="283">
        <v>734400</v>
      </c>
      <c r="K787" s="284"/>
      <c r="L787" s="285">
        <v>7800</v>
      </c>
      <c r="M787" s="286">
        <f t="shared" si="567"/>
        <v>742200</v>
      </c>
      <c r="N787" s="337"/>
      <c r="O787" s="288">
        <v>7800</v>
      </c>
      <c r="P787" s="289">
        <f t="shared" si="591"/>
        <v>742200</v>
      </c>
      <c r="Q787" s="290" t="str">
        <f t="shared" si="571"/>
        <v>X</v>
      </c>
      <c r="R787" s="371" t="s">
        <v>2111</v>
      </c>
      <c r="S787" s="292" t="s">
        <v>898</v>
      </c>
      <c r="U787" s="332" t="s">
        <v>899</v>
      </c>
      <c r="V787" s="284">
        <v>1950</v>
      </c>
      <c r="W787" s="284">
        <v>5850</v>
      </c>
      <c r="X787" s="292" t="str">
        <f t="shared" si="592"/>
        <v>OK</v>
      </c>
      <c r="Z787" s="292" t="s">
        <v>899</v>
      </c>
      <c r="AA787" s="284">
        <v>1950</v>
      </c>
      <c r="AB787" s="284">
        <v>5850</v>
      </c>
      <c r="AC787" s="292" t="str">
        <f t="shared" si="595"/>
        <v>OK</v>
      </c>
      <c r="AE787" s="359" t="s">
        <v>1457</v>
      </c>
      <c r="AG787" s="318">
        <f t="shared" si="596"/>
        <v>1</v>
      </c>
      <c r="AH787" s="290" t="str">
        <f t="shared" si="598"/>
        <v>OK</v>
      </c>
      <c r="AJ787" s="292" t="str">
        <f t="array" ref="AJ787">IF(D787="","",INDEX(구분표!$I$2:$I$313, MATCH(1,(구분표!$E$2:$E$313='17년일출'!C787)*(구분표!$F$2:$F$313='17년일출'!D787)*(구분표!$G$2:$G$313='17년일출'!B787),0)))</f>
        <v>0303</v>
      </c>
      <c r="AL787" s="292"/>
    </row>
    <row r="788" spans="1:38" ht="50.1" customHeight="1">
      <c r="A788" s="252">
        <v>778</v>
      </c>
      <c r="B788" s="334" t="str">
        <f>IFERROR(VLOOKUP($D788,구분표!$A$2:$C$313,2,FALSE),"")</f>
        <v>여성가족교육협력위원회</v>
      </c>
      <c r="C788" s="318" t="str">
        <f>IFERROR(VLOOKUP($D788,구분표!$A$2:$C$313,3,FALSE),"")</f>
        <v>여성가족국</v>
      </c>
      <c r="D788" s="299" t="s">
        <v>452</v>
      </c>
      <c r="E788" s="280" t="s">
        <v>822</v>
      </c>
      <c r="F788" s="335"/>
      <c r="G788" s="281">
        <v>1366</v>
      </c>
      <c r="H788" s="280">
        <v>646</v>
      </c>
      <c r="I788" s="336" t="s">
        <v>1038</v>
      </c>
      <c r="J788" s="283">
        <v>19398396</v>
      </c>
      <c r="K788" s="284"/>
      <c r="L788" s="285">
        <v>597370</v>
      </c>
      <c r="M788" s="286">
        <f t="shared" si="567"/>
        <v>19995766</v>
      </c>
      <c r="N788" s="337"/>
      <c r="O788" s="288">
        <v>597370</v>
      </c>
      <c r="P788" s="289">
        <f t="shared" si="591"/>
        <v>19995766</v>
      </c>
      <c r="Q788" s="290" t="str">
        <f t="shared" si="571"/>
        <v>X</v>
      </c>
      <c r="R788" s="371" t="s">
        <v>2111</v>
      </c>
      <c r="S788" s="292" t="s">
        <v>898</v>
      </c>
      <c r="U788" s="332" t="s">
        <v>899</v>
      </c>
      <c r="V788" s="284">
        <v>519453</v>
      </c>
      <c r="W788" s="284">
        <v>77917</v>
      </c>
      <c r="X788" s="292" t="str">
        <f t="shared" si="592"/>
        <v>OK</v>
      </c>
      <c r="Z788" s="292" t="s">
        <v>899</v>
      </c>
      <c r="AA788" s="284">
        <v>519453</v>
      </c>
      <c r="AB788" s="284">
        <v>77917</v>
      </c>
      <c r="AC788" s="292" t="str">
        <f t="shared" si="595"/>
        <v>OK</v>
      </c>
      <c r="AE788" s="360" t="s">
        <v>1458</v>
      </c>
      <c r="AG788" s="318">
        <f t="shared" si="596"/>
        <v>2</v>
      </c>
      <c r="AH788" s="290" t="str">
        <f t="shared" si="598"/>
        <v>OK</v>
      </c>
      <c r="AJ788" s="292" t="str">
        <f t="array" ref="AJ788">IF(D788="","",INDEX(구분표!$I$2:$I$313, MATCH(1,(구분표!$E$2:$E$313='17년일출'!C788)*(구분표!$F$2:$F$313='17년일출'!D788)*(구분표!$G$2:$G$313='17년일출'!B788),0)))</f>
        <v>0303</v>
      </c>
      <c r="AL788" s="292"/>
    </row>
    <row r="789" spans="1:38" ht="50.1" customHeight="1">
      <c r="A789" s="252">
        <v>779</v>
      </c>
      <c r="B789" s="334" t="str">
        <f>IFERROR(VLOOKUP($D789,구분표!$A$2:$C$313,2,FALSE),"")</f>
        <v>여성가족교육협력위원회</v>
      </c>
      <c r="C789" s="318" t="str">
        <f>IFERROR(VLOOKUP($D789,구분표!$A$2:$C$313,3,FALSE),"")</f>
        <v>여성가족국</v>
      </c>
      <c r="D789" s="299" t="s">
        <v>452</v>
      </c>
      <c r="E789" s="280" t="s">
        <v>822</v>
      </c>
      <c r="F789" s="335"/>
      <c r="G789" s="281">
        <v>1367</v>
      </c>
      <c r="H789" s="280">
        <v>655</v>
      </c>
      <c r="I789" s="336" t="s">
        <v>1039</v>
      </c>
      <c r="J789" s="283">
        <v>138000</v>
      </c>
      <c r="K789" s="284"/>
      <c r="L789" s="285">
        <v>20554</v>
      </c>
      <c r="M789" s="286">
        <f t="shared" si="567"/>
        <v>158554</v>
      </c>
      <c r="N789" s="337"/>
      <c r="O789" s="288">
        <v>20554</v>
      </c>
      <c r="P789" s="289">
        <f t="shared" si="591"/>
        <v>158554</v>
      </c>
      <c r="Q789" s="290" t="str">
        <f t="shared" si="571"/>
        <v>X</v>
      </c>
      <c r="R789" s="371" t="s">
        <v>2111</v>
      </c>
      <c r="S789" s="292" t="s">
        <v>898</v>
      </c>
      <c r="U789" s="332" t="s">
        <v>899</v>
      </c>
      <c r="V789" s="284">
        <v>10277</v>
      </c>
      <c r="W789" s="284">
        <v>10277</v>
      </c>
      <c r="X789" s="292" t="str">
        <f t="shared" si="592"/>
        <v>OK</v>
      </c>
      <c r="Z789" s="292" t="s">
        <v>899</v>
      </c>
      <c r="AA789" s="284">
        <v>10277</v>
      </c>
      <c r="AB789" s="284">
        <v>10277</v>
      </c>
      <c r="AC789" s="292" t="str">
        <f t="shared" si="595"/>
        <v>OK</v>
      </c>
      <c r="AE789" s="360" t="s">
        <v>1459</v>
      </c>
      <c r="AG789" s="318">
        <f t="shared" si="596"/>
        <v>1</v>
      </c>
      <c r="AH789" s="290" t="str">
        <f t="shared" si="598"/>
        <v>OK</v>
      </c>
      <c r="AJ789" s="292" t="str">
        <f t="array" ref="AJ789">IF(D789="","",INDEX(구분표!$I$2:$I$313, MATCH(1,(구분표!$E$2:$E$313='17년일출'!C789)*(구분표!$F$2:$F$313='17년일출'!D789)*(구분표!$G$2:$G$313='17년일출'!B789),0)))</f>
        <v>0303</v>
      </c>
      <c r="AL789" s="292"/>
    </row>
    <row r="790" spans="1:38" ht="50.1" customHeight="1">
      <c r="A790" s="252">
        <v>780</v>
      </c>
      <c r="B790" s="334" t="str">
        <f>IFERROR(VLOOKUP($D790,구분표!$A$2:$C$313,2,FALSE),"")</f>
        <v>여성가족교육협력위원회</v>
      </c>
      <c r="C790" s="318" t="str">
        <f>IFERROR(VLOOKUP($D790,구분표!$A$2:$C$313,3,FALSE),"")</f>
        <v>여성가족국</v>
      </c>
      <c r="D790" s="299" t="s">
        <v>452</v>
      </c>
      <c r="E790" s="280" t="s">
        <v>822</v>
      </c>
      <c r="F790" s="335"/>
      <c r="G790" s="281">
        <v>1350</v>
      </c>
      <c r="H790" s="280">
        <v>415</v>
      </c>
      <c r="I790" s="336" t="s">
        <v>1040</v>
      </c>
      <c r="J790" s="283">
        <v>10000</v>
      </c>
      <c r="K790" s="284"/>
      <c r="L790" s="285">
        <v>15000</v>
      </c>
      <c r="M790" s="286">
        <f t="shared" si="567"/>
        <v>25000</v>
      </c>
      <c r="N790" s="337"/>
      <c r="O790" s="288">
        <v>15000</v>
      </c>
      <c r="P790" s="289">
        <f t="shared" si="591"/>
        <v>25000</v>
      </c>
      <c r="Q790" s="290" t="str">
        <f t="shared" si="571"/>
        <v>X</v>
      </c>
      <c r="R790" s="400"/>
      <c r="S790" s="332" t="s">
        <v>1273</v>
      </c>
      <c r="T790" s="373"/>
      <c r="U790" s="355" t="s">
        <v>1274</v>
      </c>
      <c r="V790" s="284">
        <v>0</v>
      </c>
      <c r="W790" s="284">
        <v>15000</v>
      </c>
      <c r="X790" s="292" t="str">
        <f t="shared" si="592"/>
        <v>OK</v>
      </c>
      <c r="Z790" s="292" t="s">
        <v>831</v>
      </c>
      <c r="AA790" s="284">
        <v>0</v>
      </c>
      <c r="AB790" s="284">
        <v>15000</v>
      </c>
      <c r="AC790" s="292" t="str">
        <f t="shared" si="595"/>
        <v>OK</v>
      </c>
      <c r="AE790" s="333" t="s">
        <v>1473</v>
      </c>
      <c r="AG790" s="318">
        <f t="shared" si="596"/>
        <v>5</v>
      </c>
      <c r="AH790" s="290" t="str">
        <f t="shared" si="598"/>
        <v>OK</v>
      </c>
      <c r="AJ790" s="292" t="str">
        <f t="array" ref="AJ790">IF(D790="","",INDEX(구분표!$I$2:$I$313, MATCH(1,(구분표!$E$2:$E$313='17년일출'!C790)*(구분표!$F$2:$F$313='17년일출'!D790)*(구분표!$G$2:$G$313='17년일출'!B790),0)))</f>
        <v>0303</v>
      </c>
      <c r="AL790" s="292"/>
    </row>
    <row r="791" spans="1:38" ht="50.1" customHeight="1">
      <c r="A791" s="252">
        <v>781</v>
      </c>
      <c r="B791" s="334" t="str">
        <f>IFERROR(VLOOKUP($D791,구분표!$A$2:$C$313,2,FALSE),"")</f>
        <v>여성가족교육협력위원회</v>
      </c>
      <c r="C791" s="318" t="str">
        <f>IFERROR(VLOOKUP($D791,구분표!$A$2:$C$313,3,FALSE),"")</f>
        <v>여성가족국</v>
      </c>
      <c r="D791" s="299" t="s">
        <v>452</v>
      </c>
      <c r="E791" s="280" t="s">
        <v>822</v>
      </c>
      <c r="F791" s="335"/>
      <c r="G791" s="281">
        <v>1354</v>
      </c>
      <c r="H791" s="280">
        <v>478</v>
      </c>
      <c r="I791" s="336" t="s">
        <v>1041</v>
      </c>
      <c r="J791" s="283">
        <v>178175</v>
      </c>
      <c r="K791" s="284"/>
      <c r="L791" s="285">
        <v>28849</v>
      </c>
      <c r="M791" s="286">
        <f t="shared" si="567"/>
        <v>207024</v>
      </c>
      <c r="N791" s="337"/>
      <c r="O791" s="288">
        <v>28849</v>
      </c>
      <c r="P791" s="289">
        <f t="shared" ref="P791:P810" si="599">J791+N791+O791</f>
        <v>207024</v>
      </c>
      <c r="Q791" s="290" t="str">
        <f t="shared" si="571"/>
        <v>X</v>
      </c>
      <c r="R791" s="372"/>
      <c r="S791" s="332" t="s">
        <v>1273</v>
      </c>
      <c r="T791" s="373"/>
      <c r="U791" s="355" t="s">
        <v>1275</v>
      </c>
      <c r="V791" s="284">
        <v>0</v>
      </c>
      <c r="W791" s="284">
        <v>28849</v>
      </c>
      <c r="X791" s="292" t="str">
        <f t="shared" si="592"/>
        <v>OK</v>
      </c>
      <c r="Z791" s="292" t="s">
        <v>831</v>
      </c>
      <c r="AA791" s="284">
        <v>2590</v>
      </c>
      <c r="AB791" s="284">
        <v>26259</v>
      </c>
      <c r="AC791" s="292" t="str">
        <f t="shared" si="595"/>
        <v>OK</v>
      </c>
      <c r="AE791" s="333" t="s">
        <v>2012</v>
      </c>
      <c r="AG791" s="318">
        <f t="shared" si="596"/>
        <v>9</v>
      </c>
      <c r="AH791" s="290" t="str">
        <f t="shared" ref="AH791:AH810" si="600">IF(U791="","",IF(AND(U791="도비",AE791="세입없음"),"OK",IF(AND(U791&lt;&gt;"도비",AE791&lt;&gt;""),"OK","@@")))</f>
        <v>OK</v>
      </c>
      <c r="AJ791" s="292" t="str">
        <f t="array" ref="AJ791">IF(D791="","",INDEX(구분표!$I$2:$I$313, MATCH(1,(구분표!$E$2:$E$313='17년일출'!C791)*(구분표!$F$2:$F$313='17년일출'!D791)*(구분표!$G$2:$G$313='17년일출'!B791),0)))</f>
        <v>0303</v>
      </c>
      <c r="AL791" s="292"/>
    </row>
    <row r="792" spans="1:38" ht="50.1" customHeight="1">
      <c r="A792" s="252">
        <v>782</v>
      </c>
      <c r="B792" s="334" t="str">
        <f>IFERROR(VLOOKUP($D792,구분표!$A$2:$C$313,2,FALSE),"")</f>
        <v>여성가족교육협력위원회</v>
      </c>
      <c r="C792" s="318" t="str">
        <f>IFERROR(VLOOKUP($D792,구분표!$A$2:$C$313,3,FALSE),"")</f>
        <v>여성가족국</v>
      </c>
      <c r="D792" s="299" t="s">
        <v>452</v>
      </c>
      <c r="E792" s="280" t="s">
        <v>822</v>
      </c>
      <c r="F792" s="335"/>
      <c r="G792" s="281">
        <v>1352</v>
      </c>
      <c r="H792" s="280">
        <v>453</v>
      </c>
      <c r="I792" s="336" t="s">
        <v>1042</v>
      </c>
      <c r="J792" s="283">
        <v>60000</v>
      </c>
      <c r="K792" s="284"/>
      <c r="L792" s="285">
        <v>30000</v>
      </c>
      <c r="M792" s="286">
        <f t="shared" si="567"/>
        <v>90000</v>
      </c>
      <c r="N792" s="337"/>
      <c r="O792" s="288">
        <v>30000</v>
      </c>
      <c r="P792" s="289">
        <f t="shared" si="599"/>
        <v>90000</v>
      </c>
      <c r="Q792" s="290" t="str">
        <f t="shared" si="571"/>
        <v>X</v>
      </c>
      <c r="R792" s="400"/>
      <c r="S792" s="292" t="s">
        <v>883</v>
      </c>
      <c r="U792" s="332" t="s">
        <v>883</v>
      </c>
      <c r="V792" s="284">
        <v>0</v>
      </c>
      <c r="W792" s="284">
        <v>30000</v>
      </c>
      <c r="X792" s="292" t="str">
        <f t="shared" si="592"/>
        <v>OK</v>
      </c>
      <c r="Z792" s="292" t="s">
        <v>883</v>
      </c>
      <c r="AA792" s="284">
        <f>IF($U792&lt;&gt;"도비",IF($S792="국도비","직접입력",SUM($N792:$O792)),)</f>
        <v>0</v>
      </c>
      <c r="AB792" s="284">
        <f>IF($U792="도비",SUM(N792:O792),IF($S792="국도비","직접입력",SUM(N792:O792)-AA792))</f>
        <v>30000</v>
      </c>
      <c r="AC792" s="292" t="str">
        <f t="shared" si="595"/>
        <v>OK</v>
      </c>
      <c r="AE792" s="333" t="str">
        <f t="shared" ref="AE792:AE810" si="601">IF(U792="","",IF(U792="도비","세입없음","직접입력"))</f>
        <v>세입없음</v>
      </c>
      <c r="AG792" s="318">
        <f t="shared" si="596"/>
        <v>732</v>
      </c>
      <c r="AH792" s="290" t="str">
        <f t="shared" si="600"/>
        <v>OK</v>
      </c>
      <c r="AJ792" s="292" t="str">
        <f t="array" ref="AJ792">IF(D792="","",INDEX(구분표!$I$2:$I$313, MATCH(1,(구분표!$E$2:$E$313='17년일출'!C792)*(구분표!$F$2:$F$313='17년일출'!D792)*(구분표!$G$2:$G$313='17년일출'!B792),0)))</f>
        <v>0303</v>
      </c>
      <c r="AL792" s="292"/>
    </row>
    <row r="793" spans="1:38" ht="50.1" customHeight="1">
      <c r="A793" s="252">
        <v>783</v>
      </c>
      <c r="B793" s="334" t="str">
        <f>IFERROR(VLOOKUP($D793,구분표!$A$2:$C$313,2,FALSE),"")</f>
        <v>여성가족교육협력위원회</v>
      </c>
      <c r="C793" s="318" t="str">
        <f>IFERROR(VLOOKUP($D793,구분표!$A$2:$C$313,3,FALSE),"")</f>
        <v>여성가족국</v>
      </c>
      <c r="D793" s="299" t="s">
        <v>452</v>
      </c>
      <c r="E793" s="280" t="s">
        <v>822</v>
      </c>
      <c r="F793" s="335"/>
      <c r="G793" s="281">
        <v>1357</v>
      </c>
      <c r="H793" s="280">
        <v>511</v>
      </c>
      <c r="I793" s="336" t="s">
        <v>1043</v>
      </c>
      <c r="J793" s="283">
        <v>377895</v>
      </c>
      <c r="K793" s="284"/>
      <c r="L793" s="285">
        <v>42000</v>
      </c>
      <c r="M793" s="286">
        <f t="shared" si="567"/>
        <v>419895</v>
      </c>
      <c r="N793" s="337"/>
      <c r="O793" s="288">
        <v>172916</v>
      </c>
      <c r="P793" s="289">
        <f t="shared" si="599"/>
        <v>550811</v>
      </c>
      <c r="Q793" s="290" t="str">
        <f t="shared" si="571"/>
        <v>X</v>
      </c>
      <c r="R793" s="372" t="s">
        <v>2289</v>
      </c>
      <c r="S793" s="332" t="s">
        <v>1273</v>
      </c>
      <c r="T793" s="373"/>
      <c r="U793" s="355" t="s">
        <v>1275</v>
      </c>
      <c r="V793" s="284">
        <v>0</v>
      </c>
      <c r="W793" s="284">
        <v>42000</v>
      </c>
      <c r="X793" s="292" t="str">
        <f t="shared" si="592"/>
        <v>OK</v>
      </c>
      <c r="Z793" s="292" t="s">
        <v>831</v>
      </c>
      <c r="AA793" s="284">
        <v>118342</v>
      </c>
      <c r="AB793" s="284">
        <v>54574</v>
      </c>
      <c r="AC793" s="292" t="str">
        <f t="shared" si="595"/>
        <v>OK</v>
      </c>
      <c r="AE793" s="333" t="s">
        <v>1899</v>
      </c>
      <c r="AG793" s="318">
        <f t="shared" si="596"/>
        <v>1</v>
      </c>
      <c r="AH793" s="290" t="str">
        <f t="shared" si="600"/>
        <v>OK</v>
      </c>
      <c r="AJ793" s="292" t="str">
        <f t="array" ref="AJ793">IF(D793="","",INDEX(구분표!$I$2:$I$313, MATCH(1,(구분표!$E$2:$E$313='17년일출'!C793)*(구분표!$F$2:$F$313='17년일출'!D793)*(구분표!$G$2:$G$313='17년일출'!B793),0)))</f>
        <v>0303</v>
      </c>
      <c r="AL793" s="292"/>
    </row>
    <row r="794" spans="1:38" ht="50.1" customHeight="1">
      <c r="A794" s="252">
        <v>784</v>
      </c>
      <c r="B794" s="334" t="str">
        <f>IFERROR(VLOOKUP($D794,구분표!$A$2:$C$313,2,FALSE),"")</f>
        <v>여성가족교육협력위원회</v>
      </c>
      <c r="C794" s="318" t="str">
        <f>IFERROR(VLOOKUP($D794,구분표!$A$2:$C$313,3,FALSE),"")</f>
        <v>여성가족국</v>
      </c>
      <c r="D794" s="299" t="s">
        <v>452</v>
      </c>
      <c r="E794" s="280" t="s">
        <v>822</v>
      </c>
      <c r="F794" s="335"/>
      <c r="G794" s="281">
        <v>1351</v>
      </c>
      <c r="H794" s="280">
        <v>433</v>
      </c>
      <c r="I794" s="336" t="s">
        <v>1044</v>
      </c>
      <c r="J794" s="283">
        <v>80000</v>
      </c>
      <c r="K794" s="284"/>
      <c r="L794" s="285">
        <v>20000</v>
      </c>
      <c r="M794" s="286">
        <f t="shared" si="567"/>
        <v>100000</v>
      </c>
      <c r="N794" s="337"/>
      <c r="O794" s="288">
        <v>20000</v>
      </c>
      <c r="P794" s="289">
        <f t="shared" si="599"/>
        <v>100000</v>
      </c>
      <c r="Q794" s="290" t="str">
        <f t="shared" si="571"/>
        <v>X</v>
      </c>
      <c r="R794" s="400"/>
      <c r="S794" s="292" t="s">
        <v>883</v>
      </c>
      <c r="U794" s="332" t="s">
        <v>883</v>
      </c>
      <c r="V794" s="284">
        <v>0</v>
      </c>
      <c r="W794" s="284">
        <v>20000</v>
      </c>
      <c r="X794" s="292" t="str">
        <f t="shared" si="592"/>
        <v>OK</v>
      </c>
      <c r="Z794" s="292" t="s">
        <v>883</v>
      </c>
      <c r="AA794" s="284">
        <f t="shared" ref="AA794:AA817" si="602">IF($U794&lt;&gt;"도비",IF($S794="국도비","직접입력",SUM($N794:$O794)),)</f>
        <v>0</v>
      </c>
      <c r="AB794" s="284">
        <f t="shared" ref="AB794:AB817" si="603">IF($U794="도비",SUM(N794:O794),IF($S794="국도비","직접입력",SUM(N794:O794)-AA794))</f>
        <v>20000</v>
      </c>
      <c r="AC794" s="292" t="str">
        <f t="shared" si="595"/>
        <v>OK</v>
      </c>
      <c r="AE794" s="333" t="str">
        <f t="shared" si="601"/>
        <v>세입없음</v>
      </c>
      <c r="AG794" s="318">
        <f t="shared" si="596"/>
        <v>732</v>
      </c>
      <c r="AH794" s="290" t="str">
        <f t="shared" si="600"/>
        <v>OK</v>
      </c>
      <c r="AJ794" s="292" t="str">
        <f t="array" ref="AJ794">IF(D794="","",INDEX(구분표!$I$2:$I$313, MATCH(1,(구분표!$E$2:$E$313='17년일출'!C794)*(구분표!$F$2:$F$313='17년일출'!D794)*(구분표!$G$2:$G$313='17년일출'!B794),0)))</f>
        <v>0303</v>
      </c>
      <c r="AL794" s="292"/>
    </row>
    <row r="795" spans="1:38" ht="50.1" customHeight="1">
      <c r="A795" s="252">
        <v>785</v>
      </c>
      <c r="B795" s="334" t="str">
        <f>IFERROR(VLOOKUP($D795,구분표!$A$2:$C$313,2,FALSE),"")</f>
        <v>여성가족교육협력위원회</v>
      </c>
      <c r="C795" s="318" t="str">
        <f>IFERROR(VLOOKUP($D795,구분표!$A$2:$C$313,3,FALSE),"")</f>
        <v>여성가족국</v>
      </c>
      <c r="D795" s="299" t="s">
        <v>452</v>
      </c>
      <c r="E795" s="280" t="s">
        <v>822</v>
      </c>
      <c r="F795" s="335"/>
      <c r="G795" s="281">
        <v>1359</v>
      </c>
      <c r="H795" s="280">
        <v>534</v>
      </c>
      <c r="I795" s="336" t="s">
        <v>1045</v>
      </c>
      <c r="J795" s="283">
        <v>579420</v>
      </c>
      <c r="K795" s="284"/>
      <c r="L795" s="285">
        <v>4266580</v>
      </c>
      <c r="M795" s="286">
        <f t="shared" si="567"/>
        <v>4846000</v>
      </c>
      <c r="N795" s="337"/>
      <c r="O795" s="288"/>
      <c r="P795" s="289">
        <f t="shared" si="599"/>
        <v>579420</v>
      </c>
      <c r="Q795" s="290" t="str">
        <f t="shared" si="571"/>
        <v>X</v>
      </c>
      <c r="R795" s="400"/>
      <c r="S795" s="292" t="s">
        <v>883</v>
      </c>
      <c r="U795" s="332" t="s">
        <v>883</v>
      </c>
      <c r="V795" s="284">
        <v>0</v>
      </c>
      <c r="W795" s="284">
        <v>4266580</v>
      </c>
      <c r="X795" s="292" t="str">
        <f t="shared" si="592"/>
        <v>OK</v>
      </c>
      <c r="Z795" s="292" t="s">
        <v>883</v>
      </c>
      <c r="AA795" s="284">
        <f t="shared" si="602"/>
        <v>0</v>
      </c>
      <c r="AB795" s="284">
        <f t="shared" si="603"/>
        <v>0</v>
      </c>
      <c r="AC795" s="292" t="str">
        <f t="shared" si="595"/>
        <v>OK</v>
      </c>
      <c r="AE795" s="333" t="str">
        <f t="shared" si="601"/>
        <v>세입없음</v>
      </c>
      <c r="AG795" s="318">
        <f t="shared" si="596"/>
        <v>732</v>
      </c>
      <c r="AH795" s="290" t="str">
        <f t="shared" si="600"/>
        <v>OK</v>
      </c>
      <c r="AJ795" s="292" t="str">
        <f t="array" ref="AJ795">IF(D795="","",INDEX(구분표!$I$2:$I$313, MATCH(1,(구분표!$E$2:$E$313='17년일출'!C795)*(구분표!$F$2:$F$313='17년일출'!D795)*(구분표!$G$2:$G$313='17년일출'!B795),0)))</f>
        <v>0303</v>
      </c>
      <c r="AL795" s="292"/>
    </row>
    <row r="796" spans="1:38" ht="72" customHeight="1">
      <c r="A796" s="252">
        <v>786</v>
      </c>
      <c r="B796" s="334" t="str">
        <f>IFERROR(VLOOKUP($D796,구분표!$A$2:$C$313,2,FALSE),"")</f>
        <v>여성가족교육협력위원회</v>
      </c>
      <c r="C796" s="318" t="str">
        <f>IFERROR(VLOOKUP($D796,구분표!$A$2:$C$313,3,FALSE),"")</f>
        <v>여성가족국</v>
      </c>
      <c r="D796" s="299" t="s">
        <v>452</v>
      </c>
      <c r="E796" s="280" t="s">
        <v>823</v>
      </c>
      <c r="F796" s="335"/>
      <c r="G796" s="281"/>
      <c r="H796" s="280">
        <v>136</v>
      </c>
      <c r="I796" s="336" t="s">
        <v>1046</v>
      </c>
      <c r="J796" s="283"/>
      <c r="K796" s="284"/>
      <c r="L796" s="285">
        <v>50000</v>
      </c>
      <c r="M796" s="286">
        <f t="shared" si="567"/>
        <v>50000</v>
      </c>
      <c r="N796" s="337"/>
      <c r="O796" s="288">
        <v>50000</v>
      </c>
      <c r="P796" s="289">
        <f t="shared" si="599"/>
        <v>50000</v>
      </c>
      <c r="Q796" s="290" t="str">
        <f t="shared" si="571"/>
        <v>X</v>
      </c>
      <c r="R796" s="400" t="s">
        <v>2042</v>
      </c>
      <c r="S796" s="292" t="s">
        <v>883</v>
      </c>
      <c r="U796" s="332" t="s">
        <v>883</v>
      </c>
      <c r="V796" s="284">
        <v>0</v>
      </c>
      <c r="W796" s="284">
        <v>50000</v>
      </c>
      <c r="X796" s="292" t="str">
        <f t="shared" si="592"/>
        <v>OK</v>
      </c>
      <c r="Z796" s="292" t="s">
        <v>883</v>
      </c>
      <c r="AA796" s="284">
        <f t="shared" si="602"/>
        <v>0</v>
      </c>
      <c r="AB796" s="284">
        <f t="shared" si="603"/>
        <v>50000</v>
      </c>
      <c r="AC796" s="292" t="str">
        <f t="shared" si="595"/>
        <v>OK</v>
      </c>
      <c r="AE796" s="333" t="str">
        <f t="shared" si="601"/>
        <v>세입없음</v>
      </c>
      <c r="AG796" s="318">
        <f t="shared" si="596"/>
        <v>732</v>
      </c>
      <c r="AH796" s="290" t="str">
        <f t="shared" si="600"/>
        <v>OK</v>
      </c>
      <c r="AJ796" s="292" t="str">
        <f t="array" ref="AJ796">IF(D796="","",INDEX(구분표!$I$2:$I$313, MATCH(1,(구분표!$E$2:$E$313='17년일출'!C796)*(구분표!$F$2:$F$313='17년일출'!D796)*(구분표!$G$2:$G$313='17년일출'!B796),0)))</f>
        <v>0303</v>
      </c>
      <c r="AL796" s="292"/>
    </row>
    <row r="797" spans="1:38" ht="50.1" customHeight="1">
      <c r="A797" s="252">
        <v>787</v>
      </c>
      <c r="B797" s="334" t="str">
        <f>IFERROR(VLOOKUP($D797,구분표!$A$2:$C$313,2,FALSE),"")</f>
        <v>여성가족교육협력위원회</v>
      </c>
      <c r="C797" s="318" t="str">
        <f>IFERROR(VLOOKUP($D797,구분표!$A$2:$C$313,3,FALSE),"")</f>
        <v>여성가족국</v>
      </c>
      <c r="D797" s="299" t="s">
        <v>452</v>
      </c>
      <c r="E797" s="280" t="s">
        <v>822</v>
      </c>
      <c r="F797" s="335"/>
      <c r="G797" s="281">
        <v>1360</v>
      </c>
      <c r="H797" s="280">
        <v>555</v>
      </c>
      <c r="I797" s="336" t="s">
        <v>1047</v>
      </c>
      <c r="J797" s="283">
        <v>47000</v>
      </c>
      <c r="K797" s="284"/>
      <c r="L797" s="285">
        <v>33000</v>
      </c>
      <c r="M797" s="286">
        <f t="shared" si="567"/>
        <v>80000</v>
      </c>
      <c r="N797" s="337"/>
      <c r="O797" s="288">
        <v>33000</v>
      </c>
      <c r="P797" s="289">
        <f t="shared" si="599"/>
        <v>80000</v>
      </c>
      <c r="Q797" s="290" t="str">
        <f t="shared" si="571"/>
        <v>X</v>
      </c>
      <c r="R797" s="400"/>
      <c r="S797" s="292" t="s">
        <v>883</v>
      </c>
      <c r="U797" s="332" t="s">
        <v>883</v>
      </c>
      <c r="V797" s="284">
        <v>0</v>
      </c>
      <c r="W797" s="284">
        <v>33000</v>
      </c>
      <c r="X797" s="292" t="str">
        <f t="shared" si="592"/>
        <v>OK</v>
      </c>
      <c r="Z797" s="292" t="s">
        <v>883</v>
      </c>
      <c r="AA797" s="284">
        <f t="shared" si="602"/>
        <v>0</v>
      </c>
      <c r="AB797" s="284">
        <f t="shared" si="603"/>
        <v>33000</v>
      </c>
      <c r="AC797" s="292" t="str">
        <f t="shared" si="595"/>
        <v>OK</v>
      </c>
      <c r="AE797" s="333" t="str">
        <f t="shared" si="601"/>
        <v>세입없음</v>
      </c>
      <c r="AG797" s="318">
        <f t="shared" si="596"/>
        <v>732</v>
      </c>
      <c r="AH797" s="290" t="str">
        <f t="shared" si="600"/>
        <v>OK</v>
      </c>
      <c r="AJ797" s="292" t="str">
        <f t="array" ref="AJ797">IF(D797="","",INDEX(구분표!$I$2:$I$313, MATCH(1,(구분표!$E$2:$E$313='17년일출'!C797)*(구분표!$F$2:$F$313='17년일출'!D797)*(구분표!$G$2:$G$313='17년일출'!B797),0)))</f>
        <v>0303</v>
      </c>
      <c r="AL797" s="292"/>
    </row>
    <row r="798" spans="1:38" ht="50.1" customHeight="1">
      <c r="A798" s="252">
        <v>788</v>
      </c>
      <c r="B798" s="334" t="str">
        <f>IFERROR(VLOOKUP($D798,구분표!$A$2:$C$313,2,FALSE),"")</f>
        <v>여성가족교육협력위원회</v>
      </c>
      <c r="C798" s="318" t="str">
        <f>IFERROR(VLOOKUP($D798,구분표!$A$2:$C$313,3,FALSE),"")</f>
        <v>여성가족국</v>
      </c>
      <c r="D798" s="299" t="s">
        <v>452</v>
      </c>
      <c r="E798" s="280" t="s">
        <v>823</v>
      </c>
      <c r="F798" s="335"/>
      <c r="G798" s="281"/>
      <c r="H798" s="280"/>
      <c r="I798" s="336" t="s">
        <v>1048</v>
      </c>
      <c r="J798" s="283"/>
      <c r="K798" s="284"/>
      <c r="L798" s="285">
        <v>100000</v>
      </c>
      <c r="M798" s="286">
        <f t="shared" si="567"/>
        <v>100000</v>
      </c>
      <c r="N798" s="337"/>
      <c r="O798" s="288">
        <v>100000</v>
      </c>
      <c r="P798" s="289">
        <f t="shared" si="599"/>
        <v>100000</v>
      </c>
      <c r="Q798" s="290" t="str">
        <f t="shared" si="571"/>
        <v>X</v>
      </c>
      <c r="R798" s="400"/>
      <c r="S798" s="292" t="s">
        <v>883</v>
      </c>
      <c r="U798" s="332" t="s">
        <v>883</v>
      </c>
      <c r="V798" s="284">
        <v>0</v>
      </c>
      <c r="W798" s="284">
        <v>100000</v>
      </c>
      <c r="X798" s="292" t="str">
        <f t="shared" si="592"/>
        <v>OK</v>
      </c>
      <c r="Z798" s="292" t="s">
        <v>883</v>
      </c>
      <c r="AA798" s="284">
        <f t="shared" si="602"/>
        <v>0</v>
      </c>
      <c r="AB798" s="284">
        <f t="shared" si="603"/>
        <v>100000</v>
      </c>
      <c r="AC798" s="292" t="str">
        <f t="shared" si="595"/>
        <v>OK</v>
      </c>
      <c r="AE798" s="333" t="str">
        <f t="shared" si="601"/>
        <v>세입없음</v>
      </c>
      <c r="AG798" s="318">
        <f t="shared" si="596"/>
        <v>732</v>
      </c>
      <c r="AH798" s="290" t="str">
        <f t="shared" si="600"/>
        <v>OK</v>
      </c>
      <c r="AJ798" s="292" t="str">
        <f t="array" ref="AJ798">IF(D798="","",INDEX(구분표!$I$2:$I$313, MATCH(1,(구분표!$E$2:$E$313='17년일출'!C798)*(구분표!$F$2:$F$313='17년일출'!D798)*(구분표!$G$2:$G$313='17년일출'!B798),0)))</f>
        <v>0303</v>
      </c>
      <c r="AL798" s="292"/>
    </row>
    <row r="799" spans="1:38" ht="50.1" customHeight="1">
      <c r="A799" s="252">
        <v>789</v>
      </c>
      <c r="B799" s="334" t="str">
        <f>IFERROR(VLOOKUP($D799,구분표!$A$2:$C$313,2,FALSE),"")</f>
        <v>여성가족교육협력위원회</v>
      </c>
      <c r="C799" s="318" t="str">
        <f>IFERROR(VLOOKUP($D799,구분표!$A$2:$C$313,3,FALSE),"")</f>
        <v>여성가족국</v>
      </c>
      <c r="D799" s="299" t="s">
        <v>452</v>
      </c>
      <c r="E799" s="280" t="s">
        <v>823</v>
      </c>
      <c r="F799" s="335"/>
      <c r="G799" s="281"/>
      <c r="H799" s="280">
        <v>134</v>
      </c>
      <c r="I799" s="336" t="s">
        <v>1049</v>
      </c>
      <c r="J799" s="283"/>
      <c r="K799" s="284"/>
      <c r="L799" s="285">
        <v>15000</v>
      </c>
      <c r="M799" s="286">
        <f t="shared" si="567"/>
        <v>15000</v>
      </c>
      <c r="N799" s="337"/>
      <c r="O799" s="288">
        <v>15000</v>
      </c>
      <c r="P799" s="289">
        <f t="shared" si="599"/>
        <v>15000</v>
      </c>
      <c r="Q799" s="290" t="str">
        <f t="shared" si="571"/>
        <v>X</v>
      </c>
      <c r="R799" s="400" t="s">
        <v>2043</v>
      </c>
      <c r="S799" s="292" t="s">
        <v>883</v>
      </c>
      <c r="U799" s="332" t="s">
        <v>883</v>
      </c>
      <c r="V799" s="284">
        <v>0</v>
      </c>
      <c r="W799" s="284">
        <v>15000</v>
      </c>
      <c r="X799" s="292" t="str">
        <f t="shared" si="592"/>
        <v>OK</v>
      </c>
      <c r="Z799" s="292" t="s">
        <v>883</v>
      </c>
      <c r="AA799" s="284">
        <f t="shared" si="602"/>
        <v>0</v>
      </c>
      <c r="AB799" s="284">
        <f t="shared" si="603"/>
        <v>15000</v>
      </c>
      <c r="AC799" s="292" t="str">
        <f t="shared" si="595"/>
        <v>OK</v>
      </c>
      <c r="AE799" s="333" t="str">
        <f t="shared" si="601"/>
        <v>세입없음</v>
      </c>
      <c r="AG799" s="318">
        <f t="shared" si="596"/>
        <v>732</v>
      </c>
      <c r="AH799" s="290" t="str">
        <f t="shared" si="600"/>
        <v>OK</v>
      </c>
      <c r="AJ799" s="292" t="str">
        <f t="array" ref="AJ799">IF(D799="","",INDEX(구분표!$I$2:$I$313, MATCH(1,(구분표!$E$2:$E$313='17년일출'!C799)*(구분표!$F$2:$F$313='17년일출'!D799)*(구분표!$G$2:$G$313='17년일출'!B799),0)))</f>
        <v>0303</v>
      </c>
      <c r="AL799" s="292"/>
    </row>
    <row r="800" spans="1:38" ht="50.1" customHeight="1">
      <c r="A800" s="252">
        <v>790</v>
      </c>
      <c r="B800" s="334" t="str">
        <f>IFERROR(VLOOKUP($D800,구분표!$A$2:$C$313,2,FALSE),"")</f>
        <v>여성가족교육협력위원회</v>
      </c>
      <c r="C800" s="318" t="str">
        <f>IFERROR(VLOOKUP($D800,구분표!$A$2:$C$313,3,FALSE),"")</f>
        <v>여성가족국</v>
      </c>
      <c r="D800" s="299" t="s">
        <v>452</v>
      </c>
      <c r="E800" s="280" t="s">
        <v>822</v>
      </c>
      <c r="F800" s="335" t="s">
        <v>824</v>
      </c>
      <c r="G800" s="281">
        <v>1365</v>
      </c>
      <c r="H800" s="280">
        <v>635</v>
      </c>
      <c r="I800" s="336" t="s">
        <v>1050</v>
      </c>
      <c r="J800" s="283">
        <v>371000</v>
      </c>
      <c r="K800" s="284"/>
      <c r="L800" s="285">
        <v>18000</v>
      </c>
      <c r="M800" s="286">
        <f t="shared" si="567"/>
        <v>389000</v>
      </c>
      <c r="N800" s="337"/>
      <c r="O800" s="288">
        <v>18000</v>
      </c>
      <c r="P800" s="289">
        <f t="shared" si="599"/>
        <v>389000</v>
      </c>
      <c r="Q800" s="290" t="str">
        <f t="shared" si="571"/>
        <v>X</v>
      </c>
      <c r="R800" s="400"/>
      <c r="S800" s="292" t="s">
        <v>883</v>
      </c>
      <c r="U800" s="332" t="s">
        <v>883</v>
      </c>
      <c r="V800" s="284">
        <v>0</v>
      </c>
      <c r="W800" s="284">
        <v>18000</v>
      </c>
      <c r="X800" s="292" t="str">
        <f t="shared" ref="X800:X831" si="604">IF(SUM($K800:$L800)=SUM($V800:$W800),"OK","검토")</f>
        <v>OK</v>
      </c>
      <c r="Z800" s="292" t="s">
        <v>883</v>
      </c>
      <c r="AA800" s="284">
        <f t="shared" si="602"/>
        <v>0</v>
      </c>
      <c r="AB800" s="284">
        <f t="shared" si="603"/>
        <v>18000</v>
      </c>
      <c r="AC800" s="292" t="str">
        <f t="shared" ref="AC800:AC831" si="605">IF(SUM(N800:O800)=SUM(AA800:AB800),"OK","검토")</f>
        <v>OK</v>
      </c>
      <c r="AE800" s="333" t="str">
        <f t="shared" si="601"/>
        <v>세입없음</v>
      </c>
      <c r="AG800" s="318">
        <f t="shared" ref="AG800:AG831" si="606">IF(AE800="","",COUNTIF($AE$7:$AE$925,AE800))</f>
        <v>732</v>
      </c>
      <c r="AH800" s="290" t="str">
        <f t="shared" si="600"/>
        <v>OK</v>
      </c>
      <c r="AJ800" s="292" t="str">
        <f t="array" ref="AJ800">IF(D800="","",INDEX(구분표!$I$2:$I$313, MATCH(1,(구분표!$E$2:$E$313='17년일출'!C800)*(구분표!$F$2:$F$313='17년일출'!D800)*(구분표!$G$2:$G$313='17년일출'!B800),0)))</f>
        <v>0303</v>
      </c>
      <c r="AL800" s="292"/>
    </row>
    <row r="801" spans="1:38" ht="50.1" customHeight="1">
      <c r="A801" s="252">
        <v>791</v>
      </c>
      <c r="B801" s="334" t="str">
        <f>IFERROR(VLOOKUP($D801,구분표!$A$2:$C$313,2,FALSE),"")</f>
        <v>여성가족교육협력위원회</v>
      </c>
      <c r="C801" s="318" t="str">
        <f>IFERROR(VLOOKUP($D801,구분표!$A$2:$C$313,3,FALSE),"")</f>
        <v>여성가족국</v>
      </c>
      <c r="D801" s="299" t="s">
        <v>452</v>
      </c>
      <c r="E801" s="280" t="s">
        <v>823</v>
      </c>
      <c r="F801" s="335"/>
      <c r="G801" s="281"/>
      <c r="H801" s="280">
        <v>141</v>
      </c>
      <c r="I801" s="336" t="s">
        <v>1051</v>
      </c>
      <c r="J801" s="283"/>
      <c r="K801" s="284"/>
      <c r="L801" s="285">
        <v>99000</v>
      </c>
      <c r="M801" s="286">
        <f t="shared" ref="M801:M901" si="607">J801+K801+L801</f>
        <v>99000</v>
      </c>
      <c r="N801" s="337"/>
      <c r="O801" s="288">
        <v>99000</v>
      </c>
      <c r="P801" s="289">
        <f t="shared" si="599"/>
        <v>99000</v>
      </c>
      <c r="Q801" s="290" t="str">
        <f t="shared" si="571"/>
        <v>X</v>
      </c>
      <c r="R801" s="400" t="s">
        <v>2044</v>
      </c>
      <c r="S801" s="292" t="s">
        <v>883</v>
      </c>
      <c r="U801" s="332" t="s">
        <v>883</v>
      </c>
      <c r="V801" s="284">
        <v>0</v>
      </c>
      <c r="W801" s="284">
        <v>99000</v>
      </c>
      <c r="X801" s="292" t="str">
        <f t="shared" si="604"/>
        <v>OK</v>
      </c>
      <c r="Z801" s="292" t="s">
        <v>883</v>
      </c>
      <c r="AA801" s="284">
        <f t="shared" si="602"/>
        <v>0</v>
      </c>
      <c r="AB801" s="284">
        <f t="shared" si="603"/>
        <v>99000</v>
      </c>
      <c r="AC801" s="292" t="str">
        <f t="shared" si="605"/>
        <v>OK</v>
      </c>
      <c r="AE801" s="333" t="str">
        <f t="shared" si="601"/>
        <v>세입없음</v>
      </c>
      <c r="AG801" s="318">
        <f t="shared" si="606"/>
        <v>732</v>
      </c>
      <c r="AH801" s="290" t="str">
        <f t="shared" si="600"/>
        <v>OK</v>
      </c>
      <c r="AJ801" s="292" t="str">
        <f t="array" ref="AJ801">IF(D801="","",INDEX(구분표!$I$2:$I$313, MATCH(1,(구분표!$E$2:$E$313='17년일출'!C801)*(구분표!$F$2:$F$313='17년일출'!D801)*(구분표!$G$2:$G$313='17년일출'!B801),0)))</f>
        <v>0303</v>
      </c>
      <c r="AL801" s="292"/>
    </row>
    <row r="802" spans="1:38" ht="50.1" customHeight="1">
      <c r="A802" s="252">
        <v>792</v>
      </c>
      <c r="B802" s="334" t="str">
        <f>IFERROR(VLOOKUP($D802,구분표!$A$2:$C$313,2,FALSE),"")</f>
        <v>여성가족교육협력위원회</v>
      </c>
      <c r="C802" s="318" t="str">
        <f>IFERROR(VLOOKUP($D802,구분표!$A$2:$C$313,3,FALSE),"")</f>
        <v>여성가족국</v>
      </c>
      <c r="D802" s="299" t="s">
        <v>2353</v>
      </c>
      <c r="E802" s="280" t="s">
        <v>823</v>
      </c>
      <c r="F802" s="335"/>
      <c r="G802" s="281"/>
      <c r="H802" s="280">
        <v>137</v>
      </c>
      <c r="I802" s="336" t="s">
        <v>1052</v>
      </c>
      <c r="J802" s="283"/>
      <c r="K802" s="284"/>
      <c r="L802" s="285">
        <v>150000</v>
      </c>
      <c r="M802" s="286">
        <f t="shared" si="607"/>
        <v>150000</v>
      </c>
      <c r="N802" s="337"/>
      <c r="O802" s="288">
        <v>95000</v>
      </c>
      <c r="P802" s="289">
        <f t="shared" si="599"/>
        <v>95000</v>
      </c>
      <c r="Q802" s="290" t="str">
        <f t="shared" si="571"/>
        <v>X</v>
      </c>
      <c r="R802" s="400" t="s">
        <v>2290</v>
      </c>
      <c r="S802" s="292" t="s">
        <v>883</v>
      </c>
      <c r="U802" s="332" t="s">
        <v>883</v>
      </c>
      <c r="V802" s="284">
        <v>0</v>
      </c>
      <c r="W802" s="284">
        <v>150000</v>
      </c>
      <c r="X802" s="292" t="str">
        <f t="shared" si="604"/>
        <v>OK</v>
      </c>
      <c r="Z802" s="292" t="s">
        <v>883</v>
      </c>
      <c r="AA802" s="284">
        <f t="shared" si="602"/>
        <v>0</v>
      </c>
      <c r="AB802" s="284">
        <f t="shared" si="603"/>
        <v>95000</v>
      </c>
      <c r="AC802" s="292" t="str">
        <f t="shared" si="605"/>
        <v>OK</v>
      </c>
      <c r="AE802" s="333" t="str">
        <f t="shared" si="601"/>
        <v>세입없음</v>
      </c>
      <c r="AG802" s="318">
        <f t="shared" si="606"/>
        <v>732</v>
      </c>
      <c r="AH802" s="290" t="str">
        <f t="shared" si="600"/>
        <v>OK</v>
      </c>
      <c r="AJ802" s="292" t="str">
        <f t="array" ref="AJ802">IF(D802="","",INDEX(구분표!$I$2:$I$313, MATCH(1,(구분표!$E$2:$E$313='17년일출'!C802)*(구분표!$F$2:$F$313='17년일출'!D802)*(구분표!$G$2:$G$313='17년일출'!B802),0)))</f>
        <v>0302</v>
      </c>
      <c r="AL802" s="292"/>
    </row>
    <row r="803" spans="1:38" ht="50.1" customHeight="1">
      <c r="A803" s="252">
        <v>793</v>
      </c>
      <c r="B803" s="334" t="str">
        <f>IFERROR(VLOOKUP($D803,구분표!$A$2:$C$313,2,FALSE),"")</f>
        <v>여성가족교육협력위원회</v>
      </c>
      <c r="C803" s="318" t="str">
        <f>IFERROR(VLOOKUP($D803,구분표!$A$2:$C$313,3,FALSE),"")</f>
        <v>여성가족국</v>
      </c>
      <c r="D803" s="299" t="s">
        <v>452</v>
      </c>
      <c r="E803" s="280" t="s">
        <v>822</v>
      </c>
      <c r="F803" s="335"/>
      <c r="G803" s="281">
        <v>1351</v>
      </c>
      <c r="H803" s="280">
        <v>436</v>
      </c>
      <c r="I803" s="336" t="s">
        <v>1053</v>
      </c>
      <c r="J803" s="283">
        <v>36000</v>
      </c>
      <c r="K803" s="284"/>
      <c r="L803" s="285">
        <v>12000</v>
      </c>
      <c r="M803" s="286">
        <f t="shared" si="607"/>
        <v>48000</v>
      </c>
      <c r="N803" s="337"/>
      <c r="O803" s="288">
        <v>12000</v>
      </c>
      <c r="P803" s="289">
        <f t="shared" si="599"/>
        <v>48000</v>
      </c>
      <c r="Q803" s="290" t="str">
        <f t="shared" si="571"/>
        <v>X</v>
      </c>
      <c r="R803" s="400"/>
      <c r="S803" s="292" t="s">
        <v>883</v>
      </c>
      <c r="U803" s="332" t="s">
        <v>883</v>
      </c>
      <c r="V803" s="284">
        <v>0</v>
      </c>
      <c r="W803" s="284">
        <v>12000</v>
      </c>
      <c r="X803" s="292" t="str">
        <f t="shared" si="604"/>
        <v>OK</v>
      </c>
      <c r="Z803" s="292" t="s">
        <v>883</v>
      </c>
      <c r="AA803" s="284">
        <f t="shared" si="602"/>
        <v>0</v>
      </c>
      <c r="AB803" s="284">
        <f t="shared" si="603"/>
        <v>12000</v>
      </c>
      <c r="AC803" s="292" t="str">
        <f t="shared" si="605"/>
        <v>OK</v>
      </c>
      <c r="AE803" s="333" t="str">
        <f t="shared" si="601"/>
        <v>세입없음</v>
      </c>
      <c r="AG803" s="318">
        <f t="shared" si="606"/>
        <v>732</v>
      </c>
      <c r="AH803" s="290" t="str">
        <f t="shared" si="600"/>
        <v>OK</v>
      </c>
      <c r="AJ803" s="292" t="str">
        <f t="array" ref="AJ803">IF(D803="","",INDEX(구분표!$I$2:$I$313, MATCH(1,(구분표!$E$2:$E$313='17년일출'!C803)*(구분표!$F$2:$F$313='17년일출'!D803)*(구분표!$G$2:$G$313='17년일출'!B803),0)))</f>
        <v>0303</v>
      </c>
      <c r="AL803" s="292"/>
    </row>
    <row r="804" spans="1:38" ht="50.1" customHeight="1">
      <c r="A804" s="252">
        <v>794</v>
      </c>
      <c r="B804" s="334" t="str">
        <f>IFERROR(VLOOKUP($D804,구분표!$A$2:$C$313,2,FALSE),"")</f>
        <v>여성가족교육협력위원회</v>
      </c>
      <c r="C804" s="318" t="str">
        <f>IFERROR(VLOOKUP($D804,구분표!$A$2:$C$313,3,FALSE),"")</f>
        <v>여성가족국</v>
      </c>
      <c r="D804" s="299" t="s">
        <v>452</v>
      </c>
      <c r="E804" s="280" t="s">
        <v>822</v>
      </c>
      <c r="F804" s="335"/>
      <c r="G804" s="281">
        <v>1352</v>
      </c>
      <c r="H804" s="280">
        <v>439</v>
      </c>
      <c r="I804" s="336" t="s">
        <v>1054</v>
      </c>
      <c r="J804" s="283">
        <v>50000</v>
      </c>
      <c r="K804" s="284"/>
      <c r="L804" s="285">
        <v>20000</v>
      </c>
      <c r="M804" s="286">
        <f t="shared" si="607"/>
        <v>70000</v>
      </c>
      <c r="N804" s="337"/>
      <c r="O804" s="288">
        <v>20000</v>
      </c>
      <c r="P804" s="289">
        <f t="shared" si="599"/>
        <v>70000</v>
      </c>
      <c r="Q804" s="290" t="str">
        <f t="shared" si="571"/>
        <v>X</v>
      </c>
      <c r="R804" s="400"/>
      <c r="S804" s="292" t="s">
        <v>883</v>
      </c>
      <c r="U804" s="332" t="s">
        <v>883</v>
      </c>
      <c r="V804" s="284">
        <v>0</v>
      </c>
      <c r="W804" s="284">
        <v>20000</v>
      </c>
      <c r="X804" s="292" t="str">
        <f t="shared" si="604"/>
        <v>OK</v>
      </c>
      <c r="Z804" s="292" t="s">
        <v>883</v>
      </c>
      <c r="AA804" s="284">
        <f t="shared" si="602"/>
        <v>0</v>
      </c>
      <c r="AB804" s="284">
        <f t="shared" si="603"/>
        <v>20000</v>
      </c>
      <c r="AC804" s="292" t="str">
        <f t="shared" si="605"/>
        <v>OK</v>
      </c>
      <c r="AE804" s="333" t="str">
        <f t="shared" si="601"/>
        <v>세입없음</v>
      </c>
      <c r="AG804" s="318">
        <f t="shared" si="606"/>
        <v>732</v>
      </c>
      <c r="AH804" s="290" t="str">
        <f t="shared" si="600"/>
        <v>OK</v>
      </c>
      <c r="AJ804" s="292" t="str">
        <f t="array" ref="AJ804">IF(D804="","",INDEX(구분표!$I$2:$I$313, MATCH(1,(구분표!$E$2:$E$313='17년일출'!C804)*(구분표!$F$2:$F$313='17년일출'!D804)*(구분표!$G$2:$G$313='17년일출'!B804),0)))</f>
        <v>0303</v>
      </c>
      <c r="AL804" s="292"/>
    </row>
    <row r="805" spans="1:38" ht="50.1" customHeight="1">
      <c r="A805" s="252">
        <v>795</v>
      </c>
      <c r="B805" s="334" t="str">
        <f>IFERROR(VLOOKUP($D805,구분표!$A$2:$C$313,2,FALSE),"")</f>
        <v>여성가족교육협력위원회</v>
      </c>
      <c r="C805" s="318" t="str">
        <f>IFERROR(VLOOKUP($D805,구분표!$A$2:$C$313,3,FALSE),"")</f>
        <v>여성가족국</v>
      </c>
      <c r="D805" s="299" t="s">
        <v>452</v>
      </c>
      <c r="E805" s="280" t="s">
        <v>822</v>
      </c>
      <c r="F805" s="335"/>
      <c r="G805" s="281">
        <v>1359</v>
      </c>
      <c r="H805" s="280">
        <v>550</v>
      </c>
      <c r="I805" s="336" t="s">
        <v>1055</v>
      </c>
      <c r="J805" s="283">
        <v>1713000</v>
      </c>
      <c r="K805" s="284"/>
      <c r="L805" s="285">
        <v>287000</v>
      </c>
      <c r="M805" s="286">
        <f t="shared" si="607"/>
        <v>2000000</v>
      </c>
      <c r="N805" s="337"/>
      <c r="O805" s="288">
        <v>287000</v>
      </c>
      <c r="P805" s="289">
        <f t="shared" si="599"/>
        <v>2000000</v>
      </c>
      <c r="Q805" s="290" t="str">
        <f t="shared" si="571"/>
        <v>X</v>
      </c>
      <c r="R805" s="400"/>
      <c r="S805" s="292" t="s">
        <v>883</v>
      </c>
      <c r="U805" s="332" t="s">
        <v>883</v>
      </c>
      <c r="V805" s="284">
        <v>0</v>
      </c>
      <c r="W805" s="284">
        <v>287000</v>
      </c>
      <c r="X805" s="292" t="str">
        <f t="shared" si="604"/>
        <v>OK</v>
      </c>
      <c r="Z805" s="292" t="s">
        <v>883</v>
      </c>
      <c r="AA805" s="284">
        <f t="shared" si="602"/>
        <v>0</v>
      </c>
      <c r="AB805" s="284">
        <f t="shared" si="603"/>
        <v>287000</v>
      </c>
      <c r="AC805" s="292" t="str">
        <f t="shared" si="605"/>
        <v>OK</v>
      </c>
      <c r="AE805" s="333" t="str">
        <f t="shared" si="601"/>
        <v>세입없음</v>
      </c>
      <c r="AG805" s="318">
        <f t="shared" si="606"/>
        <v>732</v>
      </c>
      <c r="AH805" s="290" t="str">
        <f t="shared" si="600"/>
        <v>OK</v>
      </c>
      <c r="AJ805" s="292" t="str">
        <f t="array" ref="AJ805">IF(D805="","",INDEX(구분표!$I$2:$I$313, MATCH(1,(구분표!$E$2:$E$313='17년일출'!C805)*(구분표!$F$2:$F$313='17년일출'!D805)*(구분표!$G$2:$G$313='17년일출'!B805),0)))</f>
        <v>0303</v>
      </c>
      <c r="AL805" s="292"/>
    </row>
    <row r="806" spans="1:38" ht="69.95" customHeight="1">
      <c r="A806" s="252">
        <v>796</v>
      </c>
      <c r="B806" s="334" t="str">
        <f>IFERROR(VLOOKUP($D806,구분표!$A$2:$C$313,2,FALSE),"")</f>
        <v>여성가족교육협력위원회</v>
      </c>
      <c r="C806" s="318" t="str">
        <f>IFERROR(VLOOKUP($D806,구분표!$A$2:$C$313,3,FALSE),"")</f>
        <v>여성가족국</v>
      </c>
      <c r="D806" s="299" t="s">
        <v>452</v>
      </c>
      <c r="E806" s="280" t="s">
        <v>823</v>
      </c>
      <c r="F806" s="335"/>
      <c r="G806" s="281"/>
      <c r="H806" s="280"/>
      <c r="I806" s="336" t="s">
        <v>1056</v>
      </c>
      <c r="J806" s="283"/>
      <c r="K806" s="284"/>
      <c r="L806" s="285">
        <v>170000</v>
      </c>
      <c r="M806" s="286">
        <f t="shared" si="607"/>
        <v>170000</v>
      </c>
      <c r="N806" s="337"/>
      <c r="O806" s="288">
        <v>170000</v>
      </c>
      <c r="P806" s="289">
        <f t="shared" si="599"/>
        <v>170000</v>
      </c>
      <c r="Q806" s="290" t="str">
        <f t="shared" si="571"/>
        <v>X</v>
      </c>
      <c r="R806" s="400" t="s">
        <v>2045</v>
      </c>
      <c r="S806" s="292" t="s">
        <v>883</v>
      </c>
      <c r="U806" s="332" t="s">
        <v>883</v>
      </c>
      <c r="V806" s="284">
        <v>0</v>
      </c>
      <c r="W806" s="284">
        <v>170000</v>
      </c>
      <c r="X806" s="292" t="str">
        <f t="shared" si="604"/>
        <v>OK</v>
      </c>
      <c r="Z806" s="292" t="s">
        <v>883</v>
      </c>
      <c r="AA806" s="284">
        <f t="shared" si="602"/>
        <v>0</v>
      </c>
      <c r="AB806" s="284">
        <f t="shared" si="603"/>
        <v>170000</v>
      </c>
      <c r="AC806" s="292" t="str">
        <f t="shared" si="605"/>
        <v>OK</v>
      </c>
      <c r="AE806" s="333" t="str">
        <f t="shared" si="601"/>
        <v>세입없음</v>
      </c>
      <c r="AG806" s="318">
        <f t="shared" si="606"/>
        <v>732</v>
      </c>
      <c r="AH806" s="290" t="str">
        <f t="shared" si="600"/>
        <v>OK</v>
      </c>
      <c r="AJ806" s="292" t="str">
        <f t="array" ref="AJ806">IF(D806="","",INDEX(구분표!$I$2:$I$313, MATCH(1,(구분표!$E$2:$E$313='17년일출'!C806)*(구분표!$F$2:$F$313='17년일출'!D806)*(구분표!$G$2:$G$313='17년일출'!B806),0)))</f>
        <v>0303</v>
      </c>
      <c r="AL806" s="292"/>
    </row>
    <row r="807" spans="1:38" ht="50.1" customHeight="1">
      <c r="A807" s="252">
        <v>797</v>
      </c>
      <c r="B807" s="334" t="str">
        <f>IFERROR(VLOOKUP($D807,구분표!$A$2:$C$313,2,FALSE),"")</f>
        <v>여성가족교육협력위원회</v>
      </c>
      <c r="C807" s="318" t="str">
        <f>IFERROR(VLOOKUP($D807,구분표!$A$2:$C$313,3,FALSE),"")</f>
        <v>여성가족국</v>
      </c>
      <c r="D807" s="299" t="s">
        <v>454</v>
      </c>
      <c r="E807" s="280" t="s">
        <v>822</v>
      </c>
      <c r="F807" s="335" t="s">
        <v>824</v>
      </c>
      <c r="G807" s="281">
        <v>1369</v>
      </c>
      <c r="H807" s="280">
        <v>675</v>
      </c>
      <c r="I807" s="336" t="s">
        <v>1057</v>
      </c>
      <c r="J807" s="283">
        <v>35000</v>
      </c>
      <c r="K807" s="284"/>
      <c r="L807" s="285">
        <v>35000</v>
      </c>
      <c r="M807" s="286">
        <f t="shared" si="607"/>
        <v>70000</v>
      </c>
      <c r="N807" s="337"/>
      <c r="O807" s="288"/>
      <c r="P807" s="289">
        <f t="shared" si="599"/>
        <v>35000</v>
      </c>
      <c r="Q807" s="290" t="str">
        <f t="shared" si="571"/>
        <v>X</v>
      </c>
      <c r="R807" s="400"/>
      <c r="S807" s="292" t="s">
        <v>883</v>
      </c>
      <c r="U807" s="332" t="s">
        <v>883</v>
      </c>
      <c r="V807" s="284">
        <v>0</v>
      </c>
      <c r="W807" s="284">
        <v>35000</v>
      </c>
      <c r="X807" s="292" t="str">
        <f t="shared" si="604"/>
        <v>OK</v>
      </c>
      <c r="Z807" s="292" t="s">
        <v>883</v>
      </c>
      <c r="AA807" s="284">
        <f t="shared" si="602"/>
        <v>0</v>
      </c>
      <c r="AB807" s="284">
        <f t="shared" si="603"/>
        <v>0</v>
      </c>
      <c r="AC807" s="292" t="str">
        <f t="shared" si="605"/>
        <v>OK</v>
      </c>
      <c r="AE807" s="333" t="str">
        <f t="shared" si="601"/>
        <v>세입없음</v>
      </c>
      <c r="AG807" s="318">
        <f t="shared" si="606"/>
        <v>732</v>
      </c>
      <c r="AH807" s="290" t="str">
        <f t="shared" si="600"/>
        <v>OK</v>
      </c>
      <c r="AJ807" s="292" t="str">
        <f t="array" ref="AJ807">IF(D807="","",INDEX(구분표!$I$2:$I$313, MATCH(1,(구분표!$E$2:$E$313='17년일출'!C807)*(구분표!$F$2:$F$313='17년일출'!D807)*(구분표!$G$2:$G$313='17년일출'!B807),0)))</f>
        <v>0304</v>
      </c>
      <c r="AL807" s="292"/>
    </row>
    <row r="808" spans="1:38" ht="50.1" customHeight="1">
      <c r="A808" s="252">
        <v>798</v>
      </c>
      <c r="B808" s="334" t="str">
        <f>IFERROR(VLOOKUP($D808,구분표!$A$2:$C$313,2,FALSE),"")</f>
        <v>여성가족교육협력위원회</v>
      </c>
      <c r="C808" s="318" t="str">
        <f>IFERROR(VLOOKUP($D808,구분표!$A$2:$C$313,3,FALSE),"")</f>
        <v>여성가족국</v>
      </c>
      <c r="D808" s="299" t="s">
        <v>454</v>
      </c>
      <c r="E808" s="280" t="s">
        <v>822</v>
      </c>
      <c r="F808" s="335"/>
      <c r="G808" s="281">
        <v>1373</v>
      </c>
      <c r="H808" s="280">
        <v>708</v>
      </c>
      <c r="I808" s="336" t="s">
        <v>1058</v>
      </c>
      <c r="J808" s="283">
        <v>50000</v>
      </c>
      <c r="K808" s="284"/>
      <c r="L808" s="285">
        <v>21100</v>
      </c>
      <c r="M808" s="286">
        <f t="shared" si="607"/>
        <v>71100</v>
      </c>
      <c r="N808" s="337"/>
      <c r="O808" s="288">
        <v>21100</v>
      </c>
      <c r="P808" s="289">
        <f t="shared" si="599"/>
        <v>71100</v>
      </c>
      <c r="Q808" s="290" t="str">
        <f t="shared" si="571"/>
        <v>X</v>
      </c>
      <c r="R808" s="400"/>
      <c r="S808" s="292" t="s">
        <v>883</v>
      </c>
      <c r="U808" s="332" t="s">
        <v>883</v>
      </c>
      <c r="V808" s="284">
        <v>0</v>
      </c>
      <c r="W808" s="284">
        <v>21100</v>
      </c>
      <c r="X808" s="292" t="str">
        <f t="shared" si="604"/>
        <v>OK</v>
      </c>
      <c r="Z808" s="292" t="s">
        <v>883</v>
      </c>
      <c r="AA808" s="284">
        <f t="shared" si="602"/>
        <v>0</v>
      </c>
      <c r="AB808" s="284">
        <f t="shared" si="603"/>
        <v>21100</v>
      </c>
      <c r="AC808" s="292" t="str">
        <f t="shared" si="605"/>
        <v>OK</v>
      </c>
      <c r="AE808" s="333" t="str">
        <f t="shared" si="601"/>
        <v>세입없음</v>
      </c>
      <c r="AG808" s="318">
        <f t="shared" si="606"/>
        <v>732</v>
      </c>
      <c r="AH808" s="290" t="str">
        <f t="shared" si="600"/>
        <v>OK</v>
      </c>
      <c r="AJ808" s="292" t="str">
        <f t="array" ref="AJ808">IF(D808="","",INDEX(구분표!$I$2:$I$313, MATCH(1,(구분표!$E$2:$E$313='17년일출'!C808)*(구분표!$F$2:$F$313='17년일출'!D808)*(구분표!$G$2:$G$313='17년일출'!B808),0)))</f>
        <v>0304</v>
      </c>
      <c r="AL808" s="292"/>
    </row>
    <row r="809" spans="1:38" ht="50.1" customHeight="1">
      <c r="A809" s="252">
        <v>799</v>
      </c>
      <c r="B809" s="334" t="str">
        <f>IFERROR(VLOOKUP($D809,구분표!$A$2:$C$313,2,FALSE),"")</f>
        <v>여성가족교육협력위원회</v>
      </c>
      <c r="C809" s="318" t="str">
        <f>IFERROR(VLOOKUP($D809,구분표!$A$2:$C$313,3,FALSE),"")</f>
        <v>여성가족국</v>
      </c>
      <c r="D809" s="299" t="s">
        <v>454</v>
      </c>
      <c r="E809" s="280" t="s">
        <v>822</v>
      </c>
      <c r="F809" s="335"/>
      <c r="G809" s="281">
        <v>1374</v>
      </c>
      <c r="H809" s="280">
        <v>719</v>
      </c>
      <c r="I809" s="336" t="s">
        <v>1059</v>
      </c>
      <c r="J809" s="283">
        <v>50000</v>
      </c>
      <c r="K809" s="284"/>
      <c r="L809" s="285">
        <v>20000</v>
      </c>
      <c r="M809" s="286">
        <f t="shared" si="607"/>
        <v>70000</v>
      </c>
      <c r="N809" s="337"/>
      <c r="O809" s="288">
        <v>20000</v>
      </c>
      <c r="P809" s="289">
        <f t="shared" si="599"/>
        <v>70000</v>
      </c>
      <c r="Q809" s="290" t="str">
        <f t="shared" si="571"/>
        <v>X</v>
      </c>
      <c r="R809" s="400"/>
      <c r="S809" s="292" t="s">
        <v>883</v>
      </c>
      <c r="U809" s="332" t="s">
        <v>883</v>
      </c>
      <c r="V809" s="284">
        <v>0</v>
      </c>
      <c r="W809" s="284">
        <v>20000</v>
      </c>
      <c r="X809" s="292" t="str">
        <f t="shared" si="604"/>
        <v>OK</v>
      </c>
      <c r="Z809" s="292" t="s">
        <v>883</v>
      </c>
      <c r="AA809" s="284">
        <f t="shared" si="602"/>
        <v>0</v>
      </c>
      <c r="AB809" s="284">
        <f t="shared" si="603"/>
        <v>20000</v>
      </c>
      <c r="AC809" s="292" t="str">
        <f t="shared" si="605"/>
        <v>OK</v>
      </c>
      <c r="AE809" s="333" t="str">
        <f t="shared" si="601"/>
        <v>세입없음</v>
      </c>
      <c r="AG809" s="318">
        <f t="shared" si="606"/>
        <v>732</v>
      </c>
      <c r="AH809" s="290" t="str">
        <f t="shared" si="600"/>
        <v>OK</v>
      </c>
      <c r="AJ809" s="292" t="str">
        <f t="array" ref="AJ809">IF(D809="","",INDEX(구분표!$I$2:$I$313, MATCH(1,(구분표!$E$2:$E$313='17년일출'!C809)*(구분표!$F$2:$F$313='17년일출'!D809)*(구분표!$G$2:$G$313='17년일출'!B809),0)))</f>
        <v>0304</v>
      </c>
      <c r="AL809" s="292"/>
    </row>
    <row r="810" spans="1:38" ht="50.1" customHeight="1">
      <c r="A810" s="252">
        <v>800</v>
      </c>
      <c r="B810" s="334" t="str">
        <f>IFERROR(VLOOKUP($D810,구분표!$A$2:$C$313,2,FALSE),"")</f>
        <v>여성가족교육협력위원회</v>
      </c>
      <c r="C810" s="318" t="str">
        <f>IFERROR(VLOOKUP($D810,구분표!$A$2:$C$313,3,FALSE),"")</f>
        <v>여성가족국</v>
      </c>
      <c r="D810" s="299" t="s">
        <v>454</v>
      </c>
      <c r="E810" s="280" t="s">
        <v>822</v>
      </c>
      <c r="F810" s="335"/>
      <c r="G810" s="281">
        <v>1374</v>
      </c>
      <c r="H810" s="280">
        <v>729</v>
      </c>
      <c r="I810" s="336" t="s">
        <v>1060</v>
      </c>
      <c r="J810" s="283">
        <v>310000</v>
      </c>
      <c r="K810" s="284"/>
      <c r="L810" s="285">
        <v>20000</v>
      </c>
      <c r="M810" s="286">
        <f t="shared" si="607"/>
        <v>330000</v>
      </c>
      <c r="N810" s="337"/>
      <c r="O810" s="288">
        <v>20000</v>
      </c>
      <c r="P810" s="289">
        <f t="shared" si="599"/>
        <v>330000</v>
      </c>
      <c r="Q810" s="290" t="str">
        <f t="shared" si="571"/>
        <v>X</v>
      </c>
      <c r="R810" s="400"/>
      <c r="S810" s="292" t="s">
        <v>883</v>
      </c>
      <c r="U810" s="332" t="s">
        <v>883</v>
      </c>
      <c r="V810" s="284">
        <v>0</v>
      </c>
      <c r="W810" s="284">
        <v>20000</v>
      </c>
      <c r="X810" s="292" t="str">
        <f t="shared" si="604"/>
        <v>OK</v>
      </c>
      <c r="Z810" s="292" t="s">
        <v>883</v>
      </c>
      <c r="AA810" s="284">
        <f t="shared" si="602"/>
        <v>0</v>
      </c>
      <c r="AB810" s="284">
        <f t="shared" si="603"/>
        <v>20000</v>
      </c>
      <c r="AC810" s="292" t="str">
        <f t="shared" si="605"/>
        <v>OK</v>
      </c>
      <c r="AE810" s="333" t="str">
        <f t="shared" si="601"/>
        <v>세입없음</v>
      </c>
      <c r="AG810" s="318">
        <f t="shared" si="606"/>
        <v>732</v>
      </c>
      <c r="AH810" s="290" t="str">
        <f t="shared" si="600"/>
        <v>OK</v>
      </c>
      <c r="AJ810" s="292" t="str">
        <f t="array" ref="AJ810">IF(D810="","",INDEX(구분표!$I$2:$I$313, MATCH(1,(구분표!$E$2:$E$313='17년일출'!C810)*(구분표!$F$2:$F$313='17년일출'!D810)*(구분표!$G$2:$G$313='17년일출'!B810),0)))</f>
        <v>0304</v>
      </c>
      <c r="AL810" s="292"/>
    </row>
    <row r="811" spans="1:38" ht="50.1" customHeight="1">
      <c r="A811" s="252">
        <v>801</v>
      </c>
      <c r="B811" s="334" t="str">
        <f>IFERROR(VLOOKUP($D811,구분표!$A$2:$C$313,2,FALSE),"")</f>
        <v>여성가족교육협력위원회</v>
      </c>
      <c r="C811" s="318" t="str">
        <f>IFERROR(VLOOKUP($D811,구분표!$A$2:$C$313,3,FALSE),"")</f>
        <v>여성가족국</v>
      </c>
      <c r="D811" s="299" t="s">
        <v>454</v>
      </c>
      <c r="E811" s="280" t="s">
        <v>823</v>
      </c>
      <c r="F811" s="335"/>
      <c r="G811" s="281"/>
      <c r="H811" s="280">
        <v>138</v>
      </c>
      <c r="I811" s="336" t="s">
        <v>1061</v>
      </c>
      <c r="J811" s="283"/>
      <c r="K811" s="284"/>
      <c r="L811" s="285">
        <v>50000</v>
      </c>
      <c r="M811" s="286">
        <f t="shared" si="607"/>
        <v>50000</v>
      </c>
      <c r="N811" s="337"/>
      <c r="O811" s="288">
        <v>50000</v>
      </c>
      <c r="P811" s="289">
        <f t="shared" ref="P811:P865" si="608">J811+N811+O811</f>
        <v>50000</v>
      </c>
      <c r="Q811" s="290" t="str">
        <f t="shared" si="571"/>
        <v>X</v>
      </c>
      <c r="R811" s="400" t="s">
        <v>2046</v>
      </c>
      <c r="S811" s="292" t="s">
        <v>883</v>
      </c>
      <c r="U811" s="332" t="s">
        <v>883</v>
      </c>
      <c r="V811" s="284">
        <v>0</v>
      </c>
      <c r="W811" s="284">
        <v>50000</v>
      </c>
      <c r="X811" s="292" t="str">
        <f t="shared" si="604"/>
        <v>OK</v>
      </c>
      <c r="Z811" s="292" t="s">
        <v>883</v>
      </c>
      <c r="AA811" s="284">
        <f t="shared" si="602"/>
        <v>0</v>
      </c>
      <c r="AB811" s="284">
        <f t="shared" si="603"/>
        <v>50000</v>
      </c>
      <c r="AC811" s="292" t="str">
        <f t="shared" si="605"/>
        <v>OK</v>
      </c>
      <c r="AE811" s="333" t="str">
        <f t="shared" ref="AE811:AE865" si="609">IF(U811="","",IF(U811="도비","세입없음","직접입력"))</f>
        <v>세입없음</v>
      </c>
      <c r="AG811" s="318">
        <f t="shared" si="606"/>
        <v>732</v>
      </c>
      <c r="AH811" s="290" t="str">
        <f t="shared" ref="AH811:AH865" si="610">IF(U811="","",IF(AND(U811="도비",AE811="세입없음"),"OK",IF(AND(U811&lt;&gt;"도비",AE811&lt;&gt;""),"OK","@@")))</f>
        <v>OK</v>
      </c>
      <c r="AJ811" s="292" t="str">
        <f t="array" ref="AJ811">IF(D811="","",INDEX(구분표!$I$2:$I$313, MATCH(1,(구분표!$E$2:$E$313='17년일출'!C811)*(구분표!$F$2:$F$313='17년일출'!D811)*(구분표!$G$2:$G$313='17년일출'!B811),0)))</f>
        <v>0304</v>
      </c>
      <c r="AL811" s="292"/>
    </row>
    <row r="812" spans="1:38" ht="50.1" customHeight="1">
      <c r="A812" s="252">
        <v>802</v>
      </c>
      <c r="B812" s="334" t="str">
        <f>IFERROR(VLOOKUP($D812,구분표!$A$2:$C$313,2,FALSE),"")</f>
        <v>여성가족교육협력위원회</v>
      </c>
      <c r="C812" s="318" t="str">
        <f>IFERROR(VLOOKUP($D812,구분표!$A$2:$C$313,3,FALSE),"")</f>
        <v>여성가족국</v>
      </c>
      <c r="D812" s="299" t="s">
        <v>456</v>
      </c>
      <c r="E812" s="280" t="s">
        <v>822</v>
      </c>
      <c r="F812" s="335"/>
      <c r="G812" s="281">
        <v>1376</v>
      </c>
      <c r="H812" s="280">
        <v>747</v>
      </c>
      <c r="I812" s="336" t="s">
        <v>1062</v>
      </c>
      <c r="J812" s="283">
        <v>15040</v>
      </c>
      <c r="K812" s="284"/>
      <c r="L812" s="285">
        <v>17000</v>
      </c>
      <c r="M812" s="286">
        <f t="shared" si="607"/>
        <v>32040</v>
      </c>
      <c r="N812" s="337"/>
      <c r="O812" s="288">
        <v>17000</v>
      </c>
      <c r="P812" s="289">
        <f t="shared" si="608"/>
        <v>32040</v>
      </c>
      <c r="Q812" s="290" t="str">
        <f t="shared" si="571"/>
        <v>X</v>
      </c>
      <c r="R812" s="400"/>
      <c r="S812" s="292" t="s">
        <v>883</v>
      </c>
      <c r="U812" s="332" t="s">
        <v>883</v>
      </c>
      <c r="V812" s="284">
        <v>0</v>
      </c>
      <c r="W812" s="284">
        <v>17000</v>
      </c>
      <c r="X812" s="292" t="str">
        <f t="shared" si="604"/>
        <v>OK</v>
      </c>
      <c r="Z812" s="292" t="s">
        <v>883</v>
      </c>
      <c r="AA812" s="284">
        <f t="shared" si="602"/>
        <v>0</v>
      </c>
      <c r="AB812" s="284">
        <f t="shared" si="603"/>
        <v>17000</v>
      </c>
      <c r="AC812" s="292" t="str">
        <f t="shared" si="605"/>
        <v>OK</v>
      </c>
      <c r="AE812" s="333" t="str">
        <f t="shared" si="609"/>
        <v>세입없음</v>
      </c>
      <c r="AG812" s="318">
        <f t="shared" si="606"/>
        <v>732</v>
      </c>
      <c r="AH812" s="290" t="str">
        <f t="shared" si="610"/>
        <v>OK</v>
      </c>
      <c r="AJ812" s="292" t="str">
        <f t="array" ref="AJ812">IF(D812="","",INDEX(구분표!$I$2:$I$313, MATCH(1,(구분표!$E$2:$E$313='17년일출'!C812)*(구분표!$F$2:$F$313='17년일출'!D812)*(구분표!$G$2:$G$313='17년일출'!B812),0)))</f>
        <v>0305</v>
      </c>
      <c r="AL812" s="292"/>
    </row>
    <row r="813" spans="1:38" ht="50.1" customHeight="1">
      <c r="A813" s="252">
        <v>803</v>
      </c>
      <c r="B813" s="334" t="str">
        <f>IFERROR(VLOOKUP($D813,구분표!$A$2:$C$313,2,FALSE),"")</f>
        <v>여성가족교육협력위원회</v>
      </c>
      <c r="C813" s="318" t="str">
        <f>IFERROR(VLOOKUP($D813,구분표!$A$2:$C$313,3,FALSE),"")</f>
        <v>여성가족국</v>
      </c>
      <c r="D813" s="299" t="s">
        <v>456</v>
      </c>
      <c r="E813" s="280" t="s">
        <v>822</v>
      </c>
      <c r="F813" s="335"/>
      <c r="G813" s="281">
        <v>1376</v>
      </c>
      <c r="H813" s="280">
        <v>747</v>
      </c>
      <c r="I813" s="336" t="s">
        <v>1063</v>
      </c>
      <c r="J813" s="283">
        <v>9630</v>
      </c>
      <c r="K813" s="284"/>
      <c r="L813" s="285">
        <v>10000</v>
      </c>
      <c r="M813" s="286">
        <f t="shared" si="607"/>
        <v>19630</v>
      </c>
      <c r="N813" s="337"/>
      <c r="O813" s="288">
        <v>10000</v>
      </c>
      <c r="P813" s="289">
        <f t="shared" si="608"/>
        <v>19630</v>
      </c>
      <c r="Q813" s="290" t="str">
        <f t="shared" si="571"/>
        <v>X</v>
      </c>
      <c r="R813" s="400"/>
      <c r="S813" s="292" t="s">
        <v>883</v>
      </c>
      <c r="U813" s="332" t="s">
        <v>883</v>
      </c>
      <c r="V813" s="284">
        <v>0</v>
      </c>
      <c r="W813" s="284">
        <v>10000</v>
      </c>
      <c r="X813" s="292" t="str">
        <f t="shared" si="604"/>
        <v>OK</v>
      </c>
      <c r="Z813" s="292" t="s">
        <v>883</v>
      </c>
      <c r="AA813" s="284">
        <f t="shared" si="602"/>
        <v>0</v>
      </c>
      <c r="AB813" s="284">
        <f t="shared" si="603"/>
        <v>10000</v>
      </c>
      <c r="AC813" s="292" t="str">
        <f t="shared" si="605"/>
        <v>OK</v>
      </c>
      <c r="AE813" s="333" t="str">
        <f t="shared" si="609"/>
        <v>세입없음</v>
      </c>
      <c r="AG813" s="318">
        <f t="shared" si="606"/>
        <v>732</v>
      </c>
      <c r="AH813" s="290" t="str">
        <f t="shared" si="610"/>
        <v>OK</v>
      </c>
      <c r="AJ813" s="292" t="str">
        <f t="array" ref="AJ813">IF(D813="","",INDEX(구분표!$I$2:$I$313, MATCH(1,(구분표!$E$2:$E$313='17년일출'!C813)*(구분표!$F$2:$F$313='17년일출'!D813)*(구분표!$G$2:$G$313='17년일출'!B813),0)))</f>
        <v>0305</v>
      </c>
      <c r="AL813" s="292"/>
    </row>
    <row r="814" spans="1:38" ht="50.1" customHeight="1">
      <c r="A814" s="252">
        <v>804</v>
      </c>
      <c r="B814" s="334" t="str">
        <f>IFERROR(VLOOKUP($D814,구분표!$A$2:$C$313,2,FALSE),"")</f>
        <v>여성가족교육협력위원회</v>
      </c>
      <c r="C814" s="318" t="str">
        <f>IFERROR(VLOOKUP($D814,구분표!$A$2:$C$313,3,FALSE),"")</f>
        <v>여성가족국</v>
      </c>
      <c r="D814" s="299" t="s">
        <v>456</v>
      </c>
      <c r="E814" s="280" t="s">
        <v>822</v>
      </c>
      <c r="F814" s="335"/>
      <c r="G814" s="281">
        <v>1377</v>
      </c>
      <c r="H814" s="280">
        <v>747</v>
      </c>
      <c r="I814" s="336" t="s">
        <v>1064</v>
      </c>
      <c r="J814" s="283">
        <v>30000</v>
      </c>
      <c r="K814" s="284"/>
      <c r="L814" s="285">
        <v>20000</v>
      </c>
      <c r="M814" s="286">
        <f t="shared" si="607"/>
        <v>50000</v>
      </c>
      <c r="N814" s="337"/>
      <c r="O814" s="288">
        <v>20000</v>
      </c>
      <c r="P814" s="289">
        <f t="shared" si="608"/>
        <v>50000</v>
      </c>
      <c r="Q814" s="290" t="str">
        <f t="shared" si="571"/>
        <v>X</v>
      </c>
      <c r="R814" s="400"/>
      <c r="S814" s="292" t="s">
        <v>883</v>
      </c>
      <c r="U814" s="332" t="s">
        <v>883</v>
      </c>
      <c r="V814" s="284">
        <v>0</v>
      </c>
      <c r="W814" s="284">
        <v>20000</v>
      </c>
      <c r="X814" s="292" t="str">
        <f t="shared" si="604"/>
        <v>OK</v>
      </c>
      <c r="Z814" s="292" t="s">
        <v>883</v>
      </c>
      <c r="AA814" s="284">
        <f t="shared" si="602"/>
        <v>0</v>
      </c>
      <c r="AB814" s="284">
        <f t="shared" si="603"/>
        <v>20000</v>
      </c>
      <c r="AC814" s="292" t="str">
        <f t="shared" si="605"/>
        <v>OK</v>
      </c>
      <c r="AE814" s="333" t="str">
        <f t="shared" si="609"/>
        <v>세입없음</v>
      </c>
      <c r="AG814" s="318">
        <f t="shared" si="606"/>
        <v>732</v>
      </c>
      <c r="AH814" s="290" t="str">
        <f t="shared" si="610"/>
        <v>OK</v>
      </c>
      <c r="AJ814" s="292" t="str">
        <f t="array" ref="AJ814">IF(D814="","",INDEX(구분표!$I$2:$I$313, MATCH(1,(구분표!$E$2:$E$313='17년일출'!C814)*(구분표!$F$2:$F$313='17년일출'!D814)*(구분표!$G$2:$G$313='17년일출'!B814),0)))</f>
        <v>0305</v>
      </c>
      <c r="AL814" s="292"/>
    </row>
    <row r="815" spans="1:38" ht="50.1" customHeight="1">
      <c r="A815" s="252">
        <v>805</v>
      </c>
      <c r="B815" s="334" t="str">
        <f>IFERROR(VLOOKUP($D815,구분표!$A$2:$C$313,2,FALSE),"")</f>
        <v>여성가족교육협력위원회</v>
      </c>
      <c r="C815" s="318" t="str">
        <f>IFERROR(VLOOKUP($D815,구분표!$A$2:$C$313,3,FALSE),"")</f>
        <v>여성가족국</v>
      </c>
      <c r="D815" s="299" t="s">
        <v>456</v>
      </c>
      <c r="E815" s="280" t="s">
        <v>823</v>
      </c>
      <c r="F815" s="335"/>
      <c r="G815" s="281"/>
      <c r="H815" s="280">
        <v>139</v>
      </c>
      <c r="I815" s="336" t="s">
        <v>1065</v>
      </c>
      <c r="J815" s="283"/>
      <c r="K815" s="284"/>
      <c r="L815" s="285">
        <v>40000</v>
      </c>
      <c r="M815" s="286">
        <f t="shared" si="607"/>
        <v>40000</v>
      </c>
      <c r="N815" s="337"/>
      <c r="O815" s="288">
        <v>40000</v>
      </c>
      <c r="P815" s="289">
        <f t="shared" si="608"/>
        <v>40000</v>
      </c>
      <c r="Q815" s="290" t="str">
        <f t="shared" si="571"/>
        <v>X</v>
      </c>
      <c r="R815" s="400" t="s">
        <v>2047</v>
      </c>
      <c r="S815" s="292" t="s">
        <v>883</v>
      </c>
      <c r="U815" s="332" t="s">
        <v>883</v>
      </c>
      <c r="V815" s="284">
        <v>0</v>
      </c>
      <c r="W815" s="284">
        <v>40000</v>
      </c>
      <c r="X815" s="292" t="str">
        <f t="shared" si="604"/>
        <v>OK</v>
      </c>
      <c r="Z815" s="292" t="s">
        <v>883</v>
      </c>
      <c r="AA815" s="284">
        <f t="shared" si="602"/>
        <v>0</v>
      </c>
      <c r="AB815" s="284">
        <f t="shared" si="603"/>
        <v>40000</v>
      </c>
      <c r="AC815" s="292" t="str">
        <f t="shared" si="605"/>
        <v>OK</v>
      </c>
      <c r="AE815" s="333" t="str">
        <f t="shared" si="609"/>
        <v>세입없음</v>
      </c>
      <c r="AG815" s="318">
        <f t="shared" si="606"/>
        <v>732</v>
      </c>
      <c r="AH815" s="290" t="str">
        <f t="shared" si="610"/>
        <v>OK</v>
      </c>
      <c r="AJ815" s="292" t="str">
        <f t="array" ref="AJ815">IF(D815="","",INDEX(구분표!$I$2:$I$313, MATCH(1,(구분표!$E$2:$E$313='17년일출'!C815)*(구분표!$F$2:$F$313='17년일출'!D815)*(구분표!$G$2:$G$313='17년일출'!B815),0)))</f>
        <v>0305</v>
      </c>
      <c r="AL815" s="292"/>
    </row>
    <row r="816" spans="1:38" ht="50.1" customHeight="1">
      <c r="A816" s="252">
        <v>806</v>
      </c>
      <c r="B816" s="334" t="str">
        <f>IFERROR(VLOOKUP($D816,구분표!$A$2:$C$313,2,FALSE),"")</f>
        <v>여성가족교육협력위원회</v>
      </c>
      <c r="C816" s="318" t="str">
        <f>IFERROR(VLOOKUP($D816,구분표!$A$2:$C$313,3,FALSE),"")</f>
        <v>여성가족국</v>
      </c>
      <c r="D816" s="299" t="s">
        <v>1805</v>
      </c>
      <c r="E816" s="280" t="s">
        <v>1806</v>
      </c>
      <c r="F816" s="335"/>
      <c r="G816" s="281">
        <v>1321</v>
      </c>
      <c r="H816" s="280">
        <v>96</v>
      </c>
      <c r="I816" s="336" t="s">
        <v>1807</v>
      </c>
      <c r="J816" s="283">
        <v>100000</v>
      </c>
      <c r="K816" s="284"/>
      <c r="L816" s="285"/>
      <c r="M816" s="286">
        <f>J816+K816+L816</f>
        <v>100000</v>
      </c>
      <c r="N816" s="337"/>
      <c r="O816" s="288"/>
      <c r="P816" s="289">
        <f>J816+N816+O816</f>
        <v>100000</v>
      </c>
      <c r="Q816" s="290" t="str">
        <f>IF(AND((M816=0),(P816&gt;0)),"O",IF(AND((K816&lt;0),(M816-P816&lt;0)),"O","X"))</f>
        <v>X</v>
      </c>
      <c r="R816" s="400"/>
      <c r="S816" s="292" t="s">
        <v>1809</v>
      </c>
      <c r="U816" s="332" t="s">
        <v>489</v>
      </c>
      <c r="V816" s="284">
        <f>IF($U816&lt;&gt;"도비",IF($S816="국도비","직접입력",SUM($K816:$L816)),)</f>
        <v>0</v>
      </c>
      <c r="W816" s="284">
        <f>IF($U816="도비",SUM($K816:$L816),IF($S816="국도비","직접입력",SUM($K816:$L816)-$V816))</f>
        <v>0</v>
      </c>
      <c r="X816" s="292" t="str">
        <f t="shared" si="604"/>
        <v>OK</v>
      </c>
      <c r="Z816" s="292" t="s">
        <v>1809</v>
      </c>
      <c r="AA816" s="284">
        <f t="shared" si="602"/>
        <v>0</v>
      </c>
      <c r="AB816" s="284">
        <f t="shared" si="603"/>
        <v>0</v>
      </c>
      <c r="AC816" s="292" t="str">
        <f t="shared" si="605"/>
        <v>OK</v>
      </c>
      <c r="AE816" s="333" t="str">
        <f>IF(U816="","",IF(U816="도비","세입없음","직접입력"))</f>
        <v>세입없음</v>
      </c>
      <c r="AG816" s="318">
        <f t="shared" si="606"/>
        <v>732</v>
      </c>
      <c r="AH816" s="290" t="str">
        <f>IF(U816="","",IF(AND(U816="도비",AE816="세입없음"),"OK",IF(AND(U816&lt;&gt;"도비",AE816&lt;&gt;""),"OK","@@")))</f>
        <v>OK</v>
      </c>
      <c r="AJ816" s="292" t="str">
        <f t="array" ref="AJ816">IF(D816="","",INDEX(구분표!$I$2:$I$313, MATCH(1,(구분표!$E$2:$E$313='17년일출'!C816)*(구분표!$F$2:$F$313='17년일출'!D816)*(구분표!$G$2:$G$313='17년일출'!B816),0)))</f>
        <v>0300</v>
      </c>
      <c r="AL816" s="292"/>
    </row>
    <row r="817" spans="1:38" ht="50.1" customHeight="1">
      <c r="A817" s="252">
        <v>807</v>
      </c>
      <c r="B817" s="334" t="str">
        <f>IFERROR(VLOOKUP($D817,구분표!$A$2:$C$313,2,FALSE),"")</f>
        <v>여성가족교육협력위원회</v>
      </c>
      <c r="C817" s="318" t="str">
        <f>IFERROR(VLOOKUP($D817,구분표!$A$2:$C$313,3,FALSE),"")</f>
        <v>여성가족국</v>
      </c>
      <c r="D817" s="299" t="s">
        <v>1805</v>
      </c>
      <c r="E817" s="280" t="s">
        <v>1806</v>
      </c>
      <c r="F817" s="335"/>
      <c r="G817" s="281">
        <v>1321</v>
      </c>
      <c r="H817" s="280">
        <v>99</v>
      </c>
      <c r="I817" s="336" t="s">
        <v>1808</v>
      </c>
      <c r="J817" s="283">
        <v>4554308</v>
      </c>
      <c r="K817" s="284"/>
      <c r="L817" s="285"/>
      <c r="M817" s="286">
        <f>J817+K817+L817</f>
        <v>4554308</v>
      </c>
      <c r="N817" s="337"/>
      <c r="O817" s="288"/>
      <c r="P817" s="289">
        <f>J817+N817+O817</f>
        <v>4554308</v>
      </c>
      <c r="Q817" s="290" t="str">
        <f>IF(AND((M817=0),(P817&gt;0)),"O",IF(AND((K817&lt;0),(M817-P817&lt;0)),"O","X"))</f>
        <v>X</v>
      </c>
      <c r="R817" s="400"/>
      <c r="S817" s="292" t="s">
        <v>1809</v>
      </c>
      <c r="U817" s="332" t="s">
        <v>1809</v>
      </c>
      <c r="V817" s="284">
        <f>IF($U817&lt;&gt;"도비",IF($S817="국도비","직접입력",SUM($K817:$L817)),)</f>
        <v>0</v>
      </c>
      <c r="W817" s="284">
        <f>IF($U817="도비",SUM($K817:$L817),IF($S817="국도비","직접입력",SUM($K817:$L817)-$V817))</f>
        <v>0</v>
      </c>
      <c r="X817" s="292" t="str">
        <f t="shared" si="604"/>
        <v>OK</v>
      </c>
      <c r="Z817" s="292" t="s">
        <v>489</v>
      </c>
      <c r="AA817" s="284">
        <f t="shared" si="602"/>
        <v>0</v>
      </c>
      <c r="AB817" s="284">
        <f t="shared" si="603"/>
        <v>0</v>
      </c>
      <c r="AC817" s="292" t="str">
        <f t="shared" si="605"/>
        <v>OK</v>
      </c>
      <c r="AE817" s="333" t="str">
        <f>IF(U817="","",IF(U817="도비","세입없음","직접입력"))</f>
        <v>세입없음</v>
      </c>
      <c r="AG817" s="318">
        <f t="shared" si="606"/>
        <v>732</v>
      </c>
      <c r="AH817" s="290" t="str">
        <f>IF(U817="","",IF(AND(U817="도비",AE817="세입없음"),"OK",IF(AND(U817&lt;&gt;"도비",AE817&lt;&gt;""),"OK","@@")))</f>
        <v>OK</v>
      </c>
      <c r="AJ817" s="292" t="str">
        <f t="array" ref="AJ817">IF(D817="","",INDEX(구분표!$I$2:$I$313, MATCH(1,(구분표!$E$2:$E$313='17년일출'!C817)*(구분표!$F$2:$F$313='17년일출'!D817)*(구분표!$G$2:$G$313='17년일출'!B817),0)))</f>
        <v>0300</v>
      </c>
      <c r="AL817" s="292"/>
    </row>
    <row r="818" spans="1:38" ht="50.1" customHeight="1">
      <c r="A818" s="252">
        <v>808</v>
      </c>
      <c r="B818" s="334" t="str">
        <f>IFERROR(VLOOKUP($D818,구분표!$A$2:$C$313,2,FALSE),"")</f>
        <v>여성가족교육협력위원회</v>
      </c>
      <c r="C818" s="318" t="str">
        <f>IFERROR(VLOOKUP($D818,구분표!$A$2:$C$313,3,FALSE),"")</f>
        <v>여성가족국</v>
      </c>
      <c r="D818" s="299" t="s">
        <v>450</v>
      </c>
      <c r="E818" s="280" t="s">
        <v>822</v>
      </c>
      <c r="F818" s="335" t="s">
        <v>826</v>
      </c>
      <c r="G818" s="281">
        <v>1346</v>
      </c>
      <c r="H818" s="280">
        <v>371</v>
      </c>
      <c r="I818" s="336" t="s">
        <v>1894</v>
      </c>
      <c r="J818" s="283">
        <v>842109</v>
      </c>
      <c r="K818" s="284"/>
      <c r="L818" s="285"/>
      <c r="M818" s="286">
        <f t="shared" ref="M818:M830" si="611">J818+K818+L818</f>
        <v>842109</v>
      </c>
      <c r="N818" s="337">
        <v>-56250</v>
      </c>
      <c r="O818" s="288"/>
      <c r="P818" s="289">
        <f t="shared" ref="P818:P830" si="612">J818+N818+O818</f>
        <v>785859</v>
      </c>
      <c r="Q818" s="290" t="str">
        <f t="shared" ref="Q818:Q830" si="613">IF(AND((M818=0),(P818&gt;0)),"O",IF(AND((K818&lt;0),(M818-P818&lt;0)),"O","X"))</f>
        <v>X</v>
      </c>
      <c r="R818" s="371" t="s">
        <v>2111</v>
      </c>
      <c r="S818" s="292" t="s">
        <v>1893</v>
      </c>
      <c r="U818" s="332" t="s">
        <v>1877</v>
      </c>
      <c r="V818" s="284"/>
      <c r="W818" s="284"/>
      <c r="X818" s="292" t="str">
        <f t="shared" si="604"/>
        <v>OK</v>
      </c>
      <c r="Z818" s="292" t="s">
        <v>899</v>
      </c>
      <c r="AA818" s="284">
        <v>-37500</v>
      </c>
      <c r="AB818" s="284">
        <v>-18750</v>
      </c>
      <c r="AC818" s="292" t="str">
        <f t="shared" si="605"/>
        <v>OK</v>
      </c>
      <c r="AE818" s="333" t="s">
        <v>1896</v>
      </c>
      <c r="AG818" s="318">
        <f t="shared" si="606"/>
        <v>2</v>
      </c>
      <c r="AH818" s="290" t="str">
        <f t="shared" ref="AH818:AH830" si="614">IF(U818="","",IF(AND(U818="도비",AE818="세입없음"),"OK",IF(AND(U818&lt;&gt;"도비",AE818&lt;&gt;""),"OK","@@")))</f>
        <v>OK</v>
      </c>
      <c r="AJ818" s="292" t="str">
        <f t="array" ref="AJ818">IF(D818="","",INDEX(구분표!$I$2:$I$313, MATCH(1,(구분표!$E$2:$E$313='17년일출'!C818)*(구분표!$F$2:$F$313='17년일출'!D818)*(구분표!$G$2:$G$313='17년일출'!B818),0)))</f>
        <v>0302</v>
      </c>
      <c r="AL818" s="292"/>
    </row>
    <row r="819" spans="1:38" ht="50.1" customHeight="1">
      <c r="A819" s="252">
        <v>809</v>
      </c>
      <c r="B819" s="334" t="str">
        <f>IFERROR(VLOOKUP($D819,구분표!$A$2:$C$313,2,FALSE),"")</f>
        <v>여성가족교육협력위원회</v>
      </c>
      <c r="C819" s="318" t="str">
        <f>IFERROR(VLOOKUP($D819,구분표!$A$2:$C$313,3,FALSE),"")</f>
        <v>여성가족국</v>
      </c>
      <c r="D819" s="299" t="s">
        <v>450</v>
      </c>
      <c r="E819" s="280" t="s">
        <v>1887</v>
      </c>
      <c r="F819" s="335" t="s">
        <v>826</v>
      </c>
      <c r="G819" s="281"/>
      <c r="H819" s="280"/>
      <c r="I819" s="336" t="s">
        <v>1895</v>
      </c>
      <c r="J819" s="283">
        <v>0</v>
      </c>
      <c r="K819" s="284"/>
      <c r="L819" s="285"/>
      <c r="M819" s="286">
        <f t="shared" si="611"/>
        <v>0</v>
      </c>
      <c r="N819" s="337"/>
      <c r="O819" s="288">
        <v>56250</v>
      </c>
      <c r="P819" s="289">
        <f t="shared" si="612"/>
        <v>56250</v>
      </c>
      <c r="Q819" s="290" t="str">
        <f t="shared" si="613"/>
        <v>O</v>
      </c>
      <c r="R819" s="371" t="s">
        <v>2111</v>
      </c>
      <c r="S819" s="292" t="s">
        <v>1893</v>
      </c>
      <c r="U819" s="332" t="s">
        <v>1877</v>
      </c>
      <c r="V819" s="284"/>
      <c r="W819" s="284"/>
      <c r="X819" s="292" t="str">
        <f t="shared" si="604"/>
        <v>OK</v>
      </c>
      <c r="Z819" s="292" t="s">
        <v>899</v>
      </c>
      <c r="AA819" s="284">
        <v>37500</v>
      </c>
      <c r="AB819" s="284">
        <v>18750</v>
      </c>
      <c r="AC819" s="292" t="str">
        <f t="shared" si="605"/>
        <v>OK</v>
      </c>
      <c r="AE819" s="333" t="s">
        <v>1897</v>
      </c>
      <c r="AG819" s="318">
        <f t="shared" si="606"/>
        <v>2</v>
      </c>
      <c r="AH819" s="290" t="str">
        <f t="shared" si="614"/>
        <v>OK</v>
      </c>
      <c r="AJ819" s="292" t="str">
        <f t="array" ref="AJ819">IF(D819="","",INDEX(구분표!$I$2:$I$313, MATCH(1,(구분표!$E$2:$E$313='17년일출'!C819)*(구분표!$F$2:$F$313='17년일출'!D819)*(구분표!$G$2:$G$313='17년일출'!B819),0)))</f>
        <v>0302</v>
      </c>
      <c r="AL819" s="292"/>
    </row>
    <row r="820" spans="1:38" ht="50.1" customHeight="1">
      <c r="A820" s="252">
        <v>810</v>
      </c>
      <c r="B820" s="334" t="str">
        <f>IFERROR(VLOOKUP($D820,구분표!$A$2:$C$313,2,FALSE),"")</f>
        <v>여성가족교육협력위원회</v>
      </c>
      <c r="C820" s="318" t="str">
        <f>IFERROR(VLOOKUP($D820,구분표!$A$2:$C$313,3,FALSE),"")</f>
        <v>여성가족국</v>
      </c>
      <c r="D820" s="299" t="s">
        <v>452</v>
      </c>
      <c r="E820" s="280" t="s">
        <v>822</v>
      </c>
      <c r="F820" s="335" t="s">
        <v>826</v>
      </c>
      <c r="G820" s="281">
        <v>1359</v>
      </c>
      <c r="H820" s="280">
        <v>545</v>
      </c>
      <c r="I820" s="336" t="s">
        <v>1901</v>
      </c>
      <c r="J820" s="283">
        <v>588120</v>
      </c>
      <c r="K820" s="284"/>
      <c r="L820" s="285"/>
      <c r="M820" s="286">
        <f t="shared" si="611"/>
        <v>588120</v>
      </c>
      <c r="N820" s="337"/>
      <c r="O820" s="288">
        <v>30840</v>
      </c>
      <c r="P820" s="289">
        <f t="shared" si="612"/>
        <v>618960</v>
      </c>
      <c r="Q820" s="290" t="str">
        <f t="shared" si="613"/>
        <v>X</v>
      </c>
      <c r="R820" s="371" t="s">
        <v>2111</v>
      </c>
      <c r="S820" s="292" t="s">
        <v>1893</v>
      </c>
      <c r="U820" s="332" t="s">
        <v>1274</v>
      </c>
      <c r="V820" s="284"/>
      <c r="W820" s="284"/>
      <c r="X820" s="292" t="str">
        <f t="shared" si="604"/>
        <v>OK</v>
      </c>
      <c r="Z820" s="292" t="s">
        <v>831</v>
      </c>
      <c r="AA820" s="284">
        <v>30840</v>
      </c>
      <c r="AB820" s="284">
        <v>0</v>
      </c>
      <c r="AC820" s="292" t="str">
        <f t="shared" si="605"/>
        <v>OK</v>
      </c>
      <c r="AE820" s="333" t="s">
        <v>1903</v>
      </c>
      <c r="AG820" s="318">
        <f t="shared" si="606"/>
        <v>2</v>
      </c>
      <c r="AH820" s="290" t="str">
        <f t="shared" si="614"/>
        <v>OK</v>
      </c>
      <c r="AJ820" s="292" t="str">
        <f t="array" ref="AJ820">IF(D820="","",INDEX(구분표!$I$2:$I$313, MATCH(1,(구분표!$E$2:$E$313='17년일출'!C820)*(구분표!$F$2:$F$313='17년일출'!D820)*(구분표!$G$2:$G$313='17년일출'!B820),0)))</f>
        <v>0303</v>
      </c>
      <c r="AL820" s="292"/>
    </row>
    <row r="821" spans="1:38" ht="50.1" customHeight="1">
      <c r="A821" s="252">
        <v>811</v>
      </c>
      <c r="B821" s="334" t="str">
        <f>IFERROR(VLOOKUP($D821,구분표!$A$2:$C$313,2,FALSE),"")</f>
        <v>여성가족교육협력위원회</v>
      </c>
      <c r="C821" s="318" t="str">
        <f>IFERROR(VLOOKUP($D821,구분표!$A$2:$C$313,3,FALSE),"")</f>
        <v>여성가족국</v>
      </c>
      <c r="D821" s="299" t="s">
        <v>454</v>
      </c>
      <c r="E821" s="280" t="s">
        <v>822</v>
      </c>
      <c r="F821" s="335" t="s">
        <v>824</v>
      </c>
      <c r="G821" s="281">
        <v>1372</v>
      </c>
      <c r="H821" s="280">
        <v>706</v>
      </c>
      <c r="I821" s="336" t="s">
        <v>1902</v>
      </c>
      <c r="J821" s="283">
        <v>8195</v>
      </c>
      <c r="K821" s="284"/>
      <c r="L821" s="285"/>
      <c r="M821" s="286">
        <f t="shared" ref="M821:M827" si="615">J821+K821+L821</f>
        <v>8195</v>
      </c>
      <c r="N821" s="337"/>
      <c r="O821" s="288">
        <v>3300</v>
      </c>
      <c r="P821" s="289">
        <f t="shared" ref="P821:P827" si="616">J821+N821+O821</f>
        <v>11495</v>
      </c>
      <c r="Q821" s="290" t="str">
        <f t="shared" ref="Q821:Q827" si="617">IF(AND((M821=0),(P821&gt;0)),"O",IF(AND((K821&lt;0),(M821-P821&lt;0)),"O","X"))</f>
        <v>X</v>
      </c>
      <c r="R821" s="371" t="s">
        <v>2111</v>
      </c>
      <c r="S821" s="292" t="s">
        <v>1893</v>
      </c>
      <c r="U821" s="332" t="s">
        <v>1274</v>
      </c>
      <c r="V821" s="284"/>
      <c r="W821" s="284"/>
      <c r="X821" s="292" t="str">
        <f t="shared" si="604"/>
        <v>OK</v>
      </c>
      <c r="Z821" s="292" t="s">
        <v>831</v>
      </c>
      <c r="AA821" s="284">
        <v>3101</v>
      </c>
      <c r="AB821" s="284">
        <v>199</v>
      </c>
      <c r="AC821" s="292" t="str">
        <f t="shared" si="605"/>
        <v>OK</v>
      </c>
      <c r="AE821" s="333" t="s">
        <v>1925</v>
      </c>
      <c r="AG821" s="318">
        <f t="shared" si="606"/>
        <v>1</v>
      </c>
      <c r="AH821" s="290" t="str">
        <f t="shared" ref="AH821:AH827" si="618">IF(U821="","",IF(AND(U821="도비",AE821="세입없음"),"OK",IF(AND(U821&lt;&gt;"도비",AE821&lt;&gt;""),"OK","@@")))</f>
        <v>OK</v>
      </c>
      <c r="AJ821" s="292" t="str">
        <f t="array" ref="AJ821">IF(D821="","",INDEX(구분표!$I$2:$I$313, MATCH(1,(구분표!$E$2:$E$313='17년일출'!C821)*(구분표!$F$2:$F$313='17년일출'!D821)*(구분표!$G$2:$G$313='17년일출'!B821),0)))</f>
        <v>0304</v>
      </c>
      <c r="AL821" s="292"/>
    </row>
    <row r="822" spans="1:38" ht="50.1" customHeight="1">
      <c r="A822" s="252">
        <v>812</v>
      </c>
      <c r="B822" s="334" t="str">
        <f>IFERROR(VLOOKUP($D822,구분표!$A$2:$C$313,2,FALSE),"")</f>
        <v>여성가족교육협력위원회</v>
      </c>
      <c r="C822" s="318" t="str">
        <f>IFERROR(VLOOKUP($D822,구분표!$A$2:$C$313,3,FALSE),"")</f>
        <v>여성가족국</v>
      </c>
      <c r="D822" s="299" t="s">
        <v>607</v>
      </c>
      <c r="E822" s="280" t="s">
        <v>822</v>
      </c>
      <c r="F822" s="335"/>
      <c r="G822" s="281">
        <v>1312</v>
      </c>
      <c r="H822" s="280">
        <v>15</v>
      </c>
      <c r="I822" s="336" t="s">
        <v>2033</v>
      </c>
      <c r="J822" s="283">
        <v>17357328</v>
      </c>
      <c r="K822" s="284"/>
      <c r="L822" s="285"/>
      <c r="M822" s="286">
        <f t="shared" si="615"/>
        <v>17357328</v>
      </c>
      <c r="N822" s="337">
        <v>-17357328</v>
      </c>
      <c r="O822" s="288"/>
      <c r="P822" s="289">
        <f t="shared" si="616"/>
        <v>0</v>
      </c>
      <c r="Q822" s="290" t="str">
        <f t="shared" si="617"/>
        <v>X</v>
      </c>
      <c r="R822" s="371" t="s">
        <v>2111</v>
      </c>
      <c r="S822" s="292" t="s">
        <v>1893</v>
      </c>
      <c r="U822" s="332" t="s">
        <v>1274</v>
      </c>
      <c r="V822" s="284"/>
      <c r="W822" s="284"/>
      <c r="X822" s="292" t="str">
        <f t="shared" si="604"/>
        <v>OK</v>
      </c>
      <c r="Z822" s="292" t="s">
        <v>831</v>
      </c>
      <c r="AA822" s="284">
        <v>-15428736</v>
      </c>
      <c r="AB822" s="284">
        <v>-1928592</v>
      </c>
      <c r="AC822" s="292" t="str">
        <f t="shared" si="605"/>
        <v>OK</v>
      </c>
      <c r="AE822" s="333" t="s">
        <v>1905</v>
      </c>
      <c r="AG822" s="318">
        <f t="shared" si="606"/>
        <v>2</v>
      </c>
      <c r="AH822" s="290" t="str">
        <f t="shared" si="618"/>
        <v>OK</v>
      </c>
      <c r="AJ822" s="292" t="str">
        <f t="array" ref="AJ822">IF(D822="","",INDEX(구분표!$I$2:$I$313, MATCH(1,(구분표!$E$2:$E$313='17년일출'!C822)*(구분표!$F$2:$F$313='17년일출'!D822)*(구분표!$G$2:$G$313='17년일출'!B822),0)))</f>
        <v>0301</v>
      </c>
      <c r="AL822" s="292"/>
    </row>
    <row r="823" spans="1:38" ht="50.1" customHeight="1">
      <c r="A823" s="252">
        <v>813</v>
      </c>
      <c r="B823" s="334" t="str">
        <f>IFERROR(VLOOKUP($D823,구분표!$A$2:$C$313,2,FALSE),"")</f>
        <v>여성가족교육협력위원회</v>
      </c>
      <c r="C823" s="318" t="str">
        <f>IFERROR(VLOOKUP($D823,구분표!$A$2:$C$313,3,FALSE),"")</f>
        <v>여성가족국</v>
      </c>
      <c r="D823" s="299" t="s">
        <v>607</v>
      </c>
      <c r="E823" s="280" t="s">
        <v>822</v>
      </c>
      <c r="F823" s="335"/>
      <c r="G823" s="281">
        <v>1312</v>
      </c>
      <c r="H823" s="280">
        <v>15</v>
      </c>
      <c r="I823" s="336" t="s">
        <v>2034</v>
      </c>
      <c r="J823" s="283">
        <v>381780</v>
      </c>
      <c r="K823" s="284"/>
      <c r="L823" s="285"/>
      <c r="M823" s="286">
        <f t="shared" ref="M823:M826" si="619">J823+K823+L823</f>
        <v>381780</v>
      </c>
      <c r="N823" s="337">
        <v>-381780</v>
      </c>
      <c r="O823" s="288"/>
      <c r="P823" s="289">
        <f t="shared" ref="P823:P826" si="620">J823+N823+O823</f>
        <v>0</v>
      </c>
      <c r="Q823" s="290" t="str">
        <f t="shared" ref="Q823:Q826" si="621">IF(AND((M823=0),(P823&gt;0)),"O",IF(AND((K823&lt;0),(M823-P823&lt;0)),"O","X"))</f>
        <v>X</v>
      </c>
      <c r="R823" s="371" t="s">
        <v>2111</v>
      </c>
      <c r="S823" s="292" t="s">
        <v>1893</v>
      </c>
      <c r="U823" s="332" t="s">
        <v>1274</v>
      </c>
      <c r="V823" s="284"/>
      <c r="W823" s="284"/>
      <c r="X823" s="292" t="str">
        <f t="shared" si="604"/>
        <v>OK</v>
      </c>
      <c r="Z823" s="292" t="s">
        <v>831</v>
      </c>
      <c r="AA823" s="284">
        <v>-339360</v>
      </c>
      <c r="AB823" s="284">
        <v>-42420</v>
      </c>
      <c r="AC823" s="292" t="str">
        <f t="shared" si="605"/>
        <v>OK</v>
      </c>
      <c r="AE823" s="333" t="s">
        <v>1906</v>
      </c>
      <c r="AG823" s="318">
        <f t="shared" si="606"/>
        <v>2</v>
      </c>
      <c r="AH823" s="290" t="str">
        <f t="shared" ref="AH823:AH826" si="622">IF(U823="","",IF(AND(U823="도비",AE823="세입없음"),"OK",IF(AND(U823&lt;&gt;"도비",AE823&lt;&gt;""),"OK","@@")))</f>
        <v>OK</v>
      </c>
      <c r="AJ823" s="292" t="str">
        <f t="array" ref="AJ823">IF(D823="","",INDEX(구분표!$I$2:$I$313, MATCH(1,(구분표!$E$2:$E$313='17년일출'!C823)*(구분표!$F$2:$F$313='17년일출'!D823)*(구분표!$G$2:$G$313='17년일출'!B823),0)))</f>
        <v>0301</v>
      </c>
      <c r="AL823" s="292"/>
    </row>
    <row r="824" spans="1:38" ht="50.1" customHeight="1">
      <c r="A824" s="252">
        <v>814</v>
      </c>
      <c r="B824" s="334" t="str">
        <f>IFERROR(VLOOKUP($D824,구분표!$A$2:$C$313,2,FALSE),"")</f>
        <v>여성가족교육협력위원회</v>
      </c>
      <c r="C824" s="318" t="str">
        <f>IFERROR(VLOOKUP($D824,구분표!$A$2:$C$313,3,FALSE),"")</f>
        <v>여성가족국</v>
      </c>
      <c r="D824" s="299" t="s">
        <v>607</v>
      </c>
      <c r="E824" s="280" t="s">
        <v>822</v>
      </c>
      <c r="F824" s="335"/>
      <c r="G824" s="281">
        <v>1312</v>
      </c>
      <c r="H824" s="280">
        <v>15</v>
      </c>
      <c r="I824" s="336" t="s">
        <v>2035</v>
      </c>
      <c r="J824" s="283">
        <v>379305</v>
      </c>
      <c r="K824" s="284"/>
      <c r="L824" s="285"/>
      <c r="M824" s="286">
        <f t="shared" si="619"/>
        <v>379305</v>
      </c>
      <c r="N824" s="337">
        <v>-379305</v>
      </c>
      <c r="O824" s="288"/>
      <c r="P824" s="289">
        <f t="shared" si="620"/>
        <v>0</v>
      </c>
      <c r="Q824" s="290" t="str">
        <f t="shared" si="621"/>
        <v>X</v>
      </c>
      <c r="R824" s="371" t="s">
        <v>2111</v>
      </c>
      <c r="S824" s="292" t="s">
        <v>1893</v>
      </c>
      <c r="U824" s="332" t="s">
        <v>1274</v>
      </c>
      <c r="V824" s="284"/>
      <c r="W824" s="284"/>
      <c r="X824" s="292" t="str">
        <f t="shared" si="604"/>
        <v>OK</v>
      </c>
      <c r="Z824" s="292" t="s">
        <v>831</v>
      </c>
      <c r="AA824" s="284">
        <v>-337160</v>
      </c>
      <c r="AB824" s="284">
        <v>-42145</v>
      </c>
      <c r="AC824" s="292" t="str">
        <f t="shared" si="605"/>
        <v>OK</v>
      </c>
      <c r="AE824" s="333" t="s">
        <v>1907</v>
      </c>
      <c r="AG824" s="318">
        <f t="shared" si="606"/>
        <v>2</v>
      </c>
      <c r="AH824" s="290" t="str">
        <f t="shared" si="622"/>
        <v>OK</v>
      </c>
      <c r="AJ824" s="292" t="str">
        <f t="array" ref="AJ824">IF(D824="","",INDEX(구분표!$I$2:$I$313, MATCH(1,(구분표!$E$2:$E$313='17년일출'!C824)*(구분표!$F$2:$F$313='17년일출'!D824)*(구분표!$G$2:$G$313='17년일출'!B824),0)))</f>
        <v>0301</v>
      </c>
      <c r="AL824" s="292"/>
    </row>
    <row r="825" spans="1:38" ht="50.1" customHeight="1">
      <c r="A825" s="252">
        <v>815</v>
      </c>
      <c r="B825" s="334" t="str">
        <f>IFERROR(VLOOKUP($D825,구분표!$A$2:$C$313,2,FALSE),"")</f>
        <v>여성가족교육협력위원회</v>
      </c>
      <c r="C825" s="318" t="str">
        <f>IFERROR(VLOOKUP($D825,구분표!$A$2:$C$313,3,FALSE),"")</f>
        <v>여성가족국</v>
      </c>
      <c r="D825" s="299" t="s">
        <v>607</v>
      </c>
      <c r="E825" s="280" t="s">
        <v>822</v>
      </c>
      <c r="F825" s="335"/>
      <c r="G825" s="281">
        <v>1312</v>
      </c>
      <c r="H825" s="280">
        <v>15</v>
      </c>
      <c r="I825" s="336" t="s">
        <v>2036</v>
      </c>
      <c r="J825" s="283">
        <v>71712</v>
      </c>
      <c r="K825" s="284"/>
      <c r="L825" s="285"/>
      <c r="M825" s="286">
        <f t="shared" si="619"/>
        <v>71712</v>
      </c>
      <c r="N825" s="337">
        <v>-71712</v>
      </c>
      <c r="O825" s="288"/>
      <c r="P825" s="289">
        <f t="shared" si="620"/>
        <v>0</v>
      </c>
      <c r="Q825" s="290" t="str">
        <f t="shared" si="621"/>
        <v>X</v>
      </c>
      <c r="R825" s="371" t="s">
        <v>2111</v>
      </c>
      <c r="S825" s="292" t="s">
        <v>1893</v>
      </c>
      <c r="U825" s="332" t="s">
        <v>1274</v>
      </c>
      <c r="V825" s="284"/>
      <c r="W825" s="284"/>
      <c r="X825" s="292" t="str">
        <f t="shared" si="604"/>
        <v>OK</v>
      </c>
      <c r="Z825" s="292" t="s">
        <v>831</v>
      </c>
      <c r="AA825" s="284">
        <v>-63744</v>
      </c>
      <c r="AB825" s="284">
        <v>-7968</v>
      </c>
      <c r="AC825" s="292" t="str">
        <f t="shared" si="605"/>
        <v>OK</v>
      </c>
      <c r="AE825" s="333" t="s">
        <v>1908</v>
      </c>
      <c r="AG825" s="318">
        <f t="shared" si="606"/>
        <v>2</v>
      </c>
      <c r="AH825" s="290" t="str">
        <f t="shared" si="622"/>
        <v>OK</v>
      </c>
      <c r="AJ825" s="292" t="str">
        <f t="array" ref="AJ825">IF(D825="","",INDEX(구분표!$I$2:$I$313, MATCH(1,(구분표!$E$2:$E$313='17년일출'!C825)*(구분표!$F$2:$F$313='17년일출'!D825)*(구분표!$G$2:$G$313='17년일출'!B825),0)))</f>
        <v>0301</v>
      </c>
      <c r="AL825" s="292"/>
    </row>
    <row r="826" spans="1:38" ht="50.1" customHeight="1">
      <c r="A826" s="252">
        <v>816</v>
      </c>
      <c r="B826" s="334" t="str">
        <f>IFERROR(VLOOKUP($D826,구분표!$A$2:$C$313,2,FALSE),"")</f>
        <v>여성가족교육협력위원회</v>
      </c>
      <c r="C826" s="318" t="str">
        <f>IFERROR(VLOOKUP($D826,구분표!$A$2:$C$313,3,FALSE),"")</f>
        <v>여성가족국</v>
      </c>
      <c r="D826" s="299" t="s">
        <v>607</v>
      </c>
      <c r="E826" s="280" t="s">
        <v>823</v>
      </c>
      <c r="F826" s="335"/>
      <c r="G826" s="281"/>
      <c r="H826" s="280"/>
      <c r="I826" s="336" t="s">
        <v>2037</v>
      </c>
      <c r="J826" s="283">
        <v>0</v>
      </c>
      <c r="K826" s="284"/>
      <c r="L826" s="285"/>
      <c r="M826" s="286">
        <f t="shared" si="619"/>
        <v>0</v>
      </c>
      <c r="N826" s="337"/>
      <c r="O826" s="288">
        <v>18190125</v>
      </c>
      <c r="P826" s="289">
        <f t="shared" si="620"/>
        <v>18190125</v>
      </c>
      <c r="Q826" s="290" t="str">
        <f t="shared" si="621"/>
        <v>O</v>
      </c>
      <c r="R826" s="371" t="s">
        <v>2111</v>
      </c>
      <c r="S826" s="292" t="s">
        <v>1893</v>
      </c>
      <c r="U826" s="332" t="s">
        <v>1274</v>
      </c>
      <c r="V826" s="284"/>
      <c r="W826" s="284"/>
      <c r="X826" s="292" t="str">
        <f t="shared" si="604"/>
        <v>OK</v>
      </c>
      <c r="Z826" s="292" t="s">
        <v>831</v>
      </c>
      <c r="AA826" s="284">
        <v>16169000</v>
      </c>
      <c r="AB826" s="284">
        <v>2021125</v>
      </c>
      <c r="AC826" s="292" t="str">
        <f t="shared" si="605"/>
        <v>OK</v>
      </c>
      <c r="AE826" s="333" t="s">
        <v>1909</v>
      </c>
      <c r="AG826" s="318">
        <f t="shared" si="606"/>
        <v>2</v>
      </c>
      <c r="AH826" s="290" t="str">
        <f t="shared" si="622"/>
        <v>OK</v>
      </c>
      <c r="AJ826" s="292" t="str">
        <f t="array" ref="AJ826">IF(D826="","",INDEX(구분표!$I$2:$I$313, MATCH(1,(구분표!$E$2:$E$313='17년일출'!C826)*(구분표!$F$2:$F$313='17년일출'!D826)*(구분표!$G$2:$G$313='17년일출'!B826),0)))</f>
        <v>0301</v>
      </c>
      <c r="AL826" s="292"/>
    </row>
    <row r="827" spans="1:38" ht="50.1" customHeight="1">
      <c r="A827" s="252">
        <v>817</v>
      </c>
      <c r="B827" s="334" t="str">
        <f>IFERROR(VLOOKUP($D827,구분표!$A$2:$C$313,2,FALSE),"")</f>
        <v>여성가족교육협력위원회</v>
      </c>
      <c r="C827" s="318" t="str">
        <f>IFERROR(VLOOKUP($D827,구분표!$A$2:$C$313,3,FALSE),"")</f>
        <v>여성가족국</v>
      </c>
      <c r="D827" s="299" t="s">
        <v>607</v>
      </c>
      <c r="E827" s="280" t="s">
        <v>822</v>
      </c>
      <c r="F827" s="335"/>
      <c r="G827" s="281">
        <v>1312</v>
      </c>
      <c r="H827" s="280">
        <v>15</v>
      </c>
      <c r="I827" s="336" t="s">
        <v>2038</v>
      </c>
      <c r="J827" s="283">
        <v>274185</v>
      </c>
      <c r="K827" s="284"/>
      <c r="L827" s="285"/>
      <c r="M827" s="286">
        <f t="shared" si="615"/>
        <v>274185</v>
      </c>
      <c r="N827" s="337">
        <v>-274185</v>
      </c>
      <c r="O827" s="288"/>
      <c r="P827" s="289">
        <f t="shared" si="616"/>
        <v>0</v>
      </c>
      <c r="Q827" s="290" t="str">
        <f t="shared" si="617"/>
        <v>X</v>
      </c>
      <c r="R827" s="371" t="s">
        <v>2111</v>
      </c>
      <c r="S827" s="292" t="s">
        <v>1893</v>
      </c>
      <c r="U827" s="332" t="s">
        <v>1274</v>
      </c>
      <c r="V827" s="284"/>
      <c r="W827" s="284"/>
      <c r="X827" s="292" t="str">
        <f t="shared" si="604"/>
        <v>OK</v>
      </c>
      <c r="Z827" s="292" t="s">
        <v>831</v>
      </c>
      <c r="AA827" s="284">
        <v>-243720</v>
      </c>
      <c r="AB827" s="284">
        <v>-30465</v>
      </c>
      <c r="AC827" s="292" t="str">
        <f t="shared" si="605"/>
        <v>OK</v>
      </c>
      <c r="AE827" s="333" t="s">
        <v>1910</v>
      </c>
      <c r="AG827" s="318">
        <f t="shared" si="606"/>
        <v>2</v>
      </c>
      <c r="AH827" s="290" t="str">
        <f t="shared" si="618"/>
        <v>OK</v>
      </c>
      <c r="AJ827" s="292" t="str">
        <f t="array" ref="AJ827">IF(D827="","",INDEX(구분표!$I$2:$I$313, MATCH(1,(구분표!$E$2:$E$313='17년일출'!C827)*(구분표!$F$2:$F$313='17년일출'!D827)*(구분표!$G$2:$G$313='17년일출'!B827),0)))</f>
        <v>0301</v>
      </c>
      <c r="AL827" s="292"/>
    </row>
    <row r="828" spans="1:38" ht="50.1" customHeight="1">
      <c r="A828" s="252">
        <v>818</v>
      </c>
      <c r="B828" s="334" t="str">
        <f>IFERROR(VLOOKUP($D828,구분표!$A$2:$C$313,2,FALSE),"")</f>
        <v>여성가족교육협력위원회</v>
      </c>
      <c r="C828" s="318" t="str">
        <f>IFERROR(VLOOKUP($D828,구분표!$A$2:$C$313,3,FALSE),"")</f>
        <v>여성가족국</v>
      </c>
      <c r="D828" s="299" t="s">
        <v>607</v>
      </c>
      <c r="E828" s="280" t="s">
        <v>822</v>
      </c>
      <c r="F828" s="335"/>
      <c r="G828" s="281">
        <v>1312</v>
      </c>
      <c r="H828" s="280">
        <v>15</v>
      </c>
      <c r="I828" s="336" t="s">
        <v>2039</v>
      </c>
      <c r="J828" s="283">
        <v>48510</v>
      </c>
      <c r="K828" s="284"/>
      <c r="L828" s="285"/>
      <c r="M828" s="286">
        <f t="shared" si="611"/>
        <v>48510</v>
      </c>
      <c r="N828" s="337">
        <v>-48510</v>
      </c>
      <c r="O828" s="288"/>
      <c r="P828" s="289">
        <f t="shared" si="612"/>
        <v>0</v>
      </c>
      <c r="Q828" s="290" t="str">
        <f t="shared" si="613"/>
        <v>X</v>
      </c>
      <c r="R828" s="371" t="s">
        <v>2111</v>
      </c>
      <c r="S828" s="292" t="s">
        <v>1893</v>
      </c>
      <c r="U828" s="332" t="s">
        <v>1274</v>
      </c>
      <c r="V828" s="284"/>
      <c r="W828" s="284"/>
      <c r="X828" s="292" t="str">
        <f t="shared" si="604"/>
        <v>OK</v>
      </c>
      <c r="Z828" s="292" t="s">
        <v>831</v>
      </c>
      <c r="AA828" s="284">
        <v>-43120</v>
      </c>
      <c r="AB828" s="284">
        <v>-5390</v>
      </c>
      <c r="AC828" s="292" t="str">
        <f t="shared" si="605"/>
        <v>OK</v>
      </c>
      <c r="AE828" s="333" t="s">
        <v>1911</v>
      </c>
      <c r="AG828" s="318">
        <f t="shared" si="606"/>
        <v>2</v>
      </c>
      <c r="AH828" s="290" t="str">
        <f t="shared" si="614"/>
        <v>OK</v>
      </c>
      <c r="AJ828" s="292" t="str">
        <f t="array" ref="AJ828">IF(D828="","",INDEX(구분표!$I$2:$I$313, MATCH(1,(구분표!$E$2:$E$313='17년일출'!C828)*(구분표!$F$2:$F$313='17년일출'!D828)*(구분표!$G$2:$G$313='17년일출'!B828),0)))</f>
        <v>0301</v>
      </c>
      <c r="AL828" s="292"/>
    </row>
    <row r="829" spans="1:38" ht="50.1" customHeight="1">
      <c r="A829" s="252">
        <v>819</v>
      </c>
      <c r="B829" s="334" t="str">
        <f>IFERROR(VLOOKUP($D829,구분표!$A$2:$C$313,2,FALSE),"")</f>
        <v>여성가족교육협력위원회</v>
      </c>
      <c r="C829" s="318" t="str">
        <f>IFERROR(VLOOKUP($D829,구분표!$A$2:$C$313,3,FALSE),"")</f>
        <v>여성가족국</v>
      </c>
      <c r="D829" s="299" t="s">
        <v>607</v>
      </c>
      <c r="E829" s="280" t="s">
        <v>822</v>
      </c>
      <c r="F829" s="335"/>
      <c r="G829" s="281">
        <v>1312</v>
      </c>
      <c r="H829" s="280">
        <v>15</v>
      </c>
      <c r="I829" s="336" t="s">
        <v>2040</v>
      </c>
      <c r="J829" s="283">
        <v>22680</v>
      </c>
      <c r="K829" s="284"/>
      <c r="L829" s="285"/>
      <c r="M829" s="286">
        <f t="shared" si="611"/>
        <v>22680</v>
      </c>
      <c r="N829" s="337">
        <v>-22680</v>
      </c>
      <c r="O829" s="288"/>
      <c r="P829" s="289">
        <f t="shared" si="612"/>
        <v>0</v>
      </c>
      <c r="Q829" s="290" t="str">
        <f t="shared" si="613"/>
        <v>X</v>
      </c>
      <c r="R829" s="371" t="s">
        <v>2111</v>
      </c>
      <c r="S829" s="292" t="s">
        <v>1893</v>
      </c>
      <c r="U829" s="332" t="s">
        <v>1274</v>
      </c>
      <c r="V829" s="284"/>
      <c r="W829" s="284"/>
      <c r="X829" s="292" t="str">
        <f t="shared" si="604"/>
        <v>OK</v>
      </c>
      <c r="Z829" s="292" t="s">
        <v>831</v>
      </c>
      <c r="AA829" s="284">
        <v>-20160</v>
      </c>
      <c r="AB829" s="284">
        <v>-2520</v>
      </c>
      <c r="AC829" s="292" t="str">
        <f t="shared" si="605"/>
        <v>OK</v>
      </c>
      <c r="AE829" s="333" t="s">
        <v>1912</v>
      </c>
      <c r="AG829" s="318">
        <f t="shared" si="606"/>
        <v>2</v>
      </c>
      <c r="AH829" s="290" t="str">
        <f t="shared" si="614"/>
        <v>OK</v>
      </c>
      <c r="AJ829" s="292" t="str">
        <f t="array" ref="AJ829">IF(D829="","",INDEX(구분표!$I$2:$I$313, MATCH(1,(구분표!$E$2:$E$313='17년일출'!C829)*(구분표!$F$2:$F$313='17년일출'!D829)*(구분표!$G$2:$G$313='17년일출'!B829),0)))</f>
        <v>0301</v>
      </c>
      <c r="AL829" s="292"/>
    </row>
    <row r="830" spans="1:38" ht="50.1" customHeight="1">
      <c r="A830" s="252">
        <v>820</v>
      </c>
      <c r="B830" s="334" t="str">
        <f>IFERROR(VLOOKUP($D830,구분표!$A$2:$C$313,2,FALSE),"")</f>
        <v>여성가족교육협력위원회</v>
      </c>
      <c r="C830" s="318" t="str">
        <f>IFERROR(VLOOKUP($D830,구분표!$A$2:$C$313,3,FALSE),"")</f>
        <v>여성가족국</v>
      </c>
      <c r="D830" s="299" t="s">
        <v>607</v>
      </c>
      <c r="E830" s="280" t="s">
        <v>823</v>
      </c>
      <c r="F830" s="335"/>
      <c r="G830" s="281"/>
      <c r="H830" s="280"/>
      <c r="I830" s="336" t="s">
        <v>2041</v>
      </c>
      <c r="J830" s="283">
        <v>0</v>
      </c>
      <c r="K830" s="284"/>
      <c r="L830" s="285"/>
      <c r="M830" s="286">
        <f t="shared" si="611"/>
        <v>0</v>
      </c>
      <c r="N830" s="337">
        <v>0</v>
      </c>
      <c r="O830" s="288">
        <v>345375</v>
      </c>
      <c r="P830" s="289">
        <f t="shared" si="612"/>
        <v>345375</v>
      </c>
      <c r="Q830" s="290" t="str">
        <f t="shared" si="613"/>
        <v>O</v>
      </c>
      <c r="R830" s="371" t="s">
        <v>2111</v>
      </c>
      <c r="S830" s="292" t="s">
        <v>1893</v>
      </c>
      <c r="U830" s="332" t="s">
        <v>1274</v>
      </c>
      <c r="V830" s="284"/>
      <c r="W830" s="284"/>
      <c r="X830" s="292" t="str">
        <f t="shared" si="604"/>
        <v>OK</v>
      </c>
      <c r="Z830" s="292" t="s">
        <v>831</v>
      </c>
      <c r="AA830" s="284">
        <v>307000</v>
      </c>
      <c r="AB830" s="284">
        <v>38375</v>
      </c>
      <c r="AC830" s="292" t="str">
        <f t="shared" si="605"/>
        <v>OK</v>
      </c>
      <c r="AE830" s="333" t="s">
        <v>1913</v>
      </c>
      <c r="AG830" s="318">
        <f t="shared" si="606"/>
        <v>2</v>
      </c>
      <c r="AH830" s="290" t="str">
        <f t="shared" si="614"/>
        <v>OK</v>
      </c>
      <c r="AJ830" s="292" t="str">
        <f t="array" ref="AJ830">IF(D830="","",INDEX(구분표!$I$2:$I$313, MATCH(1,(구분표!$E$2:$E$313='17년일출'!C830)*(구분표!$F$2:$F$313='17년일출'!D830)*(구분표!$G$2:$G$313='17년일출'!B830),0)))</f>
        <v>0301</v>
      </c>
      <c r="AL830" s="292"/>
    </row>
    <row r="831" spans="1:38" ht="50.1" customHeight="1">
      <c r="A831" s="252">
        <v>821</v>
      </c>
      <c r="B831" s="334" t="str">
        <f>IFERROR(VLOOKUP($D831,구분표!$A$2:$C$313,2,FALSE),"")</f>
        <v>여성가족교육협력위원회</v>
      </c>
      <c r="C831" s="318" t="str">
        <f>IFERROR(VLOOKUP($D831,구분표!$A$2:$C$313,3,FALSE),"")</f>
        <v>여성가족국</v>
      </c>
      <c r="D831" s="299" t="s">
        <v>607</v>
      </c>
      <c r="E831" s="280" t="s">
        <v>822</v>
      </c>
      <c r="F831" s="335" t="s">
        <v>826</v>
      </c>
      <c r="G831" s="281">
        <v>1336</v>
      </c>
      <c r="H831" s="280">
        <v>256</v>
      </c>
      <c r="I831" s="336" t="s">
        <v>2073</v>
      </c>
      <c r="J831" s="283">
        <v>15000</v>
      </c>
      <c r="K831" s="284"/>
      <c r="L831" s="285"/>
      <c r="M831" s="286">
        <f t="shared" ref="M831:M832" si="623">J831+K831+L831</f>
        <v>15000</v>
      </c>
      <c r="N831" s="337"/>
      <c r="O831" s="288">
        <v>15000</v>
      </c>
      <c r="P831" s="289">
        <f t="shared" ref="P831:P832" si="624">J831+N831+O831</f>
        <v>30000</v>
      </c>
      <c r="Q831" s="290" t="str">
        <f t="shared" ref="Q831:Q832" si="625">IF(AND((M831=0),(P831&gt;0)),"O",IF(AND((K831&lt;0),(M831-P831&lt;0)),"O","X"))</f>
        <v>X</v>
      </c>
      <c r="R831" s="371" t="s">
        <v>2111</v>
      </c>
      <c r="S831" s="292" t="s">
        <v>1893</v>
      </c>
      <c r="U831" s="332" t="s">
        <v>1981</v>
      </c>
      <c r="V831" s="284"/>
      <c r="W831" s="284"/>
      <c r="X831" s="292" t="str">
        <f t="shared" si="604"/>
        <v>OK</v>
      </c>
      <c r="Z831" s="292" t="s">
        <v>899</v>
      </c>
      <c r="AA831" s="284">
        <v>15000</v>
      </c>
      <c r="AB831" s="284">
        <v>0</v>
      </c>
      <c r="AC831" s="292" t="str">
        <f t="shared" si="605"/>
        <v>OK</v>
      </c>
      <c r="AE831" s="333" t="s">
        <v>2075</v>
      </c>
      <c r="AG831" s="318">
        <f t="shared" si="606"/>
        <v>2</v>
      </c>
      <c r="AH831" s="290" t="str">
        <f t="shared" ref="AH831:AH832" si="626">IF(U831="","",IF(AND(U831="도비",AE831="세입없음"),"OK",IF(AND(U831&lt;&gt;"도비",AE831&lt;&gt;""),"OK","@@")))</f>
        <v>OK</v>
      </c>
      <c r="AJ831" s="292" t="str">
        <f t="array" ref="AJ831">IF(D831="","",INDEX(구분표!$I$2:$I$313, MATCH(1,(구분표!$E$2:$E$313='17년일출'!C831)*(구분표!$F$2:$F$313='17년일출'!D831)*(구분표!$G$2:$G$313='17년일출'!B831),0)))</f>
        <v>0301</v>
      </c>
      <c r="AL831" s="292"/>
    </row>
    <row r="832" spans="1:38" ht="50.1" customHeight="1">
      <c r="A832" s="252">
        <v>822</v>
      </c>
      <c r="B832" s="334" t="str">
        <f>IFERROR(VLOOKUP($D832,구분표!$A$2:$C$313,2,FALSE),"")</f>
        <v>여성가족교육협력위원회</v>
      </c>
      <c r="C832" s="318" t="str">
        <f>IFERROR(VLOOKUP($D832,구분표!$A$2:$C$313,3,FALSE),"")</f>
        <v>여성가족국</v>
      </c>
      <c r="D832" s="299" t="s">
        <v>450</v>
      </c>
      <c r="E832" s="280" t="s">
        <v>823</v>
      </c>
      <c r="F832" s="335" t="s">
        <v>826</v>
      </c>
      <c r="G832" s="281"/>
      <c r="H832" s="280"/>
      <c r="I832" s="336" t="s">
        <v>2297</v>
      </c>
      <c r="J832" s="283">
        <v>0</v>
      </c>
      <c r="K832" s="284"/>
      <c r="L832" s="285"/>
      <c r="M832" s="286">
        <f t="shared" si="623"/>
        <v>0</v>
      </c>
      <c r="N832" s="337"/>
      <c r="O832" s="288">
        <v>30000</v>
      </c>
      <c r="P832" s="289">
        <f t="shared" si="624"/>
        <v>30000</v>
      </c>
      <c r="Q832" s="290" t="str">
        <f t="shared" si="625"/>
        <v>O</v>
      </c>
      <c r="R832" s="371" t="s">
        <v>2111</v>
      </c>
      <c r="S832" s="292" t="s">
        <v>1984</v>
      </c>
      <c r="U832" s="332" t="s">
        <v>1981</v>
      </c>
      <c r="V832" s="284"/>
      <c r="W832" s="284"/>
      <c r="X832" s="292" t="str">
        <f t="shared" ref="X832:X863" si="627">IF(SUM($K832:$L832)=SUM($V832:$W832),"OK","검토")</f>
        <v>OK</v>
      </c>
      <c r="Z832" s="292" t="s">
        <v>899</v>
      </c>
      <c r="AA832" s="284">
        <v>20000</v>
      </c>
      <c r="AB832" s="284">
        <v>10000</v>
      </c>
      <c r="AC832" s="292" t="str">
        <f t="shared" ref="AC832:AC863" si="628">IF(SUM(N832:O832)=SUM(AA832:AB832),"OK","검토")</f>
        <v>OK</v>
      </c>
      <c r="AE832" s="333" t="s">
        <v>2077</v>
      </c>
      <c r="AG832" s="318">
        <f t="shared" ref="AG832:AG863" si="629">IF(AE832="","",COUNTIF($AE$7:$AE$925,AE832))</f>
        <v>1</v>
      </c>
      <c r="AH832" s="290" t="str">
        <f t="shared" si="626"/>
        <v>OK</v>
      </c>
      <c r="AJ832" s="292" t="str">
        <f t="array" ref="AJ832">IF(D832="","",INDEX(구분표!$I$2:$I$313, MATCH(1,(구분표!$E$2:$E$313='17년일출'!C832)*(구분표!$F$2:$F$313='17년일출'!D832)*(구분표!$G$2:$G$313='17년일출'!B832),0)))</f>
        <v>0302</v>
      </c>
      <c r="AL832" s="292"/>
    </row>
    <row r="833" spans="1:38" ht="50.1" customHeight="1">
      <c r="A833" s="252">
        <v>823</v>
      </c>
      <c r="B833" s="334" t="str">
        <f>IFERROR(VLOOKUP($D833,구분표!$A$2:$C$313,2,FALSE),"")</f>
        <v>여성가족교육협력위원회</v>
      </c>
      <c r="C833" s="318" t="str">
        <f>IFERROR(VLOOKUP($D833,구분표!$A$2:$C$313,3,FALSE),"")</f>
        <v>여성가족국</v>
      </c>
      <c r="D833" s="299" t="s">
        <v>452</v>
      </c>
      <c r="E833" s="280" t="s">
        <v>822</v>
      </c>
      <c r="F833" s="335" t="s">
        <v>826</v>
      </c>
      <c r="G833" s="281">
        <v>1354</v>
      </c>
      <c r="H833" s="280">
        <v>481</v>
      </c>
      <c r="I833" s="336" t="s">
        <v>2078</v>
      </c>
      <c r="J833" s="283">
        <v>71270</v>
      </c>
      <c r="K833" s="284"/>
      <c r="L833" s="285"/>
      <c r="M833" s="286">
        <f>J833+K833+L833</f>
        <v>71270</v>
      </c>
      <c r="N833" s="337"/>
      <c r="O833" s="288">
        <v>2590</v>
      </c>
      <c r="P833" s="289">
        <f>J833+N833+O833</f>
        <v>73860</v>
      </c>
      <c r="Q833" s="290" t="str">
        <f>IF(AND((M833=0),(P833&gt;0)),"O",IF(AND((K833&lt;0),(M833-P833&lt;0)),"O","X"))</f>
        <v>X</v>
      </c>
      <c r="R833" s="371" t="s">
        <v>2111</v>
      </c>
      <c r="S833" s="292" t="s">
        <v>1984</v>
      </c>
      <c r="U833" s="332" t="s">
        <v>1981</v>
      </c>
      <c r="V833" s="284"/>
      <c r="W833" s="284"/>
      <c r="X833" s="292" t="str">
        <f t="shared" si="627"/>
        <v>OK</v>
      </c>
      <c r="Z833" s="292" t="s">
        <v>831</v>
      </c>
      <c r="AA833" s="284">
        <v>2590</v>
      </c>
      <c r="AB833" s="284">
        <v>0</v>
      </c>
      <c r="AC833" s="292" t="str">
        <f t="shared" si="628"/>
        <v>OK</v>
      </c>
      <c r="AE833" s="333" t="s">
        <v>2012</v>
      </c>
      <c r="AG833" s="318">
        <f t="shared" si="629"/>
        <v>9</v>
      </c>
      <c r="AH833" s="290" t="str">
        <f>IF(U833="","",IF(AND(U833="도비",AE833="세입없음"),"OK",IF(AND(U833&lt;&gt;"도비",AE833&lt;&gt;""),"OK","@@")))</f>
        <v>OK</v>
      </c>
      <c r="AJ833" s="292" t="str">
        <f t="array" ref="AJ833">IF(D833="","",INDEX(구분표!$I$2:$I$313, MATCH(1,(구분표!$E$2:$E$313='17년일출'!C833)*(구분표!$F$2:$F$313='17년일출'!D833)*(구분표!$G$2:$G$313='17년일출'!B833),0)))</f>
        <v>0303</v>
      </c>
      <c r="AL833" s="292"/>
    </row>
    <row r="834" spans="1:38" ht="50.1" customHeight="1">
      <c r="A834" s="252">
        <v>824</v>
      </c>
      <c r="B834" s="334" t="str">
        <f>IFERROR(VLOOKUP($D834,구분표!$A$2:$C$313,2,FALSE),"")</f>
        <v>여성가족교육협력위원회</v>
      </c>
      <c r="C834" s="318" t="str">
        <f>IFERROR(VLOOKUP($D834,구분표!$A$2:$C$313,3,FALSE),"")</f>
        <v>여성가족국</v>
      </c>
      <c r="D834" s="299" t="s">
        <v>452</v>
      </c>
      <c r="E834" s="280" t="s">
        <v>822</v>
      </c>
      <c r="F834" s="335" t="s">
        <v>826</v>
      </c>
      <c r="G834" s="281">
        <v>1354</v>
      </c>
      <c r="H834" s="280">
        <v>481</v>
      </c>
      <c r="I834" s="336" t="s">
        <v>2295</v>
      </c>
      <c r="J834" s="283">
        <v>71270</v>
      </c>
      <c r="K834" s="284"/>
      <c r="L834" s="285"/>
      <c r="M834" s="286">
        <f>J834+K834+L834</f>
        <v>71270</v>
      </c>
      <c r="N834" s="337"/>
      <c r="O834" s="288">
        <v>2590</v>
      </c>
      <c r="P834" s="289">
        <f>J834+N834+O834</f>
        <v>73860</v>
      </c>
      <c r="Q834" s="290" t="str">
        <f>IF(AND((M834=0),(P834&gt;0)),"O",IF(AND((K834&lt;0),(M834-P834&lt;0)),"O","X"))</f>
        <v>X</v>
      </c>
      <c r="R834" s="371" t="s">
        <v>2111</v>
      </c>
      <c r="S834" s="292" t="s">
        <v>1984</v>
      </c>
      <c r="U834" s="332" t="s">
        <v>1981</v>
      </c>
      <c r="V834" s="284"/>
      <c r="W834" s="284"/>
      <c r="X834" s="292" t="str">
        <f t="shared" si="627"/>
        <v>OK</v>
      </c>
      <c r="Z834" s="292" t="s">
        <v>831</v>
      </c>
      <c r="AA834" s="284">
        <v>2590</v>
      </c>
      <c r="AB834" s="284">
        <v>0</v>
      </c>
      <c r="AC834" s="292" t="str">
        <f t="shared" si="628"/>
        <v>OK</v>
      </c>
      <c r="AE834" s="333" t="s">
        <v>2012</v>
      </c>
      <c r="AG834" s="318">
        <f t="shared" si="629"/>
        <v>9</v>
      </c>
      <c r="AH834" s="290" t="str">
        <f>IF(U834="","",IF(AND(U834="도비",AE834="세입없음"),"OK",IF(AND(U834&lt;&gt;"도비",AE834&lt;&gt;""),"OK","@@")))</f>
        <v>OK</v>
      </c>
      <c r="AJ834" s="292" t="str">
        <f t="array" ref="AJ834">IF(D834="","",INDEX(구분표!$I$2:$I$313, MATCH(1,(구분표!$E$2:$E$313='17년일출'!C834)*(구분표!$F$2:$F$313='17년일출'!D834)*(구분표!$G$2:$G$313='17년일출'!B834),0)))</f>
        <v>0303</v>
      </c>
      <c r="AL834" s="292"/>
    </row>
    <row r="835" spans="1:38" ht="50.1" customHeight="1">
      <c r="A835" s="252">
        <v>825</v>
      </c>
      <c r="B835" s="334" t="str">
        <f>IFERROR(VLOOKUP($D835,구분표!$A$2:$C$313,2,FALSE),"")</f>
        <v>여성가족교육협력위원회</v>
      </c>
      <c r="C835" s="318" t="str">
        <f>IFERROR(VLOOKUP($D835,구분표!$A$2:$C$313,3,FALSE),"")</f>
        <v>여성가족국</v>
      </c>
      <c r="D835" s="299" t="s">
        <v>452</v>
      </c>
      <c r="E835" s="280" t="s">
        <v>822</v>
      </c>
      <c r="F835" s="335" t="s">
        <v>826</v>
      </c>
      <c r="G835" s="281">
        <v>1354</v>
      </c>
      <c r="H835" s="280">
        <v>481</v>
      </c>
      <c r="I835" s="336" t="s">
        <v>2296</v>
      </c>
      <c r="J835" s="283">
        <v>71270</v>
      </c>
      <c r="K835" s="284"/>
      <c r="L835" s="285"/>
      <c r="M835" s="286">
        <f>J835+K835+L835</f>
        <v>71270</v>
      </c>
      <c r="N835" s="337"/>
      <c r="O835" s="288">
        <v>2590</v>
      </c>
      <c r="P835" s="289">
        <f>J835+N835+O835</f>
        <v>73860</v>
      </c>
      <c r="Q835" s="290" t="str">
        <f>IF(AND((M835=0),(P835&gt;0)),"O",IF(AND((K835&lt;0),(M835-P835&lt;0)),"O","X"))</f>
        <v>X</v>
      </c>
      <c r="R835" s="371" t="s">
        <v>2111</v>
      </c>
      <c r="S835" s="292" t="s">
        <v>1984</v>
      </c>
      <c r="U835" s="332" t="s">
        <v>1981</v>
      </c>
      <c r="V835" s="284"/>
      <c r="W835" s="284"/>
      <c r="X835" s="292" t="str">
        <f t="shared" si="627"/>
        <v>OK</v>
      </c>
      <c r="Z835" s="292" t="s">
        <v>831</v>
      </c>
      <c r="AA835" s="284">
        <v>2590</v>
      </c>
      <c r="AB835" s="284">
        <v>0</v>
      </c>
      <c r="AC835" s="292" t="str">
        <f t="shared" si="628"/>
        <v>OK</v>
      </c>
      <c r="AE835" s="333" t="s">
        <v>2012</v>
      </c>
      <c r="AG835" s="318">
        <f t="shared" si="629"/>
        <v>9</v>
      </c>
      <c r="AH835" s="290" t="str">
        <f>IF(U835="","",IF(AND(U835="도비",AE835="세입없음"),"OK",IF(AND(U835&lt;&gt;"도비",AE835&lt;&gt;""),"OK","@@")))</f>
        <v>OK</v>
      </c>
      <c r="AJ835" s="292" t="str">
        <f t="array" ref="AJ835">IF(D835="","",INDEX(구분표!$I$2:$I$313, MATCH(1,(구분표!$E$2:$E$313='17년일출'!C835)*(구분표!$F$2:$F$313='17년일출'!D835)*(구분표!$G$2:$G$313='17년일출'!B835),0)))</f>
        <v>0303</v>
      </c>
      <c r="AL835" s="292"/>
    </row>
    <row r="836" spans="1:38" ht="50.1" customHeight="1">
      <c r="A836" s="252">
        <v>826</v>
      </c>
      <c r="B836" s="334" t="str">
        <f>IFERROR(VLOOKUP($D836,구분표!$A$2:$C$313,2,FALSE),"")</f>
        <v>여성가족교육협력위원회</v>
      </c>
      <c r="C836" s="318" t="str">
        <f>IFERROR(VLOOKUP($D836,구분표!$A$2:$C$313,3,FALSE),"")</f>
        <v>여성가족국</v>
      </c>
      <c r="D836" s="299" t="s">
        <v>452</v>
      </c>
      <c r="E836" s="280" t="s">
        <v>822</v>
      </c>
      <c r="F836" s="335" t="s">
        <v>826</v>
      </c>
      <c r="G836" s="281">
        <v>1354</v>
      </c>
      <c r="H836" s="280">
        <v>481</v>
      </c>
      <c r="I836" s="336" t="s">
        <v>2079</v>
      </c>
      <c r="J836" s="283">
        <v>71270</v>
      </c>
      <c r="K836" s="284"/>
      <c r="L836" s="285"/>
      <c r="M836" s="286">
        <f>J836+K836+L836</f>
        <v>71270</v>
      </c>
      <c r="N836" s="337"/>
      <c r="O836" s="288">
        <v>2590</v>
      </c>
      <c r="P836" s="289">
        <f>J836+N836+O836</f>
        <v>73860</v>
      </c>
      <c r="Q836" s="290" t="str">
        <f>IF(AND((M836=0),(P836&gt;0)),"O",IF(AND((K836&lt;0),(M836-P836&lt;0)),"O","X"))</f>
        <v>X</v>
      </c>
      <c r="R836" s="371" t="s">
        <v>2111</v>
      </c>
      <c r="S836" s="292" t="s">
        <v>1984</v>
      </c>
      <c r="U836" s="332" t="s">
        <v>1981</v>
      </c>
      <c r="V836" s="284"/>
      <c r="W836" s="284"/>
      <c r="X836" s="292" t="str">
        <f t="shared" si="627"/>
        <v>OK</v>
      </c>
      <c r="Z836" s="292" t="s">
        <v>831</v>
      </c>
      <c r="AA836" s="284">
        <v>2590</v>
      </c>
      <c r="AB836" s="284">
        <v>0</v>
      </c>
      <c r="AC836" s="292" t="str">
        <f t="shared" si="628"/>
        <v>OK</v>
      </c>
      <c r="AE836" s="333" t="s">
        <v>2012</v>
      </c>
      <c r="AG836" s="318">
        <f t="shared" si="629"/>
        <v>9</v>
      </c>
      <c r="AH836" s="290" t="str">
        <f>IF(U836="","",IF(AND(U836="도비",AE836="세입없음"),"OK",IF(AND(U836&lt;&gt;"도비",AE836&lt;&gt;""),"OK","@@")))</f>
        <v>OK</v>
      </c>
      <c r="AJ836" s="292" t="str">
        <f t="array" ref="AJ836">IF(D836="","",INDEX(구분표!$I$2:$I$313, MATCH(1,(구분표!$E$2:$E$313='17년일출'!C836)*(구분표!$F$2:$F$313='17년일출'!D836)*(구분표!$G$2:$G$313='17년일출'!B836),0)))</f>
        <v>0303</v>
      </c>
      <c r="AL836" s="292"/>
    </row>
    <row r="837" spans="1:38" ht="50.1" customHeight="1">
      <c r="A837" s="252">
        <v>827</v>
      </c>
      <c r="B837" s="334" t="str">
        <f>IFERROR(VLOOKUP($D837,구분표!$A$2:$C$313,2,FALSE),"")</f>
        <v>여성가족교육협력위원회</v>
      </c>
      <c r="C837" s="318" t="str">
        <f>IFERROR(VLOOKUP($D837,구분표!$A$2:$C$313,3,FALSE),"")</f>
        <v>여성가족국</v>
      </c>
      <c r="D837" s="299" t="s">
        <v>452</v>
      </c>
      <c r="E837" s="280" t="s">
        <v>822</v>
      </c>
      <c r="F837" s="335" t="s">
        <v>826</v>
      </c>
      <c r="G837" s="281">
        <v>1354</v>
      </c>
      <c r="H837" s="280">
        <v>481</v>
      </c>
      <c r="I837" s="363" t="s">
        <v>2080</v>
      </c>
      <c r="J837" s="283">
        <v>71270</v>
      </c>
      <c r="K837" s="284"/>
      <c r="L837" s="285"/>
      <c r="M837" s="286">
        <f t="shared" ref="M837:M838" si="630">J837+K837+L837</f>
        <v>71270</v>
      </c>
      <c r="N837" s="337"/>
      <c r="O837" s="288">
        <v>2590</v>
      </c>
      <c r="P837" s="289">
        <f t="shared" ref="P837:P838" si="631">J837+N837+O837</f>
        <v>73860</v>
      </c>
      <c r="Q837" s="290" t="str">
        <f t="shared" ref="Q837:Q838" si="632">IF(AND((M837=0),(P837&gt;0)),"O",IF(AND((K837&lt;0),(M837-P837&lt;0)),"O","X"))</f>
        <v>X</v>
      </c>
      <c r="R837" s="371" t="s">
        <v>2111</v>
      </c>
      <c r="S837" s="292" t="s">
        <v>1984</v>
      </c>
      <c r="U837" s="332" t="s">
        <v>1981</v>
      </c>
      <c r="V837" s="284"/>
      <c r="W837" s="284"/>
      <c r="X837" s="292" t="str">
        <f t="shared" si="627"/>
        <v>OK</v>
      </c>
      <c r="Z837" s="292" t="s">
        <v>831</v>
      </c>
      <c r="AA837" s="284">
        <v>2590</v>
      </c>
      <c r="AB837" s="284">
        <v>0</v>
      </c>
      <c r="AC837" s="292" t="str">
        <f t="shared" si="628"/>
        <v>OK</v>
      </c>
      <c r="AE837" s="333" t="s">
        <v>2012</v>
      </c>
      <c r="AG837" s="318">
        <f t="shared" si="629"/>
        <v>9</v>
      </c>
      <c r="AH837" s="290" t="str">
        <f t="shared" ref="AH837:AH838" si="633">IF(U837="","",IF(AND(U837="도비",AE837="세입없음"),"OK",IF(AND(U837&lt;&gt;"도비",AE837&lt;&gt;""),"OK","@@")))</f>
        <v>OK</v>
      </c>
      <c r="AJ837" s="292" t="str">
        <f t="array" ref="AJ837">IF(D837="","",INDEX(구분표!$I$2:$I$313, MATCH(1,(구분표!$E$2:$E$313='17년일출'!C837)*(구분표!$F$2:$F$313='17년일출'!D837)*(구분표!$G$2:$G$313='17년일출'!B837),0)))</f>
        <v>0303</v>
      </c>
      <c r="AL837" s="292"/>
    </row>
    <row r="838" spans="1:38" ht="50.1" customHeight="1">
      <c r="A838" s="252">
        <v>828</v>
      </c>
      <c r="B838" s="334" t="str">
        <f>IFERROR(VLOOKUP($D838,구분표!$A$2:$C$313,2,FALSE),"")</f>
        <v>여성가족교육협력위원회</v>
      </c>
      <c r="C838" s="318" t="str">
        <f>IFERROR(VLOOKUP($D838,구분표!$A$2:$C$313,3,FALSE),"")</f>
        <v>여성가족국</v>
      </c>
      <c r="D838" s="299" t="s">
        <v>452</v>
      </c>
      <c r="E838" s="280" t="s">
        <v>822</v>
      </c>
      <c r="F838" s="335" t="s">
        <v>826</v>
      </c>
      <c r="G838" s="281">
        <v>1354</v>
      </c>
      <c r="H838" s="280">
        <v>484</v>
      </c>
      <c r="I838" s="363" t="s">
        <v>2081</v>
      </c>
      <c r="J838" s="283">
        <v>178175</v>
      </c>
      <c r="K838" s="284"/>
      <c r="L838" s="285"/>
      <c r="M838" s="286">
        <f t="shared" si="630"/>
        <v>178175</v>
      </c>
      <c r="N838" s="337"/>
      <c r="O838" s="288">
        <v>6475</v>
      </c>
      <c r="P838" s="289">
        <f t="shared" si="631"/>
        <v>184650</v>
      </c>
      <c r="Q838" s="290" t="str">
        <f t="shared" si="632"/>
        <v>X</v>
      </c>
      <c r="R838" s="371" t="s">
        <v>2111</v>
      </c>
      <c r="S838" s="292" t="s">
        <v>1984</v>
      </c>
      <c r="U838" s="332" t="s">
        <v>1981</v>
      </c>
      <c r="V838" s="284"/>
      <c r="W838" s="284"/>
      <c r="X838" s="292" t="str">
        <f t="shared" si="627"/>
        <v>OK</v>
      </c>
      <c r="Z838" s="292" t="s">
        <v>831</v>
      </c>
      <c r="AA838" s="284">
        <v>2590</v>
      </c>
      <c r="AB838" s="284">
        <v>3885</v>
      </c>
      <c r="AC838" s="292" t="str">
        <f t="shared" si="628"/>
        <v>OK</v>
      </c>
      <c r="AE838" s="333" t="s">
        <v>2012</v>
      </c>
      <c r="AG838" s="318">
        <f t="shared" si="629"/>
        <v>9</v>
      </c>
      <c r="AH838" s="290" t="str">
        <f t="shared" si="633"/>
        <v>OK</v>
      </c>
      <c r="AJ838" s="292" t="str">
        <f t="array" ref="AJ838">IF(D838="","",INDEX(구분표!$I$2:$I$313, MATCH(1,(구분표!$E$2:$E$313='17년일출'!C838)*(구분표!$F$2:$F$313='17년일출'!D838)*(구분표!$G$2:$G$313='17년일출'!B838),0)))</f>
        <v>0303</v>
      </c>
      <c r="AL838" s="292"/>
    </row>
    <row r="839" spans="1:38" ht="50.1" customHeight="1">
      <c r="A839" s="252">
        <v>829</v>
      </c>
      <c r="B839" s="334" t="str">
        <f>IFERROR(VLOOKUP($D839,구분표!$A$2:$C$313,2,FALSE),"")</f>
        <v>여성가족교육협력위원회</v>
      </c>
      <c r="C839" s="318" t="str">
        <f>IFERROR(VLOOKUP($D839,구분표!$A$2:$C$313,3,FALSE),"")</f>
        <v>복지여성실</v>
      </c>
      <c r="D839" s="299" t="s">
        <v>461</v>
      </c>
      <c r="E839" s="280" t="s">
        <v>822</v>
      </c>
      <c r="F839" s="335" t="s">
        <v>826</v>
      </c>
      <c r="G839" s="281">
        <v>1422</v>
      </c>
      <c r="H839" s="280">
        <v>379</v>
      </c>
      <c r="I839" s="336" t="s">
        <v>1898</v>
      </c>
      <c r="J839" s="283">
        <v>389784</v>
      </c>
      <c r="K839" s="284"/>
      <c r="L839" s="285"/>
      <c r="M839" s="286">
        <f t="shared" ref="M839:M840" si="634">J839+K839+L839</f>
        <v>389784</v>
      </c>
      <c r="N839" s="337">
        <v>-8250</v>
      </c>
      <c r="O839" s="288"/>
      <c r="P839" s="289">
        <f t="shared" ref="P839:P840" si="635">J839+N839+O839</f>
        <v>381534</v>
      </c>
      <c r="Q839" s="290" t="str">
        <f t="shared" ref="Q839:Q840" si="636">IF(AND((M839=0),(P839&gt;0)),"O",IF(AND((K839&lt;0),(M839-P839&lt;0)),"O","X"))</f>
        <v>X</v>
      </c>
      <c r="R839" s="371" t="s">
        <v>2111</v>
      </c>
      <c r="S839" s="292" t="s">
        <v>1893</v>
      </c>
      <c r="U839" s="332" t="s">
        <v>1877</v>
      </c>
      <c r="V839" s="284"/>
      <c r="W839" s="284"/>
      <c r="X839" s="292" t="str">
        <f t="shared" si="627"/>
        <v>OK</v>
      </c>
      <c r="Z839" s="292" t="s">
        <v>899</v>
      </c>
      <c r="AA839" s="284">
        <v>-5500</v>
      </c>
      <c r="AB839" s="284">
        <v>-2750</v>
      </c>
      <c r="AC839" s="292" t="str">
        <f t="shared" si="628"/>
        <v>OK</v>
      </c>
      <c r="AE839" s="333" t="s">
        <v>1896</v>
      </c>
      <c r="AG839" s="318">
        <f t="shared" si="629"/>
        <v>2</v>
      </c>
      <c r="AH839" s="290" t="str">
        <f t="shared" ref="AH839:AH840" si="637">IF(U839="","",IF(AND(U839="도비",AE839="세입없음"),"OK",IF(AND(U839&lt;&gt;"도비",AE839&lt;&gt;""),"OK","@@")))</f>
        <v>OK</v>
      </c>
      <c r="AJ839" s="292" t="str">
        <f t="array" ref="AJ839">IF(D839="","",INDEX(구분표!$I$2:$I$313, MATCH(1,(구분표!$E$2:$E$313='17년일출'!C839)*(구분표!$F$2:$F$313='17년일출'!D839)*(구분표!$G$2:$G$313='17년일출'!B839),0)))</f>
        <v>0309</v>
      </c>
      <c r="AL839" s="292"/>
    </row>
    <row r="840" spans="1:38" ht="50.1" customHeight="1">
      <c r="A840" s="252">
        <v>830</v>
      </c>
      <c r="B840" s="334" t="str">
        <f>IFERROR(VLOOKUP($D840,구분표!$A$2:$C$313,2,FALSE),"")</f>
        <v>여성가족교육협력위원회</v>
      </c>
      <c r="C840" s="318" t="str">
        <f>IFERROR(VLOOKUP($D840,구분표!$A$2:$C$313,3,FALSE),"")</f>
        <v>복지여성실</v>
      </c>
      <c r="D840" s="299" t="s">
        <v>461</v>
      </c>
      <c r="E840" s="280" t="s">
        <v>823</v>
      </c>
      <c r="F840" s="335" t="s">
        <v>826</v>
      </c>
      <c r="G840" s="281"/>
      <c r="H840" s="280"/>
      <c r="I840" s="336" t="s">
        <v>1895</v>
      </c>
      <c r="J840" s="283">
        <v>0</v>
      </c>
      <c r="K840" s="284"/>
      <c r="L840" s="285"/>
      <c r="M840" s="286">
        <f t="shared" si="634"/>
        <v>0</v>
      </c>
      <c r="N840" s="337"/>
      <c r="O840" s="288">
        <v>8250</v>
      </c>
      <c r="P840" s="289">
        <f t="shared" si="635"/>
        <v>8250</v>
      </c>
      <c r="Q840" s="290" t="str">
        <f t="shared" si="636"/>
        <v>O</v>
      </c>
      <c r="R840" s="371" t="s">
        <v>2111</v>
      </c>
      <c r="S840" s="292" t="s">
        <v>1893</v>
      </c>
      <c r="U840" s="332" t="s">
        <v>1877</v>
      </c>
      <c r="V840" s="284"/>
      <c r="W840" s="284"/>
      <c r="X840" s="292" t="str">
        <f t="shared" si="627"/>
        <v>OK</v>
      </c>
      <c r="Z840" s="292" t="s">
        <v>899</v>
      </c>
      <c r="AA840" s="284">
        <v>5500</v>
      </c>
      <c r="AB840" s="284">
        <v>2750</v>
      </c>
      <c r="AC840" s="292" t="str">
        <f t="shared" si="628"/>
        <v>OK</v>
      </c>
      <c r="AE840" s="333" t="s">
        <v>1897</v>
      </c>
      <c r="AG840" s="318">
        <f t="shared" si="629"/>
        <v>2</v>
      </c>
      <c r="AH840" s="290" t="str">
        <f t="shared" si="637"/>
        <v>OK</v>
      </c>
      <c r="AJ840" s="292" t="str">
        <f t="array" ref="AJ840">IF(D840="","",INDEX(구분표!$I$2:$I$313, MATCH(1,(구분표!$E$2:$E$313='17년일출'!C840)*(구분표!$F$2:$F$313='17년일출'!D840)*(구분표!$G$2:$G$313='17년일출'!B840),0)))</f>
        <v>0309</v>
      </c>
      <c r="AL840" s="292"/>
    </row>
    <row r="841" spans="1:38" ht="50.1" customHeight="1">
      <c r="A841" s="252">
        <v>831</v>
      </c>
      <c r="B841" s="334" t="str">
        <f>IFERROR(VLOOKUP($D841,구분표!$A$2:$C$313,2,FALSE),"")</f>
        <v>여성가족교육협력위원회</v>
      </c>
      <c r="C841" s="318" t="str">
        <f>IFERROR(VLOOKUP($D841,구분표!$A$2:$C$313,3,FALSE),"")</f>
        <v>복지여성실</v>
      </c>
      <c r="D841" s="299" t="s">
        <v>461</v>
      </c>
      <c r="E841" s="280" t="s">
        <v>822</v>
      </c>
      <c r="F841" s="335" t="s">
        <v>826</v>
      </c>
      <c r="G841" s="281">
        <v>1428</v>
      </c>
      <c r="H841" s="280">
        <v>491</v>
      </c>
      <c r="I841" s="336" t="s">
        <v>1904</v>
      </c>
      <c r="J841" s="283">
        <v>144360</v>
      </c>
      <c r="K841" s="284"/>
      <c r="L841" s="285"/>
      <c r="M841" s="286">
        <f t="shared" ref="M841:M845" si="638">J841+K841+L841</f>
        <v>144360</v>
      </c>
      <c r="N841" s="337">
        <v>-6240</v>
      </c>
      <c r="O841" s="288"/>
      <c r="P841" s="289">
        <f t="shared" ref="P841:P845" si="639">J841+N841+O841</f>
        <v>138120</v>
      </c>
      <c r="Q841" s="290" t="str">
        <f t="shared" ref="Q841:Q845" si="640">IF(AND((M841=0),(P841&gt;0)),"O",IF(AND((K841&lt;0),(M841-P841&lt;0)),"O","X"))</f>
        <v>X</v>
      </c>
      <c r="R841" s="371" t="s">
        <v>2111</v>
      </c>
      <c r="S841" s="292" t="s">
        <v>1893</v>
      </c>
      <c r="U841" s="332" t="s">
        <v>1274</v>
      </c>
      <c r="V841" s="284"/>
      <c r="W841" s="284"/>
      <c r="X841" s="292" t="str">
        <f t="shared" si="627"/>
        <v>OK</v>
      </c>
      <c r="Z841" s="292" t="s">
        <v>1876</v>
      </c>
      <c r="AA841" s="284">
        <v>-6240</v>
      </c>
      <c r="AB841" s="284">
        <v>0</v>
      </c>
      <c r="AC841" s="292" t="str">
        <f t="shared" si="628"/>
        <v>OK</v>
      </c>
      <c r="AE841" s="333" t="s">
        <v>1926</v>
      </c>
      <c r="AG841" s="318">
        <f t="shared" si="629"/>
        <v>2</v>
      </c>
      <c r="AH841" s="290" t="str">
        <f t="shared" ref="AH841:AH845" si="641">IF(U841="","",IF(AND(U841="도비",AE841="세입없음"),"OK",IF(AND(U841&lt;&gt;"도비",AE841&lt;&gt;""),"OK","@@")))</f>
        <v>OK</v>
      </c>
      <c r="AJ841" s="292" t="str">
        <f t="array" ref="AJ841">IF(D841="","",INDEX(구분표!$I$2:$I$313, MATCH(1,(구분표!$E$2:$E$313='17년일출'!C841)*(구분표!$F$2:$F$313='17년일출'!D841)*(구분표!$G$2:$G$313='17년일출'!B841),0)))</f>
        <v>0309</v>
      </c>
      <c r="AL841" s="292"/>
    </row>
    <row r="842" spans="1:38" ht="50.1" customHeight="1">
      <c r="A842" s="252">
        <v>832</v>
      </c>
      <c r="B842" s="334" t="str">
        <f>IFERROR(VLOOKUP($D842,구분표!$A$2:$C$313,2,FALSE),"")</f>
        <v>여성가족교육협력위원회</v>
      </c>
      <c r="C842" s="318" t="str">
        <f>IFERROR(VLOOKUP($D842,구분표!$A$2:$C$313,3,FALSE),"")</f>
        <v>복지여성실</v>
      </c>
      <c r="D842" s="299" t="s">
        <v>608</v>
      </c>
      <c r="E842" s="280" t="s">
        <v>822</v>
      </c>
      <c r="F842" s="335" t="s">
        <v>826</v>
      </c>
      <c r="G842" s="281">
        <v>1390</v>
      </c>
      <c r="H842" s="280">
        <v>21</v>
      </c>
      <c r="I842" s="336" t="s">
        <v>1915</v>
      </c>
      <c r="J842" s="283">
        <v>8326800</v>
      </c>
      <c r="K842" s="284"/>
      <c r="L842" s="285"/>
      <c r="M842" s="286">
        <f t="shared" si="638"/>
        <v>8326800</v>
      </c>
      <c r="N842" s="337">
        <v>-8326800</v>
      </c>
      <c r="O842" s="288"/>
      <c r="P842" s="289">
        <f t="shared" si="639"/>
        <v>0</v>
      </c>
      <c r="Q842" s="290" t="str">
        <f t="shared" si="640"/>
        <v>X</v>
      </c>
      <c r="R842" s="371" t="s">
        <v>2111</v>
      </c>
      <c r="S842" s="292" t="s">
        <v>898</v>
      </c>
      <c r="U842" s="332" t="s">
        <v>831</v>
      </c>
      <c r="V842" s="284"/>
      <c r="W842" s="284"/>
      <c r="X842" s="292" t="str">
        <f t="shared" si="627"/>
        <v>OK</v>
      </c>
      <c r="Z842" s="292" t="s">
        <v>1924</v>
      </c>
      <c r="AA842" s="284">
        <v>-7401600</v>
      </c>
      <c r="AB842" s="284">
        <v>-925200</v>
      </c>
      <c r="AC842" s="292" t="str">
        <f t="shared" si="628"/>
        <v>OK</v>
      </c>
      <c r="AE842" s="333" t="s">
        <v>1905</v>
      </c>
      <c r="AG842" s="318">
        <f t="shared" si="629"/>
        <v>2</v>
      </c>
      <c r="AH842" s="290" t="str">
        <f t="shared" si="641"/>
        <v>OK</v>
      </c>
      <c r="AJ842" s="292" t="str">
        <f t="array" ref="AJ842">IF(D842="","",INDEX(구분표!$I$2:$I$313, MATCH(1,(구분표!$E$2:$E$313='17년일출'!C842)*(구분표!$F$2:$F$313='17년일출'!D842)*(구분표!$G$2:$G$313='17년일출'!B842),0)))</f>
        <v>0307</v>
      </c>
      <c r="AL842" s="292"/>
    </row>
    <row r="843" spans="1:38" ht="50.1" customHeight="1">
      <c r="A843" s="252">
        <v>833</v>
      </c>
      <c r="B843" s="334" t="str">
        <f>IFERROR(VLOOKUP($D843,구분표!$A$2:$C$313,2,FALSE),"")</f>
        <v>여성가족교육협력위원회</v>
      </c>
      <c r="C843" s="318" t="str">
        <f>IFERROR(VLOOKUP($D843,구분표!$A$2:$C$313,3,FALSE),"")</f>
        <v>복지여성실</v>
      </c>
      <c r="D843" s="299" t="s">
        <v>608</v>
      </c>
      <c r="E843" s="280" t="s">
        <v>822</v>
      </c>
      <c r="F843" s="335" t="s">
        <v>826</v>
      </c>
      <c r="G843" s="281">
        <v>1390</v>
      </c>
      <c r="H843" s="280">
        <v>24</v>
      </c>
      <c r="I843" s="336" t="s">
        <v>1916</v>
      </c>
      <c r="J843" s="283">
        <v>108000</v>
      </c>
      <c r="K843" s="284"/>
      <c r="L843" s="285"/>
      <c r="M843" s="286">
        <f t="shared" si="638"/>
        <v>108000</v>
      </c>
      <c r="N843" s="337">
        <v>-108000</v>
      </c>
      <c r="O843" s="288"/>
      <c r="P843" s="289">
        <f t="shared" si="639"/>
        <v>0</v>
      </c>
      <c r="Q843" s="290" t="str">
        <f t="shared" si="640"/>
        <v>X</v>
      </c>
      <c r="R843" s="371" t="s">
        <v>2111</v>
      </c>
      <c r="S843" s="292" t="s">
        <v>898</v>
      </c>
      <c r="U843" s="332" t="s">
        <v>831</v>
      </c>
      <c r="V843" s="284"/>
      <c r="W843" s="284"/>
      <c r="X843" s="292" t="str">
        <f t="shared" si="627"/>
        <v>OK</v>
      </c>
      <c r="Z843" s="292" t="s">
        <v>1924</v>
      </c>
      <c r="AA843" s="284">
        <v>-96000</v>
      </c>
      <c r="AB843" s="284">
        <v>-12000</v>
      </c>
      <c r="AC843" s="292" t="str">
        <f t="shared" si="628"/>
        <v>OK</v>
      </c>
      <c r="AE843" s="333" t="s">
        <v>1906</v>
      </c>
      <c r="AG843" s="318">
        <f t="shared" si="629"/>
        <v>2</v>
      </c>
      <c r="AH843" s="290" t="str">
        <f t="shared" si="641"/>
        <v>OK</v>
      </c>
      <c r="AJ843" s="292" t="str">
        <f t="array" ref="AJ843">IF(D843="","",INDEX(구분표!$I$2:$I$313, MATCH(1,(구분표!$E$2:$E$313='17년일출'!C843)*(구분표!$F$2:$F$313='17년일출'!D843)*(구분표!$G$2:$G$313='17년일출'!B843),0)))</f>
        <v>0307</v>
      </c>
      <c r="AL843" s="292"/>
    </row>
    <row r="844" spans="1:38" ht="50.1" customHeight="1">
      <c r="A844" s="252">
        <v>834</v>
      </c>
      <c r="B844" s="334" t="str">
        <f>IFERROR(VLOOKUP($D844,구분표!$A$2:$C$313,2,FALSE),"")</f>
        <v>여성가족교육협력위원회</v>
      </c>
      <c r="C844" s="318" t="str">
        <f>IFERROR(VLOOKUP($D844,구분표!$A$2:$C$313,3,FALSE),"")</f>
        <v>복지여성실</v>
      </c>
      <c r="D844" s="299" t="s">
        <v>608</v>
      </c>
      <c r="E844" s="280" t="s">
        <v>822</v>
      </c>
      <c r="F844" s="335" t="s">
        <v>826</v>
      </c>
      <c r="G844" s="281">
        <v>1390</v>
      </c>
      <c r="H844" s="280">
        <v>27</v>
      </c>
      <c r="I844" s="336" t="s">
        <v>1917</v>
      </c>
      <c r="J844" s="283">
        <v>163800</v>
      </c>
      <c r="K844" s="284"/>
      <c r="L844" s="285"/>
      <c r="M844" s="286">
        <f t="shared" si="638"/>
        <v>163800</v>
      </c>
      <c r="N844" s="337">
        <v>-163800</v>
      </c>
      <c r="O844" s="288"/>
      <c r="P844" s="289">
        <f t="shared" si="639"/>
        <v>0</v>
      </c>
      <c r="Q844" s="290" t="str">
        <f t="shared" si="640"/>
        <v>X</v>
      </c>
      <c r="R844" s="371" t="s">
        <v>2111</v>
      </c>
      <c r="S844" s="292" t="s">
        <v>898</v>
      </c>
      <c r="U844" s="332" t="s">
        <v>831</v>
      </c>
      <c r="V844" s="284"/>
      <c r="W844" s="284"/>
      <c r="X844" s="292" t="str">
        <f t="shared" si="627"/>
        <v>OK</v>
      </c>
      <c r="Z844" s="292" t="s">
        <v>1924</v>
      </c>
      <c r="AA844" s="284">
        <v>-145600</v>
      </c>
      <c r="AB844" s="284">
        <v>-18200</v>
      </c>
      <c r="AC844" s="292" t="str">
        <f t="shared" si="628"/>
        <v>OK</v>
      </c>
      <c r="AE844" s="333" t="s">
        <v>1907</v>
      </c>
      <c r="AG844" s="318">
        <f t="shared" si="629"/>
        <v>2</v>
      </c>
      <c r="AH844" s="290" t="str">
        <f t="shared" si="641"/>
        <v>OK</v>
      </c>
      <c r="AJ844" s="292" t="str">
        <f t="array" ref="AJ844">IF(D844="","",INDEX(구분표!$I$2:$I$313, MATCH(1,(구분표!$E$2:$E$313='17년일출'!C844)*(구분표!$F$2:$F$313='17년일출'!D844)*(구분표!$G$2:$G$313='17년일출'!B844),0)))</f>
        <v>0307</v>
      </c>
      <c r="AL844" s="292"/>
    </row>
    <row r="845" spans="1:38" ht="50.1" customHeight="1">
      <c r="A845" s="252">
        <v>835</v>
      </c>
      <c r="B845" s="334" t="str">
        <f>IFERROR(VLOOKUP($D845,구분표!$A$2:$C$313,2,FALSE),"")</f>
        <v>여성가족교육협력위원회</v>
      </c>
      <c r="C845" s="318" t="str">
        <f>IFERROR(VLOOKUP($D845,구분표!$A$2:$C$313,3,FALSE),"")</f>
        <v>복지여성실</v>
      </c>
      <c r="D845" s="299" t="s">
        <v>608</v>
      </c>
      <c r="E845" s="280" t="s">
        <v>822</v>
      </c>
      <c r="F845" s="335" t="s">
        <v>826</v>
      </c>
      <c r="G845" s="281">
        <v>1391</v>
      </c>
      <c r="H845" s="280">
        <v>30</v>
      </c>
      <c r="I845" s="336" t="s">
        <v>1918</v>
      </c>
      <c r="J845" s="283">
        <v>5400</v>
      </c>
      <c r="K845" s="284"/>
      <c r="L845" s="285"/>
      <c r="M845" s="286">
        <f t="shared" si="638"/>
        <v>5400</v>
      </c>
      <c r="N845" s="337">
        <v>-5400</v>
      </c>
      <c r="O845" s="288"/>
      <c r="P845" s="289">
        <f t="shared" si="639"/>
        <v>0</v>
      </c>
      <c r="Q845" s="290" t="str">
        <f t="shared" si="640"/>
        <v>X</v>
      </c>
      <c r="R845" s="371" t="s">
        <v>2111</v>
      </c>
      <c r="S845" s="292" t="s">
        <v>898</v>
      </c>
      <c r="U845" s="332" t="s">
        <v>831</v>
      </c>
      <c r="V845" s="284"/>
      <c r="W845" s="284"/>
      <c r="X845" s="292" t="str">
        <f t="shared" si="627"/>
        <v>OK</v>
      </c>
      <c r="Z845" s="292" t="s">
        <v>1924</v>
      </c>
      <c r="AA845" s="284">
        <v>-4800</v>
      </c>
      <c r="AB845" s="284">
        <v>-600</v>
      </c>
      <c r="AC845" s="292" t="str">
        <f t="shared" si="628"/>
        <v>OK</v>
      </c>
      <c r="AE845" s="333" t="s">
        <v>1908</v>
      </c>
      <c r="AG845" s="318">
        <f t="shared" si="629"/>
        <v>2</v>
      </c>
      <c r="AH845" s="290" t="str">
        <f t="shared" si="641"/>
        <v>OK</v>
      </c>
      <c r="AJ845" s="292" t="str">
        <f t="array" ref="AJ845">IF(D845="","",INDEX(구분표!$I$2:$I$313, MATCH(1,(구분표!$E$2:$E$313='17년일출'!C845)*(구분표!$F$2:$F$313='17년일출'!D845)*(구분표!$G$2:$G$313='17년일출'!B845),0)))</f>
        <v>0307</v>
      </c>
      <c r="AL845" s="292"/>
    </row>
    <row r="846" spans="1:38" ht="50.1" customHeight="1">
      <c r="A846" s="252">
        <v>836</v>
      </c>
      <c r="B846" s="334" t="str">
        <f>IFERROR(VLOOKUP($D846,구분표!$A$2:$C$313,2,FALSE),"")</f>
        <v>여성가족교육협력위원회</v>
      </c>
      <c r="C846" s="318" t="str">
        <f>IFERROR(VLOOKUP($D846,구분표!$A$2:$C$313,3,FALSE),"")</f>
        <v>복지여성실</v>
      </c>
      <c r="D846" s="299" t="s">
        <v>608</v>
      </c>
      <c r="E846" s="280" t="s">
        <v>823</v>
      </c>
      <c r="F846" s="335" t="s">
        <v>826</v>
      </c>
      <c r="G846" s="281"/>
      <c r="H846" s="280"/>
      <c r="I846" s="336" t="s">
        <v>1919</v>
      </c>
      <c r="J846" s="283">
        <v>0</v>
      </c>
      <c r="K846" s="284"/>
      <c r="L846" s="285"/>
      <c r="M846" s="286">
        <f t="shared" ref="M846:M848" si="642">J846+K846+L846</f>
        <v>0</v>
      </c>
      <c r="N846" s="337"/>
      <c r="O846" s="288">
        <v>8604000</v>
      </c>
      <c r="P846" s="289">
        <f t="shared" ref="P846:P848" si="643">J846+N846+O846</f>
        <v>8604000</v>
      </c>
      <c r="Q846" s="290" t="str">
        <f t="shared" ref="Q846:Q848" si="644">IF(AND((M846=0),(P846&gt;0)),"O",IF(AND((K846&lt;0),(M846-P846&lt;0)),"O","X"))</f>
        <v>O</v>
      </c>
      <c r="R846" s="371" t="s">
        <v>2111</v>
      </c>
      <c r="S846" s="292" t="s">
        <v>898</v>
      </c>
      <c r="U846" s="332" t="s">
        <v>831</v>
      </c>
      <c r="V846" s="284"/>
      <c r="W846" s="284"/>
      <c r="X846" s="292" t="str">
        <f t="shared" si="627"/>
        <v>OK</v>
      </c>
      <c r="Z846" s="292" t="s">
        <v>1924</v>
      </c>
      <c r="AA846" s="284">
        <v>7648000</v>
      </c>
      <c r="AB846" s="284">
        <v>956000</v>
      </c>
      <c r="AC846" s="292" t="str">
        <f t="shared" si="628"/>
        <v>OK</v>
      </c>
      <c r="AE846" s="333" t="s">
        <v>1909</v>
      </c>
      <c r="AG846" s="318">
        <f t="shared" si="629"/>
        <v>2</v>
      </c>
      <c r="AH846" s="290" t="str">
        <f t="shared" ref="AH846:AH848" si="645">IF(U846="","",IF(AND(U846="도비",AE846="세입없음"),"OK",IF(AND(U846&lt;&gt;"도비",AE846&lt;&gt;""),"OK","@@")))</f>
        <v>OK</v>
      </c>
      <c r="AJ846" s="292" t="str">
        <f t="array" ref="AJ846">IF(D846="","",INDEX(구분표!$I$2:$I$313, MATCH(1,(구분표!$E$2:$E$313='17년일출'!C846)*(구분표!$F$2:$F$313='17년일출'!D846)*(구분표!$G$2:$G$313='17년일출'!B846),0)))</f>
        <v>0307</v>
      </c>
      <c r="AL846" s="292"/>
    </row>
    <row r="847" spans="1:38" ht="50.1" customHeight="1">
      <c r="A847" s="252">
        <v>837</v>
      </c>
      <c r="B847" s="334" t="str">
        <f>IFERROR(VLOOKUP($D847,구분표!$A$2:$C$313,2,FALSE),"")</f>
        <v>여성가족교육협력위원회</v>
      </c>
      <c r="C847" s="318" t="str">
        <f>IFERROR(VLOOKUP($D847,구분표!$A$2:$C$313,3,FALSE),"")</f>
        <v>복지여성실</v>
      </c>
      <c r="D847" s="299" t="s">
        <v>608</v>
      </c>
      <c r="E847" s="280" t="s">
        <v>822</v>
      </c>
      <c r="F847" s="335" t="s">
        <v>826</v>
      </c>
      <c r="G847" s="281">
        <v>1391</v>
      </c>
      <c r="H847" s="280">
        <v>33</v>
      </c>
      <c r="I847" s="336" t="s">
        <v>1920</v>
      </c>
      <c r="J847" s="283">
        <v>137898</v>
      </c>
      <c r="K847" s="284"/>
      <c r="L847" s="285"/>
      <c r="M847" s="286">
        <f t="shared" si="642"/>
        <v>137898</v>
      </c>
      <c r="N847" s="337">
        <v>-137898</v>
      </c>
      <c r="O847" s="288"/>
      <c r="P847" s="289">
        <f t="shared" si="643"/>
        <v>0</v>
      </c>
      <c r="Q847" s="290" t="str">
        <f t="shared" si="644"/>
        <v>X</v>
      </c>
      <c r="R847" s="371" t="s">
        <v>2111</v>
      </c>
      <c r="S847" s="292" t="s">
        <v>898</v>
      </c>
      <c r="U847" s="332" t="s">
        <v>831</v>
      </c>
      <c r="V847" s="284"/>
      <c r="W847" s="284"/>
      <c r="X847" s="292" t="str">
        <f t="shared" si="627"/>
        <v>OK</v>
      </c>
      <c r="Z847" s="292" t="s">
        <v>1924</v>
      </c>
      <c r="AA847" s="284">
        <v>-122576</v>
      </c>
      <c r="AB847" s="284">
        <v>-15322</v>
      </c>
      <c r="AC847" s="292" t="str">
        <f t="shared" si="628"/>
        <v>OK</v>
      </c>
      <c r="AE847" s="333" t="s">
        <v>1910</v>
      </c>
      <c r="AG847" s="318">
        <f t="shared" si="629"/>
        <v>2</v>
      </c>
      <c r="AH847" s="290" t="str">
        <f t="shared" si="645"/>
        <v>OK</v>
      </c>
      <c r="AJ847" s="292" t="str">
        <f t="array" ref="AJ847">IF(D847="","",INDEX(구분표!$I$2:$I$313, MATCH(1,(구분표!$E$2:$E$313='17년일출'!C847)*(구분표!$F$2:$F$313='17년일출'!D847)*(구분표!$G$2:$G$313='17년일출'!B847),0)))</f>
        <v>0307</v>
      </c>
      <c r="AL847" s="292"/>
    </row>
    <row r="848" spans="1:38" ht="50.1" customHeight="1">
      <c r="A848" s="252">
        <v>838</v>
      </c>
      <c r="B848" s="334" t="str">
        <f>IFERROR(VLOOKUP($D848,구분표!$A$2:$C$313,2,FALSE),"")</f>
        <v>여성가족교육협력위원회</v>
      </c>
      <c r="C848" s="318" t="str">
        <f>IFERROR(VLOOKUP($D848,구분표!$A$2:$C$313,3,FALSE),"")</f>
        <v>복지여성실</v>
      </c>
      <c r="D848" s="299" t="s">
        <v>608</v>
      </c>
      <c r="E848" s="280" t="s">
        <v>822</v>
      </c>
      <c r="F848" s="335" t="s">
        <v>826</v>
      </c>
      <c r="G848" s="281">
        <v>1391</v>
      </c>
      <c r="H848" s="280">
        <v>36</v>
      </c>
      <c r="I848" s="336" t="s">
        <v>1921</v>
      </c>
      <c r="J848" s="283">
        <v>9702</v>
      </c>
      <c r="K848" s="284"/>
      <c r="L848" s="285"/>
      <c r="M848" s="286">
        <f t="shared" si="642"/>
        <v>9702</v>
      </c>
      <c r="N848" s="337">
        <v>-9702</v>
      </c>
      <c r="O848" s="288"/>
      <c r="P848" s="289">
        <f t="shared" si="643"/>
        <v>0</v>
      </c>
      <c r="Q848" s="290" t="str">
        <f t="shared" si="644"/>
        <v>X</v>
      </c>
      <c r="R848" s="371" t="s">
        <v>2111</v>
      </c>
      <c r="S848" s="292" t="s">
        <v>898</v>
      </c>
      <c r="U848" s="332" t="s">
        <v>831</v>
      </c>
      <c r="V848" s="284"/>
      <c r="W848" s="284"/>
      <c r="X848" s="292" t="str">
        <f t="shared" si="627"/>
        <v>OK</v>
      </c>
      <c r="Z848" s="292" t="s">
        <v>1924</v>
      </c>
      <c r="AA848" s="284">
        <v>-8624</v>
      </c>
      <c r="AB848" s="284">
        <v>-1078</v>
      </c>
      <c r="AC848" s="292" t="str">
        <f t="shared" si="628"/>
        <v>OK</v>
      </c>
      <c r="AE848" s="333" t="s">
        <v>1911</v>
      </c>
      <c r="AG848" s="318">
        <f t="shared" si="629"/>
        <v>2</v>
      </c>
      <c r="AH848" s="290" t="str">
        <f t="shared" si="645"/>
        <v>OK</v>
      </c>
      <c r="AJ848" s="292" t="str">
        <f t="array" ref="AJ848">IF(D848="","",INDEX(구분표!$I$2:$I$313, MATCH(1,(구분표!$E$2:$E$313='17년일출'!C848)*(구분표!$F$2:$F$313='17년일출'!D848)*(구분표!$G$2:$G$313='17년일출'!B848),0)))</f>
        <v>0307</v>
      </c>
      <c r="AL848" s="292"/>
    </row>
    <row r="849" spans="1:38" ht="50.1" customHeight="1">
      <c r="A849" s="252">
        <v>839</v>
      </c>
      <c r="B849" s="334" t="str">
        <f>IFERROR(VLOOKUP($D849,구분표!$A$2:$C$313,2,FALSE),"")</f>
        <v>여성가족교육협력위원회</v>
      </c>
      <c r="C849" s="318" t="str">
        <f>IFERROR(VLOOKUP($D849,구분표!$A$2:$C$313,3,FALSE),"")</f>
        <v>복지여성실</v>
      </c>
      <c r="D849" s="299" t="s">
        <v>608</v>
      </c>
      <c r="E849" s="280" t="s">
        <v>822</v>
      </c>
      <c r="F849" s="335" t="s">
        <v>826</v>
      </c>
      <c r="G849" s="281">
        <v>1392</v>
      </c>
      <c r="H849" s="280">
        <v>39</v>
      </c>
      <c r="I849" s="336" t="s">
        <v>1922</v>
      </c>
      <c r="J849" s="283">
        <v>5400</v>
      </c>
      <c r="K849" s="284"/>
      <c r="L849" s="285"/>
      <c r="M849" s="286">
        <f t="shared" ref="M849:M850" si="646">J849+K849+L849</f>
        <v>5400</v>
      </c>
      <c r="N849" s="337">
        <v>-5400</v>
      </c>
      <c r="O849" s="288"/>
      <c r="P849" s="289">
        <f t="shared" ref="P849:P850" si="647">J849+N849+O849</f>
        <v>0</v>
      </c>
      <c r="Q849" s="290" t="str">
        <f t="shared" ref="Q849:Q850" si="648">IF(AND((M849=0),(P849&gt;0)),"O",IF(AND((K849&lt;0),(M849-P849&lt;0)),"O","X"))</f>
        <v>X</v>
      </c>
      <c r="R849" s="371" t="s">
        <v>2111</v>
      </c>
      <c r="S849" s="292" t="s">
        <v>898</v>
      </c>
      <c r="U849" s="332" t="s">
        <v>831</v>
      </c>
      <c r="V849" s="284"/>
      <c r="W849" s="284"/>
      <c r="X849" s="292" t="str">
        <f t="shared" si="627"/>
        <v>OK</v>
      </c>
      <c r="Z849" s="292" t="s">
        <v>1924</v>
      </c>
      <c r="AA849" s="284">
        <v>-4800</v>
      </c>
      <c r="AB849" s="284">
        <v>-600</v>
      </c>
      <c r="AC849" s="292" t="str">
        <f t="shared" si="628"/>
        <v>OK</v>
      </c>
      <c r="AE849" s="333" t="s">
        <v>1912</v>
      </c>
      <c r="AG849" s="318">
        <f t="shared" si="629"/>
        <v>2</v>
      </c>
      <c r="AH849" s="290" t="str">
        <f t="shared" ref="AH849:AH850" si="649">IF(U849="","",IF(AND(U849="도비",AE849="세입없음"),"OK",IF(AND(U849&lt;&gt;"도비",AE849&lt;&gt;""),"OK","@@")))</f>
        <v>OK</v>
      </c>
      <c r="AJ849" s="292" t="str">
        <f t="array" ref="AJ849">IF(D849="","",INDEX(구분표!$I$2:$I$313, MATCH(1,(구분표!$E$2:$E$313='17년일출'!C849)*(구분표!$F$2:$F$313='17년일출'!D849)*(구분표!$G$2:$G$313='17년일출'!B849),0)))</f>
        <v>0307</v>
      </c>
      <c r="AL849" s="292"/>
    </row>
    <row r="850" spans="1:38" ht="50.1" customHeight="1">
      <c r="A850" s="252">
        <v>840</v>
      </c>
      <c r="B850" s="334" t="str">
        <f>IFERROR(VLOOKUP($D850,구분표!$A$2:$C$313,2,FALSE),"")</f>
        <v>여성가족교육협력위원회</v>
      </c>
      <c r="C850" s="318" t="str">
        <f>IFERROR(VLOOKUP($D850,구분표!$A$2:$C$313,3,FALSE),"")</f>
        <v>복지여성실</v>
      </c>
      <c r="D850" s="299" t="s">
        <v>608</v>
      </c>
      <c r="E850" s="280" t="s">
        <v>823</v>
      </c>
      <c r="F850" s="335" t="s">
        <v>826</v>
      </c>
      <c r="G850" s="281"/>
      <c r="H850" s="280"/>
      <c r="I850" s="336" t="s">
        <v>1923</v>
      </c>
      <c r="J850" s="283">
        <v>0</v>
      </c>
      <c r="K850" s="284"/>
      <c r="L850" s="285"/>
      <c r="M850" s="286">
        <f t="shared" si="646"/>
        <v>0</v>
      </c>
      <c r="N850" s="337"/>
      <c r="O850" s="288">
        <v>153000</v>
      </c>
      <c r="P850" s="289">
        <f t="shared" si="647"/>
        <v>153000</v>
      </c>
      <c r="Q850" s="290" t="str">
        <f t="shared" si="648"/>
        <v>O</v>
      </c>
      <c r="R850" s="371" t="s">
        <v>2111</v>
      </c>
      <c r="S850" s="292" t="s">
        <v>898</v>
      </c>
      <c r="U850" s="332" t="s">
        <v>831</v>
      </c>
      <c r="V850" s="284"/>
      <c r="W850" s="284"/>
      <c r="X850" s="292" t="str">
        <f t="shared" si="627"/>
        <v>OK</v>
      </c>
      <c r="Z850" s="292" t="s">
        <v>1924</v>
      </c>
      <c r="AA850" s="284">
        <v>136000</v>
      </c>
      <c r="AB850" s="284">
        <v>17000</v>
      </c>
      <c r="AC850" s="292" t="str">
        <f t="shared" si="628"/>
        <v>OK</v>
      </c>
      <c r="AE850" s="333" t="s">
        <v>1913</v>
      </c>
      <c r="AG850" s="318">
        <f t="shared" si="629"/>
        <v>2</v>
      </c>
      <c r="AH850" s="290" t="str">
        <f t="shared" si="649"/>
        <v>OK</v>
      </c>
      <c r="AJ850" s="292" t="str">
        <f t="array" ref="AJ850">IF(D850="","",INDEX(구분표!$I$2:$I$313, MATCH(1,(구분표!$E$2:$E$313='17년일출'!C850)*(구분표!$F$2:$F$313='17년일출'!D850)*(구분표!$G$2:$G$313='17년일출'!B850),0)))</f>
        <v>0307</v>
      </c>
      <c r="AL850" s="292"/>
    </row>
    <row r="851" spans="1:38" ht="65.099999999999994" customHeight="1">
      <c r="A851" s="252">
        <v>841</v>
      </c>
      <c r="B851" s="334" t="str">
        <f>IFERROR(VLOOKUP($D851,구분표!$A$2:$C$313,2,FALSE),"")</f>
        <v>여성가족교육협력위원회</v>
      </c>
      <c r="C851" s="318" t="str">
        <f>IFERROR(VLOOKUP($D851,구분표!$A$2:$C$313,3,FALSE),"")</f>
        <v>복지여성실</v>
      </c>
      <c r="D851" s="299" t="s">
        <v>608</v>
      </c>
      <c r="E851" s="280" t="s">
        <v>822</v>
      </c>
      <c r="F851" s="335"/>
      <c r="G851" s="281">
        <v>1393</v>
      </c>
      <c r="H851" s="280">
        <v>62</v>
      </c>
      <c r="I851" s="336" t="s">
        <v>2359</v>
      </c>
      <c r="J851" s="283">
        <v>55800</v>
      </c>
      <c r="K851" s="284"/>
      <c r="L851" s="285">
        <v>19200</v>
      </c>
      <c r="M851" s="286">
        <f t="shared" si="607"/>
        <v>75000</v>
      </c>
      <c r="N851" s="337"/>
      <c r="O851" s="288"/>
      <c r="P851" s="289">
        <f t="shared" si="608"/>
        <v>55800</v>
      </c>
      <c r="Q851" s="290" t="str">
        <f t="shared" si="571"/>
        <v>X</v>
      </c>
      <c r="R851" s="371"/>
      <c r="S851" s="292" t="s">
        <v>883</v>
      </c>
      <c r="U851" s="332" t="s">
        <v>883</v>
      </c>
      <c r="V851" s="284">
        <v>0</v>
      </c>
      <c r="W851" s="284">
        <v>19200</v>
      </c>
      <c r="X851" s="292" t="str">
        <f t="shared" si="627"/>
        <v>OK</v>
      </c>
      <c r="Z851" s="292" t="s">
        <v>883</v>
      </c>
      <c r="AA851" s="284">
        <f>IF($U851&lt;&gt;"도비",IF($S851="국도비","직접입력",SUM($N851:$O851)),)</f>
        <v>0</v>
      </c>
      <c r="AB851" s="284">
        <f>IF($U851="도비",SUM(N851:O851),IF($S851="국도비","직접입력",SUM(N851:O851)-AA851))</f>
        <v>0</v>
      </c>
      <c r="AC851" s="292" t="str">
        <f t="shared" si="628"/>
        <v>OK</v>
      </c>
      <c r="AE851" s="333" t="str">
        <f t="shared" si="609"/>
        <v>세입없음</v>
      </c>
      <c r="AG851" s="318">
        <f t="shared" si="629"/>
        <v>732</v>
      </c>
      <c r="AH851" s="290" t="str">
        <f t="shared" si="610"/>
        <v>OK</v>
      </c>
      <c r="AJ851" s="292" t="str">
        <f t="array" ref="AJ851">IF(D851="","",INDEX(구분표!$I$2:$I$313, MATCH(1,(구분표!$E$2:$E$313='17년일출'!C851)*(구분표!$F$2:$F$313='17년일출'!D851)*(구분표!$G$2:$G$313='17년일출'!B851),0)))</f>
        <v>0307</v>
      </c>
      <c r="AL851" s="292"/>
    </row>
    <row r="852" spans="1:38" ht="50.1" customHeight="1">
      <c r="A852" s="252">
        <v>842</v>
      </c>
      <c r="B852" s="334" t="str">
        <f>IFERROR(VLOOKUP($D852,구분표!$A$2:$C$313,2,FALSE),"")</f>
        <v>여성가족교육협력위원회</v>
      </c>
      <c r="C852" s="318" t="str">
        <f>IFERROR(VLOOKUP($D852,구분표!$A$2:$C$313,3,FALSE),"")</f>
        <v>복지여성실</v>
      </c>
      <c r="D852" s="299" t="s">
        <v>608</v>
      </c>
      <c r="E852" s="280" t="s">
        <v>822</v>
      </c>
      <c r="F852" s="335"/>
      <c r="G852" s="281">
        <v>1395</v>
      </c>
      <c r="H852" s="280">
        <v>82</v>
      </c>
      <c r="I852" s="336" t="s">
        <v>1066</v>
      </c>
      <c r="J852" s="283">
        <v>20000</v>
      </c>
      <c r="K852" s="284"/>
      <c r="L852" s="285">
        <v>2500</v>
      </c>
      <c r="M852" s="286">
        <f t="shared" si="607"/>
        <v>22500</v>
      </c>
      <c r="N852" s="337"/>
      <c r="O852" s="288">
        <v>2500</v>
      </c>
      <c r="P852" s="289">
        <f t="shared" si="608"/>
        <v>22500</v>
      </c>
      <c r="Q852" s="290" t="str">
        <f t="shared" si="571"/>
        <v>X</v>
      </c>
      <c r="R852" s="400"/>
      <c r="S852" s="292" t="s">
        <v>883</v>
      </c>
      <c r="U852" s="332" t="s">
        <v>883</v>
      </c>
      <c r="V852" s="284">
        <v>0</v>
      </c>
      <c r="W852" s="284">
        <v>2500</v>
      </c>
      <c r="X852" s="292" t="str">
        <f t="shared" si="627"/>
        <v>OK</v>
      </c>
      <c r="Z852" s="292" t="s">
        <v>883</v>
      </c>
      <c r="AA852" s="284">
        <f>IF($U852&lt;&gt;"도비",IF($S852="국도비","직접입력",SUM($N852:$O852)),)</f>
        <v>0</v>
      </c>
      <c r="AB852" s="284">
        <f>IF($U852="도비",SUM(N852:O852),IF($S852="국도비","직접입력",SUM(N852:O852)-AA852))</f>
        <v>2500</v>
      </c>
      <c r="AC852" s="292" t="str">
        <f t="shared" si="628"/>
        <v>OK</v>
      </c>
      <c r="AE852" s="333" t="str">
        <f t="shared" si="609"/>
        <v>세입없음</v>
      </c>
      <c r="AG852" s="318">
        <f t="shared" si="629"/>
        <v>732</v>
      </c>
      <c r="AH852" s="290" t="str">
        <f t="shared" si="610"/>
        <v>OK</v>
      </c>
      <c r="AJ852" s="292" t="str">
        <f t="array" ref="AJ852">IF(D852="","",INDEX(구분표!$I$2:$I$313, MATCH(1,(구분표!$E$2:$E$313='17년일출'!C852)*(구분표!$F$2:$F$313='17년일출'!D852)*(구분표!$G$2:$G$313='17년일출'!B852),0)))</f>
        <v>0307</v>
      </c>
      <c r="AL852" s="292"/>
    </row>
    <row r="853" spans="1:38" ht="75.75" customHeight="1">
      <c r="A853" s="252">
        <v>843</v>
      </c>
      <c r="B853" s="334" t="str">
        <f>IFERROR(VLOOKUP($D853,구분표!$A$2:$C$313,2,FALSE),"")</f>
        <v>여성가족교육협력위원회</v>
      </c>
      <c r="C853" s="318" t="str">
        <f>IFERROR(VLOOKUP($D853,구분표!$A$2:$C$313,3,FALSE),"")</f>
        <v>복지여성실</v>
      </c>
      <c r="D853" s="299" t="s">
        <v>608</v>
      </c>
      <c r="E853" s="280" t="s">
        <v>822</v>
      </c>
      <c r="F853" s="335"/>
      <c r="G853" s="281">
        <v>1406</v>
      </c>
      <c r="H853" s="280">
        <v>184</v>
      </c>
      <c r="I853" s="336" t="s">
        <v>1549</v>
      </c>
      <c r="J853" s="283">
        <v>8250</v>
      </c>
      <c r="K853" s="284"/>
      <c r="L853" s="285">
        <v>11750</v>
      </c>
      <c r="M853" s="286">
        <f t="shared" si="607"/>
        <v>20000</v>
      </c>
      <c r="N853" s="337"/>
      <c r="O853" s="288">
        <v>11750</v>
      </c>
      <c r="P853" s="289">
        <f t="shared" si="608"/>
        <v>20000</v>
      </c>
      <c r="Q853" s="290" t="str">
        <f t="shared" si="571"/>
        <v>X</v>
      </c>
      <c r="R853" s="400" t="s">
        <v>2131</v>
      </c>
      <c r="S853" s="292" t="s">
        <v>883</v>
      </c>
      <c r="U853" s="332" t="s">
        <v>883</v>
      </c>
      <c r="V853" s="284">
        <v>0</v>
      </c>
      <c r="W853" s="284">
        <v>11750</v>
      </c>
      <c r="X853" s="292" t="str">
        <f t="shared" si="627"/>
        <v>OK</v>
      </c>
      <c r="Z853" s="292" t="s">
        <v>883</v>
      </c>
      <c r="AA853" s="284">
        <f>IF($U853&lt;&gt;"도비",IF($S853="국도비","직접입력",SUM($N853:$O853)),)</f>
        <v>0</v>
      </c>
      <c r="AB853" s="284">
        <f>IF($U853="도비",SUM(N853:O853),IF($S853="국도비","직접입력",SUM(N853:O853)-AA853))</f>
        <v>11750</v>
      </c>
      <c r="AC853" s="292" t="str">
        <f t="shared" si="628"/>
        <v>OK</v>
      </c>
      <c r="AE853" s="333" t="str">
        <f t="shared" si="609"/>
        <v>세입없음</v>
      </c>
      <c r="AG853" s="318">
        <f t="shared" si="629"/>
        <v>732</v>
      </c>
      <c r="AH853" s="290" t="str">
        <f t="shared" si="610"/>
        <v>OK</v>
      </c>
      <c r="AJ853" s="292" t="str">
        <f t="array" ref="AJ853">IF(D853="","",INDEX(구분표!$I$2:$I$313, MATCH(1,(구분표!$E$2:$E$313='17년일출'!C853)*(구분표!$F$2:$F$313='17년일출'!D853)*(구분표!$G$2:$G$313='17년일출'!B853),0)))</f>
        <v>0307</v>
      </c>
      <c r="AL853" s="292"/>
    </row>
    <row r="854" spans="1:38" ht="50.1" customHeight="1">
      <c r="A854" s="252">
        <v>844</v>
      </c>
      <c r="B854" s="334" t="str">
        <f>IFERROR(VLOOKUP($D854,구분표!$A$2:$C$313,2,FALSE),"")</f>
        <v>여성가족교육협력위원회</v>
      </c>
      <c r="C854" s="318" t="str">
        <f>IFERROR(VLOOKUP($D854,구분표!$A$2:$C$313,3,FALSE),"")</f>
        <v>복지여성실</v>
      </c>
      <c r="D854" s="299" t="s">
        <v>608</v>
      </c>
      <c r="E854" s="280" t="s">
        <v>822</v>
      </c>
      <c r="F854" s="335"/>
      <c r="G854" s="281">
        <v>1406</v>
      </c>
      <c r="H854" s="280">
        <v>184</v>
      </c>
      <c r="I854" s="336" t="s">
        <v>1067</v>
      </c>
      <c r="J854" s="283">
        <v>1750</v>
      </c>
      <c r="K854" s="284">
        <v>-1750</v>
      </c>
      <c r="L854" s="285"/>
      <c r="M854" s="286">
        <f t="shared" si="607"/>
        <v>0</v>
      </c>
      <c r="N854" s="337">
        <v>-1750</v>
      </c>
      <c r="O854" s="288"/>
      <c r="P854" s="289">
        <f t="shared" si="608"/>
        <v>0</v>
      </c>
      <c r="Q854" s="290" t="str">
        <f t="shared" si="571"/>
        <v>X</v>
      </c>
      <c r="R854" s="400"/>
      <c r="S854" s="292" t="s">
        <v>883</v>
      </c>
      <c r="U854" s="332" t="s">
        <v>883</v>
      </c>
      <c r="V854" s="284">
        <v>0</v>
      </c>
      <c r="W854" s="284">
        <v>-1750</v>
      </c>
      <c r="X854" s="292" t="str">
        <f t="shared" si="627"/>
        <v>OK</v>
      </c>
      <c r="Z854" s="292" t="s">
        <v>883</v>
      </c>
      <c r="AA854" s="284">
        <f>IF($U854&lt;&gt;"도비",IF($S854="국도비","직접입력",SUM($N854:$O854)),)</f>
        <v>0</v>
      </c>
      <c r="AB854" s="284">
        <f>IF($U854="도비",SUM(N854:O854),IF($S854="국도비","직접입력",SUM(N854:O854)-AA854))</f>
        <v>-1750</v>
      </c>
      <c r="AC854" s="292" t="str">
        <f t="shared" si="628"/>
        <v>OK</v>
      </c>
      <c r="AE854" s="333" t="str">
        <f t="shared" si="609"/>
        <v>세입없음</v>
      </c>
      <c r="AG854" s="318">
        <f t="shared" si="629"/>
        <v>732</v>
      </c>
      <c r="AH854" s="290" t="str">
        <f t="shared" si="610"/>
        <v>OK</v>
      </c>
      <c r="AJ854" s="292" t="str">
        <f t="array" ref="AJ854">IF(D854="","",INDEX(구분표!$I$2:$I$313, MATCH(1,(구분표!$E$2:$E$313='17년일출'!C854)*(구분표!$F$2:$F$313='17년일출'!D854)*(구분표!$G$2:$G$313='17년일출'!B854),0)))</f>
        <v>0307</v>
      </c>
      <c r="AL854" s="292"/>
    </row>
    <row r="855" spans="1:38" ht="50.1" customHeight="1">
      <c r="A855" s="252">
        <v>845</v>
      </c>
      <c r="B855" s="334" t="str">
        <f>IFERROR(VLOOKUP($D855,구분표!$A$2:$C$313,2,FALSE),"")</f>
        <v>여성가족교육협력위원회</v>
      </c>
      <c r="C855" s="318" t="str">
        <f>IFERROR(VLOOKUP($D855,구분표!$A$2:$C$313,3,FALSE),"")</f>
        <v>복지여성실</v>
      </c>
      <c r="D855" s="299" t="s">
        <v>608</v>
      </c>
      <c r="E855" s="280" t="s">
        <v>822</v>
      </c>
      <c r="F855" s="335"/>
      <c r="G855" s="281">
        <v>1410</v>
      </c>
      <c r="H855" s="280">
        <v>231</v>
      </c>
      <c r="I855" s="336" t="s">
        <v>1068</v>
      </c>
      <c r="J855" s="283">
        <v>7141774</v>
      </c>
      <c r="K855" s="284"/>
      <c r="L855" s="285">
        <v>9663</v>
      </c>
      <c r="M855" s="286">
        <f t="shared" si="607"/>
        <v>7151437</v>
      </c>
      <c r="N855" s="337"/>
      <c r="O855" s="288">
        <v>9663</v>
      </c>
      <c r="P855" s="289">
        <f t="shared" si="608"/>
        <v>7151437</v>
      </c>
      <c r="Q855" s="290" t="str">
        <f t="shared" si="571"/>
        <v>X</v>
      </c>
      <c r="R855" s="371" t="s">
        <v>2111</v>
      </c>
      <c r="S855" s="292" t="s">
        <v>898</v>
      </c>
      <c r="U855" s="332" t="s">
        <v>899</v>
      </c>
      <c r="V855" s="284">
        <v>8402</v>
      </c>
      <c r="W855" s="284">
        <v>1261</v>
      </c>
      <c r="X855" s="292" t="str">
        <f t="shared" si="627"/>
        <v>OK</v>
      </c>
      <c r="Z855" s="292" t="s">
        <v>899</v>
      </c>
      <c r="AA855" s="284">
        <v>8402</v>
      </c>
      <c r="AB855" s="284">
        <v>1261</v>
      </c>
      <c r="AC855" s="292" t="str">
        <f t="shared" si="628"/>
        <v>OK</v>
      </c>
      <c r="AE855" s="360" t="s">
        <v>1458</v>
      </c>
      <c r="AG855" s="318">
        <f t="shared" si="629"/>
        <v>2</v>
      </c>
      <c r="AH855" s="290" t="str">
        <f t="shared" si="610"/>
        <v>OK</v>
      </c>
      <c r="AJ855" s="292" t="str">
        <f t="array" ref="AJ855">IF(D855="","",INDEX(구분표!$I$2:$I$313, MATCH(1,(구분표!$E$2:$E$313='17년일출'!C855)*(구분표!$F$2:$F$313='17년일출'!D855)*(구분표!$G$2:$G$313='17년일출'!B855),0)))</f>
        <v>0307</v>
      </c>
      <c r="AL855" s="292"/>
    </row>
    <row r="856" spans="1:38" s="380" customFormat="1" ht="50.1" customHeight="1">
      <c r="A856" s="252">
        <v>846</v>
      </c>
      <c r="B856" s="374" t="str">
        <f>IFERROR(VLOOKUP($D856,구분표!$A$2:$C$313,2,FALSE),"")</f>
        <v>여성가족교육협력위원회</v>
      </c>
      <c r="C856" s="375" t="str">
        <f>IFERROR(VLOOKUP($D856,구분표!$A$2:$C$313,3,FALSE),"")</f>
        <v>복지여성실</v>
      </c>
      <c r="D856" s="376" t="s">
        <v>608</v>
      </c>
      <c r="E856" s="335" t="s">
        <v>822</v>
      </c>
      <c r="F856" s="340"/>
      <c r="G856" s="377">
        <v>1410</v>
      </c>
      <c r="H856" s="335">
        <v>234</v>
      </c>
      <c r="I856" s="339" t="s">
        <v>1069</v>
      </c>
      <c r="J856" s="378">
        <v>1489717</v>
      </c>
      <c r="K856" s="284">
        <v>-22364</v>
      </c>
      <c r="L856" s="285"/>
      <c r="M856" s="286">
        <f t="shared" si="607"/>
        <v>1467353</v>
      </c>
      <c r="N856" s="351">
        <v>-22364</v>
      </c>
      <c r="O856" s="349"/>
      <c r="P856" s="352">
        <f t="shared" si="608"/>
        <v>1467353</v>
      </c>
      <c r="Q856" s="290" t="str">
        <f t="shared" ref="Q856:Q925" si="650">IF(AND((M856=0),(P856&gt;0)),"O",IF(AND((K856&lt;0),(M856-P856&lt;0)),"O","X"))</f>
        <v>X</v>
      </c>
      <c r="R856" s="371" t="s">
        <v>2111</v>
      </c>
      <c r="S856" s="332" t="s">
        <v>898</v>
      </c>
      <c r="U856" s="355" t="s">
        <v>899</v>
      </c>
      <c r="V856" s="381">
        <v>-19448</v>
      </c>
      <c r="W856" s="381">
        <v>-2916</v>
      </c>
      <c r="X856" s="332" t="str">
        <f t="shared" si="627"/>
        <v>OK</v>
      </c>
      <c r="Z856" s="332" t="s">
        <v>899</v>
      </c>
      <c r="AA856" s="381">
        <v>-19448</v>
      </c>
      <c r="AB856" s="381">
        <v>-2916</v>
      </c>
      <c r="AC856" s="292" t="str">
        <f t="shared" si="628"/>
        <v>OK</v>
      </c>
      <c r="AE856" s="360" t="s">
        <v>1460</v>
      </c>
      <c r="AG856" s="375">
        <f t="shared" si="629"/>
        <v>1</v>
      </c>
      <c r="AH856" s="382" t="str">
        <f t="shared" si="610"/>
        <v>OK</v>
      </c>
      <c r="AJ856" s="332" t="str">
        <f t="array" ref="AJ856">IF(D856="","",INDEX(구분표!$I$2:$I$313, MATCH(1,(구분표!$E$2:$E$313='17년일출'!C856)*(구분표!$F$2:$F$313='17년일출'!D856)*(구분표!$G$2:$G$313='17년일출'!B856),0)))</f>
        <v>0307</v>
      </c>
      <c r="AL856" s="332"/>
    </row>
    <row r="857" spans="1:38" ht="50.1" customHeight="1">
      <c r="A857" s="252">
        <v>847</v>
      </c>
      <c r="B857" s="334" t="str">
        <f>IFERROR(VLOOKUP($D857,구분표!$A$2:$C$313,2,FALSE),"")</f>
        <v>여성가족교육협력위원회</v>
      </c>
      <c r="C857" s="318" t="str">
        <f>IFERROR(VLOOKUP($D857,구분표!$A$2:$C$313,3,FALSE),"")</f>
        <v>복지여성실</v>
      </c>
      <c r="D857" s="299" t="s">
        <v>608</v>
      </c>
      <c r="E857" s="280" t="s">
        <v>823</v>
      </c>
      <c r="F857" s="335"/>
      <c r="G857" s="281"/>
      <c r="H857" s="280">
        <v>140</v>
      </c>
      <c r="I857" s="336" t="s">
        <v>1070</v>
      </c>
      <c r="J857" s="283"/>
      <c r="K857" s="284"/>
      <c r="L857" s="285">
        <v>13800</v>
      </c>
      <c r="M857" s="286">
        <f t="shared" si="607"/>
        <v>13800</v>
      </c>
      <c r="N857" s="337"/>
      <c r="O857" s="288"/>
      <c r="P857" s="289">
        <f t="shared" si="608"/>
        <v>0</v>
      </c>
      <c r="Q857" s="290" t="str">
        <f t="shared" si="650"/>
        <v>X</v>
      </c>
      <c r="R857" s="400"/>
      <c r="S857" s="292" t="s">
        <v>883</v>
      </c>
      <c r="U857" s="332" t="s">
        <v>883</v>
      </c>
      <c r="V857" s="284">
        <v>0</v>
      </c>
      <c r="W857" s="284">
        <v>13800</v>
      </c>
      <c r="X857" s="292" t="str">
        <f t="shared" si="627"/>
        <v>OK</v>
      </c>
      <c r="Z857" s="292" t="s">
        <v>883</v>
      </c>
      <c r="AA857" s="284">
        <f t="shared" ref="AA857:AA872" si="651">IF($U857&lt;&gt;"도비",IF($S857="국도비","직접입력",SUM($N857:$O857)),)</f>
        <v>0</v>
      </c>
      <c r="AB857" s="284">
        <f t="shared" ref="AB857:AB872" si="652">IF($U857="도비",SUM(N857:O857),IF($S857="국도비","직접입력",SUM(N857:O857)-AA857))</f>
        <v>0</v>
      </c>
      <c r="AC857" s="292" t="str">
        <f t="shared" si="628"/>
        <v>OK</v>
      </c>
      <c r="AE857" s="333" t="str">
        <f t="shared" si="609"/>
        <v>세입없음</v>
      </c>
      <c r="AG857" s="318">
        <f t="shared" si="629"/>
        <v>732</v>
      </c>
      <c r="AH857" s="290" t="str">
        <f t="shared" si="610"/>
        <v>OK</v>
      </c>
      <c r="AJ857" s="292" t="str">
        <f t="array" ref="AJ857">IF(D857="","",INDEX(구분표!$I$2:$I$313, MATCH(1,(구분표!$E$2:$E$313='17년일출'!C857)*(구분표!$F$2:$F$313='17년일출'!D857)*(구분표!$G$2:$G$313='17년일출'!B857),0)))</f>
        <v>0307</v>
      </c>
      <c r="AL857" s="292"/>
    </row>
    <row r="858" spans="1:38" ht="50.1" customHeight="1">
      <c r="A858" s="252">
        <v>848</v>
      </c>
      <c r="B858" s="334" t="str">
        <f>IFERROR(VLOOKUP($D858,구분표!$A$2:$C$313,2,FALSE),"")</f>
        <v>여성가족교육협력위원회</v>
      </c>
      <c r="C858" s="318" t="str">
        <f>IFERROR(VLOOKUP($D858,구분표!$A$2:$C$313,3,FALSE),"")</f>
        <v>복지여성실</v>
      </c>
      <c r="D858" s="299" t="s">
        <v>608</v>
      </c>
      <c r="E858" s="280" t="s">
        <v>823</v>
      </c>
      <c r="F858" s="335"/>
      <c r="G858" s="281"/>
      <c r="H858" s="280">
        <v>141</v>
      </c>
      <c r="I858" s="336" t="s">
        <v>1071</v>
      </c>
      <c r="J858" s="283"/>
      <c r="K858" s="284"/>
      <c r="L858" s="285">
        <v>24000</v>
      </c>
      <c r="M858" s="286">
        <f t="shared" si="607"/>
        <v>24000</v>
      </c>
      <c r="N858" s="337"/>
      <c r="O858" s="288">
        <v>24000</v>
      </c>
      <c r="P858" s="289">
        <f t="shared" si="608"/>
        <v>24000</v>
      </c>
      <c r="Q858" s="290" t="str">
        <f t="shared" si="650"/>
        <v>X</v>
      </c>
      <c r="R858" s="400"/>
      <c r="S858" s="292" t="s">
        <v>883</v>
      </c>
      <c r="U858" s="332" t="s">
        <v>883</v>
      </c>
      <c r="V858" s="284">
        <v>0</v>
      </c>
      <c r="W858" s="284">
        <v>24000</v>
      </c>
      <c r="X858" s="292" t="str">
        <f t="shared" si="627"/>
        <v>OK</v>
      </c>
      <c r="Z858" s="292" t="s">
        <v>883</v>
      </c>
      <c r="AA858" s="284">
        <f t="shared" si="651"/>
        <v>0</v>
      </c>
      <c r="AB858" s="284">
        <f t="shared" si="652"/>
        <v>24000</v>
      </c>
      <c r="AC858" s="292" t="str">
        <f t="shared" si="628"/>
        <v>OK</v>
      </c>
      <c r="AE858" s="333" t="str">
        <f t="shared" si="609"/>
        <v>세입없음</v>
      </c>
      <c r="AG858" s="318">
        <f t="shared" si="629"/>
        <v>732</v>
      </c>
      <c r="AH858" s="290" t="str">
        <f t="shared" si="610"/>
        <v>OK</v>
      </c>
      <c r="AJ858" s="292" t="str">
        <f t="array" ref="AJ858">IF(D858="","",INDEX(구분표!$I$2:$I$313, MATCH(1,(구분표!$E$2:$E$313='17년일출'!C858)*(구분표!$F$2:$F$313='17년일출'!D858)*(구분표!$G$2:$G$313='17년일출'!B858),0)))</f>
        <v>0307</v>
      </c>
      <c r="AL858" s="292"/>
    </row>
    <row r="859" spans="1:38" ht="50.1" customHeight="1">
      <c r="A859" s="252">
        <v>849</v>
      </c>
      <c r="B859" s="334" t="str">
        <f>IFERROR(VLOOKUP($D859,구분표!$A$2:$C$313,2,FALSE),"")</f>
        <v>여성가족교육협력위원회</v>
      </c>
      <c r="C859" s="318" t="str">
        <f>IFERROR(VLOOKUP($D859,구분표!$A$2:$C$313,3,FALSE),"")</f>
        <v>복지여성실</v>
      </c>
      <c r="D859" s="299" t="s">
        <v>608</v>
      </c>
      <c r="E859" s="280" t="s">
        <v>823</v>
      </c>
      <c r="F859" s="335"/>
      <c r="G859" s="281"/>
      <c r="H859" s="280">
        <v>142</v>
      </c>
      <c r="I859" s="336" t="s">
        <v>1072</v>
      </c>
      <c r="J859" s="283"/>
      <c r="K859" s="284"/>
      <c r="L859" s="285">
        <v>100000</v>
      </c>
      <c r="M859" s="286">
        <f t="shared" si="607"/>
        <v>100000</v>
      </c>
      <c r="N859" s="337"/>
      <c r="O859" s="288">
        <v>100000</v>
      </c>
      <c r="P859" s="289">
        <f t="shared" si="608"/>
        <v>100000</v>
      </c>
      <c r="Q859" s="290" t="str">
        <f t="shared" si="650"/>
        <v>X</v>
      </c>
      <c r="R859" s="400"/>
      <c r="S859" s="292" t="s">
        <v>883</v>
      </c>
      <c r="U859" s="332" t="s">
        <v>883</v>
      </c>
      <c r="V859" s="284">
        <v>0</v>
      </c>
      <c r="W859" s="284">
        <v>100000</v>
      </c>
      <c r="X859" s="292" t="str">
        <f t="shared" si="627"/>
        <v>OK</v>
      </c>
      <c r="Z859" s="292" t="s">
        <v>883</v>
      </c>
      <c r="AA859" s="284">
        <f t="shared" si="651"/>
        <v>0</v>
      </c>
      <c r="AB859" s="284">
        <f t="shared" si="652"/>
        <v>100000</v>
      </c>
      <c r="AC859" s="292" t="str">
        <f t="shared" si="628"/>
        <v>OK</v>
      </c>
      <c r="AE859" s="333" t="str">
        <f t="shared" si="609"/>
        <v>세입없음</v>
      </c>
      <c r="AG859" s="318">
        <f t="shared" si="629"/>
        <v>732</v>
      </c>
      <c r="AH859" s="290" t="str">
        <f t="shared" si="610"/>
        <v>OK</v>
      </c>
      <c r="AJ859" s="292" t="str">
        <f t="array" ref="AJ859">IF(D859="","",INDEX(구분표!$I$2:$I$313, MATCH(1,(구분표!$E$2:$E$313='17년일출'!C859)*(구분표!$F$2:$F$313='17년일출'!D859)*(구분표!$G$2:$G$313='17년일출'!B859),0)))</f>
        <v>0307</v>
      </c>
      <c r="AL859" s="292"/>
    </row>
    <row r="860" spans="1:38" ht="50.1" customHeight="1">
      <c r="A860" s="252">
        <v>850</v>
      </c>
      <c r="B860" s="334" t="str">
        <f>IFERROR(VLOOKUP($D860,구분표!$A$2:$C$313,2,FALSE),"")</f>
        <v>여성가족교육협력위원회</v>
      </c>
      <c r="C860" s="318" t="str">
        <f>IFERROR(VLOOKUP($D860,구분표!$A$2:$C$313,3,FALSE),"")</f>
        <v>복지여성실</v>
      </c>
      <c r="D860" s="299" t="s">
        <v>609</v>
      </c>
      <c r="E860" s="280" t="s">
        <v>822</v>
      </c>
      <c r="F860" s="335" t="s">
        <v>824</v>
      </c>
      <c r="G860" s="281">
        <v>1415</v>
      </c>
      <c r="H860" s="280">
        <v>294</v>
      </c>
      <c r="I860" s="336" t="s">
        <v>1073</v>
      </c>
      <c r="J860" s="283">
        <v>61080</v>
      </c>
      <c r="K860" s="284"/>
      <c r="L860" s="285">
        <v>9000</v>
      </c>
      <c r="M860" s="286">
        <f t="shared" si="607"/>
        <v>70080</v>
      </c>
      <c r="N860" s="337"/>
      <c r="O860" s="288">
        <v>9000</v>
      </c>
      <c r="P860" s="289">
        <f t="shared" si="608"/>
        <v>70080</v>
      </c>
      <c r="Q860" s="290" t="str">
        <f t="shared" si="650"/>
        <v>X</v>
      </c>
      <c r="R860" s="400"/>
      <c r="S860" s="292" t="s">
        <v>883</v>
      </c>
      <c r="U860" s="332" t="s">
        <v>883</v>
      </c>
      <c r="V860" s="284">
        <v>0</v>
      </c>
      <c r="W860" s="284">
        <v>9000</v>
      </c>
      <c r="X860" s="292" t="str">
        <f t="shared" si="627"/>
        <v>OK</v>
      </c>
      <c r="Z860" s="292" t="s">
        <v>883</v>
      </c>
      <c r="AA860" s="284">
        <f t="shared" si="651"/>
        <v>0</v>
      </c>
      <c r="AB860" s="284">
        <f t="shared" si="652"/>
        <v>9000</v>
      </c>
      <c r="AC860" s="292" t="str">
        <f t="shared" si="628"/>
        <v>OK</v>
      </c>
      <c r="AE860" s="333" t="str">
        <f t="shared" si="609"/>
        <v>세입없음</v>
      </c>
      <c r="AG860" s="318">
        <f t="shared" si="629"/>
        <v>732</v>
      </c>
      <c r="AH860" s="290" t="str">
        <f t="shared" si="610"/>
        <v>OK</v>
      </c>
      <c r="AJ860" s="292" t="str">
        <f t="array" ref="AJ860">IF(D860="","",INDEX(구분표!$I$2:$I$313, MATCH(1,(구분표!$E$2:$E$313='17년일출'!C860)*(구분표!$F$2:$F$313='17년일출'!D860)*(구분표!$G$2:$G$313='17년일출'!B860),0)))</f>
        <v>0308</v>
      </c>
      <c r="AL860" s="292"/>
    </row>
    <row r="861" spans="1:38" ht="50.1" customHeight="1">
      <c r="A861" s="252">
        <v>851</v>
      </c>
      <c r="B861" s="334" t="str">
        <f>IFERROR(VLOOKUP($D861,구분표!$A$2:$C$313,2,FALSE),"")</f>
        <v>여성가족교육협력위원회</v>
      </c>
      <c r="C861" s="318" t="str">
        <f>IFERROR(VLOOKUP($D861,구분표!$A$2:$C$313,3,FALSE),"")</f>
        <v>복지여성실</v>
      </c>
      <c r="D861" s="299" t="s">
        <v>609</v>
      </c>
      <c r="E861" s="280" t="s">
        <v>823</v>
      </c>
      <c r="F861" s="335"/>
      <c r="G861" s="281"/>
      <c r="H861" s="280">
        <v>143</v>
      </c>
      <c r="I861" s="336" t="s">
        <v>1074</v>
      </c>
      <c r="J861" s="283"/>
      <c r="K861" s="284"/>
      <c r="L861" s="285">
        <v>40000</v>
      </c>
      <c r="M861" s="286">
        <f t="shared" si="607"/>
        <v>40000</v>
      </c>
      <c r="N861" s="337"/>
      <c r="O861" s="288">
        <v>40000</v>
      </c>
      <c r="P861" s="289">
        <f t="shared" si="608"/>
        <v>40000</v>
      </c>
      <c r="Q861" s="290" t="str">
        <f t="shared" si="650"/>
        <v>X</v>
      </c>
      <c r="R861" s="400"/>
      <c r="S861" s="292" t="s">
        <v>883</v>
      </c>
      <c r="U861" s="332" t="s">
        <v>883</v>
      </c>
      <c r="V861" s="284">
        <v>0</v>
      </c>
      <c r="W861" s="284">
        <v>40000</v>
      </c>
      <c r="X861" s="292" t="str">
        <f t="shared" si="627"/>
        <v>OK</v>
      </c>
      <c r="Z861" s="292" t="s">
        <v>883</v>
      </c>
      <c r="AA861" s="284">
        <f t="shared" si="651"/>
        <v>0</v>
      </c>
      <c r="AB861" s="284">
        <f t="shared" si="652"/>
        <v>40000</v>
      </c>
      <c r="AC861" s="292" t="str">
        <f t="shared" si="628"/>
        <v>OK</v>
      </c>
      <c r="AE861" s="333" t="str">
        <f t="shared" si="609"/>
        <v>세입없음</v>
      </c>
      <c r="AG861" s="318">
        <f t="shared" si="629"/>
        <v>732</v>
      </c>
      <c r="AH861" s="290" t="str">
        <f t="shared" si="610"/>
        <v>OK</v>
      </c>
      <c r="AJ861" s="292" t="str">
        <f t="array" ref="AJ861">IF(D861="","",INDEX(구분표!$I$2:$I$313, MATCH(1,(구분표!$E$2:$E$313='17년일출'!C861)*(구분표!$F$2:$F$313='17년일출'!D861)*(구분표!$G$2:$G$313='17년일출'!B861),0)))</f>
        <v>0308</v>
      </c>
      <c r="AL861" s="292"/>
    </row>
    <row r="862" spans="1:38" ht="50.1" customHeight="1">
      <c r="A862" s="252">
        <v>852</v>
      </c>
      <c r="B862" s="334" t="str">
        <f>IFERROR(VLOOKUP($D862,구분표!$A$2:$C$313,2,FALSE),"")</f>
        <v>여성가족교육협력위원회</v>
      </c>
      <c r="C862" s="318" t="str">
        <f>IFERROR(VLOOKUP($D862,구분표!$A$2:$C$313,3,FALSE),"")</f>
        <v>복지여성실</v>
      </c>
      <c r="D862" s="299" t="s">
        <v>461</v>
      </c>
      <c r="E862" s="280" t="s">
        <v>822</v>
      </c>
      <c r="F862" s="335"/>
      <c r="G862" s="281">
        <v>1421</v>
      </c>
      <c r="H862" s="280">
        <v>364</v>
      </c>
      <c r="I862" s="336" t="s">
        <v>1075</v>
      </c>
      <c r="J862" s="283">
        <v>34320</v>
      </c>
      <c r="K862" s="284"/>
      <c r="L862" s="285">
        <v>49680</v>
      </c>
      <c r="M862" s="286">
        <f t="shared" si="607"/>
        <v>84000</v>
      </c>
      <c r="N862" s="337"/>
      <c r="O862" s="288">
        <v>49680</v>
      </c>
      <c r="P862" s="289">
        <f t="shared" si="608"/>
        <v>84000</v>
      </c>
      <c r="Q862" s="290" t="str">
        <f t="shared" si="650"/>
        <v>X</v>
      </c>
      <c r="R862" s="400"/>
      <c r="S862" s="292" t="s">
        <v>883</v>
      </c>
      <c r="U862" s="332" t="s">
        <v>883</v>
      </c>
      <c r="V862" s="284">
        <v>0</v>
      </c>
      <c r="W862" s="284">
        <v>49680</v>
      </c>
      <c r="X862" s="292" t="str">
        <f t="shared" si="627"/>
        <v>OK</v>
      </c>
      <c r="Z862" s="292" t="s">
        <v>883</v>
      </c>
      <c r="AA862" s="284">
        <f t="shared" si="651"/>
        <v>0</v>
      </c>
      <c r="AB862" s="284">
        <f t="shared" si="652"/>
        <v>49680</v>
      </c>
      <c r="AC862" s="292" t="str">
        <f t="shared" si="628"/>
        <v>OK</v>
      </c>
      <c r="AE862" s="333" t="str">
        <f t="shared" si="609"/>
        <v>세입없음</v>
      </c>
      <c r="AG862" s="318">
        <f t="shared" si="629"/>
        <v>732</v>
      </c>
      <c r="AH862" s="290" t="str">
        <f t="shared" si="610"/>
        <v>OK</v>
      </c>
      <c r="AJ862" s="292" t="str">
        <f t="array" ref="AJ862">IF(D862="","",INDEX(구분표!$I$2:$I$313, MATCH(1,(구분표!$E$2:$E$313='17년일출'!C862)*(구분표!$F$2:$F$313='17년일출'!D862)*(구분표!$G$2:$G$313='17년일출'!B862),0)))</f>
        <v>0309</v>
      </c>
      <c r="AL862" s="292"/>
    </row>
    <row r="863" spans="1:38" ht="69.95" customHeight="1">
      <c r="A863" s="252">
        <v>853</v>
      </c>
      <c r="B863" s="334" t="str">
        <f>IFERROR(VLOOKUP($D863,구분표!$A$2:$C$313,2,FALSE),"")</f>
        <v>여성가족교육협력위원회</v>
      </c>
      <c r="C863" s="318" t="str">
        <f>IFERROR(VLOOKUP($D863,구분표!$A$2:$C$313,3,FALSE),"")</f>
        <v>복지여성실</v>
      </c>
      <c r="D863" s="299" t="s">
        <v>461</v>
      </c>
      <c r="E863" s="280" t="s">
        <v>822</v>
      </c>
      <c r="F863" s="335"/>
      <c r="G863" s="281">
        <v>1421</v>
      </c>
      <c r="H863" s="280">
        <v>364</v>
      </c>
      <c r="I863" s="336" t="s">
        <v>1076</v>
      </c>
      <c r="J863" s="283">
        <v>4338000</v>
      </c>
      <c r="K863" s="284"/>
      <c r="L863" s="285">
        <v>1133820</v>
      </c>
      <c r="M863" s="286">
        <f t="shared" si="607"/>
        <v>5471820</v>
      </c>
      <c r="N863" s="337"/>
      <c r="O863" s="288">
        <v>1735677</v>
      </c>
      <c r="P863" s="289">
        <f t="shared" si="608"/>
        <v>6073677</v>
      </c>
      <c r="Q863" s="290" t="str">
        <f t="shared" si="650"/>
        <v>X</v>
      </c>
      <c r="R863" s="400" t="s">
        <v>2333</v>
      </c>
      <c r="S863" s="292" t="s">
        <v>883</v>
      </c>
      <c r="U863" s="332" t="s">
        <v>883</v>
      </c>
      <c r="V863" s="284">
        <v>0</v>
      </c>
      <c r="W863" s="284">
        <v>1133820</v>
      </c>
      <c r="X863" s="292" t="str">
        <f t="shared" si="627"/>
        <v>OK</v>
      </c>
      <c r="Z863" s="292" t="s">
        <v>883</v>
      </c>
      <c r="AA863" s="284">
        <f t="shared" si="651"/>
        <v>0</v>
      </c>
      <c r="AB863" s="284">
        <f t="shared" si="652"/>
        <v>1735677</v>
      </c>
      <c r="AC863" s="292" t="str">
        <f t="shared" si="628"/>
        <v>OK</v>
      </c>
      <c r="AE863" s="333" t="str">
        <f t="shared" si="609"/>
        <v>세입없음</v>
      </c>
      <c r="AG863" s="318">
        <f t="shared" si="629"/>
        <v>732</v>
      </c>
      <c r="AH863" s="290" t="str">
        <f t="shared" si="610"/>
        <v>OK</v>
      </c>
      <c r="AJ863" s="292" t="str">
        <f t="array" ref="AJ863">IF(D863="","",INDEX(구분표!$I$2:$I$313, MATCH(1,(구분표!$E$2:$E$313='17년일출'!C863)*(구분표!$F$2:$F$313='17년일출'!D863)*(구분표!$G$2:$G$313='17년일출'!B863),0)))</f>
        <v>0309</v>
      </c>
      <c r="AL863" s="292"/>
    </row>
    <row r="864" spans="1:38" ht="69.95" customHeight="1">
      <c r="A864" s="252">
        <v>854</v>
      </c>
      <c r="B864" s="334" t="str">
        <f>IFERROR(VLOOKUP($D864,구분표!$A$2:$C$313,2,FALSE),"")</f>
        <v>여성가족교육협력위원회</v>
      </c>
      <c r="C864" s="318" t="str">
        <f>IFERROR(VLOOKUP($D864,구분표!$A$2:$C$313,3,FALSE),"")</f>
        <v>복지여성실</v>
      </c>
      <c r="D864" s="299" t="s">
        <v>461</v>
      </c>
      <c r="E864" s="280" t="s">
        <v>822</v>
      </c>
      <c r="F864" s="335" t="s">
        <v>824</v>
      </c>
      <c r="G864" s="281">
        <v>1421</v>
      </c>
      <c r="H864" s="280">
        <v>364</v>
      </c>
      <c r="I864" s="336" t="s">
        <v>1077</v>
      </c>
      <c r="J864" s="283">
        <v>534960</v>
      </c>
      <c r="K864" s="284"/>
      <c r="L864" s="285">
        <v>267480</v>
      </c>
      <c r="M864" s="286">
        <f t="shared" si="607"/>
        <v>802440</v>
      </c>
      <c r="N864" s="337"/>
      <c r="O864" s="288">
        <v>534960</v>
      </c>
      <c r="P864" s="289">
        <f t="shared" si="608"/>
        <v>1069920</v>
      </c>
      <c r="Q864" s="290" t="str">
        <f t="shared" si="650"/>
        <v>X</v>
      </c>
      <c r="R864" s="400" t="s">
        <v>2333</v>
      </c>
      <c r="S864" s="292" t="s">
        <v>883</v>
      </c>
      <c r="U864" s="332" t="s">
        <v>883</v>
      </c>
      <c r="V864" s="284">
        <v>0</v>
      </c>
      <c r="W864" s="284">
        <v>267480</v>
      </c>
      <c r="X864" s="292" t="str">
        <f t="shared" ref="X864:X895" si="653">IF(SUM($K864:$L864)=SUM($V864:$W864),"OK","검토")</f>
        <v>OK</v>
      </c>
      <c r="Z864" s="292" t="s">
        <v>883</v>
      </c>
      <c r="AA864" s="284">
        <f t="shared" si="651"/>
        <v>0</v>
      </c>
      <c r="AB864" s="284">
        <f t="shared" si="652"/>
        <v>534960</v>
      </c>
      <c r="AC864" s="292" t="str">
        <f t="shared" ref="AC864:AC895" si="654">IF(SUM(N864:O864)=SUM(AA864:AB864),"OK","검토")</f>
        <v>OK</v>
      </c>
      <c r="AE864" s="333" t="str">
        <f t="shared" si="609"/>
        <v>세입없음</v>
      </c>
      <c r="AG864" s="318">
        <f t="shared" ref="AG864:AG895" si="655">IF(AE864="","",COUNTIF($AE$7:$AE$925,AE864))</f>
        <v>732</v>
      </c>
      <c r="AH864" s="290" t="str">
        <f t="shared" si="610"/>
        <v>OK</v>
      </c>
      <c r="AJ864" s="292" t="str">
        <f t="array" ref="AJ864">IF(D864="","",INDEX(구분표!$I$2:$I$313, MATCH(1,(구분표!$E$2:$E$313='17년일출'!C864)*(구분표!$F$2:$F$313='17년일출'!D864)*(구분표!$G$2:$G$313='17년일출'!B864),0)))</f>
        <v>0309</v>
      </c>
      <c r="AL864" s="292"/>
    </row>
    <row r="865" spans="1:38" ht="69.95" customHeight="1">
      <c r="A865" s="252">
        <v>855</v>
      </c>
      <c r="B865" s="334" t="str">
        <f>IFERROR(VLOOKUP($D865,구분표!$A$2:$C$313,2,FALSE),"")</f>
        <v>여성가족교육협력위원회</v>
      </c>
      <c r="C865" s="318" t="str">
        <f>IFERROR(VLOOKUP($D865,구분표!$A$2:$C$313,3,FALSE),"")</f>
        <v>복지여성실</v>
      </c>
      <c r="D865" s="299" t="s">
        <v>461</v>
      </c>
      <c r="E865" s="280" t="s">
        <v>822</v>
      </c>
      <c r="F865" s="335" t="s">
        <v>824</v>
      </c>
      <c r="G865" s="281">
        <v>1421</v>
      </c>
      <c r="H865" s="280">
        <v>364</v>
      </c>
      <c r="I865" s="336" t="s">
        <v>1078</v>
      </c>
      <c r="J865" s="283">
        <v>232092</v>
      </c>
      <c r="K865" s="284"/>
      <c r="L865" s="285">
        <v>232092</v>
      </c>
      <c r="M865" s="286">
        <f t="shared" si="607"/>
        <v>464184</v>
      </c>
      <c r="N865" s="337"/>
      <c r="O865" s="288">
        <v>232092</v>
      </c>
      <c r="P865" s="289">
        <f t="shared" si="608"/>
        <v>464184</v>
      </c>
      <c r="Q865" s="290" t="str">
        <f t="shared" si="650"/>
        <v>X</v>
      </c>
      <c r="R865" s="400" t="s">
        <v>2333</v>
      </c>
      <c r="S865" s="292" t="s">
        <v>883</v>
      </c>
      <c r="U865" s="332" t="s">
        <v>883</v>
      </c>
      <c r="V865" s="284">
        <v>0</v>
      </c>
      <c r="W865" s="284">
        <v>232092</v>
      </c>
      <c r="X865" s="292" t="str">
        <f t="shared" si="653"/>
        <v>OK</v>
      </c>
      <c r="Z865" s="292" t="s">
        <v>883</v>
      </c>
      <c r="AA865" s="284">
        <f t="shared" si="651"/>
        <v>0</v>
      </c>
      <c r="AB865" s="284">
        <f t="shared" si="652"/>
        <v>232092</v>
      </c>
      <c r="AC865" s="292" t="str">
        <f t="shared" si="654"/>
        <v>OK</v>
      </c>
      <c r="AE865" s="333" t="str">
        <f t="shared" si="609"/>
        <v>세입없음</v>
      </c>
      <c r="AG865" s="318">
        <f t="shared" si="655"/>
        <v>732</v>
      </c>
      <c r="AH865" s="290" t="str">
        <f t="shared" si="610"/>
        <v>OK</v>
      </c>
      <c r="AJ865" s="292" t="str">
        <f t="array" ref="AJ865">IF(D865="","",INDEX(구분표!$I$2:$I$313, MATCH(1,(구분표!$E$2:$E$313='17년일출'!C865)*(구분표!$F$2:$F$313='17년일출'!D865)*(구분표!$G$2:$G$313='17년일출'!B865),0)))</f>
        <v>0309</v>
      </c>
      <c r="AL865" s="292"/>
    </row>
    <row r="866" spans="1:38" ht="50.1" customHeight="1">
      <c r="A866" s="252">
        <v>856</v>
      </c>
      <c r="B866" s="334" t="str">
        <f>IFERROR(VLOOKUP($D866,구분표!$A$2:$C$313,2,FALSE),"")</f>
        <v>여성가족교육협력위원회</v>
      </c>
      <c r="C866" s="318" t="str">
        <f>IFERROR(VLOOKUP($D866,구분표!$A$2:$C$313,3,FALSE),"")</f>
        <v>복지여성실</v>
      </c>
      <c r="D866" s="299" t="s">
        <v>461</v>
      </c>
      <c r="E866" s="280" t="s">
        <v>822</v>
      </c>
      <c r="F866" s="335"/>
      <c r="G866" s="281">
        <v>1423</v>
      </c>
      <c r="H866" s="280">
        <v>398</v>
      </c>
      <c r="I866" s="336" t="s">
        <v>1079</v>
      </c>
      <c r="J866" s="283">
        <v>138000</v>
      </c>
      <c r="K866" s="284"/>
      <c r="L866" s="285">
        <v>142000</v>
      </c>
      <c r="M866" s="286">
        <f t="shared" si="607"/>
        <v>280000</v>
      </c>
      <c r="N866" s="337"/>
      <c r="O866" s="288">
        <v>142000</v>
      </c>
      <c r="P866" s="289">
        <f t="shared" ref="P866:P889" si="656">J866+N866+O866</f>
        <v>280000</v>
      </c>
      <c r="Q866" s="290" t="str">
        <f t="shared" si="650"/>
        <v>X</v>
      </c>
      <c r="R866" s="400"/>
      <c r="S866" s="292" t="s">
        <v>883</v>
      </c>
      <c r="U866" s="332" t="s">
        <v>883</v>
      </c>
      <c r="V866" s="284">
        <v>0</v>
      </c>
      <c r="W866" s="284">
        <v>142000</v>
      </c>
      <c r="X866" s="292" t="str">
        <f t="shared" si="653"/>
        <v>OK</v>
      </c>
      <c r="Z866" s="292" t="s">
        <v>883</v>
      </c>
      <c r="AA866" s="284">
        <f t="shared" si="651"/>
        <v>0</v>
      </c>
      <c r="AB866" s="284">
        <f t="shared" si="652"/>
        <v>142000</v>
      </c>
      <c r="AC866" s="292" t="str">
        <f t="shared" si="654"/>
        <v>OK</v>
      </c>
      <c r="AE866" s="333" t="str">
        <f t="shared" ref="AE866:AE889" si="657">IF(U866="","",IF(U866="도비","세입없음","직접입력"))</f>
        <v>세입없음</v>
      </c>
      <c r="AG866" s="318">
        <f t="shared" si="655"/>
        <v>732</v>
      </c>
      <c r="AH866" s="290" t="str">
        <f t="shared" ref="AH866:AH889" si="658">IF(U866="","",IF(AND(U866="도비",AE866="세입없음"),"OK",IF(AND(U866&lt;&gt;"도비",AE866&lt;&gt;""),"OK","@@")))</f>
        <v>OK</v>
      </c>
      <c r="AJ866" s="292" t="str">
        <f t="array" ref="AJ866">IF(D866="","",INDEX(구분표!$I$2:$I$313, MATCH(1,(구분표!$E$2:$E$313='17년일출'!C866)*(구분표!$F$2:$F$313='17년일출'!D866)*(구분표!$G$2:$G$313='17년일출'!B866),0)))</f>
        <v>0309</v>
      </c>
      <c r="AL866" s="292"/>
    </row>
    <row r="867" spans="1:38" ht="50.1" customHeight="1">
      <c r="A867" s="252">
        <v>857</v>
      </c>
      <c r="B867" s="334" t="str">
        <f>IFERROR(VLOOKUP($D867,구분표!$A$2:$C$313,2,FALSE),"")</f>
        <v>여성가족교육협력위원회</v>
      </c>
      <c r="C867" s="318" t="str">
        <f>IFERROR(VLOOKUP($D867,구분표!$A$2:$C$313,3,FALSE),"")</f>
        <v>복지여성실</v>
      </c>
      <c r="D867" s="299" t="s">
        <v>461</v>
      </c>
      <c r="E867" s="280" t="s">
        <v>822</v>
      </c>
      <c r="F867" s="335"/>
      <c r="G867" s="281">
        <v>1423</v>
      </c>
      <c r="H867" s="280">
        <v>409</v>
      </c>
      <c r="I867" s="336" t="s">
        <v>1080</v>
      </c>
      <c r="J867" s="283">
        <v>70000</v>
      </c>
      <c r="K867" s="284"/>
      <c r="L867" s="285">
        <v>10000</v>
      </c>
      <c r="M867" s="286">
        <f t="shared" si="607"/>
        <v>80000</v>
      </c>
      <c r="N867" s="337"/>
      <c r="O867" s="288">
        <v>10000</v>
      </c>
      <c r="P867" s="289">
        <f t="shared" si="656"/>
        <v>80000</v>
      </c>
      <c r="Q867" s="290" t="str">
        <f t="shared" si="650"/>
        <v>X</v>
      </c>
      <c r="R867" s="400"/>
      <c r="S867" s="292" t="s">
        <v>883</v>
      </c>
      <c r="U867" s="332" t="s">
        <v>883</v>
      </c>
      <c r="V867" s="284">
        <v>0</v>
      </c>
      <c r="W867" s="284">
        <v>10000</v>
      </c>
      <c r="X867" s="292" t="str">
        <f t="shared" si="653"/>
        <v>OK</v>
      </c>
      <c r="Z867" s="292" t="s">
        <v>883</v>
      </c>
      <c r="AA867" s="284">
        <f t="shared" si="651"/>
        <v>0</v>
      </c>
      <c r="AB867" s="284">
        <f t="shared" si="652"/>
        <v>10000</v>
      </c>
      <c r="AC867" s="292" t="str">
        <f t="shared" si="654"/>
        <v>OK</v>
      </c>
      <c r="AE867" s="333" t="str">
        <f t="shared" si="657"/>
        <v>세입없음</v>
      </c>
      <c r="AG867" s="318">
        <f t="shared" si="655"/>
        <v>732</v>
      </c>
      <c r="AH867" s="290" t="str">
        <f t="shared" si="658"/>
        <v>OK</v>
      </c>
      <c r="AJ867" s="292" t="str">
        <f t="array" ref="AJ867">IF(D867="","",INDEX(구분표!$I$2:$I$313, MATCH(1,(구분표!$E$2:$E$313='17년일출'!C867)*(구분표!$F$2:$F$313='17년일출'!D867)*(구분표!$G$2:$G$313='17년일출'!B867),0)))</f>
        <v>0309</v>
      </c>
      <c r="AL867" s="292"/>
    </row>
    <row r="868" spans="1:38" ht="50.1" customHeight="1">
      <c r="A868" s="252">
        <v>858</v>
      </c>
      <c r="B868" s="334" t="str">
        <f>IFERROR(VLOOKUP($D868,구분표!$A$2:$C$313,2,FALSE),"")</f>
        <v>여성가족교육협력위원회</v>
      </c>
      <c r="C868" s="318" t="str">
        <f>IFERROR(VLOOKUP($D868,구분표!$A$2:$C$313,3,FALSE),"")</f>
        <v>복지여성실</v>
      </c>
      <c r="D868" s="299" t="s">
        <v>461</v>
      </c>
      <c r="E868" s="280" t="s">
        <v>822</v>
      </c>
      <c r="F868" s="335"/>
      <c r="G868" s="281">
        <v>1424</v>
      </c>
      <c r="H868" s="280">
        <v>417</v>
      </c>
      <c r="I868" s="336" t="s">
        <v>1081</v>
      </c>
      <c r="J868" s="283">
        <v>43000</v>
      </c>
      <c r="K868" s="284"/>
      <c r="L868" s="285">
        <v>70000</v>
      </c>
      <c r="M868" s="286">
        <f t="shared" si="607"/>
        <v>113000</v>
      </c>
      <c r="N868" s="337"/>
      <c r="O868" s="288"/>
      <c r="P868" s="289">
        <f t="shared" si="656"/>
        <v>43000</v>
      </c>
      <c r="Q868" s="290" t="str">
        <f t="shared" si="650"/>
        <v>X</v>
      </c>
      <c r="R868" s="400"/>
      <c r="S868" s="292" t="s">
        <v>883</v>
      </c>
      <c r="U868" s="332" t="s">
        <v>883</v>
      </c>
      <c r="V868" s="284">
        <v>0</v>
      </c>
      <c r="W868" s="284">
        <v>70000</v>
      </c>
      <c r="X868" s="292" t="str">
        <f t="shared" si="653"/>
        <v>OK</v>
      </c>
      <c r="Z868" s="292" t="s">
        <v>883</v>
      </c>
      <c r="AA868" s="284">
        <f t="shared" si="651"/>
        <v>0</v>
      </c>
      <c r="AB868" s="284">
        <f t="shared" si="652"/>
        <v>0</v>
      </c>
      <c r="AC868" s="292" t="str">
        <f t="shared" si="654"/>
        <v>OK</v>
      </c>
      <c r="AE868" s="333" t="str">
        <f t="shared" si="657"/>
        <v>세입없음</v>
      </c>
      <c r="AG868" s="318">
        <f t="shared" si="655"/>
        <v>732</v>
      </c>
      <c r="AH868" s="290" t="str">
        <f t="shared" si="658"/>
        <v>OK</v>
      </c>
      <c r="AJ868" s="292" t="str">
        <f t="array" ref="AJ868">IF(D868="","",INDEX(구분표!$I$2:$I$313, MATCH(1,(구분표!$E$2:$E$313='17년일출'!C868)*(구분표!$F$2:$F$313='17년일출'!D868)*(구분표!$G$2:$G$313='17년일출'!B868),0)))</f>
        <v>0309</v>
      </c>
      <c r="AL868" s="292"/>
    </row>
    <row r="869" spans="1:38" ht="50.1" customHeight="1">
      <c r="A869" s="252">
        <v>859</v>
      </c>
      <c r="B869" s="334" t="str">
        <f>IFERROR(VLOOKUP($D869,구분표!$A$2:$C$313,2,FALSE),"")</f>
        <v>여성가족교육협력위원회</v>
      </c>
      <c r="C869" s="318" t="str">
        <f>IFERROR(VLOOKUP($D869,구분표!$A$2:$C$313,3,FALSE),"")</f>
        <v>복지여성실</v>
      </c>
      <c r="D869" s="299" t="s">
        <v>461</v>
      </c>
      <c r="E869" s="280" t="s">
        <v>822</v>
      </c>
      <c r="F869" s="335"/>
      <c r="G869" s="281">
        <v>1424</v>
      </c>
      <c r="H869" s="280">
        <v>420</v>
      </c>
      <c r="I869" s="336" t="s">
        <v>1082</v>
      </c>
      <c r="J869" s="283">
        <v>12000</v>
      </c>
      <c r="K869" s="284"/>
      <c r="L869" s="285">
        <v>4000</v>
      </c>
      <c r="M869" s="286">
        <f t="shared" si="607"/>
        <v>16000</v>
      </c>
      <c r="N869" s="337"/>
      <c r="O869" s="288">
        <v>4000</v>
      </c>
      <c r="P869" s="289">
        <f t="shared" si="656"/>
        <v>16000</v>
      </c>
      <c r="Q869" s="290" t="str">
        <f t="shared" si="650"/>
        <v>X</v>
      </c>
      <c r="R869" s="400"/>
      <c r="S869" s="292" t="s">
        <v>883</v>
      </c>
      <c r="U869" s="332" t="s">
        <v>883</v>
      </c>
      <c r="V869" s="284">
        <v>0</v>
      </c>
      <c r="W869" s="284">
        <v>4000</v>
      </c>
      <c r="X869" s="292" t="str">
        <f t="shared" si="653"/>
        <v>OK</v>
      </c>
      <c r="Z869" s="292" t="s">
        <v>883</v>
      </c>
      <c r="AA869" s="284">
        <f t="shared" si="651"/>
        <v>0</v>
      </c>
      <c r="AB869" s="284">
        <f t="shared" si="652"/>
        <v>4000</v>
      </c>
      <c r="AC869" s="292" t="str">
        <f t="shared" si="654"/>
        <v>OK</v>
      </c>
      <c r="AE869" s="333" t="str">
        <f t="shared" si="657"/>
        <v>세입없음</v>
      </c>
      <c r="AG869" s="318">
        <f t="shared" si="655"/>
        <v>732</v>
      </c>
      <c r="AH869" s="290" t="str">
        <f t="shared" si="658"/>
        <v>OK</v>
      </c>
      <c r="AJ869" s="292" t="str">
        <f t="array" ref="AJ869">IF(D869="","",INDEX(구분표!$I$2:$I$313, MATCH(1,(구분표!$E$2:$E$313='17년일출'!C869)*(구분표!$F$2:$F$313='17년일출'!D869)*(구분표!$G$2:$G$313='17년일출'!B869),0)))</f>
        <v>0309</v>
      </c>
      <c r="AL869" s="292"/>
    </row>
    <row r="870" spans="1:38" ht="110.1" customHeight="1">
      <c r="A870" s="252">
        <v>860</v>
      </c>
      <c r="B870" s="334" t="str">
        <f>IFERROR(VLOOKUP($D870,구분표!$A$2:$C$313,2,FALSE),"")</f>
        <v>여성가족교육협력위원회</v>
      </c>
      <c r="C870" s="318" t="str">
        <f>IFERROR(VLOOKUP($D870,구분표!$A$2:$C$313,3,FALSE),"")</f>
        <v>복지여성실</v>
      </c>
      <c r="D870" s="299" t="s">
        <v>461</v>
      </c>
      <c r="E870" s="280" t="s">
        <v>822</v>
      </c>
      <c r="F870" s="335"/>
      <c r="G870" s="281">
        <v>1429</v>
      </c>
      <c r="H870" s="280">
        <v>503</v>
      </c>
      <c r="I870" s="336" t="s">
        <v>1083</v>
      </c>
      <c r="J870" s="283">
        <v>942000</v>
      </c>
      <c r="K870" s="284">
        <v>-442000</v>
      </c>
      <c r="L870" s="285"/>
      <c r="M870" s="286">
        <f t="shared" si="607"/>
        <v>500000</v>
      </c>
      <c r="N870" s="337">
        <v>-442000</v>
      </c>
      <c r="O870" s="288"/>
      <c r="P870" s="289">
        <f t="shared" si="656"/>
        <v>500000</v>
      </c>
      <c r="Q870" s="290" t="str">
        <f t="shared" si="650"/>
        <v>X</v>
      </c>
      <c r="R870" s="400" t="s">
        <v>2132</v>
      </c>
      <c r="S870" s="292" t="s">
        <v>883</v>
      </c>
      <c r="U870" s="332" t="s">
        <v>883</v>
      </c>
      <c r="V870" s="284">
        <v>0</v>
      </c>
      <c r="W870" s="284">
        <v>-442000</v>
      </c>
      <c r="X870" s="292" t="str">
        <f t="shared" si="653"/>
        <v>OK</v>
      </c>
      <c r="Z870" s="292" t="s">
        <v>883</v>
      </c>
      <c r="AA870" s="284">
        <f t="shared" si="651"/>
        <v>0</v>
      </c>
      <c r="AB870" s="284">
        <f t="shared" si="652"/>
        <v>-442000</v>
      </c>
      <c r="AC870" s="292" t="str">
        <f t="shared" si="654"/>
        <v>OK</v>
      </c>
      <c r="AE870" s="333" t="str">
        <f t="shared" si="657"/>
        <v>세입없음</v>
      </c>
      <c r="AG870" s="318">
        <f t="shared" si="655"/>
        <v>732</v>
      </c>
      <c r="AH870" s="290" t="str">
        <f t="shared" si="658"/>
        <v>OK</v>
      </c>
      <c r="AJ870" s="292" t="str">
        <f t="array" ref="AJ870">IF(D870="","",INDEX(구분표!$I$2:$I$313, MATCH(1,(구분표!$E$2:$E$313='17년일출'!C870)*(구분표!$F$2:$F$313='17년일출'!D870)*(구분표!$G$2:$G$313='17년일출'!B870),0)))</f>
        <v>0309</v>
      </c>
      <c r="AL870" s="292"/>
    </row>
    <row r="871" spans="1:38" ht="50.1" customHeight="1">
      <c r="A871" s="252">
        <v>861</v>
      </c>
      <c r="B871" s="334" t="str">
        <f>IFERROR(VLOOKUP($D871,구분표!$A$2:$C$313,2,FALSE),"")</f>
        <v>여성가족교육협력위원회</v>
      </c>
      <c r="C871" s="318" t="str">
        <f>IFERROR(VLOOKUP($D871,구분표!$A$2:$C$313,3,FALSE),"")</f>
        <v>복지여성실</v>
      </c>
      <c r="D871" s="299" t="s">
        <v>461</v>
      </c>
      <c r="E871" s="280" t="s">
        <v>822</v>
      </c>
      <c r="F871" s="335"/>
      <c r="G871" s="281">
        <v>1429</v>
      </c>
      <c r="H871" s="280">
        <v>503</v>
      </c>
      <c r="I871" s="336" t="s">
        <v>1084</v>
      </c>
      <c r="J871" s="283">
        <v>13000</v>
      </c>
      <c r="K871" s="284">
        <v>-13000</v>
      </c>
      <c r="L871" s="285"/>
      <c r="M871" s="286">
        <f t="shared" si="607"/>
        <v>0</v>
      </c>
      <c r="N871" s="337">
        <v>-13000</v>
      </c>
      <c r="O871" s="288"/>
      <c r="P871" s="289">
        <f t="shared" si="656"/>
        <v>0</v>
      </c>
      <c r="Q871" s="290" t="str">
        <f t="shared" si="650"/>
        <v>X</v>
      </c>
      <c r="R871" s="400"/>
      <c r="S871" s="292" t="s">
        <v>883</v>
      </c>
      <c r="U871" s="332" t="s">
        <v>883</v>
      </c>
      <c r="V871" s="284">
        <v>0</v>
      </c>
      <c r="W871" s="284">
        <v>-13000</v>
      </c>
      <c r="X871" s="292" t="str">
        <f t="shared" si="653"/>
        <v>OK</v>
      </c>
      <c r="Z871" s="292" t="s">
        <v>883</v>
      </c>
      <c r="AA871" s="284">
        <f t="shared" si="651"/>
        <v>0</v>
      </c>
      <c r="AB871" s="284">
        <f t="shared" si="652"/>
        <v>-13000</v>
      </c>
      <c r="AC871" s="292" t="str">
        <f t="shared" si="654"/>
        <v>OK</v>
      </c>
      <c r="AE871" s="333" t="str">
        <f t="shared" si="657"/>
        <v>세입없음</v>
      </c>
      <c r="AG871" s="318">
        <f t="shared" si="655"/>
        <v>732</v>
      </c>
      <c r="AH871" s="290" t="str">
        <f t="shared" si="658"/>
        <v>OK</v>
      </c>
      <c r="AJ871" s="292" t="str">
        <f t="array" ref="AJ871">IF(D871="","",INDEX(구분표!$I$2:$I$313, MATCH(1,(구분표!$E$2:$E$313='17년일출'!C871)*(구분표!$F$2:$F$313='17년일출'!D871)*(구분표!$G$2:$G$313='17년일출'!B871),0)))</f>
        <v>0309</v>
      </c>
      <c r="AL871" s="292"/>
    </row>
    <row r="872" spans="1:38" ht="69.95" customHeight="1">
      <c r="A872" s="252">
        <v>862</v>
      </c>
      <c r="B872" s="334" t="str">
        <f>IFERROR(VLOOKUP($D872,구분표!$A$2:$C$313,2,FALSE),"")</f>
        <v>여성가족교육협력위원회</v>
      </c>
      <c r="C872" s="318" t="str">
        <f>IFERROR(VLOOKUP($D872,구분표!$A$2:$C$313,3,FALSE),"")</f>
        <v>복지여성실</v>
      </c>
      <c r="D872" s="299" t="s">
        <v>461</v>
      </c>
      <c r="E872" s="280" t="s">
        <v>822</v>
      </c>
      <c r="F872" s="335"/>
      <c r="G872" s="281">
        <v>1429</v>
      </c>
      <c r="H872" s="280">
        <v>503</v>
      </c>
      <c r="I872" s="336" t="s">
        <v>1085</v>
      </c>
      <c r="J872" s="283">
        <v>5000</v>
      </c>
      <c r="K872" s="284">
        <v>-5000</v>
      </c>
      <c r="L872" s="285"/>
      <c r="M872" s="286">
        <f t="shared" si="607"/>
        <v>0</v>
      </c>
      <c r="N872" s="337">
        <v>-5000</v>
      </c>
      <c r="O872" s="288"/>
      <c r="P872" s="289">
        <f t="shared" si="656"/>
        <v>0</v>
      </c>
      <c r="Q872" s="290" t="str">
        <f t="shared" si="650"/>
        <v>X</v>
      </c>
      <c r="R872" s="400"/>
      <c r="S872" s="292" t="s">
        <v>883</v>
      </c>
      <c r="U872" s="332" t="s">
        <v>883</v>
      </c>
      <c r="V872" s="284">
        <v>0</v>
      </c>
      <c r="W872" s="284">
        <v>-5000</v>
      </c>
      <c r="X872" s="292" t="str">
        <f t="shared" si="653"/>
        <v>OK</v>
      </c>
      <c r="Z872" s="292" t="s">
        <v>883</v>
      </c>
      <c r="AA872" s="284">
        <f t="shared" si="651"/>
        <v>0</v>
      </c>
      <c r="AB872" s="284">
        <f t="shared" si="652"/>
        <v>-5000</v>
      </c>
      <c r="AC872" s="292" t="str">
        <f t="shared" si="654"/>
        <v>OK</v>
      </c>
      <c r="AE872" s="333" t="str">
        <f t="shared" si="657"/>
        <v>세입없음</v>
      </c>
      <c r="AG872" s="318">
        <f t="shared" si="655"/>
        <v>732</v>
      </c>
      <c r="AH872" s="290" t="str">
        <f t="shared" si="658"/>
        <v>OK</v>
      </c>
      <c r="AJ872" s="292" t="str">
        <f t="array" ref="AJ872">IF(D872="","",INDEX(구분표!$I$2:$I$313, MATCH(1,(구분표!$E$2:$E$313='17년일출'!C872)*(구분표!$F$2:$F$313='17년일출'!D872)*(구분표!$G$2:$G$313='17년일출'!B872),0)))</f>
        <v>0309</v>
      </c>
      <c r="AL872" s="292"/>
    </row>
    <row r="873" spans="1:38" ht="50.1" customHeight="1">
      <c r="A873" s="252">
        <v>863</v>
      </c>
      <c r="B873" s="334" t="str">
        <f>IFERROR(VLOOKUP($D873,구분표!$A$2:$C$313,2,FALSE),"")</f>
        <v>여성가족교육협력위원회</v>
      </c>
      <c r="C873" s="318" t="str">
        <f>IFERROR(VLOOKUP($D873,구분표!$A$2:$C$313,3,FALSE),"")</f>
        <v>복지여성실</v>
      </c>
      <c r="D873" s="299" t="s">
        <v>461</v>
      </c>
      <c r="E873" s="280" t="s">
        <v>822</v>
      </c>
      <c r="F873" s="335"/>
      <c r="G873" s="281">
        <v>1428</v>
      </c>
      <c r="H873" s="280">
        <v>499</v>
      </c>
      <c r="I873" s="336" t="s">
        <v>1086</v>
      </c>
      <c r="J873" s="283">
        <v>178175</v>
      </c>
      <c r="K873" s="284"/>
      <c r="L873" s="285">
        <v>10250</v>
      </c>
      <c r="M873" s="286">
        <f t="shared" si="607"/>
        <v>188425</v>
      </c>
      <c r="N873" s="337"/>
      <c r="O873" s="288">
        <v>10250</v>
      </c>
      <c r="P873" s="289">
        <f t="shared" si="656"/>
        <v>188425</v>
      </c>
      <c r="Q873" s="290" t="str">
        <f t="shared" si="650"/>
        <v>X</v>
      </c>
      <c r="R873" s="372"/>
      <c r="S873" s="332" t="s">
        <v>1273</v>
      </c>
      <c r="T873" s="373"/>
      <c r="U873" s="355" t="s">
        <v>1275</v>
      </c>
      <c r="V873" s="284">
        <v>0</v>
      </c>
      <c r="W873" s="284">
        <v>10250</v>
      </c>
      <c r="X873" s="292" t="str">
        <f t="shared" si="653"/>
        <v>OK</v>
      </c>
      <c r="Z873" s="292" t="s">
        <v>831</v>
      </c>
      <c r="AA873" s="284">
        <v>2590</v>
      </c>
      <c r="AB873" s="284">
        <v>7660</v>
      </c>
      <c r="AC873" s="292" t="str">
        <f t="shared" si="654"/>
        <v>OK</v>
      </c>
      <c r="AE873" s="333" t="s">
        <v>2013</v>
      </c>
      <c r="AG873" s="318">
        <f t="shared" si="655"/>
        <v>9</v>
      </c>
      <c r="AH873" s="290" t="str">
        <f t="shared" si="658"/>
        <v>OK</v>
      </c>
      <c r="AJ873" s="292" t="str">
        <f t="array" ref="AJ873">IF(D873="","",INDEX(구분표!$I$2:$I$313, MATCH(1,(구분표!$E$2:$E$313='17년일출'!C873)*(구분표!$F$2:$F$313='17년일출'!D873)*(구분표!$G$2:$G$313='17년일출'!B873),0)))</f>
        <v>0309</v>
      </c>
      <c r="AL873" s="292"/>
    </row>
    <row r="874" spans="1:38" ht="50.1" customHeight="1">
      <c r="A874" s="252">
        <v>864</v>
      </c>
      <c r="B874" s="334" t="str">
        <f>IFERROR(VLOOKUP($D874,구분표!$A$2:$C$313,2,FALSE),"")</f>
        <v>여성가족교육협력위원회</v>
      </c>
      <c r="C874" s="318" t="str">
        <f>IFERROR(VLOOKUP($D874,구분표!$A$2:$C$313,3,FALSE),"")</f>
        <v>복지여성실</v>
      </c>
      <c r="D874" s="299" t="s">
        <v>461</v>
      </c>
      <c r="E874" s="280" t="s">
        <v>822</v>
      </c>
      <c r="F874" s="335"/>
      <c r="G874" s="281">
        <v>1428</v>
      </c>
      <c r="H874" s="280">
        <v>499</v>
      </c>
      <c r="I874" s="336" t="s">
        <v>1087</v>
      </c>
      <c r="J874" s="283">
        <v>178175</v>
      </c>
      <c r="K874" s="284"/>
      <c r="L874" s="285">
        <v>10250</v>
      </c>
      <c r="M874" s="286">
        <f t="shared" si="607"/>
        <v>188425</v>
      </c>
      <c r="N874" s="337"/>
      <c r="O874" s="288">
        <v>10250</v>
      </c>
      <c r="P874" s="289">
        <f t="shared" si="656"/>
        <v>188425</v>
      </c>
      <c r="Q874" s="290" t="str">
        <f t="shared" si="650"/>
        <v>X</v>
      </c>
      <c r="R874" s="372"/>
      <c r="S874" s="332" t="s">
        <v>1273</v>
      </c>
      <c r="T874" s="373"/>
      <c r="U874" s="355" t="s">
        <v>1275</v>
      </c>
      <c r="V874" s="284">
        <v>0</v>
      </c>
      <c r="W874" s="284">
        <v>10250</v>
      </c>
      <c r="X874" s="292" t="str">
        <f t="shared" si="653"/>
        <v>OK</v>
      </c>
      <c r="Z874" s="292" t="s">
        <v>831</v>
      </c>
      <c r="AA874" s="284">
        <v>2590</v>
      </c>
      <c r="AB874" s="284">
        <v>7660</v>
      </c>
      <c r="AC874" s="292" t="str">
        <f t="shared" si="654"/>
        <v>OK</v>
      </c>
      <c r="AE874" s="333" t="s">
        <v>2013</v>
      </c>
      <c r="AG874" s="318">
        <f t="shared" si="655"/>
        <v>9</v>
      </c>
      <c r="AH874" s="290" t="str">
        <f t="shared" si="658"/>
        <v>OK</v>
      </c>
      <c r="AJ874" s="292" t="str">
        <f t="array" ref="AJ874">IF(D874="","",INDEX(구분표!$I$2:$I$313, MATCH(1,(구분표!$E$2:$E$313='17년일출'!C874)*(구분표!$F$2:$F$313='17년일출'!D874)*(구분표!$G$2:$G$313='17년일출'!B874),0)))</f>
        <v>0309</v>
      </c>
      <c r="AL874" s="292"/>
    </row>
    <row r="875" spans="1:38" ht="50.1" customHeight="1">
      <c r="A875" s="252">
        <v>865</v>
      </c>
      <c r="B875" s="334" t="str">
        <f>IFERROR(VLOOKUP($D875,구분표!$A$2:$C$313,2,FALSE),"")</f>
        <v>여성가족교육협력위원회</v>
      </c>
      <c r="C875" s="318" t="str">
        <f>IFERROR(VLOOKUP($D875,구분표!$A$2:$C$313,3,FALSE),"")</f>
        <v>복지여성실</v>
      </c>
      <c r="D875" s="299" t="s">
        <v>608</v>
      </c>
      <c r="E875" s="280" t="s">
        <v>822</v>
      </c>
      <c r="F875" s="335" t="s">
        <v>826</v>
      </c>
      <c r="G875" s="281">
        <v>1402</v>
      </c>
      <c r="H875" s="280"/>
      <c r="I875" s="363" t="s">
        <v>2073</v>
      </c>
      <c r="J875" s="283">
        <v>10000</v>
      </c>
      <c r="K875" s="284"/>
      <c r="L875" s="285"/>
      <c r="M875" s="286">
        <f>J875+K875+L875</f>
        <v>10000</v>
      </c>
      <c r="N875" s="337"/>
      <c r="O875" s="288">
        <v>10000</v>
      </c>
      <c r="P875" s="289">
        <f>J875+N875+O875</f>
        <v>20000</v>
      </c>
      <c r="Q875" s="290" t="str">
        <f>IF(AND((M875=0),(P875&gt;0)),"O",IF(AND((K875&lt;0),(M875-P875&lt;0)),"O","X"))</f>
        <v>X</v>
      </c>
      <c r="R875" s="371" t="s">
        <v>2111</v>
      </c>
      <c r="S875" s="292" t="s">
        <v>1893</v>
      </c>
      <c r="U875" s="332" t="s">
        <v>1981</v>
      </c>
      <c r="V875" s="284"/>
      <c r="W875" s="284"/>
      <c r="X875" s="292" t="str">
        <f t="shared" si="653"/>
        <v>OK</v>
      </c>
      <c r="Z875" s="292" t="s">
        <v>899</v>
      </c>
      <c r="AA875" s="284">
        <v>10000</v>
      </c>
      <c r="AB875" s="284">
        <v>0</v>
      </c>
      <c r="AC875" s="292" t="str">
        <f t="shared" si="654"/>
        <v>OK</v>
      </c>
      <c r="AE875" s="333" t="s">
        <v>2074</v>
      </c>
      <c r="AG875" s="318">
        <f t="shared" si="655"/>
        <v>2</v>
      </c>
      <c r="AH875" s="290" t="str">
        <f>IF(U875="","",IF(AND(U875="도비",AE875="세입없음"),"OK",IF(AND(U875&lt;&gt;"도비",AE875&lt;&gt;""),"OK","@@")))</f>
        <v>OK</v>
      </c>
      <c r="AJ875" s="292" t="str">
        <f t="array" ref="AJ875">IF(D875="","",INDEX(구분표!$I$2:$I$313, MATCH(1,(구분표!$E$2:$E$313='17년일출'!C875)*(구분표!$F$2:$F$313='17년일출'!D875)*(구분표!$G$2:$G$313='17년일출'!B875),0)))</f>
        <v>0307</v>
      </c>
      <c r="AL875" s="292"/>
    </row>
    <row r="876" spans="1:38" ht="50.1" customHeight="1">
      <c r="A876" s="252">
        <v>866</v>
      </c>
      <c r="B876" s="334" t="str">
        <f>IFERROR(VLOOKUP($D876,구분표!$A$2:$C$313,2,FALSE),"")</f>
        <v>여성가족교육협력위원회</v>
      </c>
      <c r="C876" s="318" t="str">
        <f>IFERROR(VLOOKUP($D876,구분표!$A$2:$C$313,3,FALSE),"")</f>
        <v>교육협력국</v>
      </c>
      <c r="D876" s="299" t="s">
        <v>465</v>
      </c>
      <c r="E876" s="280" t="s">
        <v>822</v>
      </c>
      <c r="F876" s="335"/>
      <c r="G876" s="281">
        <v>1436</v>
      </c>
      <c r="H876" s="280">
        <v>41</v>
      </c>
      <c r="I876" s="339" t="s">
        <v>1280</v>
      </c>
      <c r="J876" s="283">
        <v>280000</v>
      </c>
      <c r="K876" s="284"/>
      <c r="L876" s="285">
        <v>125000</v>
      </c>
      <c r="M876" s="286">
        <f t="shared" si="607"/>
        <v>405000</v>
      </c>
      <c r="N876" s="337"/>
      <c r="O876" s="288">
        <v>125000</v>
      </c>
      <c r="P876" s="289">
        <f t="shared" si="656"/>
        <v>405000</v>
      </c>
      <c r="Q876" s="290" t="str">
        <f t="shared" si="650"/>
        <v>X</v>
      </c>
      <c r="R876" s="400" t="s">
        <v>2133</v>
      </c>
      <c r="S876" s="355" t="s">
        <v>883</v>
      </c>
      <c r="T876" s="373"/>
      <c r="U876" s="355" t="s">
        <v>883</v>
      </c>
      <c r="V876" s="284">
        <v>0</v>
      </c>
      <c r="W876" s="284">
        <v>125000</v>
      </c>
      <c r="X876" s="292" t="str">
        <f t="shared" si="653"/>
        <v>OK</v>
      </c>
      <c r="Z876" s="292" t="s">
        <v>883</v>
      </c>
      <c r="AA876" s="284">
        <f t="shared" ref="AA876:AA909" si="659">IF($U876&lt;&gt;"도비",IF($S876="국도비","직접입력",SUM($N876:$O876)),)</f>
        <v>0</v>
      </c>
      <c r="AB876" s="284">
        <f t="shared" ref="AB876:AB909" si="660">IF($U876="도비",SUM(N876:O876),IF($S876="국도비","직접입력",SUM(N876:O876)-AA876))</f>
        <v>125000</v>
      </c>
      <c r="AC876" s="292" t="str">
        <f t="shared" si="654"/>
        <v>OK</v>
      </c>
      <c r="AE876" s="333" t="str">
        <f t="shared" si="657"/>
        <v>세입없음</v>
      </c>
      <c r="AG876" s="318">
        <f t="shared" si="655"/>
        <v>732</v>
      </c>
      <c r="AH876" s="290" t="str">
        <f t="shared" si="658"/>
        <v>OK</v>
      </c>
      <c r="AJ876" s="292" t="str">
        <f t="array" ref="AJ876">IF(D876="","",INDEX(구분표!$I$2:$I$313, MATCH(1,(구분표!$E$2:$E$313='17년일출'!C876)*(구분표!$F$2:$F$313='17년일출'!D876)*(구분표!$G$2:$G$313='17년일출'!B876),0)))</f>
        <v>0311</v>
      </c>
      <c r="AL876" s="292"/>
    </row>
    <row r="877" spans="1:38" ht="50.1" customHeight="1">
      <c r="A877" s="252">
        <v>867</v>
      </c>
      <c r="B877" s="334" t="str">
        <f>IFERROR(VLOOKUP($D877,구분표!$A$2:$C$313,2,FALSE),"")</f>
        <v>여성가족교육협력위원회</v>
      </c>
      <c r="C877" s="318" t="str">
        <f>IFERROR(VLOOKUP($D877,구분표!$A$2:$C$313,3,FALSE),"")</f>
        <v>교육협력국</v>
      </c>
      <c r="D877" s="299" t="s">
        <v>465</v>
      </c>
      <c r="E877" s="280" t="s">
        <v>822</v>
      </c>
      <c r="F877" s="335"/>
      <c r="G877" s="281">
        <v>1436</v>
      </c>
      <c r="H877" s="280">
        <v>46</v>
      </c>
      <c r="I877" s="336" t="s">
        <v>1088</v>
      </c>
      <c r="J877" s="283">
        <v>1685855</v>
      </c>
      <c r="K877" s="284">
        <v>-100000</v>
      </c>
      <c r="L877" s="285"/>
      <c r="M877" s="286">
        <f t="shared" si="607"/>
        <v>1585855</v>
      </c>
      <c r="N877" s="337">
        <v>-100000</v>
      </c>
      <c r="O877" s="288"/>
      <c r="P877" s="289">
        <f t="shared" si="656"/>
        <v>1585855</v>
      </c>
      <c r="Q877" s="290" t="str">
        <f t="shared" si="650"/>
        <v>X</v>
      </c>
      <c r="R877" s="400"/>
      <c r="S877" s="292" t="s">
        <v>883</v>
      </c>
      <c r="U877" s="332" t="s">
        <v>883</v>
      </c>
      <c r="V877" s="284">
        <v>0</v>
      </c>
      <c r="W877" s="284">
        <v>-100000</v>
      </c>
      <c r="X877" s="292" t="str">
        <f t="shared" si="653"/>
        <v>OK</v>
      </c>
      <c r="Z877" s="292" t="s">
        <v>883</v>
      </c>
      <c r="AA877" s="284">
        <f t="shared" si="659"/>
        <v>0</v>
      </c>
      <c r="AB877" s="284">
        <f t="shared" si="660"/>
        <v>-100000</v>
      </c>
      <c r="AC877" s="292" t="str">
        <f t="shared" si="654"/>
        <v>OK</v>
      </c>
      <c r="AE877" s="333" t="str">
        <f t="shared" si="657"/>
        <v>세입없음</v>
      </c>
      <c r="AG877" s="318">
        <f t="shared" si="655"/>
        <v>732</v>
      </c>
      <c r="AH877" s="290" t="str">
        <f t="shared" si="658"/>
        <v>OK</v>
      </c>
      <c r="AJ877" s="292" t="str">
        <f t="array" ref="AJ877">IF(D877="","",INDEX(구분표!$I$2:$I$313, MATCH(1,(구분표!$E$2:$E$313='17년일출'!C877)*(구분표!$F$2:$F$313='17년일출'!D877)*(구분표!$G$2:$G$313='17년일출'!B877),0)))</f>
        <v>0311</v>
      </c>
      <c r="AL877" s="292"/>
    </row>
    <row r="878" spans="1:38" ht="50.1" customHeight="1">
      <c r="A878" s="252">
        <v>868</v>
      </c>
      <c r="B878" s="334" t="str">
        <f>IFERROR(VLOOKUP($D878,구분표!$A$2:$C$313,2,FALSE),"")</f>
        <v>여성가족교육협력위원회</v>
      </c>
      <c r="C878" s="318" t="str">
        <f>IFERROR(VLOOKUP($D878,구분표!$A$2:$C$313,3,FALSE),"")</f>
        <v>교육협력국</v>
      </c>
      <c r="D878" s="299" t="s">
        <v>465</v>
      </c>
      <c r="E878" s="280" t="s">
        <v>822</v>
      </c>
      <c r="F878" s="335"/>
      <c r="G878" s="281">
        <v>1437</v>
      </c>
      <c r="H878" s="280">
        <v>57</v>
      </c>
      <c r="I878" s="336" t="s">
        <v>1089</v>
      </c>
      <c r="J878" s="283">
        <v>500000</v>
      </c>
      <c r="K878" s="284"/>
      <c r="L878" s="285">
        <v>500000</v>
      </c>
      <c r="M878" s="286">
        <f t="shared" si="607"/>
        <v>1000000</v>
      </c>
      <c r="N878" s="337"/>
      <c r="O878" s="288">
        <v>500000</v>
      </c>
      <c r="P878" s="289">
        <f t="shared" si="656"/>
        <v>1000000</v>
      </c>
      <c r="Q878" s="290" t="str">
        <f t="shared" si="650"/>
        <v>X</v>
      </c>
      <c r="R878" s="400"/>
      <c r="S878" s="292" t="s">
        <v>883</v>
      </c>
      <c r="U878" s="332" t="s">
        <v>883</v>
      </c>
      <c r="V878" s="284">
        <v>0</v>
      </c>
      <c r="W878" s="284">
        <v>500000</v>
      </c>
      <c r="X878" s="292" t="str">
        <f t="shared" si="653"/>
        <v>OK</v>
      </c>
      <c r="Z878" s="292" t="s">
        <v>883</v>
      </c>
      <c r="AA878" s="284">
        <f t="shared" si="659"/>
        <v>0</v>
      </c>
      <c r="AB878" s="284">
        <f t="shared" si="660"/>
        <v>500000</v>
      </c>
      <c r="AC878" s="292" t="str">
        <f t="shared" si="654"/>
        <v>OK</v>
      </c>
      <c r="AE878" s="333" t="str">
        <f t="shared" si="657"/>
        <v>세입없음</v>
      </c>
      <c r="AG878" s="318">
        <f t="shared" si="655"/>
        <v>732</v>
      </c>
      <c r="AH878" s="290" t="str">
        <f t="shared" si="658"/>
        <v>OK</v>
      </c>
      <c r="AJ878" s="292" t="str">
        <f t="array" ref="AJ878">IF(D878="","",INDEX(구분표!$I$2:$I$313, MATCH(1,(구분표!$E$2:$E$313='17년일출'!C878)*(구분표!$F$2:$F$313='17년일출'!D878)*(구분표!$G$2:$G$313='17년일출'!B878),0)))</f>
        <v>0311</v>
      </c>
      <c r="AL878" s="292"/>
    </row>
    <row r="879" spans="1:38" ht="50.1" customHeight="1">
      <c r="A879" s="252">
        <v>869</v>
      </c>
      <c r="B879" s="334" t="str">
        <f>IFERROR(VLOOKUP($D879,구분표!$A$2:$C$313,2,FALSE),"")</f>
        <v>여성가족교육협력위원회</v>
      </c>
      <c r="C879" s="318" t="str">
        <f>IFERROR(VLOOKUP($D879,구분표!$A$2:$C$313,3,FALSE),"")</f>
        <v>교육협력국</v>
      </c>
      <c r="D879" s="299" t="s">
        <v>465</v>
      </c>
      <c r="E879" s="280" t="s">
        <v>822</v>
      </c>
      <c r="F879" s="335"/>
      <c r="G879" s="281">
        <v>1437</v>
      </c>
      <c r="H879" s="280">
        <v>63</v>
      </c>
      <c r="I879" s="336" t="s">
        <v>1090</v>
      </c>
      <c r="J879" s="283">
        <v>725000</v>
      </c>
      <c r="K879" s="284"/>
      <c r="L879" s="285">
        <v>275000</v>
      </c>
      <c r="M879" s="286">
        <f t="shared" si="607"/>
        <v>1000000</v>
      </c>
      <c r="N879" s="337"/>
      <c r="O879" s="288">
        <v>275000</v>
      </c>
      <c r="P879" s="289">
        <f t="shared" si="656"/>
        <v>1000000</v>
      </c>
      <c r="Q879" s="290" t="str">
        <f t="shared" si="650"/>
        <v>X</v>
      </c>
      <c r="R879" s="400"/>
      <c r="S879" s="292" t="s">
        <v>883</v>
      </c>
      <c r="U879" s="332" t="s">
        <v>883</v>
      </c>
      <c r="V879" s="284">
        <v>0</v>
      </c>
      <c r="W879" s="284">
        <v>275000</v>
      </c>
      <c r="X879" s="292" t="str">
        <f t="shared" si="653"/>
        <v>OK</v>
      </c>
      <c r="Z879" s="292" t="s">
        <v>883</v>
      </c>
      <c r="AA879" s="284">
        <f t="shared" si="659"/>
        <v>0</v>
      </c>
      <c r="AB879" s="284">
        <f t="shared" si="660"/>
        <v>275000</v>
      </c>
      <c r="AC879" s="292" t="str">
        <f t="shared" si="654"/>
        <v>OK</v>
      </c>
      <c r="AE879" s="333" t="str">
        <f t="shared" si="657"/>
        <v>세입없음</v>
      </c>
      <c r="AG879" s="318">
        <f t="shared" si="655"/>
        <v>732</v>
      </c>
      <c r="AH879" s="290" t="str">
        <f t="shared" si="658"/>
        <v>OK</v>
      </c>
      <c r="AJ879" s="292" t="str">
        <f t="array" ref="AJ879">IF(D879="","",INDEX(구분표!$I$2:$I$313, MATCH(1,(구분표!$E$2:$E$313='17년일출'!C879)*(구분표!$F$2:$F$313='17년일출'!D879)*(구분표!$G$2:$G$313='17년일출'!B879),0)))</f>
        <v>0311</v>
      </c>
      <c r="AL879" s="292"/>
    </row>
    <row r="880" spans="1:38" ht="73.5" customHeight="1">
      <c r="A880" s="252">
        <v>870</v>
      </c>
      <c r="B880" s="334" t="str">
        <f>IFERROR(VLOOKUP($D880,구분표!$A$2:$C$313,2,FALSE),"")</f>
        <v>여성가족교육협력위원회</v>
      </c>
      <c r="C880" s="318" t="str">
        <f>IFERROR(VLOOKUP($D880,구분표!$A$2:$C$313,3,FALSE),"")</f>
        <v>교육협력국</v>
      </c>
      <c r="D880" s="299" t="s">
        <v>465</v>
      </c>
      <c r="E880" s="280" t="s">
        <v>822</v>
      </c>
      <c r="F880" s="335" t="s">
        <v>824</v>
      </c>
      <c r="G880" s="281">
        <v>1437</v>
      </c>
      <c r="H880" s="280">
        <v>69</v>
      </c>
      <c r="I880" s="336" t="s">
        <v>1091</v>
      </c>
      <c r="J880" s="283">
        <v>1358800</v>
      </c>
      <c r="K880" s="284"/>
      <c r="L880" s="285"/>
      <c r="M880" s="286">
        <f t="shared" si="607"/>
        <v>1358800</v>
      </c>
      <c r="N880" s="337"/>
      <c r="O880" s="288"/>
      <c r="P880" s="289">
        <f t="shared" si="656"/>
        <v>1358800</v>
      </c>
      <c r="Q880" s="290" t="str">
        <f t="shared" si="650"/>
        <v>X</v>
      </c>
      <c r="R880" s="400" t="s">
        <v>2134</v>
      </c>
      <c r="S880" s="292" t="s">
        <v>883</v>
      </c>
      <c r="U880" s="332" t="s">
        <v>883</v>
      </c>
      <c r="V880" s="284">
        <v>0</v>
      </c>
      <c r="W880" s="284">
        <v>0</v>
      </c>
      <c r="X880" s="292" t="str">
        <f t="shared" si="653"/>
        <v>OK</v>
      </c>
      <c r="Z880" s="292" t="s">
        <v>883</v>
      </c>
      <c r="AA880" s="284">
        <f t="shared" si="659"/>
        <v>0</v>
      </c>
      <c r="AB880" s="284">
        <f t="shared" si="660"/>
        <v>0</v>
      </c>
      <c r="AC880" s="292" t="str">
        <f t="shared" si="654"/>
        <v>OK</v>
      </c>
      <c r="AE880" s="333" t="str">
        <f t="shared" si="657"/>
        <v>세입없음</v>
      </c>
      <c r="AG880" s="318">
        <f t="shared" si="655"/>
        <v>732</v>
      </c>
      <c r="AH880" s="290" t="str">
        <f t="shared" si="658"/>
        <v>OK</v>
      </c>
      <c r="AJ880" s="292" t="str">
        <f t="array" ref="AJ880">IF(D880="","",INDEX(구분표!$I$2:$I$313, MATCH(1,(구분표!$E$2:$E$313='17년일출'!C880)*(구분표!$F$2:$F$313='17년일출'!D880)*(구분표!$G$2:$G$313='17년일출'!B880),0)))</f>
        <v>0311</v>
      </c>
      <c r="AL880" s="292"/>
    </row>
    <row r="881" spans="1:38" ht="73.5" customHeight="1">
      <c r="A881" s="252">
        <v>871</v>
      </c>
      <c r="B881" s="334" t="str">
        <f>IFERROR(VLOOKUP($D881,구분표!$A$2:$C$313,2,FALSE),"")</f>
        <v>여성가족교육협력위원회</v>
      </c>
      <c r="C881" s="318" t="str">
        <f>IFERROR(VLOOKUP($D881,구분표!$A$2:$C$313,3,FALSE),"")</f>
        <v>교육협력국</v>
      </c>
      <c r="D881" s="299" t="s">
        <v>465</v>
      </c>
      <c r="E881" s="280" t="s">
        <v>822</v>
      </c>
      <c r="F881" s="335" t="s">
        <v>824</v>
      </c>
      <c r="G881" s="281">
        <v>1437</v>
      </c>
      <c r="H881" s="280">
        <v>69</v>
      </c>
      <c r="I881" s="336" t="s">
        <v>1826</v>
      </c>
      <c r="J881" s="283">
        <v>1641200</v>
      </c>
      <c r="K881" s="284"/>
      <c r="L881" s="285"/>
      <c r="M881" s="286">
        <f t="shared" si="607"/>
        <v>1641200</v>
      </c>
      <c r="N881" s="337"/>
      <c r="O881" s="288"/>
      <c r="P881" s="289">
        <f t="shared" si="656"/>
        <v>1641200</v>
      </c>
      <c r="Q881" s="290" t="str">
        <f t="shared" si="650"/>
        <v>X</v>
      </c>
      <c r="R881" s="400" t="s">
        <v>2134</v>
      </c>
      <c r="S881" s="292" t="s">
        <v>883</v>
      </c>
      <c r="U881" s="332" t="s">
        <v>883</v>
      </c>
      <c r="V881" s="284">
        <v>0</v>
      </c>
      <c r="W881" s="284">
        <v>0</v>
      </c>
      <c r="X881" s="292" t="str">
        <f t="shared" si="653"/>
        <v>OK</v>
      </c>
      <c r="Z881" s="292" t="s">
        <v>883</v>
      </c>
      <c r="AA881" s="284">
        <f t="shared" si="659"/>
        <v>0</v>
      </c>
      <c r="AB881" s="284">
        <f t="shared" si="660"/>
        <v>0</v>
      </c>
      <c r="AC881" s="292" t="str">
        <f t="shared" si="654"/>
        <v>OK</v>
      </c>
      <c r="AE881" s="333" t="str">
        <f t="shared" si="657"/>
        <v>세입없음</v>
      </c>
      <c r="AG881" s="318">
        <f t="shared" si="655"/>
        <v>732</v>
      </c>
      <c r="AH881" s="290" t="str">
        <f t="shared" si="658"/>
        <v>OK</v>
      </c>
      <c r="AJ881" s="292" t="str">
        <f t="array" ref="AJ881">IF(D881="","",INDEX(구분표!$I$2:$I$313, MATCH(1,(구분표!$E$2:$E$313='17년일출'!C881)*(구분표!$F$2:$F$313='17년일출'!D881)*(구분표!$G$2:$G$313='17년일출'!B881),0)))</f>
        <v>0311</v>
      </c>
      <c r="AL881" s="292"/>
    </row>
    <row r="882" spans="1:38" ht="73.5" customHeight="1">
      <c r="A882" s="252">
        <v>872</v>
      </c>
      <c r="B882" s="334" t="str">
        <f>IFERROR(VLOOKUP($D882,구분표!$A$2:$C$313,2,FALSE),"")</f>
        <v>여성가족교육협력위원회</v>
      </c>
      <c r="C882" s="318" t="str">
        <f>IFERROR(VLOOKUP($D882,구분표!$A$2:$C$313,3,FALSE),"")</f>
        <v>교육협력국</v>
      </c>
      <c r="D882" s="299" t="s">
        <v>465</v>
      </c>
      <c r="E882" s="280" t="s">
        <v>822</v>
      </c>
      <c r="F882" s="335" t="s">
        <v>824</v>
      </c>
      <c r="G882" s="281">
        <v>1437</v>
      </c>
      <c r="H882" s="280">
        <v>69</v>
      </c>
      <c r="I882" s="336" t="s">
        <v>1827</v>
      </c>
      <c r="J882" s="283">
        <v>200000</v>
      </c>
      <c r="K882" s="284"/>
      <c r="L882" s="285"/>
      <c r="M882" s="286">
        <f t="shared" ref="M882" si="661">J882+K882+L882</f>
        <v>200000</v>
      </c>
      <c r="N882" s="337"/>
      <c r="O882" s="288"/>
      <c r="P882" s="289">
        <f t="shared" ref="P882" si="662">J882+N882+O882</f>
        <v>200000</v>
      </c>
      <c r="Q882" s="290" t="str">
        <f t="shared" ref="Q882" si="663">IF(AND((M882=0),(P882&gt;0)),"O",IF(AND((K882&lt;0),(M882-P882&lt;0)),"O","X"))</f>
        <v>X</v>
      </c>
      <c r="R882" s="400" t="s">
        <v>2134</v>
      </c>
      <c r="S882" s="292" t="s">
        <v>883</v>
      </c>
      <c r="U882" s="332" t="s">
        <v>883</v>
      </c>
      <c r="V882" s="284">
        <v>0</v>
      </c>
      <c r="W882" s="284">
        <v>0</v>
      </c>
      <c r="X882" s="292" t="str">
        <f t="shared" si="653"/>
        <v>OK</v>
      </c>
      <c r="Z882" s="292" t="s">
        <v>883</v>
      </c>
      <c r="AA882" s="284">
        <f t="shared" si="659"/>
        <v>0</v>
      </c>
      <c r="AB882" s="284">
        <f t="shared" si="660"/>
        <v>0</v>
      </c>
      <c r="AC882" s="292" t="str">
        <f t="shared" si="654"/>
        <v>OK</v>
      </c>
      <c r="AE882" s="333" t="str">
        <f t="shared" ref="AE882" si="664">IF(U882="","",IF(U882="도비","세입없음","직접입력"))</f>
        <v>세입없음</v>
      </c>
      <c r="AG882" s="318">
        <f t="shared" si="655"/>
        <v>732</v>
      </c>
      <c r="AH882" s="290" t="str">
        <f t="shared" ref="AH882" si="665">IF(U882="","",IF(AND(U882="도비",AE882="세입없음"),"OK",IF(AND(U882&lt;&gt;"도비",AE882&lt;&gt;""),"OK","@@")))</f>
        <v>OK</v>
      </c>
      <c r="AJ882" s="292" t="str">
        <f t="array" ref="AJ882">IF(D882="","",INDEX(구분표!$I$2:$I$313, MATCH(1,(구분표!$E$2:$E$313='17년일출'!C882)*(구분표!$F$2:$F$313='17년일출'!D882)*(구분표!$G$2:$G$313='17년일출'!B882),0)))</f>
        <v>0311</v>
      </c>
      <c r="AL882" s="292"/>
    </row>
    <row r="883" spans="1:38" ht="74.25" customHeight="1">
      <c r="A883" s="252">
        <v>873</v>
      </c>
      <c r="B883" s="334" t="str">
        <f>IFERROR(VLOOKUP($D883,구분표!$A$2:$C$313,2,FALSE),"")</f>
        <v>여성가족교육협력위원회</v>
      </c>
      <c r="C883" s="318" t="str">
        <f>IFERROR(VLOOKUP($D883,구분표!$A$2:$C$313,3,FALSE),"")</f>
        <v>교육협력국</v>
      </c>
      <c r="D883" s="299" t="s">
        <v>465</v>
      </c>
      <c r="E883" s="280" t="s">
        <v>822</v>
      </c>
      <c r="F883" s="335" t="s">
        <v>824</v>
      </c>
      <c r="G883" s="281">
        <v>1437</v>
      </c>
      <c r="H883" s="280">
        <v>72</v>
      </c>
      <c r="I883" s="336" t="s">
        <v>1092</v>
      </c>
      <c r="J883" s="283">
        <v>1517800</v>
      </c>
      <c r="K883" s="284"/>
      <c r="L883" s="285"/>
      <c r="M883" s="286">
        <f t="shared" si="607"/>
        <v>1517800</v>
      </c>
      <c r="N883" s="337"/>
      <c r="O883" s="288"/>
      <c r="P883" s="289">
        <f t="shared" si="656"/>
        <v>1517800</v>
      </c>
      <c r="Q883" s="290" t="str">
        <f t="shared" si="650"/>
        <v>X</v>
      </c>
      <c r="R883" s="400" t="s">
        <v>2134</v>
      </c>
      <c r="S883" s="292" t="s">
        <v>883</v>
      </c>
      <c r="U883" s="332" t="s">
        <v>883</v>
      </c>
      <c r="V883" s="284">
        <v>0</v>
      </c>
      <c r="W883" s="284">
        <v>0</v>
      </c>
      <c r="X883" s="292" t="str">
        <f t="shared" si="653"/>
        <v>OK</v>
      </c>
      <c r="Z883" s="292" t="s">
        <v>883</v>
      </c>
      <c r="AA883" s="284">
        <f t="shared" si="659"/>
        <v>0</v>
      </c>
      <c r="AB883" s="284">
        <f t="shared" si="660"/>
        <v>0</v>
      </c>
      <c r="AC883" s="292" t="str">
        <f t="shared" si="654"/>
        <v>OK</v>
      </c>
      <c r="AE883" s="333" t="str">
        <f t="shared" si="657"/>
        <v>세입없음</v>
      </c>
      <c r="AG883" s="318">
        <f t="shared" si="655"/>
        <v>732</v>
      </c>
      <c r="AH883" s="290" t="str">
        <f t="shared" si="658"/>
        <v>OK</v>
      </c>
      <c r="AJ883" s="292" t="str">
        <f t="array" ref="AJ883">IF(D883="","",INDEX(구분표!$I$2:$I$313, MATCH(1,(구분표!$E$2:$E$313='17년일출'!C883)*(구분표!$F$2:$F$313='17년일출'!D883)*(구분표!$G$2:$G$313='17년일출'!B883),0)))</f>
        <v>0311</v>
      </c>
      <c r="AL883" s="292"/>
    </row>
    <row r="884" spans="1:38" ht="74.25" customHeight="1">
      <c r="A884" s="252">
        <v>874</v>
      </c>
      <c r="B884" s="334" t="str">
        <f>IFERROR(VLOOKUP($D884,구분표!$A$2:$C$313,2,FALSE),"")</f>
        <v>여성가족교육협력위원회</v>
      </c>
      <c r="C884" s="318" t="str">
        <f>IFERROR(VLOOKUP($D884,구분표!$A$2:$C$313,3,FALSE),"")</f>
        <v>교육협력국</v>
      </c>
      <c r="D884" s="299" t="s">
        <v>465</v>
      </c>
      <c r="E884" s="280" t="s">
        <v>822</v>
      </c>
      <c r="F884" s="335" t="s">
        <v>824</v>
      </c>
      <c r="G884" s="281">
        <v>1437</v>
      </c>
      <c r="H884" s="280">
        <v>72</v>
      </c>
      <c r="I884" s="336" t="s">
        <v>1828</v>
      </c>
      <c r="J884" s="283">
        <v>482200</v>
      </c>
      <c r="K884" s="284"/>
      <c r="L884" s="285"/>
      <c r="M884" s="286">
        <f t="shared" ref="M884" si="666">J884+K884+L884</f>
        <v>482200</v>
      </c>
      <c r="N884" s="337"/>
      <c r="O884" s="288"/>
      <c r="P884" s="289">
        <f t="shared" ref="P884" si="667">J884+N884+O884</f>
        <v>482200</v>
      </c>
      <c r="Q884" s="290" t="str">
        <f t="shared" ref="Q884" si="668">IF(AND((M884=0),(P884&gt;0)),"O",IF(AND((K884&lt;0),(M884-P884&lt;0)),"O","X"))</f>
        <v>X</v>
      </c>
      <c r="R884" s="400" t="s">
        <v>2134</v>
      </c>
      <c r="S884" s="292" t="s">
        <v>883</v>
      </c>
      <c r="U884" s="332" t="s">
        <v>883</v>
      </c>
      <c r="V884" s="284">
        <v>0</v>
      </c>
      <c r="W884" s="284">
        <v>0</v>
      </c>
      <c r="X884" s="292" t="str">
        <f t="shared" si="653"/>
        <v>OK</v>
      </c>
      <c r="Z884" s="292" t="s">
        <v>883</v>
      </c>
      <c r="AA884" s="284">
        <f t="shared" si="659"/>
        <v>0</v>
      </c>
      <c r="AB884" s="284">
        <f t="shared" si="660"/>
        <v>0</v>
      </c>
      <c r="AC884" s="292" t="str">
        <f t="shared" si="654"/>
        <v>OK</v>
      </c>
      <c r="AE884" s="333" t="str">
        <f t="shared" ref="AE884" si="669">IF(U884="","",IF(U884="도비","세입없음","직접입력"))</f>
        <v>세입없음</v>
      </c>
      <c r="AG884" s="318">
        <f t="shared" si="655"/>
        <v>732</v>
      </c>
      <c r="AH884" s="290" t="str">
        <f t="shared" ref="AH884" si="670">IF(U884="","",IF(AND(U884="도비",AE884="세입없음"),"OK",IF(AND(U884&lt;&gt;"도비",AE884&lt;&gt;""),"OK","@@")))</f>
        <v>OK</v>
      </c>
      <c r="AJ884" s="292" t="str">
        <f t="array" ref="AJ884">IF(D884="","",INDEX(구분표!$I$2:$I$313, MATCH(1,(구분표!$E$2:$E$313='17년일출'!C884)*(구분표!$F$2:$F$313='17년일출'!D884)*(구분표!$G$2:$G$313='17년일출'!B884),0)))</f>
        <v>0311</v>
      </c>
      <c r="AL884" s="292"/>
    </row>
    <row r="885" spans="1:38" ht="79.5" customHeight="1">
      <c r="A885" s="252">
        <v>875</v>
      </c>
      <c r="B885" s="334" t="str">
        <f>IFERROR(VLOOKUP($D885,구분표!$A$2:$C$313,2,FALSE),"")</f>
        <v>여성가족교육협력위원회</v>
      </c>
      <c r="C885" s="318" t="str">
        <f>IFERROR(VLOOKUP($D885,구분표!$A$2:$C$313,3,FALSE),"")</f>
        <v>교육협력국</v>
      </c>
      <c r="D885" s="299" t="s">
        <v>465</v>
      </c>
      <c r="E885" s="280" t="s">
        <v>822</v>
      </c>
      <c r="F885" s="335" t="s">
        <v>824</v>
      </c>
      <c r="G885" s="281">
        <v>1438</v>
      </c>
      <c r="H885" s="280">
        <v>81</v>
      </c>
      <c r="I885" s="336" t="s">
        <v>1524</v>
      </c>
      <c r="J885" s="283">
        <v>150000</v>
      </c>
      <c r="K885" s="284"/>
      <c r="L885" s="285"/>
      <c r="M885" s="286">
        <f t="shared" si="607"/>
        <v>150000</v>
      </c>
      <c r="N885" s="337"/>
      <c r="O885" s="288"/>
      <c r="P885" s="289">
        <f t="shared" si="656"/>
        <v>150000</v>
      </c>
      <c r="Q885" s="290" t="str">
        <f t="shared" si="650"/>
        <v>X</v>
      </c>
      <c r="R885" s="372" t="s">
        <v>1525</v>
      </c>
      <c r="S885" s="292" t="s">
        <v>1269</v>
      </c>
      <c r="U885" s="332" t="s">
        <v>1269</v>
      </c>
      <c r="V885" s="284">
        <v>0</v>
      </c>
      <c r="W885" s="284">
        <v>0</v>
      </c>
      <c r="X885" s="292" t="str">
        <f t="shared" si="653"/>
        <v>OK</v>
      </c>
      <c r="Z885" s="292" t="s">
        <v>883</v>
      </c>
      <c r="AA885" s="284">
        <f t="shared" si="659"/>
        <v>0</v>
      </c>
      <c r="AB885" s="284">
        <f t="shared" si="660"/>
        <v>0</v>
      </c>
      <c r="AC885" s="292" t="str">
        <f t="shared" si="654"/>
        <v>OK</v>
      </c>
      <c r="AE885" s="333" t="str">
        <f t="shared" si="657"/>
        <v>세입없음</v>
      </c>
      <c r="AG885" s="318">
        <f t="shared" si="655"/>
        <v>732</v>
      </c>
      <c r="AH885" s="290" t="str">
        <f t="shared" si="658"/>
        <v>OK</v>
      </c>
      <c r="AJ885" s="292" t="str">
        <f t="array" ref="AJ885">IF(D885="","",INDEX(구분표!$I$2:$I$313, MATCH(1,(구분표!$E$2:$E$313='17년일출'!C885)*(구분표!$F$2:$F$313='17년일출'!D885)*(구분표!$G$2:$G$313='17년일출'!B885),0)))</f>
        <v>0311</v>
      </c>
      <c r="AL885" s="292"/>
    </row>
    <row r="886" spans="1:38" ht="92.25" customHeight="1">
      <c r="A886" s="252">
        <v>876</v>
      </c>
      <c r="B886" s="334" t="str">
        <f>IFERROR(VLOOKUP($D886,구분표!$A$2:$C$313,2,FALSE),"")</f>
        <v>여성가족교육협력위원회</v>
      </c>
      <c r="C886" s="318" t="str">
        <f>IFERROR(VLOOKUP($D886,구분표!$A$2:$C$313,3,FALSE),"")</f>
        <v>교육협력국</v>
      </c>
      <c r="D886" s="299" t="s">
        <v>465</v>
      </c>
      <c r="E886" s="280" t="s">
        <v>822</v>
      </c>
      <c r="F886" s="335" t="s">
        <v>824</v>
      </c>
      <c r="G886" s="281">
        <v>1438</v>
      </c>
      <c r="H886" s="280">
        <v>84</v>
      </c>
      <c r="I886" s="336" t="s">
        <v>1545</v>
      </c>
      <c r="J886" s="283">
        <v>100000</v>
      </c>
      <c r="K886" s="284"/>
      <c r="L886" s="285"/>
      <c r="M886" s="286">
        <f t="shared" si="607"/>
        <v>100000</v>
      </c>
      <c r="N886" s="337"/>
      <c r="O886" s="288"/>
      <c r="P886" s="289">
        <f t="shared" si="656"/>
        <v>100000</v>
      </c>
      <c r="Q886" s="290" t="str">
        <f t="shared" si="650"/>
        <v>X</v>
      </c>
      <c r="R886" s="372" t="s">
        <v>1548</v>
      </c>
      <c r="S886" s="292" t="s">
        <v>1269</v>
      </c>
      <c r="U886" s="332" t="s">
        <v>1269</v>
      </c>
      <c r="V886" s="284">
        <v>0</v>
      </c>
      <c r="W886" s="284">
        <v>0</v>
      </c>
      <c r="X886" s="292" t="str">
        <f t="shared" si="653"/>
        <v>OK</v>
      </c>
      <c r="Z886" s="292" t="s">
        <v>883</v>
      </c>
      <c r="AA886" s="284">
        <f t="shared" si="659"/>
        <v>0</v>
      </c>
      <c r="AB886" s="284">
        <f t="shared" si="660"/>
        <v>0</v>
      </c>
      <c r="AC886" s="292" t="str">
        <f t="shared" si="654"/>
        <v>OK</v>
      </c>
      <c r="AE886" s="333" t="str">
        <f t="shared" si="657"/>
        <v>세입없음</v>
      </c>
      <c r="AG886" s="318">
        <f t="shared" si="655"/>
        <v>732</v>
      </c>
      <c r="AH886" s="290" t="str">
        <f t="shared" si="658"/>
        <v>OK</v>
      </c>
      <c r="AJ886" s="292" t="str">
        <f t="array" ref="AJ886">IF(D886="","",INDEX(구분표!$I$2:$I$313, MATCH(1,(구분표!$E$2:$E$313='17년일출'!C886)*(구분표!$F$2:$F$313='17년일출'!D886)*(구분표!$G$2:$G$313='17년일출'!B886),0)))</f>
        <v>0311</v>
      </c>
      <c r="AL886" s="292"/>
    </row>
    <row r="887" spans="1:38" ht="50.1" customHeight="1">
      <c r="A887" s="252">
        <v>877</v>
      </c>
      <c r="B887" s="334" t="str">
        <f>IFERROR(VLOOKUP($D887,구분표!$A$2:$C$313,2,FALSE),"")</f>
        <v>여성가족교육협력위원회</v>
      </c>
      <c r="C887" s="318" t="str">
        <f>IFERROR(VLOOKUP($D887,구분표!$A$2:$C$313,3,FALSE),"")</f>
        <v>교육협력국</v>
      </c>
      <c r="D887" s="299" t="s">
        <v>465</v>
      </c>
      <c r="E887" s="280" t="s">
        <v>822</v>
      </c>
      <c r="F887" s="335" t="s">
        <v>824</v>
      </c>
      <c r="G887" s="281">
        <v>1438</v>
      </c>
      <c r="H887" s="280">
        <v>91</v>
      </c>
      <c r="I887" s="336" t="s">
        <v>1272</v>
      </c>
      <c r="J887" s="283">
        <v>330000</v>
      </c>
      <c r="K887" s="284"/>
      <c r="L887" s="285">
        <v>170000</v>
      </c>
      <c r="M887" s="286">
        <f t="shared" si="607"/>
        <v>500000</v>
      </c>
      <c r="N887" s="337"/>
      <c r="O887" s="288">
        <v>170000</v>
      </c>
      <c r="P887" s="289">
        <f t="shared" si="656"/>
        <v>500000</v>
      </c>
      <c r="Q887" s="290" t="str">
        <f t="shared" si="650"/>
        <v>X</v>
      </c>
      <c r="R887" s="400"/>
      <c r="S887" s="292" t="s">
        <v>883</v>
      </c>
      <c r="U887" s="332" t="s">
        <v>883</v>
      </c>
      <c r="V887" s="284">
        <v>0</v>
      </c>
      <c r="W887" s="284">
        <v>170000</v>
      </c>
      <c r="X887" s="292" t="str">
        <f t="shared" si="653"/>
        <v>OK</v>
      </c>
      <c r="Z887" s="292" t="s">
        <v>883</v>
      </c>
      <c r="AA887" s="284">
        <f t="shared" si="659"/>
        <v>0</v>
      </c>
      <c r="AB887" s="284">
        <f t="shared" si="660"/>
        <v>170000</v>
      </c>
      <c r="AC887" s="292" t="str">
        <f t="shared" si="654"/>
        <v>OK</v>
      </c>
      <c r="AE887" s="333" t="str">
        <f t="shared" si="657"/>
        <v>세입없음</v>
      </c>
      <c r="AG887" s="318">
        <f t="shared" si="655"/>
        <v>732</v>
      </c>
      <c r="AH887" s="290" t="str">
        <f t="shared" si="658"/>
        <v>OK</v>
      </c>
      <c r="AJ887" s="292" t="str">
        <f t="array" ref="AJ887">IF(D887="","",INDEX(구분표!$I$2:$I$313, MATCH(1,(구분표!$E$2:$E$313='17년일출'!C887)*(구분표!$F$2:$F$313='17년일출'!D887)*(구분표!$G$2:$G$313='17년일출'!B887),0)))</f>
        <v>0311</v>
      </c>
      <c r="AL887" s="292"/>
    </row>
    <row r="888" spans="1:38" ht="50.1" customHeight="1">
      <c r="A888" s="252">
        <v>878</v>
      </c>
      <c r="B888" s="334" t="str">
        <f>IFERROR(VLOOKUP($D888,구분표!$A$2:$C$313,2,FALSE),"")</f>
        <v>여성가족교육협력위원회</v>
      </c>
      <c r="C888" s="318" t="str">
        <f>IFERROR(VLOOKUP($D888,구분표!$A$2:$C$313,3,FALSE),"")</f>
        <v>교육협력국</v>
      </c>
      <c r="D888" s="299" t="s">
        <v>468</v>
      </c>
      <c r="E888" s="280" t="s">
        <v>822</v>
      </c>
      <c r="F888" s="335" t="s">
        <v>824</v>
      </c>
      <c r="G888" s="281">
        <v>1441</v>
      </c>
      <c r="H888" s="280">
        <v>123</v>
      </c>
      <c r="I888" s="336" t="s">
        <v>1093</v>
      </c>
      <c r="J888" s="283">
        <v>30000</v>
      </c>
      <c r="K888" s="284"/>
      <c r="L888" s="285">
        <v>20000</v>
      </c>
      <c r="M888" s="286">
        <f t="shared" si="607"/>
        <v>50000</v>
      </c>
      <c r="N888" s="337"/>
      <c r="O888" s="288">
        <v>20000</v>
      </c>
      <c r="P888" s="289">
        <f t="shared" si="656"/>
        <v>50000</v>
      </c>
      <c r="Q888" s="290" t="str">
        <f t="shared" si="650"/>
        <v>X</v>
      </c>
      <c r="R888" s="400"/>
      <c r="S888" s="292" t="s">
        <v>883</v>
      </c>
      <c r="U888" s="332" t="s">
        <v>883</v>
      </c>
      <c r="V888" s="284">
        <v>0</v>
      </c>
      <c r="W888" s="284">
        <v>20000</v>
      </c>
      <c r="X888" s="292" t="str">
        <f t="shared" si="653"/>
        <v>OK</v>
      </c>
      <c r="Z888" s="292" t="s">
        <v>883</v>
      </c>
      <c r="AA888" s="284">
        <f t="shared" si="659"/>
        <v>0</v>
      </c>
      <c r="AB888" s="284">
        <f t="shared" si="660"/>
        <v>20000</v>
      </c>
      <c r="AC888" s="292" t="str">
        <f t="shared" si="654"/>
        <v>OK</v>
      </c>
      <c r="AE888" s="333" t="str">
        <f t="shared" si="657"/>
        <v>세입없음</v>
      </c>
      <c r="AG888" s="318">
        <f t="shared" si="655"/>
        <v>732</v>
      </c>
      <c r="AH888" s="290" t="str">
        <f t="shared" si="658"/>
        <v>OK</v>
      </c>
      <c r="AJ888" s="292" t="str">
        <f t="array" ref="AJ888">IF(D888="","",INDEX(구분표!$I$2:$I$313, MATCH(1,(구분표!$E$2:$E$313='17년일출'!C888)*(구분표!$F$2:$F$313='17년일출'!D888)*(구분표!$G$2:$G$313='17년일출'!B888),0)))</f>
        <v>0312</v>
      </c>
      <c r="AL888" s="292"/>
    </row>
    <row r="889" spans="1:38" ht="88.5" customHeight="1">
      <c r="A889" s="252">
        <v>879</v>
      </c>
      <c r="B889" s="334" t="str">
        <f>IFERROR(VLOOKUP($D889,구분표!$A$2:$C$313,2,FALSE),"")</f>
        <v>여성가족교육협력위원회</v>
      </c>
      <c r="C889" s="318" t="str">
        <f>IFERROR(VLOOKUP($D889,구분표!$A$2:$C$313,3,FALSE),"")</f>
        <v>교육협력국</v>
      </c>
      <c r="D889" s="299" t="s">
        <v>468</v>
      </c>
      <c r="E889" s="280" t="s">
        <v>822</v>
      </c>
      <c r="F889" s="335"/>
      <c r="G889" s="281">
        <v>1442</v>
      </c>
      <c r="H889" s="280">
        <v>135</v>
      </c>
      <c r="I889" s="336" t="s">
        <v>1546</v>
      </c>
      <c r="J889" s="283">
        <v>156000</v>
      </c>
      <c r="K889" s="284"/>
      <c r="L889" s="285"/>
      <c r="M889" s="286">
        <f t="shared" si="607"/>
        <v>156000</v>
      </c>
      <c r="N889" s="337"/>
      <c r="O889" s="288"/>
      <c r="P889" s="289">
        <f t="shared" si="656"/>
        <v>156000</v>
      </c>
      <c r="Q889" s="290" t="str">
        <f t="shared" si="650"/>
        <v>X</v>
      </c>
      <c r="R889" s="371" t="s">
        <v>2135</v>
      </c>
      <c r="S889" s="292" t="s">
        <v>883</v>
      </c>
      <c r="U889" s="332" t="s">
        <v>883</v>
      </c>
      <c r="V889" s="284">
        <v>0</v>
      </c>
      <c r="W889" s="284">
        <v>0</v>
      </c>
      <c r="X889" s="292" t="str">
        <f t="shared" si="653"/>
        <v>OK</v>
      </c>
      <c r="Z889" s="292" t="s">
        <v>883</v>
      </c>
      <c r="AA889" s="284">
        <f t="shared" si="659"/>
        <v>0</v>
      </c>
      <c r="AB889" s="284">
        <f t="shared" si="660"/>
        <v>0</v>
      </c>
      <c r="AC889" s="292" t="str">
        <f t="shared" si="654"/>
        <v>OK</v>
      </c>
      <c r="AE889" s="333" t="str">
        <f t="shared" si="657"/>
        <v>세입없음</v>
      </c>
      <c r="AG889" s="318">
        <f t="shared" si="655"/>
        <v>732</v>
      </c>
      <c r="AH889" s="290" t="str">
        <f t="shared" si="658"/>
        <v>OK</v>
      </c>
      <c r="AJ889" s="292" t="str">
        <f t="array" ref="AJ889">IF(D889="","",INDEX(구분표!$I$2:$I$313, MATCH(1,(구분표!$E$2:$E$313='17년일출'!C889)*(구분표!$F$2:$F$313='17년일출'!D889)*(구분표!$G$2:$G$313='17년일출'!B889),0)))</f>
        <v>0312</v>
      </c>
      <c r="AL889" s="292"/>
    </row>
    <row r="890" spans="1:38" ht="72.75" customHeight="1">
      <c r="A890" s="252">
        <v>880</v>
      </c>
      <c r="B890" s="334" t="str">
        <f>IFERROR(VLOOKUP($D890,구분표!$A$2:$C$313,2,FALSE),"")</f>
        <v>여성가족교육협력위원회</v>
      </c>
      <c r="C890" s="318" t="str">
        <f>IFERROR(VLOOKUP($D890,구분표!$A$2:$C$313,3,FALSE),"")</f>
        <v>교육협력국</v>
      </c>
      <c r="D890" s="299" t="s">
        <v>468</v>
      </c>
      <c r="E890" s="280" t="s">
        <v>823</v>
      </c>
      <c r="F890" s="335"/>
      <c r="G890" s="281"/>
      <c r="H890" s="280">
        <v>144</v>
      </c>
      <c r="I890" s="336" t="s">
        <v>1547</v>
      </c>
      <c r="J890" s="283">
        <v>0</v>
      </c>
      <c r="K890" s="284"/>
      <c r="L890" s="285">
        <v>144000</v>
      </c>
      <c r="M890" s="286">
        <f t="shared" si="607"/>
        <v>144000</v>
      </c>
      <c r="N890" s="337"/>
      <c r="O890" s="288">
        <v>144000</v>
      </c>
      <c r="P890" s="289">
        <f t="shared" ref="P890:P900" si="671">J890+N890+O890</f>
        <v>144000</v>
      </c>
      <c r="Q890" s="290" t="str">
        <f t="shared" si="650"/>
        <v>X</v>
      </c>
      <c r="R890" s="400" t="s">
        <v>2136</v>
      </c>
      <c r="S890" s="292" t="s">
        <v>883</v>
      </c>
      <c r="U890" s="332" t="s">
        <v>883</v>
      </c>
      <c r="V890" s="284">
        <v>0</v>
      </c>
      <c r="W890" s="284">
        <v>144000</v>
      </c>
      <c r="X890" s="292" t="str">
        <f t="shared" si="653"/>
        <v>OK</v>
      </c>
      <c r="Z890" s="292" t="s">
        <v>883</v>
      </c>
      <c r="AA890" s="284">
        <f t="shared" si="659"/>
        <v>0</v>
      </c>
      <c r="AB890" s="284">
        <f t="shared" si="660"/>
        <v>144000</v>
      </c>
      <c r="AC890" s="292" t="str">
        <f t="shared" si="654"/>
        <v>OK</v>
      </c>
      <c r="AE890" s="333" t="str">
        <f t="shared" ref="AE890:AE900" si="672">IF(U890="","",IF(U890="도비","세입없음","직접입력"))</f>
        <v>세입없음</v>
      </c>
      <c r="AG890" s="318">
        <f t="shared" si="655"/>
        <v>732</v>
      </c>
      <c r="AH890" s="290" t="str">
        <f t="shared" ref="AH890:AH900" si="673">IF(U890="","",IF(AND(U890="도비",AE890="세입없음"),"OK",IF(AND(U890&lt;&gt;"도비",AE890&lt;&gt;""),"OK","@@")))</f>
        <v>OK</v>
      </c>
      <c r="AJ890" s="292" t="str">
        <f t="array" ref="AJ890">IF(D890="","",INDEX(구분표!$I$2:$I$313, MATCH(1,(구분표!$E$2:$E$313='17년일출'!C890)*(구분표!$F$2:$F$313='17년일출'!D890)*(구분표!$G$2:$G$313='17년일출'!B890),0)))</f>
        <v>0312</v>
      </c>
      <c r="AL890" s="292"/>
    </row>
    <row r="891" spans="1:38" ht="50.1" customHeight="1">
      <c r="A891" s="252">
        <v>881</v>
      </c>
      <c r="B891" s="334" t="str">
        <f>IFERROR(VLOOKUP($D891,구분표!$A$2:$C$313,2,FALSE),"")</f>
        <v>여성가족교육협력위원회</v>
      </c>
      <c r="C891" s="318" t="str">
        <f>IFERROR(VLOOKUP($D891,구분표!$A$2:$C$313,3,FALSE),"")</f>
        <v>교육협력국</v>
      </c>
      <c r="D891" s="299" t="s">
        <v>468</v>
      </c>
      <c r="E891" s="280" t="s">
        <v>822</v>
      </c>
      <c r="F891" s="335"/>
      <c r="G891" s="281">
        <v>1443</v>
      </c>
      <c r="H891" s="280">
        <v>161</v>
      </c>
      <c r="I891" s="336" t="s">
        <v>1094</v>
      </c>
      <c r="J891" s="283">
        <v>300000</v>
      </c>
      <c r="K891" s="284"/>
      <c r="L891" s="285">
        <v>30000</v>
      </c>
      <c r="M891" s="286">
        <f t="shared" si="607"/>
        <v>330000</v>
      </c>
      <c r="N891" s="337"/>
      <c r="O891" s="288">
        <v>30000</v>
      </c>
      <c r="P891" s="289">
        <f t="shared" si="671"/>
        <v>330000</v>
      </c>
      <c r="Q891" s="290" t="str">
        <f t="shared" si="650"/>
        <v>X</v>
      </c>
      <c r="R891" s="400"/>
      <c r="S891" s="292" t="s">
        <v>883</v>
      </c>
      <c r="U891" s="332" t="s">
        <v>883</v>
      </c>
      <c r="V891" s="284">
        <v>0</v>
      </c>
      <c r="W891" s="284">
        <v>30000</v>
      </c>
      <c r="X891" s="292" t="str">
        <f t="shared" si="653"/>
        <v>OK</v>
      </c>
      <c r="Z891" s="292" t="s">
        <v>883</v>
      </c>
      <c r="AA891" s="284">
        <f t="shared" si="659"/>
        <v>0</v>
      </c>
      <c r="AB891" s="284">
        <f t="shared" si="660"/>
        <v>30000</v>
      </c>
      <c r="AC891" s="292" t="str">
        <f t="shared" si="654"/>
        <v>OK</v>
      </c>
      <c r="AE891" s="333" t="str">
        <f t="shared" si="672"/>
        <v>세입없음</v>
      </c>
      <c r="AG891" s="318">
        <f t="shared" si="655"/>
        <v>732</v>
      </c>
      <c r="AH891" s="290" t="str">
        <f t="shared" si="673"/>
        <v>OK</v>
      </c>
      <c r="AJ891" s="292" t="str">
        <f t="array" ref="AJ891">IF(D891="","",INDEX(구분표!$I$2:$I$313, MATCH(1,(구분표!$E$2:$E$313='17년일출'!C891)*(구분표!$F$2:$F$313='17년일출'!D891)*(구분표!$G$2:$G$313='17년일출'!B891),0)))</f>
        <v>0312</v>
      </c>
      <c r="AL891" s="292"/>
    </row>
    <row r="892" spans="1:38" ht="50.1" customHeight="1">
      <c r="A892" s="252">
        <v>882</v>
      </c>
      <c r="B892" s="334" t="str">
        <f>IFERROR(VLOOKUP($D892,구분표!$A$2:$C$313,2,FALSE),"")</f>
        <v>여성가족교육협력위원회</v>
      </c>
      <c r="C892" s="318" t="str">
        <f>IFERROR(VLOOKUP($D892,구분표!$A$2:$C$313,3,FALSE),"")</f>
        <v>교육협력국</v>
      </c>
      <c r="D892" s="299" t="s">
        <v>468</v>
      </c>
      <c r="E892" s="280" t="s">
        <v>822</v>
      </c>
      <c r="F892" s="335" t="s">
        <v>824</v>
      </c>
      <c r="G892" s="281">
        <v>1443</v>
      </c>
      <c r="H892" s="280">
        <v>165</v>
      </c>
      <c r="I892" s="336" t="s">
        <v>1095</v>
      </c>
      <c r="J892" s="283">
        <v>803733</v>
      </c>
      <c r="K892" s="284">
        <v>-153733</v>
      </c>
      <c r="L892" s="285"/>
      <c r="M892" s="286">
        <f t="shared" si="607"/>
        <v>650000</v>
      </c>
      <c r="N892" s="337">
        <v>-153733</v>
      </c>
      <c r="O892" s="288"/>
      <c r="P892" s="289">
        <f t="shared" si="671"/>
        <v>650000</v>
      </c>
      <c r="Q892" s="290" t="str">
        <f t="shared" si="650"/>
        <v>X</v>
      </c>
      <c r="R892" s="400"/>
      <c r="S892" s="292" t="s">
        <v>883</v>
      </c>
      <c r="U892" s="332" t="s">
        <v>883</v>
      </c>
      <c r="V892" s="284">
        <v>0</v>
      </c>
      <c r="W892" s="284">
        <v>-153733</v>
      </c>
      <c r="X892" s="292" t="str">
        <f t="shared" si="653"/>
        <v>OK</v>
      </c>
      <c r="Z892" s="292" t="s">
        <v>883</v>
      </c>
      <c r="AA892" s="284">
        <f t="shared" si="659"/>
        <v>0</v>
      </c>
      <c r="AB892" s="284">
        <f t="shared" si="660"/>
        <v>-153733</v>
      </c>
      <c r="AC892" s="292" t="str">
        <f t="shared" si="654"/>
        <v>OK</v>
      </c>
      <c r="AE892" s="333" t="str">
        <f t="shared" si="672"/>
        <v>세입없음</v>
      </c>
      <c r="AG892" s="318">
        <f t="shared" si="655"/>
        <v>732</v>
      </c>
      <c r="AH892" s="290" t="str">
        <f t="shared" si="673"/>
        <v>OK</v>
      </c>
      <c r="AJ892" s="292" t="str">
        <f t="array" ref="AJ892">IF(D892="","",INDEX(구분표!$I$2:$I$313, MATCH(1,(구분표!$E$2:$E$313='17년일출'!C892)*(구분표!$F$2:$F$313='17년일출'!D892)*(구분표!$G$2:$G$313='17년일출'!B892),0)))</f>
        <v>0312</v>
      </c>
      <c r="AL892" s="292"/>
    </row>
    <row r="893" spans="1:38" ht="50.1" customHeight="1">
      <c r="A893" s="252">
        <v>883</v>
      </c>
      <c r="B893" s="334" t="str">
        <f>IFERROR(VLOOKUP($D893,구분표!$A$2:$C$313,2,FALSE),"")</f>
        <v>여성가족교육협력위원회</v>
      </c>
      <c r="C893" s="318" t="str">
        <f>IFERROR(VLOOKUP($D893,구분표!$A$2:$C$313,3,FALSE),"")</f>
        <v>교육협력국</v>
      </c>
      <c r="D893" s="299" t="s">
        <v>470</v>
      </c>
      <c r="E893" s="280" t="s">
        <v>822</v>
      </c>
      <c r="F893" s="335"/>
      <c r="G893" s="281">
        <v>1445</v>
      </c>
      <c r="H893" s="280">
        <v>179</v>
      </c>
      <c r="I893" s="336" t="s">
        <v>1096</v>
      </c>
      <c r="J893" s="283">
        <v>350000</v>
      </c>
      <c r="K893" s="284"/>
      <c r="L893" s="285">
        <v>100000</v>
      </c>
      <c r="M893" s="286">
        <f t="shared" si="607"/>
        <v>450000</v>
      </c>
      <c r="N893" s="337"/>
      <c r="O893" s="288">
        <v>100000</v>
      </c>
      <c r="P893" s="289">
        <f t="shared" si="671"/>
        <v>450000</v>
      </c>
      <c r="Q893" s="290" t="str">
        <f t="shared" si="650"/>
        <v>X</v>
      </c>
      <c r="R893" s="400"/>
      <c r="S893" s="292" t="s">
        <v>883</v>
      </c>
      <c r="U893" s="332" t="s">
        <v>883</v>
      </c>
      <c r="V893" s="284">
        <v>0</v>
      </c>
      <c r="W893" s="284">
        <v>100000</v>
      </c>
      <c r="X893" s="292" t="str">
        <f t="shared" si="653"/>
        <v>OK</v>
      </c>
      <c r="Z893" s="292" t="s">
        <v>883</v>
      </c>
      <c r="AA893" s="284">
        <f t="shared" si="659"/>
        <v>0</v>
      </c>
      <c r="AB893" s="284">
        <f t="shared" si="660"/>
        <v>100000</v>
      </c>
      <c r="AC893" s="292" t="str">
        <f t="shared" si="654"/>
        <v>OK</v>
      </c>
      <c r="AE893" s="333" t="str">
        <f t="shared" si="672"/>
        <v>세입없음</v>
      </c>
      <c r="AG893" s="318">
        <f t="shared" si="655"/>
        <v>732</v>
      </c>
      <c r="AH893" s="290" t="str">
        <f t="shared" si="673"/>
        <v>OK</v>
      </c>
      <c r="AJ893" s="292" t="str">
        <f t="array" ref="AJ893">IF(D893="","",INDEX(구분표!$I$2:$I$313, MATCH(1,(구분표!$E$2:$E$313='17년일출'!C893)*(구분표!$F$2:$F$313='17년일출'!D893)*(구분표!$G$2:$G$313='17년일출'!B893),0)))</f>
        <v>0313</v>
      </c>
      <c r="AL893" s="292"/>
    </row>
    <row r="894" spans="1:38" ht="50.1" customHeight="1">
      <c r="A894" s="252">
        <v>884</v>
      </c>
      <c r="B894" s="334" t="str">
        <f>IFERROR(VLOOKUP($D894,구분표!$A$2:$C$313,2,FALSE),"")</f>
        <v>여성가족교육협력위원회</v>
      </c>
      <c r="C894" s="318" t="str">
        <f>IFERROR(VLOOKUP($D894,구분표!$A$2:$C$313,3,FALSE),"")</f>
        <v>교육협력국</v>
      </c>
      <c r="D894" s="299" t="s">
        <v>470</v>
      </c>
      <c r="E894" s="280" t="s">
        <v>822</v>
      </c>
      <c r="F894" s="335" t="s">
        <v>824</v>
      </c>
      <c r="G894" s="281">
        <v>1445</v>
      </c>
      <c r="H894" s="280">
        <v>194</v>
      </c>
      <c r="I894" s="336" t="s">
        <v>1097</v>
      </c>
      <c r="J894" s="283">
        <v>150000</v>
      </c>
      <c r="K894" s="284"/>
      <c r="L894" s="285">
        <v>150000</v>
      </c>
      <c r="M894" s="286">
        <f t="shared" si="607"/>
        <v>300000</v>
      </c>
      <c r="N894" s="337"/>
      <c r="O894" s="288">
        <v>150000</v>
      </c>
      <c r="P894" s="289">
        <f t="shared" si="671"/>
        <v>300000</v>
      </c>
      <c r="Q894" s="290" t="str">
        <f t="shared" si="650"/>
        <v>X</v>
      </c>
      <c r="R894" s="400"/>
      <c r="S894" s="292" t="s">
        <v>883</v>
      </c>
      <c r="U894" s="332" t="s">
        <v>883</v>
      </c>
      <c r="V894" s="284">
        <v>0</v>
      </c>
      <c r="W894" s="284">
        <v>150000</v>
      </c>
      <c r="X894" s="292" t="str">
        <f t="shared" si="653"/>
        <v>OK</v>
      </c>
      <c r="Z894" s="292" t="s">
        <v>883</v>
      </c>
      <c r="AA894" s="284">
        <f t="shared" si="659"/>
        <v>0</v>
      </c>
      <c r="AB894" s="284">
        <f t="shared" si="660"/>
        <v>150000</v>
      </c>
      <c r="AC894" s="292" t="str">
        <f t="shared" si="654"/>
        <v>OK</v>
      </c>
      <c r="AE894" s="333" t="str">
        <f t="shared" si="672"/>
        <v>세입없음</v>
      </c>
      <c r="AG894" s="318">
        <f t="shared" si="655"/>
        <v>732</v>
      </c>
      <c r="AH894" s="290" t="str">
        <f t="shared" si="673"/>
        <v>OK</v>
      </c>
      <c r="AJ894" s="292" t="str">
        <f t="array" ref="AJ894">IF(D894="","",INDEX(구분표!$I$2:$I$313, MATCH(1,(구분표!$E$2:$E$313='17년일출'!C894)*(구분표!$F$2:$F$313='17년일출'!D894)*(구분표!$G$2:$G$313='17년일출'!B894),0)))</f>
        <v>0313</v>
      </c>
      <c r="AL894" s="292"/>
    </row>
    <row r="895" spans="1:38" ht="50.1" customHeight="1">
      <c r="A895" s="252">
        <v>885</v>
      </c>
      <c r="B895" s="334" t="str">
        <f>IFERROR(VLOOKUP($D895,구분표!$A$2:$C$313,2,FALSE),"")</f>
        <v>여성가족교육협력위원회</v>
      </c>
      <c r="C895" s="318" t="str">
        <f>IFERROR(VLOOKUP($D895,구분표!$A$2:$C$313,3,FALSE),"")</f>
        <v>교육협력국</v>
      </c>
      <c r="D895" s="299" t="s">
        <v>470</v>
      </c>
      <c r="E895" s="280" t="s">
        <v>822</v>
      </c>
      <c r="F895" s="335" t="s">
        <v>824</v>
      </c>
      <c r="G895" s="281">
        <v>1446</v>
      </c>
      <c r="H895" s="280">
        <v>221</v>
      </c>
      <c r="I895" s="336" t="s">
        <v>1098</v>
      </c>
      <c r="J895" s="283">
        <v>620000</v>
      </c>
      <c r="K895" s="284"/>
      <c r="L895" s="285">
        <v>1380000</v>
      </c>
      <c r="M895" s="286">
        <f t="shared" si="607"/>
        <v>2000000</v>
      </c>
      <c r="N895" s="337"/>
      <c r="O895" s="288"/>
      <c r="P895" s="289">
        <f t="shared" si="671"/>
        <v>620000</v>
      </c>
      <c r="Q895" s="290" t="str">
        <f t="shared" si="650"/>
        <v>X</v>
      </c>
      <c r="R895" s="400"/>
      <c r="S895" s="292" t="s">
        <v>883</v>
      </c>
      <c r="U895" s="332" t="s">
        <v>883</v>
      </c>
      <c r="V895" s="284">
        <v>0</v>
      </c>
      <c r="W895" s="284">
        <v>1380000</v>
      </c>
      <c r="X895" s="292" t="str">
        <f t="shared" si="653"/>
        <v>OK</v>
      </c>
      <c r="Z895" s="292" t="s">
        <v>883</v>
      </c>
      <c r="AA895" s="284">
        <f t="shared" si="659"/>
        <v>0</v>
      </c>
      <c r="AB895" s="284">
        <f t="shared" si="660"/>
        <v>0</v>
      </c>
      <c r="AC895" s="292" t="str">
        <f t="shared" si="654"/>
        <v>OK</v>
      </c>
      <c r="AE895" s="333" t="str">
        <f t="shared" si="672"/>
        <v>세입없음</v>
      </c>
      <c r="AG895" s="318">
        <f t="shared" si="655"/>
        <v>732</v>
      </c>
      <c r="AH895" s="290" t="str">
        <f t="shared" si="673"/>
        <v>OK</v>
      </c>
      <c r="AJ895" s="292" t="str">
        <f t="array" ref="AJ895">IF(D895="","",INDEX(구분표!$I$2:$I$313, MATCH(1,(구분표!$E$2:$E$313='17년일출'!C895)*(구분표!$F$2:$F$313='17년일출'!D895)*(구분표!$G$2:$G$313='17년일출'!B895),0)))</f>
        <v>0313</v>
      </c>
      <c r="AL895" s="292"/>
    </row>
    <row r="896" spans="1:38" ht="50.1" customHeight="1">
      <c r="A896" s="252">
        <v>886</v>
      </c>
      <c r="B896" s="334" t="str">
        <f>IFERROR(VLOOKUP($D896,구분표!$A$2:$C$313,2,FALSE),"")</f>
        <v>여성가족교육협력위원회</v>
      </c>
      <c r="C896" s="318" t="str">
        <f>IFERROR(VLOOKUP($D896,구분표!$A$2:$C$313,3,FALSE),"")</f>
        <v>교육협력국</v>
      </c>
      <c r="D896" s="299" t="s">
        <v>470</v>
      </c>
      <c r="E896" s="280" t="s">
        <v>822</v>
      </c>
      <c r="F896" s="335" t="s">
        <v>824</v>
      </c>
      <c r="G896" s="281">
        <v>1447</v>
      </c>
      <c r="H896" s="280">
        <v>238</v>
      </c>
      <c r="I896" s="336" t="s">
        <v>1099</v>
      </c>
      <c r="J896" s="283">
        <v>240000</v>
      </c>
      <c r="K896" s="284"/>
      <c r="L896" s="285">
        <v>200000</v>
      </c>
      <c r="M896" s="286">
        <f t="shared" si="607"/>
        <v>440000</v>
      </c>
      <c r="N896" s="337"/>
      <c r="O896" s="288">
        <v>200000</v>
      </c>
      <c r="P896" s="289">
        <f t="shared" si="671"/>
        <v>440000</v>
      </c>
      <c r="Q896" s="290" t="str">
        <f t="shared" si="650"/>
        <v>X</v>
      </c>
      <c r="R896" s="400"/>
      <c r="S896" s="292" t="s">
        <v>883</v>
      </c>
      <c r="U896" s="332" t="s">
        <v>883</v>
      </c>
      <c r="V896" s="284">
        <v>0</v>
      </c>
      <c r="W896" s="284">
        <v>200000</v>
      </c>
      <c r="X896" s="292" t="str">
        <f t="shared" ref="X896:X925" si="674">IF(SUM($K896:$L896)=SUM($V896:$W896),"OK","검토")</f>
        <v>OK</v>
      </c>
      <c r="Z896" s="292" t="s">
        <v>883</v>
      </c>
      <c r="AA896" s="284">
        <f t="shared" si="659"/>
        <v>0</v>
      </c>
      <c r="AB896" s="284">
        <f t="shared" si="660"/>
        <v>200000</v>
      </c>
      <c r="AC896" s="292" t="str">
        <f t="shared" ref="AC896:AC925" si="675">IF(SUM(N896:O896)=SUM(AA896:AB896),"OK","검토")</f>
        <v>OK</v>
      </c>
      <c r="AE896" s="333" t="str">
        <f t="shared" si="672"/>
        <v>세입없음</v>
      </c>
      <c r="AG896" s="318">
        <f t="shared" ref="AG896:AG925" si="676">IF(AE896="","",COUNTIF($AE$7:$AE$925,AE896))</f>
        <v>732</v>
      </c>
      <c r="AH896" s="290" t="str">
        <f t="shared" si="673"/>
        <v>OK</v>
      </c>
      <c r="AJ896" s="292" t="str">
        <f t="array" ref="AJ896">IF(D896="","",INDEX(구분표!$I$2:$I$313, MATCH(1,(구분표!$E$2:$E$313='17년일출'!C896)*(구분표!$F$2:$F$313='17년일출'!D896)*(구분표!$G$2:$G$313='17년일출'!B896),0)))</f>
        <v>0313</v>
      </c>
      <c r="AL896" s="292"/>
    </row>
    <row r="897" spans="1:38" ht="50.1" customHeight="1">
      <c r="A897" s="252">
        <v>887</v>
      </c>
      <c r="B897" s="334" t="str">
        <f>IFERROR(VLOOKUP($D897,구분표!$A$2:$C$313,2,FALSE),"")</f>
        <v>여성가족교육협력위원회</v>
      </c>
      <c r="C897" s="318" t="str">
        <f>IFERROR(VLOOKUP($D897,구분표!$A$2:$C$313,3,FALSE),"")</f>
        <v>교육협력국</v>
      </c>
      <c r="D897" s="299" t="s">
        <v>470</v>
      </c>
      <c r="E897" s="280" t="s">
        <v>822</v>
      </c>
      <c r="F897" s="335"/>
      <c r="G897" s="281">
        <v>1448</v>
      </c>
      <c r="H897" s="280">
        <v>241</v>
      </c>
      <c r="I897" s="336" t="s">
        <v>1100</v>
      </c>
      <c r="J897" s="283">
        <v>30000</v>
      </c>
      <c r="K897" s="284"/>
      <c r="L897" s="285">
        <v>20000</v>
      </c>
      <c r="M897" s="286">
        <f t="shared" si="607"/>
        <v>50000</v>
      </c>
      <c r="N897" s="337"/>
      <c r="O897" s="288">
        <v>20000</v>
      </c>
      <c r="P897" s="289">
        <f t="shared" si="671"/>
        <v>50000</v>
      </c>
      <c r="Q897" s="290" t="str">
        <f t="shared" si="650"/>
        <v>X</v>
      </c>
      <c r="R897" s="400"/>
      <c r="S897" s="292" t="s">
        <v>883</v>
      </c>
      <c r="U897" s="332" t="s">
        <v>883</v>
      </c>
      <c r="V897" s="284">
        <v>0</v>
      </c>
      <c r="W897" s="284">
        <v>20000</v>
      </c>
      <c r="X897" s="292" t="str">
        <f t="shared" si="674"/>
        <v>OK</v>
      </c>
      <c r="Z897" s="292" t="s">
        <v>883</v>
      </c>
      <c r="AA897" s="284">
        <f t="shared" si="659"/>
        <v>0</v>
      </c>
      <c r="AB897" s="284">
        <f t="shared" si="660"/>
        <v>20000</v>
      </c>
      <c r="AC897" s="292" t="str">
        <f t="shared" si="675"/>
        <v>OK</v>
      </c>
      <c r="AE897" s="333" t="str">
        <f t="shared" si="672"/>
        <v>세입없음</v>
      </c>
      <c r="AG897" s="318">
        <f t="shared" si="676"/>
        <v>732</v>
      </c>
      <c r="AH897" s="290" t="str">
        <f t="shared" si="673"/>
        <v>OK</v>
      </c>
      <c r="AJ897" s="292" t="str">
        <f t="array" ref="AJ897">IF(D897="","",INDEX(구분표!$I$2:$I$313, MATCH(1,(구분표!$E$2:$E$313='17년일출'!C897)*(구분표!$F$2:$F$313='17년일출'!D897)*(구분표!$G$2:$G$313='17년일출'!B897),0)))</f>
        <v>0313</v>
      </c>
      <c r="AL897" s="292"/>
    </row>
    <row r="898" spans="1:38" ht="50.1" customHeight="1">
      <c r="A898" s="252">
        <v>888</v>
      </c>
      <c r="B898" s="334" t="str">
        <f>IFERROR(VLOOKUP($D898,구분표!$A$2:$C$313,2,FALSE),"")</f>
        <v>여성가족교육협력위원회</v>
      </c>
      <c r="C898" s="318" t="str">
        <f>IFERROR(VLOOKUP($D898,구분표!$A$2:$C$313,3,FALSE),"")</f>
        <v>교육협력국</v>
      </c>
      <c r="D898" s="299" t="s">
        <v>470</v>
      </c>
      <c r="E898" s="280" t="s">
        <v>823</v>
      </c>
      <c r="F898" s="335"/>
      <c r="G898" s="281"/>
      <c r="H898" s="280">
        <v>145</v>
      </c>
      <c r="I898" s="336" t="s">
        <v>1101</v>
      </c>
      <c r="J898" s="283">
        <v>0</v>
      </c>
      <c r="K898" s="284"/>
      <c r="L898" s="285">
        <v>9000</v>
      </c>
      <c r="M898" s="286">
        <f t="shared" si="607"/>
        <v>9000</v>
      </c>
      <c r="N898" s="337"/>
      <c r="O898" s="288">
        <v>9000</v>
      </c>
      <c r="P898" s="289">
        <f t="shared" si="671"/>
        <v>9000</v>
      </c>
      <c r="Q898" s="290" t="str">
        <f t="shared" si="650"/>
        <v>X</v>
      </c>
      <c r="R898" s="400"/>
      <c r="S898" s="292" t="s">
        <v>883</v>
      </c>
      <c r="U898" s="332" t="s">
        <v>883</v>
      </c>
      <c r="V898" s="284">
        <v>0</v>
      </c>
      <c r="W898" s="284">
        <v>9000</v>
      </c>
      <c r="X898" s="292" t="str">
        <f t="shared" si="674"/>
        <v>OK</v>
      </c>
      <c r="Z898" s="292" t="s">
        <v>883</v>
      </c>
      <c r="AA898" s="284">
        <f t="shared" si="659"/>
        <v>0</v>
      </c>
      <c r="AB898" s="284">
        <f t="shared" si="660"/>
        <v>9000</v>
      </c>
      <c r="AC898" s="292" t="str">
        <f t="shared" si="675"/>
        <v>OK</v>
      </c>
      <c r="AE898" s="333" t="str">
        <f t="shared" si="672"/>
        <v>세입없음</v>
      </c>
      <c r="AG898" s="318">
        <f t="shared" si="676"/>
        <v>732</v>
      </c>
      <c r="AH898" s="290" t="str">
        <f t="shared" si="673"/>
        <v>OK</v>
      </c>
      <c r="AJ898" s="292" t="str">
        <f t="array" ref="AJ898">IF(D898="","",INDEX(구분표!$I$2:$I$313, MATCH(1,(구분표!$E$2:$E$313='17년일출'!C898)*(구분표!$F$2:$F$313='17년일출'!D898)*(구분표!$G$2:$G$313='17년일출'!B898),0)))</f>
        <v>0313</v>
      </c>
      <c r="AL898" s="292"/>
    </row>
    <row r="899" spans="1:38" ht="50.1" customHeight="1">
      <c r="A899" s="252">
        <v>889</v>
      </c>
      <c r="B899" s="334" t="str">
        <f>IFERROR(VLOOKUP($D899,구분표!$A$2:$C$313,2,FALSE),"")</f>
        <v>여성가족교육협력위원회</v>
      </c>
      <c r="C899" s="318" t="str">
        <f>IFERROR(VLOOKUP($D899,구분표!$A$2:$C$313,3,FALSE),"")</f>
        <v>교육협력국</v>
      </c>
      <c r="D899" s="299" t="s">
        <v>1824</v>
      </c>
      <c r="E899" s="280" t="s">
        <v>1823</v>
      </c>
      <c r="F899" s="335"/>
      <c r="G899" s="281">
        <v>1436</v>
      </c>
      <c r="H899" s="280">
        <v>41</v>
      </c>
      <c r="I899" s="336" t="s">
        <v>1825</v>
      </c>
      <c r="J899" s="283">
        <v>990000</v>
      </c>
      <c r="K899" s="284"/>
      <c r="L899" s="285"/>
      <c r="M899" s="286">
        <f t="shared" si="607"/>
        <v>990000</v>
      </c>
      <c r="N899" s="337"/>
      <c r="O899" s="288">
        <v>500000</v>
      </c>
      <c r="P899" s="289">
        <f t="shared" si="671"/>
        <v>1490000</v>
      </c>
      <c r="Q899" s="290" t="str">
        <f t="shared" si="650"/>
        <v>X</v>
      </c>
      <c r="R899" s="400"/>
      <c r="S899" s="292" t="s">
        <v>489</v>
      </c>
      <c r="U899" s="332" t="s">
        <v>1822</v>
      </c>
      <c r="V899" s="284">
        <f t="shared" ref="V899:V909" si="677">IF($U899&lt;&gt;"도비",IF($S899="국도비","직접입력",SUM($K899:$L899)),)</f>
        <v>0</v>
      </c>
      <c r="W899" s="284">
        <f t="shared" ref="W899:W909" si="678">IF($U899="도비",SUM($K899:$L899),IF($S899="국도비","직접입력",SUM($K899:$L899)-$V899))</f>
        <v>0</v>
      </c>
      <c r="X899" s="292" t="str">
        <f t="shared" si="674"/>
        <v>OK</v>
      </c>
      <c r="Z899" s="292" t="s">
        <v>1822</v>
      </c>
      <c r="AA899" s="284">
        <f t="shared" si="659"/>
        <v>0</v>
      </c>
      <c r="AB899" s="284">
        <f t="shared" si="660"/>
        <v>500000</v>
      </c>
      <c r="AC899" s="292" t="str">
        <f t="shared" si="675"/>
        <v>OK</v>
      </c>
      <c r="AE899" s="333" t="str">
        <f t="shared" si="672"/>
        <v>세입없음</v>
      </c>
      <c r="AG899" s="318">
        <f t="shared" si="676"/>
        <v>732</v>
      </c>
      <c r="AH899" s="290" t="str">
        <f t="shared" si="673"/>
        <v>OK</v>
      </c>
      <c r="AJ899" s="292" t="str">
        <f t="array" ref="AJ899">IF(D899="","",INDEX(구분표!$I$2:$I$313, MATCH(1,(구분표!$E$2:$E$313='17년일출'!C899)*(구분표!$F$2:$F$313='17년일출'!D899)*(구분표!$G$2:$G$313='17년일출'!B899),0)))</f>
        <v>0311</v>
      </c>
      <c r="AL899" s="292"/>
    </row>
    <row r="900" spans="1:38" ht="50.1" customHeight="1">
      <c r="A900" s="252">
        <v>890</v>
      </c>
      <c r="B900" s="334" t="str">
        <f>IFERROR(VLOOKUP($D900,구분표!$A$2:$C$313,2,FALSE),"")</f>
        <v>여성가족교육협력위원회</v>
      </c>
      <c r="C900" s="318" t="str">
        <f>IFERROR(VLOOKUP($D900,구분표!$A$2:$C$313,3,FALSE),"")</f>
        <v>교육협력국</v>
      </c>
      <c r="D900" s="299" t="s">
        <v>1829</v>
      </c>
      <c r="E900" s="280" t="s">
        <v>1823</v>
      </c>
      <c r="F900" s="335"/>
      <c r="G900" s="281">
        <v>1442</v>
      </c>
      <c r="H900" s="280">
        <v>137</v>
      </c>
      <c r="I900" s="336" t="s">
        <v>1839</v>
      </c>
      <c r="J900" s="283">
        <v>600000</v>
      </c>
      <c r="K900" s="284"/>
      <c r="L900" s="285"/>
      <c r="M900" s="286">
        <f t="shared" si="607"/>
        <v>600000</v>
      </c>
      <c r="N900" s="337"/>
      <c r="O900" s="288"/>
      <c r="P900" s="289">
        <f t="shared" si="671"/>
        <v>600000</v>
      </c>
      <c r="Q900" s="290" t="str">
        <f t="shared" si="650"/>
        <v>X</v>
      </c>
      <c r="R900" s="400"/>
      <c r="S900" s="292" t="s">
        <v>1822</v>
      </c>
      <c r="U900" s="332" t="s">
        <v>1822</v>
      </c>
      <c r="V900" s="284">
        <f t="shared" si="677"/>
        <v>0</v>
      </c>
      <c r="W900" s="284">
        <f t="shared" si="678"/>
        <v>0</v>
      </c>
      <c r="X900" s="292" t="str">
        <f t="shared" si="674"/>
        <v>OK</v>
      </c>
      <c r="Z900" s="292" t="s">
        <v>1822</v>
      </c>
      <c r="AA900" s="284">
        <f t="shared" si="659"/>
        <v>0</v>
      </c>
      <c r="AB900" s="284">
        <f t="shared" si="660"/>
        <v>0</v>
      </c>
      <c r="AC900" s="292" t="str">
        <f t="shared" si="675"/>
        <v>OK</v>
      </c>
      <c r="AE900" s="333" t="str">
        <f t="shared" si="672"/>
        <v>세입없음</v>
      </c>
      <c r="AG900" s="318">
        <f t="shared" si="676"/>
        <v>732</v>
      </c>
      <c r="AH900" s="290" t="str">
        <f t="shared" si="673"/>
        <v>OK</v>
      </c>
      <c r="AJ900" s="292" t="str">
        <f t="array" ref="AJ900">IF(D900="","",INDEX(구분표!$I$2:$I$313, MATCH(1,(구분표!$E$2:$E$313='17년일출'!C900)*(구분표!$F$2:$F$313='17년일출'!D900)*(구분표!$G$2:$G$313='17년일출'!B900),0)))</f>
        <v>0312</v>
      </c>
      <c r="AL900" s="292"/>
    </row>
    <row r="901" spans="1:38" ht="50.1" customHeight="1">
      <c r="A901" s="252">
        <v>891</v>
      </c>
      <c r="B901" s="334" t="str">
        <f>IFERROR(VLOOKUP($D901,구분표!$A$2:$C$313,2,FALSE),"")</f>
        <v>여성가족교육협력위원회</v>
      </c>
      <c r="C901" s="318" t="str">
        <f>IFERROR(VLOOKUP($D901,구분표!$A$2:$C$313,3,FALSE),"")</f>
        <v>교육협력국</v>
      </c>
      <c r="D901" s="299" t="s">
        <v>1829</v>
      </c>
      <c r="E901" s="280" t="s">
        <v>1823</v>
      </c>
      <c r="F901" s="335"/>
      <c r="G901" s="281">
        <v>1442</v>
      </c>
      <c r="H901" s="280">
        <v>141</v>
      </c>
      <c r="I901" s="336" t="s">
        <v>1840</v>
      </c>
      <c r="J901" s="283">
        <v>100000</v>
      </c>
      <c r="K901" s="284"/>
      <c r="L901" s="285"/>
      <c r="M901" s="286">
        <f t="shared" si="607"/>
        <v>100000</v>
      </c>
      <c r="N901" s="337"/>
      <c r="O901" s="288"/>
      <c r="P901" s="289">
        <f t="shared" si="591"/>
        <v>100000</v>
      </c>
      <c r="Q901" s="290" t="str">
        <f t="shared" si="650"/>
        <v>X</v>
      </c>
      <c r="R901" s="400"/>
      <c r="S901" s="292" t="s">
        <v>1822</v>
      </c>
      <c r="U901" s="332" t="s">
        <v>1822</v>
      </c>
      <c r="V901" s="284">
        <f t="shared" si="677"/>
        <v>0</v>
      </c>
      <c r="W901" s="284">
        <f t="shared" si="678"/>
        <v>0</v>
      </c>
      <c r="X901" s="292" t="str">
        <f t="shared" si="674"/>
        <v>OK</v>
      </c>
      <c r="Z901" s="292" t="s">
        <v>1822</v>
      </c>
      <c r="AA901" s="284">
        <f t="shared" si="659"/>
        <v>0</v>
      </c>
      <c r="AB901" s="284">
        <f t="shared" si="660"/>
        <v>0</v>
      </c>
      <c r="AC901" s="292" t="str">
        <f t="shared" si="675"/>
        <v>OK</v>
      </c>
      <c r="AE901" s="333" t="str">
        <f t="shared" si="597"/>
        <v>세입없음</v>
      </c>
      <c r="AG901" s="318">
        <f t="shared" si="676"/>
        <v>732</v>
      </c>
      <c r="AH901" s="290" t="str">
        <f t="shared" si="598"/>
        <v>OK</v>
      </c>
      <c r="AJ901" s="292" t="str">
        <f t="array" ref="AJ901">IF(D901="","",INDEX(구분표!$I$2:$I$313, MATCH(1,(구분표!$E$2:$E$313='17년일출'!C901)*(구분표!$F$2:$F$313='17년일출'!D901)*(구분표!$G$2:$G$313='17년일출'!B901),0)))</f>
        <v>0312</v>
      </c>
      <c r="AL901" s="292"/>
    </row>
    <row r="902" spans="1:38" ht="50.1" customHeight="1">
      <c r="A902" s="252">
        <v>892</v>
      </c>
      <c r="B902" s="334" t="str">
        <f>IFERROR(VLOOKUP($D902,구분표!$A$2:$C$313,2,FALSE),"")</f>
        <v>여성가족교육협력위원회</v>
      </c>
      <c r="C902" s="318" t="str">
        <f>IFERROR(VLOOKUP($D902,구분표!$A$2:$C$313,3,FALSE),"")</f>
        <v>교육협력국</v>
      </c>
      <c r="D902" s="299" t="s">
        <v>1829</v>
      </c>
      <c r="E902" s="280" t="s">
        <v>1823</v>
      </c>
      <c r="F902" s="335"/>
      <c r="G902" s="281">
        <v>1442</v>
      </c>
      <c r="H902" s="280">
        <v>150</v>
      </c>
      <c r="I902" s="336" t="s">
        <v>1841</v>
      </c>
      <c r="J902" s="283">
        <v>90000</v>
      </c>
      <c r="K902" s="284"/>
      <c r="L902" s="285"/>
      <c r="M902" s="286">
        <f t="shared" ref="M902:M925" si="679">J902+K902+L902</f>
        <v>90000</v>
      </c>
      <c r="N902" s="337"/>
      <c r="O902" s="288"/>
      <c r="P902" s="289">
        <f t="shared" si="591"/>
        <v>90000</v>
      </c>
      <c r="Q902" s="290" t="str">
        <f t="shared" si="650"/>
        <v>X</v>
      </c>
      <c r="R902" s="400"/>
      <c r="S902" s="292" t="s">
        <v>1822</v>
      </c>
      <c r="U902" s="332" t="s">
        <v>1822</v>
      </c>
      <c r="V902" s="284">
        <f t="shared" si="677"/>
        <v>0</v>
      </c>
      <c r="W902" s="284">
        <f t="shared" si="678"/>
        <v>0</v>
      </c>
      <c r="X902" s="292" t="str">
        <f t="shared" si="674"/>
        <v>OK</v>
      </c>
      <c r="Z902" s="292" t="s">
        <v>1822</v>
      </c>
      <c r="AA902" s="284">
        <f t="shared" si="659"/>
        <v>0</v>
      </c>
      <c r="AB902" s="284">
        <f t="shared" si="660"/>
        <v>0</v>
      </c>
      <c r="AC902" s="292" t="str">
        <f t="shared" si="675"/>
        <v>OK</v>
      </c>
      <c r="AE902" s="333" t="str">
        <f t="shared" si="597"/>
        <v>세입없음</v>
      </c>
      <c r="AG902" s="318">
        <f t="shared" si="676"/>
        <v>732</v>
      </c>
      <c r="AH902" s="290" t="str">
        <f t="shared" si="598"/>
        <v>OK</v>
      </c>
      <c r="AJ902" s="292" t="str">
        <f t="array" ref="AJ902">IF(D902="","",INDEX(구분표!$I$2:$I$313, MATCH(1,(구분표!$E$2:$E$313='17년일출'!C902)*(구분표!$F$2:$F$313='17년일출'!D902)*(구분표!$G$2:$G$313='17년일출'!B902),0)))</f>
        <v>0312</v>
      </c>
      <c r="AL902" s="292"/>
    </row>
    <row r="903" spans="1:38" ht="50.1" customHeight="1">
      <c r="A903" s="252">
        <v>893</v>
      </c>
      <c r="B903" s="334" t="str">
        <f>IFERROR(VLOOKUP($D903,구분표!$A$2:$C$313,2,FALSE),"")</f>
        <v>여성가족교육협력위원회</v>
      </c>
      <c r="C903" s="318" t="str">
        <f>IFERROR(VLOOKUP($D903,구분표!$A$2:$C$313,3,FALSE),"")</f>
        <v>교육협력국</v>
      </c>
      <c r="D903" s="299" t="s">
        <v>1829</v>
      </c>
      <c r="E903" s="280" t="s">
        <v>1823</v>
      </c>
      <c r="F903" s="335"/>
      <c r="G903" s="281">
        <v>1442</v>
      </c>
      <c r="H903" s="280">
        <v>153</v>
      </c>
      <c r="I903" s="336" t="s">
        <v>1842</v>
      </c>
      <c r="J903" s="283">
        <v>300000</v>
      </c>
      <c r="K903" s="284"/>
      <c r="L903" s="285"/>
      <c r="M903" s="286">
        <f t="shared" si="679"/>
        <v>300000</v>
      </c>
      <c r="N903" s="337"/>
      <c r="O903" s="288"/>
      <c r="P903" s="289">
        <f t="shared" si="591"/>
        <v>300000</v>
      </c>
      <c r="Q903" s="290" t="str">
        <f t="shared" si="650"/>
        <v>X</v>
      </c>
      <c r="R903" s="400"/>
      <c r="S903" s="292" t="s">
        <v>1822</v>
      </c>
      <c r="U903" s="332" t="s">
        <v>1822</v>
      </c>
      <c r="V903" s="284">
        <f t="shared" si="677"/>
        <v>0</v>
      </c>
      <c r="W903" s="284">
        <f t="shared" si="678"/>
        <v>0</v>
      </c>
      <c r="X903" s="292" t="str">
        <f t="shared" si="674"/>
        <v>OK</v>
      </c>
      <c r="Z903" s="292" t="s">
        <v>1822</v>
      </c>
      <c r="AA903" s="284">
        <f t="shared" si="659"/>
        <v>0</v>
      </c>
      <c r="AB903" s="284">
        <f t="shared" si="660"/>
        <v>0</v>
      </c>
      <c r="AC903" s="292" t="str">
        <f t="shared" si="675"/>
        <v>OK</v>
      </c>
      <c r="AE903" s="333" t="str">
        <f t="shared" si="597"/>
        <v>세입없음</v>
      </c>
      <c r="AG903" s="318">
        <f t="shared" si="676"/>
        <v>732</v>
      </c>
      <c r="AH903" s="290" t="str">
        <f t="shared" si="598"/>
        <v>OK</v>
      </c>
      <c r="AJ903" s="292" t="str">
        <f t="array" ref="AJ903">IF(D903="","",INDEX(구분표!$I$2:$I$313, MATCH(1,(구분표!$E$2:$E$313='17년일출'!C903)*(구분표!$F$2:$F$313='17년일출'!D903)*(구분표!$G$2:$G$313='17년일출'!B903),0)))</f>
        <v>0312</v>
      </c>
      <c r="AL903" s="292"/>
    </row>
    <row r="904" spans="1:38" ht="50.1" customHeight="1">
      <c r="A904" s="252">
        <v>894</v>
      </c>
      <c r="B904" s="334" t="str">
        <f>IFERROR(VLOOKUP($D904,구분표!$A$2:$C$313,2,FALSE),"")</f>
        <v>여성가족교육협력위원회</v>
      </c>
      <c r="C904" s="318" t="str">
        <f>IFERROR(VLOOKUP($D904,구분표!$A$2:$C$313,3,FALSE),"")</f>
        <v>교육협력국</v>
      </c>
      <c r="D904" s="299" t="s">
        <v>1830</v>
      </c>
      <c r="E904" s="280" t="s">
        <v>1823</v>
      </c>
      <c r="F904" s="335"/>
      <c r="G904" s="281">
        <v>1446</v>
      </c>
      <c r="H904" s="280">
        <v>208</v>
      </c>
      <c r="I904" s="336" t="s">
        <v>1831</v>
      </c>
      <c r="J904" s="283">
        <v>100000</v>
      </c>
      <c r="K904" s="284"/>
      <c r="L904" s="285"/>
      <c r="M904" s="286">
        <f t="shared" si="679"/>
        <v>100000</v>
      </c>
      <c r="N904" s="337"/>
      <c r="O904" s="288"/>
      <c r="P904" s="289">
        <f t="shared" si="591"/>
        <v>100000</v>
      </c>
      <c r="Q904" s="290" t="str">
        <f t="shared" si="650"/>
        <v>X</v>
      </c>
      <c r="R904" s="400"/>
      <c r="S904" s="292" t="s">
        <v>489</v>
      </c>
      <c r="U904" s="332" t="s">
        <v>489</v>
      </c>
      <c r="V904" s="284">
        <f t="shared" si="677"/>
        <v>0</v>
      </c>
      <c r="W904" s="284">
        <f t="shared" si="678"/>
        <v>0</v>
      </c>
      <c r="X904" s="292" t="str">
        <f t="shared" si="674"/>
        <v>OK</v>
      </c>
      <c r="Z904" s="292" t="s">
        <v>1822</v>
      </c>
      <c r="AA904" s="284">
        <f t="shared" si="659"/>
        <v>0</v>
      </c>
      <c r="AB904" s="284">
        <f t="shared" si="660"/>
        <v>0</v>
      </c>
      <c r="AC904" s="292" t="str">
        <f t="shared" si="675"/>
        <v>OK</v>
      </c>
      <c r="AE904" s="333" t="str">
        <f t="shared" si="597"/>
        <v>세입없음</v>
      </c>
      <c r="AG904" s="318">
        <f t="shared" si="676"/>
        <v>732</v>
      </c>
      <c r="AH904" s="290" t="str">
        <f t="shared" si="598"/>
        <v>OK</v>
      </c>
      <c r="AJ904" s="292" t="str">
        <f t="array" ref="AJ904">IF(D904="","",INDEX(구분표!$I$2:$I$313, MATCH(1,(구분표!$E$2:$E$313='17년일출'!C904)*(구분표!$F$2:$F$313='17년일출'!D904)*(구분표!$G$2:$G$313='17년일출'!B904),0)))</f>
        <v>0313</v>
      </c>
      <c r="AL904" s="292"/>
    </row>
    <row r="905" spans="1:38" ht="50.1" customHeight="1">
      <c r="A905" s="252">
        <v>895</v>
      </c>
      <c r="B905" s="334" t="str">
        <f>IFERROR(VLOOKUP($D905,구분표!$A$2:$C$313,2,FALSE),"")</f>
        <v>여성가족교육협력위원회</v>
      </c>
      <c r="C905" s="318" t="str">
        <f>IFERROR(VLOOKUP($D905,구분표!$A$2:$C$313,3,FALSE),"")</f>
        <v>교육협력국</v>
      </c>
      <c r="D905" s="299" t="s">
        <v>1830</v>
      </c>
      <c r="E905" s="280" t="s">
        <v>1823</v>
      </c>
      <c r="F905" s="335" t="s">
        <v>1973</v>
      </c>
      <c r="G905" s="281">
        <v>1446</v>
      </c>
      <c r="H905" s="280">
        <v>221</v>
      </c>
      <c r="I905" s="336" t="s">
        <v>1900</v>
      </c>
      <c r="J905" s="283">
        <v>850000</v>
      </c>
      <c r="K905" s="284"/>
      <c r="L905" s="285"/>
      <c r="M905" s="286">
        <f t="shared" si="679"/>
        <v>850000</v>
      </c>
      <c r="N905" s="337"/>
      <c r="O905" s="288"/>
      <c r="P905" s="289">
        <f t="shared" si="591"/>
        <v>850000</v>
      </c>
      <c r="Q905" s="290" t="str">
        <f t="shared" ref="Q905:Q912" si="680">IF(AND((M905=0),(P905&gt;0)),"O",IF(AND((K905&lt;0),(M905-P905&lt;0)),"O","X"))</f>
        <v>X</v>
      </c>
      <c r="R905" s="400"/>
      <c r="S905" s="292" t="s">
        <v>489</v>
      </c>
      <c r="U905" s="332" t="s">
        <v>489</v>
      </c>
      <c r="V905" s="284">
        <f t="shared" si="677"/>
        <v>0</v>
      </c>
      <c r="W905" s="284">
        <f t="shared" si="678"/>
        <v>0</v>
      </c>
      <c r="X905" s="292" t="str">
        <f t="shared" si="674"/>
        <v>OK</v>
      </c>
      <c r="Z905" s="292" t="s">
        <v>1822</v>
      </c>
      <c r="AA905" s="284">
        <f t="shared" si="659"/>
        <v>0</v>
      </c>
      <c r="AB905" s="284">
        <f t="shared" si="660"/>
        <v>0</v>
      </c>
      <c r="AC905" s="292" t="str">
        <f t="shared" si="675"/>
        <v>OK</v>
      </c>
      <c r="AE905" s="333" t="str">
        <f t="shared" ref="AE905:AE912" si="681">IF(U905="","",IF(U905="도비","세입없음","직접입력"))</f>
        <v>세입없음</v>
      </c>
      <c r="AG905" s="318">
        <f t="shared" si="676"/>
        <v>732</v>
      </c>
      <c r="AH905" s="290" t="str">
        <f t="shared" ref="AH905:AH912" si="682">IF(U905="","",IF(AND(U905="도비",AE905="세입없음"),"OK",IF(AND(U905&lt;&gt;"도비",AE905&lt;&gt;""),"OK","@@")))</f>
        <v>OK</v>
      </c>
      <c r="AJ905" s="292" t="str">
        <f t="array" ref="AJ905">IF(D905="","",INDEX(구분표!$I$2:$I$313, MATCH(1,(구분표!$E$2:$E$313='17년일출'!C905)*(구분표!$F$2:$F$313='17년일출'!D905)*(구분표!$G$2:$G$313='17년일출'!B905),0)))</f>
        <v>0313</v>
      </c>
      <c r="AL905" s="292"/>
    </row>
    <row r="906" spans="1:38" ht="50.1" customHeight="1">
      <c r="A906" s="252">
        <v>896</v>
      </c>
      <c r="B906" s="334" t="str">
        <f>IFERROR(VLOOKUP($D906,구분표!$A$2:$C$313,2,FALSE),"")</f>
        <v>여성가족교육협력위원회</v>
      </c>
      <c r="C906" s="318" t="str">
        <f>IFERROR(VLOOKUP($D906,구분표!$A$2:$C$313,3,FALSE),"")</f>
        <v>교육협력국</v>
      </c>
      <c r="D906" s="299" t="s">
        <v>1832</v>
      </c>
      <c r="E906" s="280" t="s">
        <v>1833</v>
      </c>
      <c r="F906" s="335"/>
      <c r="G906" s="281">
        <v>1438</v>
      </c>
      <c r="H906" s="280">
        <v>108</v>
      </c>
      <c r="I906" s="336" t="s">
        <v>1834</v>
      </c>
      <c r="J906" s="283">
        <v>200000</v>
      </c>
      <c r="K906" s="284"/>
      <c r="L906" s="285"/>
      <c r="M906" s="286">
        <f t="shared" si="679"/>
        <v>200000</v>
      </c>
      <c r="N906" s="337"/>
      <c r="O906" s="288"/>
      <c r="P906" s="289">
        <f t="shared" si="591"/>
        <v>200000</v>
      </c>
      <c r="Q906" s="290" t="str">
        <f t="shared" si="680"/>
        <v>X</v>
      </c>
      <c r="R906" s="400"/>
      <c r="S906" s="292" t="s">
        <v>1835</v>
      </c>
      <c r="U906" s="332" t="s">
        <v>1835</v>
      </c>
      <c r="V906" s="284">
        <f t="shared" si="677"/>
        <v>0</v>
      </c>
      <c r="W906" s="284">
        <f t="shared" si="678"/>
        <v>0</v>
      </c>
      <c r="X906" s="292" t="str">
        <f t="shared" si="674"/>
        <v>OK</v>
      </c>
      <c r="Z906" s="292" t="s">
        <v>1835</v>
      </c>
      <c r="AA906" s="284">
        <f t="shared" si="659"/>
        <v>0</v>
      </c>
      <c r="AB906" s="284">
        <f t="shared" si="660"/>
        <v>0</v>
      </c>
      <c r="AC906" s="292" t="str">
        <f t="shared" si="675"/>
        <v>OK</v>
      </c>
      <c r="AE906" s="333" t="str">
        <f t="shared" si="681"/>
        <v>세입없음</v>
      </c>
      <c r="AG906" s="318">
        <f t="shared" si="676"/>
        <v>732</v>
      </c>
      <c r="AH906" s="290" t="str">
        <f t="shared" si="682"/>
        <v>OK</v>
      </c>
      <c r="AJ906" s="292" t="str">
        <f t="array" ref="AJ906">IF(D906="","",INDEX(구분표!$I$2:$I$313, MATCH(1,(구분표!$E$2:$E$313='17년일출'!C906)*(구분표!$F$2:$F$313='17년일출'!D906)*(구분표!$G$2:$G$313='17년일출'!B906),0)))</f>
        <v>0311</v>
      </c>
      <c r="AL906" s="292"/>
    </row>
    <row r="907" spans="1:38" ht="50.1" customHeight="1">
      <c r="A907" s="252">
        <v>897</v>
      </c>
      <c r="B907" s="334" t="str">
        <f>IFERROR(VLOOKUP($D907,구분표!$A$2:$C$313,2,FALSE),"")</f>
        <v>여성가족교육협력위원회</v>
      </c>
      <c r="C907" s="318" t="str">
        <f>IFERROR(VLOOKUP($D907,구분표!$A$2:$C$313,3,FALSE),"")</f>
        <v>교육협력국</v>
      </c>
      <c r="D907" s="299" t="s">
        <v>1836</v>
      </c>
      <c r="E907" s="280" t="s">
        <v>1833</v>
      </c>
      <c r="F907" s="335" t="s">
        <v>1973</v>
      </c>
      <c r="G907" s="281">
        <v>1441</v>
      </c>
      <c r="H907" s="280">
        <v>119</v>
      </c>
      <c r="I907" s="336" t="s">
        <v>1837</v>
      </c>
      <c r="J907" s="283">
        <v>120000</v>
      </c>
      <c r="K907" s="284"/>
      <c r="L907" s="285"/>
      <c r="M907" s="286">
        <f t="shared" si="679"/>
        <v>120000</v>
      </c>
      <c r="N907" s="337"/>
      <c r="O907" s="288"/>
      <c r="P907" s="289">
        <f t="shared" ref="P907:P912" si="683">J907+N907+O907</f>
        <v>120000</v>
      </c>
      <c r="Q907" s="290" t="str">
        <f t="shared" si="680"/>
        <v>X</v>
      </c>
      <c r="R907" s="400"/>
      <c r="S907" s="292" t="s">
        <v>1835</v>
      </c>
      <c r="U907" s="332" t="s">
        <v>1835</v>
      </c>
      <c r="V907" s="284">
        <f t="shared" si="677"/>
        <v>0</v>
      </c>
      <c r="W907" s="284">
        <f t="shared" si="678"/>
        <v>0</v>
      </c>
      <c r="X907" s="292" t="str">
        <f t="shared" si="674"/>
        <v>OK</v>
      </c>
      <c r="Z907" s="292" t="s">
        <v>1835</v>
      </c>
      <c r="AA907" s="284">
        <f t="shared" si="659"/>
        <v>0</v>
      </c>
      <c r="AB907" s="284">
        <f t="shared" si="660"/>
        <v>0</v>
      </c>
      <c r="AC907" s="292" t="str">
        <f t="shared" si="675"/>
        <v>OK</v>
      </c>
      <c r="AE907" s="333" t="str">
        <f t="shared" si="681"/>
        <v>세입없음</v>
      </c>
      <c r="AG907" s="318">
        <f t="shared" si="676"/>
        <v>732</v>
      </c>
      <c r="AH907" s="290" t="str">
        <f t="shared" si="682"/>
        <v>OK</v>
      </c>
      <c r="AJ907" s="292" t="str">
        <f t="array" ref="AJ907">IF(D907="","",INDEX(구분표!$I$2:$I$313, MATCH(1,(구분표!$E$2:$E$313='17년일출'!C907)*(구분표!$F$2:$F$313='17년일출'!D907)*(구분표!$G$2:$G$313='17년일출'!B907),0)))</f>
        <v>0312</v>
      </c>
      <c r="AL907" s="292"/>
    </row>
    <row r="908" spans="1:38" ht="50.1" customHeight="1">
      <c r="A908" s="252">
        <v>898</v>
      </c>
      <c r="B908" s="334" t="str">
        <f>IFERROR(VLOOKUP($D908,구분표!$A$2:$C$313,2,FALSE),"")</f>
        <v>여성가족교육협력위원회</v>
      </c>
      <c r="C908" s="318" t="str">
        <f>IFERROR(VLOOKUP($D908,구분표!$A$2:$C$313,3,FALSE),"")</f>
        <v>교육협력국</v>
      </c>
      <c r="D908" s="299" t="s">
        <v>1836</v>
      </c>
      <c r="E908" s="280" t="s">
        <v>1833</v>
      </c>
      <c r="F908" s="335"/>
      <c r="G908" s="281">
        <v>1441</v>
      </c>
      <c r="H908" s="280">
        <v>125</v>
      </c>
      <c r="I908" s="336" t="s">
        <v>1838</v>
      </c>
      <c r="J908" s="283">
        <v>80000</v>
      </c>
      <c r="K908" s="284"/>
      <c r="L908" s="285"/>
      <c r="M908" s="286">
        <f t="shared" ref="M908:M912" si="684">J908+K908+L908</f>
        <v>80000</v>
      </c>
      <c r="N908" s="337"/>
      <c r="O908" s="288"/>
      <c r="P908" s="289">
        <f t="shared" si="683"/>
        <v>80000</v>
      </c>
      <c r="Q908" s="290" t="str">
        <f t="shared" si="680"/>
        <v>X</v>
      </c>
      <c r="R908" s="400"/>
      <c r="S908" s="292" t="s">
        <v>1835</v>
      </c>
      <c r="U908" s="332" t="s">
        <v>1835</v>
      </c>
      <c r="V908" s="284">
        <f t="shared" si="677"/>
        <v>0</v>
      </c>
      <c r="W908" s="284">
        <f t="shared" si="678"/>
        <v>0</v>
      </c>
      <c r="X908" s="292" t="str">
        <f t="shared" si="674"/>
        <v>OK</v>
      </c>
      <c r="Z908" s="292" t="s">
        <v>1835</v>
      </c>
      <c r="AA908" s="284">
        <f t="shared" si="659"/>
        <v>0</v>
      </c>
      <c r="AB908" s="284">
        <f t="shared" si="660"/>
        <v>0</v>
      </c>
      <c r="AC908" s="292" t="str">
        <f t="shared" si="675"/>
        <v>OK</v>
      </c>
      <c r="AE908" s="333" t="str">
        <f t="shared" si="681"/>
        <v>세입없음</v>
      </c>
      <c r="AG908" s="318">
        <f t="shared" si="676"/>
        <v>732</v>
      </c>
      <c r="AH908" s="290" t="str">
        <f t="shared" si="682"/>
        <v>OK</v>
      </c>
      <c r="AJ908" s="292" t="str">
        <f t="array" ref="AJ908">IF(D908="","",INDEX(구분표!$I$2:$I$313, MATCH(1,(구분표!$E$2:$E$313='17년일출'!C908)*(구분표!$F$2:$F$313='17년일출'!D908)*(구분표!$G$2:$G$313='17년일출'!B908),0)))</f>
        <v>0312</v>
      </c>
      <c r="AL908" s="292"/>
    </row>
    <row r="909" spans="1:38" ht="50.1" customHeight="1">
      <c r="A909" s="252">
        <v>899</v>
      </c>
      <c r="B909" s="334" t="str">
        <f>IFERROR(VLOOKUP($D909,구분표!$A$2:$C$313,2,FALSE),"")</f>
        <v>여성가족교육협력위원회</v>
      </c>
      <c r="C909" s="318" t="str">
        <f>IFERROR(VLOOKUP($D909,구분표!$A$2:$C$313,3,FALSE),"")</f>
        <v>교육협력국</v>
      </c>
      <c r="D909" s="299" t="s">
        <v>1832</v>
      </c>
      <c r="E909" s="280" t="s">
        <v>1833</v>
      </c>
      <c r="F909" s="335" t="s">
        <v>1973</v>
      </c>
      <c r="G909" s="281">
        <v>1437</v>
      </c>
      <c r="H909" s="280">
        <v>66</v>
      </c>
      <c r="I909" s="336" t="s">
        <v>1867</v>
      </c>
      <c r="J909" s="283">
        <v>330000</v>
      </c>
      <c r="K909" s="284"/>
      <c r="L909" s="285"/>
      <c r="M909" s="286">
        <f t="shared" si="684"/>
        <v>330000</v>
      </c>
      <c r="N909" s="337"/>
      <c r="O909" s="288"/>
      <c r="P909" s="289">
        <f t="shared" si="683"/>
        <v>330000</v>
      </c>
      <c r="Q909" s="290" t="str">
        <f t="shared" si="680"/>
        <v>X</v>
      </c>
      <c r="R909" s="400"/>
      <c r="S909" s="292" t="s">
        <v>1886</v>
      </c>
      <c r="U909" s="332" t="s">
        <v>1886</v>
      </c>
      <c r="V909" s="284">
        <f t="shared" si="677"/>
        <v>0</v>
      </c>
      <c r="W909" s="284">
        <f t="shared" si="678"/>
        <v>0</v>
      </c>
      <c r="X909" s="292" t="str">
        <f t="shared" si="674"/>
        <v>OK</v>
      </c>
      <c r="Z909" s="292" t="s">
        <v>1886</v>
      </c>
      <c r="AA909" s="284">
        <f t="shared" si="659"/>
        <v>0</v>
      </c>
      <c r="AB909" s="284">
        <f t="shared" si="660"/>
        <v>0</v>
      </c>
      <c r="AC909" s="292" t="str">
        <f t="shared" si="675"/>
        <v>OK</v>
      </c>
      <c r="AE909" s="333" t="str">
        <f t="shared" si="681"/>
        <v>세입없음</v>
      </c>
      <c r="AG909" s="318">
        <f t="shared" si="676"/>
        <v>732</v>
      </c>
      <c r="AH909" s="290" t="str">
        <f t="shared" si="682"/>
        <v>OK</v>
      </c>
      <c r="AJ909" s="292" t="str">
        <f t="array" ref="AJ909">IF(D909="","",INDEX(구분표!$I$2:$I$313, MATCH(1,(구분표!$E$2:$E$313='17년일출'!C909)*(구분표!$F$2:$F$313='17년일출'!D909)*(구분표!$G$2:$G$313='17년일출'!B909),0)))</f>
        <v>0311</v>
      </c>
      <c r="AL909" s="292"/>
    </row>
    <row r="910" spans="1:38" ht="50.1" customHeight="1">
      <c r="A910" s="252">
        <v>900</v>
      </c>
      <c r="B910" s="334" t="str">
        <f>IFERROR(VLOOKUP($D910,구분표!$A$2:$C$313,2,FALSE),"")</f>
        <v>여성가족교육협력위원회</v>
      </c>
      <c r="C910" s="318" t="str">
        <f>IFERROR(VLOOKUP($D910,구분표!$A$2:$C$313,3,FALSE),"")</f>
        <v>여성가족국</v>
      </c>
      <c r="D910" s="299" t="s">
        <v>452</v>
      </c>
      <c r="E910" s="280" t="s">
        <v>822</v>
      </c>
      <c r="F910" s="335"/>
      <c r="G910" s="281">
        <v>1365</v>
      </c>
      <c r="H910" s="280">
        <v>629</v>
      </c>
      <c r="I910" s="336" t="s">
        <v>2224</v>
      </c>
      <c r="J910" s="283">
        <v>202769</v>
      </c>
      <c r="K910" s="284"/>
      <c r="L910" s="285"/>
      <c r="M910" s="286">
        <f t="shared" ref="M910:M911" si="685">J910+K910+L910</f>
        <v>202769</v>
      </c>
      <c r="N910" s="337"/>
      <c r="O910" s="288">
        <v>3388</v>
      </c>
      <c r="P910" s="289">
        <f t="shared" ref="P910:P911" si="686">J910+N910+O910</f>
        <v>206157</v>
      </c>
      <c r="Q910" s="290" t="str">
        <f t="shared" ref="Q910:Q911" si="687">IF(AND((M910=0),(P910&gt;0)),"O",IF(AND((K910&lt;0),(M910-P910&lt;0)),"O","X"))</f>
        <v>X</v>
      </c>
      <c r="R910" s="371" t="s">
        <v>2111</v>
      </c>
      <c r="S910" s="292" t="s">
        <v>1893</v>
      </c>
      <c r="U910" s="332" t="s">
        <v>1981</v>
      </c>
      <c r="V910" s="284"/>
      <c r="W910" s="284"/>
      <c r="X910" s="292" t="str">
        <f t="shared" si="674"/>
        <v>OK</v>
      </c>
      <c r="Z910" s="292" t="s">
        <v>899</v>
      </c>
      <c r="AA910" s="284">
        <v>2708</v>
      </c>
      <c r="AB910" s="284">
        <v>680</v>
      </c>
      <c r="AC910" s="292" t="str">
        <f t="shared" si="675"/>
        <v>OK</v>
      </c>
      <c r="AE910" s="333" t="s">
        <v>2086</v>
      </c>
      <c r="AG910" s="318">
        <f t="shared" si="676"/>
        <v>4</v>
      </c>
      <c r="AH910" s="290" t="str">
        <f t="shared" ref="AH910:AH911" si="688">IF(U910="","",IF(AND(U910="도비",AE910="세입없음"),"OK",IF(AND(U910&lt;&gt;"도비",AE910&lt;&gt;""),"OK","@@")))</f>
        <v>OK</v>
      </c>
      <c r="AJ910" s="292" t="str">
        <f t="array" ref="AJ910">IF(D910="","",INDEX(구분표!$I$2:$I$313, MATCH(1,(구분표!$E$2:$E$313='17년일출'!C910)*(구분표!$F$2:$F$313='17년일출'!D910)*(구분표!$G$2:$G$313='17년일출'!B910),0)))</f>
        <v>0303</v>
      </c>
      <c r="AL910" s="292"/>
    </row>
    <row r="911" spans="1:38" ht="50.1" customHeight="1">
      <c r="A911" s="252">
        <v>901</v>
      </c>
      <c r="B911" s="334" t="str">
        <f>IFERROR(VLOOKUP($D911,구분표!$A$2:$C$313,2,FALSE),"")</f>
        <v>여성가족교육협력위원회</v>
      </c>
      <c r="C911" s="318" t="str">
        <f>IFERROR(VLOOKUP($D911,구분표!$A$2:$C$313,3,FALSE),"")</f>
        <v>복지여성실</v>
      </c>
      <c r="D911" s="299" t="s">
        <v>608</v>
      </c>
      <c r="E911" s="280" t="s">
        <v>822</v>
      </c>
      <c r="F911" s="335"/>
      <c r="G911" s="281">
        <v>1409</v>
      </c>
      <c r="H911" s="280">
        <v>225</v>
      </c>
      <c r="I911" s="336" t="s">
        <v>2224</v>
      </c>
      <c r="J911" s="283">
        <v>100871</v>
      </c>
      <c r="K911" s="284"/>
      <c r="L911" s="285"/>
      <c r="M911" s="286">
        <f t="shared" si="685"/>
        <v>100871</v>
      </c>
      <c r="N911" s="337"/>
      <c r="O911" s="288">
        <v>1686</v>
      </c>
      <c r="P911" s="289">
        <f t="shared" si="686"/>
        <v>102557</v>
      </c>
      <c r="Q911" s="290" t="str">
        <f t="shared" si="687"/>
        <v>X</v>
      </c>
      <c r="R911" s="371" t="s">
        <v>2111</v>
      </c>
      <c r="S911" s="292" t="s">
        <v>1893</v>
      </c>
      <c r="U911" s="332" t="s">
        <v>1981</v>
      </c>
      <c r="V911" s="284"/>
      <c r="W911" s="284"/>
      <c r="X911" s="292" t="str">
        <f t="shared" si="674"/>
        <v>OK</v>
      </c>
      <c r="Z911" s="292" t="s">
        <v>899</v>
      </c>
      <c r="AA911" s="284">
        <v>1351</v>
      </c>
      <c r="AB911" s="284">
        <v>335</v>
      </c>
      <c r="AC911" s="292" t="str">
        <f t="shared" si="675"/>
        <v>OK</v>
      </c>
      <c r="AE911" s="333" t="s">
        <v>2086</v>
      </c>
      <c r="AG911" s="318">
        <f t="shared" si="676"/>
        <v>4</v>
      </c>
      <c r="AH911" s="290" t="str">
        <f t="shared" si="688"/>
        <v>OK</v>
      </c>
      <c r="AJ911" s="292" t="str">
        <f t="array" ref="AJ911">IF(D911="","",INDEX(구분표!$I$2:$I$313, MATCH(1,(구분표!$E$2:$E$313='17년일출'!C911)*(구분표!$F$2:$F$313='17년일출'!D911)*(구분표!$G$2:$G$313='17년일출'!B911),0)))</f>
        <v>0307</v>
      </c>
      <c r="AL911" s="292"/>
    </row>
    <row r="912" spans="1:38" ht="50.1" customHeight="1">
      <c r="A912" s="252">
        <v>902</v>
      </c>
      <c r="B912" s="334" t="str">
        <f>IFERROR(VLOOKUP($D912,구분표!$A$2:$C$313,2,FALSE),"")</f>
        <v>여성가족교육협력위원회</v>
      </c>
      <c r="C912" s="318" t="str">
        <f>IFERROR(VLOOKUP($D912,구분표!$A$2:$C$313,3,FALSE),"")</f>
        <v>교육협력국</v>
      </c>
      <c r="D912" s="299" t="s">
        <v>465</v>
      </c>
      <c r="E912" s="280" t="s">
        <v>1116</v>
      </c>
      <c r="F912" s="335"/>
      <c r="G912" s="281"/>
      <c r="H912" s="280"/>
      <c r="I912" s="336" t="s">
        <v>2222</v>
      </c>
      <c r="J912" s="283">
        <v>18000</v>
      </c>
      <c r="K912" s="284"/>
      <c r="L912" s="285"/>
      <c r="M912" s="286">
        <f t="shared" si="684"/>
        <v>18000</v>
      </c>
      <c r="N912" s="337">
        <v>-2700</v>
      </c>
      <c r="O912" s="288"/>
      <c r="P912" s="289">
        <f t="shared" si="683"/>
        <v>15300</v>
      </c>
      <c r="Q912" s="290" t="str">
        <f t="shared" si="680"/>
        <v>X</v>
      </c>
      <c r="R912" s="400"/>
      <c r="S912" s="292" t="s">
        <v>2155</v>
      </c>
      <c r="U912" s="332" t="s">
        <v>489</v>
      </c>
      <c r="V912" s="284">
        <f>IF($U912&lt;&gt;"도비",IF($S912="국도비","직접입력",SUM($K912:$L912)),)</f>
        <v>0</v>
      </c>
      <c r="W912" s="284">
        <f>IF($U912="도비",SUM($K912:$L912),IF($S912="국도비","직접입력",SUM($K912:$L912)-$V912))</f>
        <v>0</v>
      </c>
      <c r="X912" s="292" t="str">
        <f t="shared" si="674"/>
        <v>OK</v>
      </c>
      <c r="Z912" s="292" t="s">
        <v>489</v>
      </c>
      <c r="AA912" s="284">
        <f>IF($U912&lt;&gt;"도비",IF($S912="국도비","직접입력",SUM($N912:$O912)),)</f>
        <v>0</v>
      </c>
      <c r="AB912" s="284">
        <f>IF($U912="도비",SUM(N912:O912),IF($S912="국도비","직접입력",SUM(N912:O912)-AA912))</f>
        <v>-2700</v>
      </c>
      <c r="AC912" s="292" t="str">
        <f t="shared" si="675"/>
        <v>OK</v>
      </c>
      <c r="AE912" s="333" t="str">
        <f t="shared" si="681"/>
        <v>세입없음</v>
      </c>
      <c r="AG912" s="318">
        <f t="shared" si="676"/>
        <v>732</v>
      </c>
      <c r="AH912" s="290" t="str">
        <f t="shared" si="682"/>
        <v>OK</v>
      </c>
      <c r="AJ912" s="292" t="str">
        <f t="array" ref="AJ912">IF(D912="","",INDEX(구분표!$I$2:$I$313, MATCH(1,(구분표!$E$2:$E$313='17년일출'!C912)*(구분표!$F$2:$F$313='17년일출'!D912)*(구분표!$G$2:$G$313='17년일출'!B912),0)))</f>
        <v>0311</v>
      </c>
      <c r="AL912" s="292"/>
    </row>
    <row r="913" spans="1:38" ht="50.1" customHeight="1">
      <c r="A913" s="252">
        <v>903</v>
      </c>
      <c r="B913" s="334" t="str">
        <f>IFERROR(VLOOKUP($D913,구분표!$A$2:$C$313,2,FALSE),"")</f>
        <v>여성가족교육협력위원회</v>
      </c>
      <c r="C913" s="318" t="str">
        <f>IFERROR(VLOOKUP($D913,구분표!$A$2:$C$313,3,FALSE),"")</f>
        <v>복지여성실</v>
      </c>
      <c r="D913" s="299" t="s">
        <v>608</v>
      </c>
      <c r="E913" s="280" t="s">
        <v>1116</v>
      </c>
      <c r="F913" s="335"/>
      <c r="G913" s="281"/>
      <c r="H913" s="280"/>
      <c r="I913" s="336" t="s">
        <v>2225</v>
      </c>
      <c r="J913" s="283">
        <v>18000</v>
      </c>
      <c r="K913" s="284"/>
      <c r="L913" s="285"/>
      <c r="M913" s="286">
        <f t="shared" si="679"/>
        <v>18000</v>
      </c>
      <c r="N913" s="337">
        <v>-2700</v>
      </c>
      <c r="O913" s="288"/>
      <c r="P913" s="289">
        <f t="shared" si="591"/>
        <v>15300</v>
      </c>
      <c r="Q913" s="290" t="str">
        <f t="shared" si="650"/>
        <v>X</v>
      </c>
      <c r="R913" s="400"/>
      <c r="S913" s="292" t="s">
        <v>2155</v>
      </c>
      <c r="U913" s="332" t="s">
        <v>489</v>
      </c>
      <c r="V913" s="284">
        <f>IF($U913&lt;&gt;"도비",IF($S913="국도비","직접입력",SUM($K913:$L913)),)</f>
        <v>0</v>
      </c>
      <c r="W913" s="284">
        <f>IF($U913="도비",SUM($K913:$L913),IF($S913="국도비","직접입력",SUM($K913:$L913)-$V913))</f>
        <v>0</v>
      </c>
      <c r="X913" s="292" t="str">
        <f t="shared" si="674"/>
        <v>OK</v>
      </c>
      <c r="Z913" s="292" t="s">
        <v>489</v>
      </c>
      <c r="AA913" s="284">
        <f>IF($U913&lt;&gt;"도비",IF($S913="국도비","직접입력",SUM($N913:$O913)),)</f>
        <v>0</v>
      </c>
      <c r="AB913" s="284">
        <f>IF($U913="도비",SUM(N913:O913),IF($S913="국도비","직접입력",SUM(N913:O913)-AA913))</f>
        <v>-2700</v>
      </c>
      <c r="AC913" s="292" t="str">
        <f t="shared" si="675"/>
        <v>OK</v>
      </c>
      <c r="AE913" s="333" t="str">
        <f t="shared" ref="AE913:AE925" si="689">IF(U913="","",IF(U913="도비","세입없음","직접입력"))</f>
        <v>세입없음</v>
      </c>
      <c r="AG913" s="318">
        <f t="shared" si="676"/>
        <v>732</v>
      </c>
      <c r="AH913" s="290" t="str">
        <f t="shared" si="549"/>
        <v>OK</v>
      </c>
      <c r="AJ913" s="292" t="str">
        <f t="array" ref="AJ913">IF(D913="","",INDEX(구분표!$I$2:$I$313, MATCH(1,(구분표!$E$2:$E$313='17년일출'!C913)*(구분표!$F$2:$F$313='17년일출'!D913)*(구분표!$G$2:$G$313='17년일출'!B913),0)))</f>
        <v>0307</v>
      </c>
      <c r="AL913" s="292"/>
    </row>
    <row r="914" spans="1:38" ht="50.1" customHeight="1">
      <c r="A914" s="252">
        <v>904</v>
      </c>
      <c r="B914" s="334" t="str">
        <f>IFERROR(VLOOKUP($D914,구분표!$A$2:$C$313,2,FALSE),"")</f>
        <v>여성가족교육협력위원회</v>
      </c>
      <c r="C914" s="318" t="str">
        <f>IFERROR(VLOOKUP($D914,구분표!$A$2:$C$313,3,FALSE),"")</f>
        <v>여성가족국</v>
      </c>
      <c r="D914" s="299" t="s">
        <v>606</v>
      </c>
      <c r="E914" s="280" t="s">
        <v>1116</v>
      </c>
      <c r="F914" s="335"/>
      <c r="G914" s="281"/>
      <c r="H914" s="280"/>
      <c r="I914" s="336" t="s">
        <v>2223</v>
      </c>
      <c r="J914" s="283">
        <v>27000</v>
      </c>
      <c r="K914" s="284"/>
      <c r="L914" s="285"/>
      <c r="M914" s="286">
        <f t="shared" si="679"/>
        <v>27000</v>
      </c>
      <c r="N914" s="337">
        <v>-9000</v>
      </c>
      <c r="O914" s="288"/>
      <c r="P914" s="289">
        <f t="shared" si="591"/>
        <v>18000</v>
      </c>
      <c r="Q914" s="290" t="str">
        <f t="shared" si="650"/>
        <v>X</v>
      </c>
      <c r="R914" s="400"/>
      <c r="S914" s="292" t="s">
        <v>2155</v>
      </c>
      <c r="U914" s="332" t="s">
        <v>489</v>
      </c>
      <c r="V914" s="284">
        <f>IF($U914&lt;&gt;"도비",IF($S914="국도비","직접입력",SUM($K914:$L914)),)</f>
        <v>0</v>
      </c>
      <c r="W914" s="284">
        <f>IF($U914="도비",SUM($K914:$L914),IF($S914="국도비","직접입력",SUM($K914:$L914)-$V914))</f>
        <v>0</v>
      </c>
      <c r="X914" s="292" t="str">
        <f t="shared" si="674"/>
        <v>OK</v>
      </c>
      <c r="Z914" s="292" t="s">
        <v>489</v>
      </c>
      <c r="AA914" s="284">
        <f>IF($U914&lt;&gt;"도비",IF($S914="국도비","직접입력",SUM($N914:$O914)),)</f>
        <v>0</v>
      </c>
      <c r="AB914" s="284">
        <f>IF($U914="도비",SUM(N914:O914),IF($S914="국도비","직접입력",SUM(N914:O914)-AA914))</f>
        <v>-9000</v>
      </c>
      <c r="AC914" s="292" t="str">
        <f t="shared" si="675"/>
        <v>OK</v>
      </c>
      <c r="AE914" s="333" t="str">
        <f t="shared" si="689"/>
        <v>세입없음</v>
      </c>
      <c r="AG914" s="318">
        <f t="shared" si="676"/>
        <v>732</v>
      </c>
      <c r="AH914" s="290" t="str">
        <f t="shared" si="549"/>
        <v>OK</v>
      </c>
      <c r="AJ914" s="292" t="str">
        <f t="array" ref="AJ914">IF(D914="","",INDEX(구분표!$I$2:$I$313, MATCH(1,(구분표!$E$2:$E$313='17년일출'!C914)*(구분표!$F$2:$F$313='17년일출'!D914)*(구분표!$G$2:$G$313='17년일출'!B914),0)))</f>
        <v>0300</v>
      </c>
      <c r="AL914" s="292"/>
    </row>
    <row r="915" spans="1:38" ht="50.1" customHeight="1">
      <c r="A915" s="252">
        <v>905</v>
      </c>
      <c r="B915" s="334" t="str">
        <f>IFERROR(VLOOKUP($D915,구분표!$A$2:$C$313,2,FALSE),"")</f>
        <v>여성가족교육협력위원회</v>
      </c>
      <c r="C915" s="318" t="str">
        <f>IFERROR(VLOOKUP($D915,구분표!$A$2:$C$313,3,FALSE),"")</f>
        <v>여성가족국</v>
      </c>
      <c r="D915" s="299" t="s">
        <v>606</v>
      </c>
      <c r="E915" s="280" t="s">
        <v>1116</v>
      </c>
      <c r="F915" s="335"/>
      <c r="G915" s="281"/>
      <c r="H915" s="280"/>
      <c r="I915" s="336" t="s">
        <v>2226</v>
      </c>
      <c r="J915" s="283">
        <v>18000</v>
      </c>
      <c r="K915" s="284"/>
      <c r="L915" s="285"/>
      <c r="M915" s="286">
        <f t="shared" ref="M915:M917" si="690">J915+K915+L915</f>
        <v>18000</v>
      </c>
      <c r="N915" s="337">
        <v>-2700</v>
      </c>
      <c r="O915" s="288"/>
      <c r="P915" s="289">
        <f t="shared" ref="P915:P917" si="691">J915+N915+O915</f>
        <v>15300</v>
      </c>
      <c r="Q915" s="290" t="str">
        <f t="shared" ref="Q915:Q917" si="692">IF(AND((M915=0),(P915&gt;0)),"O",IF(AND((K915&lt;0),(M915-P915&lt;0)),"O","X"))</f>
        <v>X</v>
      </c>
      <c r="R915" s="400"/>
      <c r="S915" s="292" t="s">
        <v>2155</v>
      </c>
      <c r="U915" s="332" t="s">
        <v>489</v>
      </c>
      <c r="V915" s="284">
        <f>IF($U915&lt;&gt;"도비",IF($S915="국도비","직접입력",SUM($K915:$L915)),)</f>
        <v>0</v>
      </c>
      <c r="W915" s="284">
        <f>IF($U915="도비",SUM($K915:$L915),IF($S915="국도비","직접입력",SUM($K915:$L915)-$V915))</f>
        <v>0</v>
      </c>
      <c r="X915" s="292" t="str">
        <f t="shared" si="674"/>
        <v>OK</v>
      </c>
      <c r="Z915" s="292" t="s">
        <v>489</v>
      </c>
      <c r="AA915" s="284">
        <f>IF($U915&lt;&gt;"도비",IF($S915="국도비","직접입력",SUM($N915:$O915)),)</f>
        <v>0</v>
      </c>
      <c r="AB915" s="284">
        <f>IF($U915="도비",SUM(N915:O915),IF($S915="국도비","직접입력",SUM(N915:O915)-AA915))</f>
        <v>-2700</v>
      </c>
      <c r="AC915" s="292" t="str">
        <f t="shared" si="675"/>
        <v>OK</v>
      </c>
      <c r="AE915" s="333" t="str">
        <f t="shared" ref="AE915" si="693">IF(U915="","",IF(U915="도비","세입없음","직접입력"))</f>
        <v>세입없음</v>
      </c>
      <c r="AG915" s="318">
        <f t="shared" si="676"/>
        <v>732</v>
      </c>
      <c r="AH915" s="290" t="str">
        <f t="shared" ref="AH915:AH917" si="694">IF(U915="","",IF(AND(U915="도비",AE915="세입없음"),"OK",IF(AND(U915&lt;&gt;"도비",AE915&lt;&gt;""),"OK","@@")))</f>
        <v>OK</v>
      </c>
      <c r="AJ915" s="292" t="str">
        <f t="array" ref="AJ915">IF(D915="","",INDEX(구분표!$I$2:$I$313, MATCH(1,(구분표!$E$2:$E$313='17년일출'!C915)*(구분표!$F$2:$F$313='17년일출'!D915)*(구분표!$G$2:$G$313='17년일출'!B915),0)))</f>
        <v>0300</v>
      </c>
      <c r="AL915" s="292"/>
    </row>
    <row r="916" spans="1:38" ht="50.1" customHeight="1">
      <c r="A916" s="252">
        <v>906</v>
      </c>
      <c r="B916" s="334" t="str">
        <f>IFERROR(VLOOKUP($D916,구분표!$A$2:$C$313,2,FALSE),"")</f>
        <v>여성가족교육협력위원회</v>
      </c>
      <c r="C916" s="318" t="str">
        <f>IFERROR(VLOOKUP($D916,구분표!$A$2:$C$313,3,FALSE),"")</f>
        <v>여성가족국</v>
      </c>
      <c r="D916" s="299" t="s">
        <v>607</v>
      </c>
      <c r="E916" s="280" t="s">
        <v>822</v>
      </c>
      <c r="F916" s="335" t="s">
        <v>826</v>
      </c>
      <c r="G916" s="281">
        <v>1324</v>
      </c>
      <c r="H916" s="280">
        <v>132</v>
      </c>
      <c r="I916" s="336" t="s">
        <v>2291</v>
      </c>
      <c r="J916" s="283">
        <v>48090</v>
      </c>
      <c r="K916" s="284"/>
      <c r="L916" s="285"/>
      <c r="M916" s="286">
        <f t="shared" ref="M916" si="695">J916+K916+L916</f>
        <v>48090</v>
      </c>
      <c r="N916" s="337">
        <v>-25431</v>
      </c>
      <c r="O916" s="288"/>
      <c r="P916" s="289">
        <f t="shared" ref="P916" si="696">J916+N916+O916</f>
        <v>22659</v>
      </c>
      <c r="Q916" s="290" t="str">
        <f t="shared" ref="Q916" si="697">IF(AND((M916=0),(P916&gt;0)),"O",IF(AND((K916&lt;0),(M916-P916&lt;0)),"O","X"))</f>
        <v>X</v>
      </c>
      <c r="R916" s="371" t="s">
        <v>1568</v>
      </c>
      <c r="S916" s="292" t="s">
        <v>1273</v>
      </c>
      <c r="U916" s="332" t="s">
        <v>567</v>
      </c>
      <c r="V916" s="284"/>
      <c r="W916" s="284"/>
      <c r="X916" s="292" t="str">
        <f t="shared" si="674"/>
        <v>OK</v>
      </c>
      <c r="Z916" s="292" t="s">
        <v>2239</v>
      </c>
      <c r="AA916" s="284">
        <v>-25431</v>
      </c>
      <c r="AB916" s="284">
        <v>0</v>
      </c>
      <c r="AC916" s="292" t="str">
        <f t="shared" si="675"/>
        <v>OK</v>
      </c>
      <c r="AE916" s="333" t="s">
        <v>2240</v>
      </c>
      <c r="AG916" s="318">
        <f t="shared" si="676"/>
        <v>2</v>
      </c>
      <c r="AH916" s="290" t="str">
        <f t="shared" ref="AH916" si="698">IF(U916="","",IF(AND(U916="도비",AE916="세입없음"),"OK",IF(AND(U916&lt;&gt;"도비",AE916&lt;&gt;""),"OK","@@")))</f>
        <v>OK</v>
      </c>
      <c r="AJ916" s="292" t="str">
        <f t="array" ref="AJ916">IF(D916="","",INDEX(구분표!$I$2:$I$313, MATCH(1,(구분표!$E$2:$E$313='17년일출'!C916)*(구분표!$F$2:$F$313='17년일출'!D916)*(구분표!$G$2:$G$313='17년일출'!B916),0)))</f>
        <v>0301</v>
      </c>
      <c r="AL916" s="292"/>
    </row>
    <row r="917" spans="1:38" ht="50.1" customHeight="1">
      <c r="A917" s="252">
        <v>907</v>
      </c>
      <c r="B917" s="334" t="str">
        <f>IFERROR(VLOOKUP($D917,구분표!$A$2:$C$313,2,FALSE),"")</f>
        <v>여성가족교육협력위원회</v>
      </c>
      <c r="C917" s="318" t="str">
        <f>IFERROR(VLOOKUP($D917,구분표!$A$2:$C$313,3,FALSE),"")</f>
        <v>복지여성실</v>
      </c>
      <c r="D917" s="299" t="s">
        <v>608</v>
      </c>
      <c r="E917" s="280" t="s">
        <v>822</v>
      </c>
      <c r="F917" s="335" t="s">
        <v>826</v>
      </c>
      <c r="G917" s="281">
        <v>1393</v>
      </c>
      <c r="H917" s="280">
        <v>54</v>
      </c>
      <c r="I917" s="336" t="s">
        <v>2291</v>
      </c>
      <c r="J917" s="283">
        <v>22900</v>
      </c>
      <c r="K917" s="284"/>
      <c r="L917" s="285"/>
      <c r="M917" s="286">
        <f t="shared" si="690"/>
        <v>22900</v>
      </c>
      <c r="N917" s="337">
        <v>-12110</v>
      </c>
      <c r="O917" s="288"/>
      <c r="P917" s="289">
        <f t="shared" si="691"/>
        <v>10790</v>
      </c>
      <c r="Q917" s="290" t="str">
        <f t="shared" si="692"/>
        <v>X</v>
      </c>
      <c r="R917" s="371" t="s">
        <v>1568</v>
      </c>
      <c r="S917" s="292" t="s">
        <v>1273</v>
      </c>
      <c r="U917" s="332" t="s">
        <v>567</v>
      </c>
      <c r="V917" s="284"/>
      <c r="W917" s="284"/>
      <c r="X917" s="292" t="str">
        <f t="shared" si="674"/>
        <v>OK</v>
      </c>
      <c r="Z917" s="292" t="s">
        <v>2239</v>
      </c>
      <c r="AA917" s="284">
        <v>-12110</v>
      </c>
      <c r="AB917" s="284">
        <v>0</v>
      </c>
      <c r="AC917" s="292" t="str">
        <f t="shared" si="675"/>
        <v>OK</v>
      </c>
      <c r="AE917" s="333" t="s">
        <v>2240</v>
      </c>
      <c r="AG917" s="318">
        <f t="shared" si="676"/>
        <v>2</v>
      </c>
      <c r="AH917" s="290" t="str">
        <f t="shared" si="694"/>
        <v>OK</v>
      </c>
      <c r="AJ917" s="292" t="str">
        <f t="array" ref="AJ917">IF(D917="","",INDEX(구분표!$I$2:$I$313, MATCH(1,(구분표!$E$2:$E$313='17년일출'!C917)*(구분표!$F$2:$F$313='17년일출'!D917)*(구분표!$G$2:$G$313='17년일출'!B917),0)))</f>
        <v>0307</v>
      </c>
      <c r="AL917" s="292"/>
    </row>
    <row r="918" spans="1:38" ht="50.1" customHeight="1">
      <c r="A918" s="252">
        <v>908</v>
      </c>
      <c r="B918" s="334" t="str">
        <f>IFERROR(VLOOKUP($D918,구분표!$A$2:$C$313,2,FALSE),"")</f>
        <v>여성가족교육협력위원회</v>
      </c>
      <c r="C918" s="318" t="str">
        <f>IFERROR(VLOOKUP($D918,구분표!$A$2:$C$313,3,FALSE),"")</f>
        <v>여성가족국</v>
      </c>
      <c r="D918" s="299" t="s">
        <v>2249</v>
      </c>
      <c r="E918" s="280" t="s">
        <v>2147</v>
      </c>
      <c r="F918" s="335"/>
      <c r="G918" s="281">
        <v>1339</v>
      </c>
      <c r="H918" s="280"/>
      <c r="I918" s="336" t="s">
        <v>2250</v>
      </c>
      <c r="J918" s="283">
        <v>18000</v>
      </c>
      <c r="K918" s="284"/>
      <c r="L918" s="285"/>
      <c r="M918" s="286">
        <f t="shared" si="679"/>
        <v>18000</v>
      </c>
      <c r="N918" s="337"/>
      <c r="O918" s="288">
        <v>30000</v>
      </c>
      <c r="P918" s="289">
        <f t="shared" si="591"/>
        <v>48000</v>
      </c>
      <c r="Q918" s="290" t="str">
        <f t="shared" si="650"/>
        <v>X</v>
      </c>
      <c r="R918" s="400"/>
      <c r="S918" s="292" t="s">
        <v>489</v>
      </c>
      <c r="U918" s="332" t="s">
        <v>2155</v>
      </c>
      <c r="V918" s="284">
        <f t="shared" ref="V918:V925" si="699">IF($U918&lt;&gt;"도비",IF($S918="국도비","직접입력",SUM($K918:$L918)),)</f>
        <v>0</v>
      </c>
      <c r="W918" s="284">
        <f t="shared" ref="W918:W925" si="700">IF($U918="도비",SUM($K918:$L918),IF($S918="국도비","직접입력",SUM($K918:$L918)-$V918))</f>
        <v>0</v>
      </c>
      <c r="X918" s="292" t="str">
        <f t="shared" si="674"/>
        <v>OK</v>
      </c>
      <c r="Z918" s="292" t="s">
        <v>2155</v>
      </c>
      <c r="AA918" s="284">
        <f t="shared" ref="AA918:AA925" si="701">IF($U918&lt;&gt;"도비",IF($S918="국도비","직접입력",SUM($N918:$O918)),)</f>
        <v>0</v>
      </c>
      <c r="AB918" s="284">
        <f t="shared" ref="AB918:AB925" si="702">IF($U918="도비",SUM(N918:O918),IF($S918="국도비","직접입력",SUM(N918:O918)-AA918))</f>
        <v>30000</v>
      </c>
      <c r="AC918" s="292" t="str">
        <f t="shared" si="675"/>
        <v>OK</v>
      </c>
      <c r="AE918" s="333" t="str">
        <f t="shared" si="689"/>
        <v>세입없음</v>
      </c>
      <c r="AG918" s="318">
        <f t="shared" si="676"/>
        <v>732</v>
      </c>
      <c r="AH918" s="290" t="str">
        <f t="shared" si="549"/>
        <v>OK</v>
      </c>
      <c r="AJ918" s="292" t="str">
        <f t="array" ref="AJ918">IF(D918="","",INDEX(구분표!$I$2:$I$313, MATCH(1,(구분표!$E$2:$E$313='17년일출'!C918)*(구분표!$F$2:$F$313='17년일출'!D918)*(구분표!$G$2:$G$313='17년일출'!B918),0)))</f>
        <v>0301</v>
      </c>
      <c r="AL918" s="292"/>
    </row>
    <row r="919" spans="1:38" ht="50.1" customHeight="1">
      <c r="A919" s="252">
        <v>909</v>
      </c>
      <c r="B919" s="334" t="str">
        <f>IFERROR(VLOOKUP($D919,구분표!$A$2:$C$313,2,FALSE),"")</f>
        <v>여성가족교육협력위원회</v>
      </c>
      <c r="C919" s="318" t="str">
        <f>IFERROR(VLOOKUP($D919,구분표!$A$2:$C$313,3,FALSE),"")</f>
        <v>교육협력국</v>
      </c>
      <c r="D919" s="299" t="s">
        <v>2265</v>
      </c>
      <c r="E919" s="280" t="s">
        <v>2147</v>
      </c>
      <c r="F919" s="340"/>
      <c r="G919" s="281">
        <v>1438</v>
      </c>
      <c r="H919" s="280"/>
      <c r="I919" s="336" t="s">
        <v>2311</v>
      </c>
      <c r="J919" s="283">
        <v>250000</v>
      </c>
      <c r="K919" s="284"/>
      <c r="L919" s="285"/>
      <c r="M919" s="286">
        <f t="shared" ref="M919:M922" si="703">J919+K919+L919</f>
        <v>250000</v>
      </c>
      <c r="N919" s="337"/>
      <c r="O919" s="288">
        <v>100000</v>
      </c>
      <c r="P919" s="289">
        <f t="shared" ref="P919:P922" si="704">J919+N919+O919</f>
        <v>350000</v>
      </c>
      <c r="Q919" s="290" t="str">
        <f t="shared" ref="Q919:Q922" si="705">IF(AND((M919=0),(P919&gt;0)),"O",IF(AND((K919&lt;0),(M919-P919&lt;0)),"O","X"))</f>
        <v>X</v>
      </c>
      <c r="R919" s="401"/>
      <c r="S919" s="383" t="s">
        <v>2155</v>
      </c>
      <c r="U919" s="384" t="s">
        <v>2155</v>
      </c>
      <c r="V919" s="385">
        <f t="shared" si="699"/>
        <v>0</v>
      </c>
      <c r="W919" s="385">
        <f t="shared" si="700"/>
        <v>0</v>
      </c>
      <c r="X919" s="383" t="str">
        <f t="shared" si="674"/>
        <v>OK</v>
      </c>
      <c r="Z919" s="383" t="s">
        <v>2155</v>
      </c>
      <c r="AA919" s="385">
        <f t="shared" si="701"/>
        <v>0</v>
      </c>
      <c r="AB919" s="385">
        <f t="shared" si="702"/>
        <v>100000</v>
      </c>
      <c r="AC919" s="292" t="str">
        <f t="shared" si="675"/>
        <v>OK</v>
      </c>
      <c r="AE919" s="386" t="str">
        <f t="shared" ref="AE919:AE922" si="706">IF(U919="","",IF(U919="도비","세입없음","직접입력"))</f>
        <v>세입없음</v>
      </c>
      <c r="AG919" s="387">
        <f t="shared" si="676"/>
        <v>732</v>
      </c>
      <c r="AH919" s="388" t="str">
        <f t="shared" ref="AH919:AH922" si="707">IF(U919="","",IF(AND(U919="도비",AE919="세입없음"),"OK",IF(AND(U919&lt;&gt;"도비",AE919&lt;&gt;""),"OK","@@")))</f>
        <v>OK</v>
      </c>
      <c r="AJ919" s="383" t="str">
        <f t="array" ref="AJ919">IF(D919="","",INDEX(구분표!$I$2:$I$313, MATCH(1,(구분표!$E$2:$E$313='17년일출'!C919)*(구분표!$F$2:$F$313='17년일출'!D919)*(구분표!$G$2:$G$313='17년일출'!B919),0)))</f>
        <v>0311</v>
      </c>
      <c r="AL919" s="383"/>
    </row>
    <row r="920" spans="1:38" ht="50.1" customHeight="1">
      <c r="A920" s="252">
        <v>910</v>
      </c>
      <c r="B920" s="334" t="str">
        <f>IFERROR(VLOOKUP($D920,구분표!$A$2:$C$313,2,FALSE),"")</f>
        <v>여성가족교육협력위원회</v>
      </c>
      <c r="C920" s="318" t="str">
        <f>IFERROR(VLOOKUP($D920,구분표!$A$2:$C$313,3,FALSE),"")</f>
        <v>교육협력국</v>
      </c>
      <c r="D920" s="299" t="s">
        <v>2317</v>
      </c>
      <c r="E920" s="280" t="s">
        <v>2147</v>
      </c>
      <c r="F920" s="340"/>
      <c r="G920" s="281">
        <v>1442</v>
      </c>
      <c r="H920" s="280"/>
      <c r="I920" s="336" t="s">
        <v>2320</v>
      </c>
      <c r="J920" s="283">
        <v>100000</v>
      </c>
      <c r="K920" s="284"/>
      <c r="L920" s="285"/>
      <c r="M920" s="286">
        <f t="shared" si="703"/>
        <v>100000</v>
      </c>
      <c r="N920" s="337"/>
      <c r="O920" s="288">
        <v>50000</v>
      </c>
      <c r="P920" s="289">
        <f t="shared" si="704"/>
        <v>150000</v>
      </c>
      <c r="Q920" s="290" t="str">
        <f t="shared" si="705"/>
        <v>X</v>
      </c>
      <c r="R920" s="401"/>
      <c r="S920" s="383" t="s">
        <v>2155</v>
      </c>
      <c r="U920" s="384" t="s">
        <v>2155</v>
      </c>
      <c r="V920" s="385">
        <f t="shared" si="699"/>
        <v>0</v>
      </c>
      <c r="W920" s="385">
        <f t="shared" si="700"/>
        <v>0</v>
      </c>
      <c r="X920" s="383" t="str">
        <f t="shared" si="674"/>
        <v>OK</v>
      </c>
      <c r="Z920" s="383" t="s">
        <v>2155</v>
      </c>
      <c r="AA920" s="385">
        <f t="shared" si="701"/>
        <v>0</v>
      </c>
      <c r="AB920" s="385">
        <f t="shared" si="702"/>
        <v>50000</v>
      </c>
      <c r="AC920" s="292" t="str">
        <f t="shared" si="675"/>
        <v>OK</v>
      </c>
      <c r="AE920" s="386" t="str">
        <f t="shared" si="706"/>
        <v>세입없음</v>
      </c>
      <c r="AG920" s="387">
        <f t="shared" si="676"/>
        <v>732</v>
      </c>
      <c r="AH920" s="388" t="str">
        <f t="shared" si="707"/>
        <v>OK</v>
      </c>
      <c r="AJ920" s="383" t="str">
        <f t="array" ref="AJ920">IF(D920="","",INDEX(구분표!$I$2:$I$313, MATCH(1,(구분표!$E$2:$E$313='17년일출'!C920)*(구분표!$F$2:$F$313='17년일출'!D920)*(구분표!$G$2:$G$313='17년일출'!B920),0)))</f>
        <v>0312</v>
      </c>
      <c r="AL920" s="383"/>
    </row>
    <row r="921" spans="1:38" ht="69.95" customHeight="1">
      <c r="A921" s="252">
        <v>911</v>
      </c>
      <c r="B921" s="334" t="str">
        <f>IFERROR(VLOOKUP($D921,구분표!$A$2:$C$313,2,FALSE),"")</f>
        <v>여성가족교육협력위원회</v>
      </c>
      <c r="C921" s="318" t="str">
        <f>IFERROR(VLOOKUP($D921,구분표!$A$2:$C$313,3,FALSE),"")</f>
        <v>여성가족국</v>
      </c>
      <c r="D921" s="299" t="s">
        <v>450</v>
      </c>
      <c r="E921" s="280" t="s">
        <v>822</v>
      </c>
      <c r="F921" s="340"/>
      <c r="G921" s="281">
        <v>1344</v>
      </c>
      <c r="H921" s="280"/>
      <c r="I921" s="336" t="s">
        <v>2284</v>
      </c>
      <c r="J921" s="283">
        <v>10250400</v>
      </c>
      <c r="K921" s="284"/>
      <c r="L921" s="285"/>
      <c r="M921" s="286">
        <f t="shared" si="703"/>
        <v>10250400</v>
      </c>
      <c r="N921" s="337">
        <v>-712500</v>
      </c>
      <c r="O921" s="288"/>
      <c r="P921" s="289">
        <f t="shared" si="704"/>
        <v>9537900</v>
      </c>
      <c r="Q921" s="290" t="str">
        <f t="shared" si="705"/>
        <v>X</v>
      </c>
      <c r="R921" s="402" t="s">
        <v>2333</v>
      </c>
      <c r="S921" s="383" t="s">
        <v>2155</v>
      </c>
      <c r="U921" s="384" t="s">
        <v>2155</v>
      </c>
      <c r="V921" s="385">
        <f t="shared" si="699"/>
        <v>0</v>
      </c>
      <c r="W921" s="385">
        <f t="shared" si="700"/>
        <v>0</v>
      </c>
      <c r="X921" s="383" t="str">
        <f t="shared" si="674"/>
        <v>OK</v>
      </c>
      <c r="Z921" s="383" t="s">
        <v>2155</v>
      </c>
      <c r="AA921" s="385">
        <f t="shared" si="701"/>
        <v>0</v>
      </c>
      <c r="AB921" s="385">
        <f t="shared" si="702"/>
        <v>-712500</v>
      </c>
      <c r="AC921" s="292" t="str">
        <f t="shared" si="675"/>
        <v>OK</v>
      </c>
      <c r="AE921" s="386" t="str">
        <f t="shared" si="706"/>
        <v>세입없음</v>
      </c>
      <c r="AG921" s="387">
        <f t="shared" si="676"/>
        <v>732</v>
      </c>
      <c r="AH921" s="388" t="str">
        <f t="shared" si="707"/>
        <v>OK</v>
      </c>
      <c r="AJ921" s="383" t="str">
        <f t="array" ref="AJ921">IF(D921="","",INDEX(구분표!$I$2:$I$313, MATCH(1,(구분표!$E$2:$E$313='17년일출'!C921)*(구분표!$F$2:$F$313='17년일출'!D921)*(구분표!$G$2:$G$313='17년일출'!B921),0)))</f>
        <v>0302</v>
      </c>
      <c r="AL921" s="383"/>
    </row>
    <row r="922" spans="1:38" ht="69.95" customHeight="1">
      <c r="A922" s="252">
        <v>912</v>
      </c>
      <c r="B922" s="334" t="str">
        <f>IFERROR(VLOOKUP($D922,구분표!$A$2:$C$313,2,FALSE),"")</f>
        <v>여성가족교육협력위원회</v>
      </c>
      <c r="C922" s="318" t="str">
        <f>IFERROR(VLOOKUP($D922,구분표!$A$2:$C$313,3,FALSE),"")</f>
        <v>복지여성실</v>
      </c>
      <c r="D922" s="299" t="s">
        <v>461</v>
      </c>
      <c r="E922" s="280" t="s">
        <v>822</v>
      </c>
      <c r="F922" s="340"/>
      <c r="G922" s="281">
        <v>1421</v>
      </c>
      <c r="H922" s="280"/>
      <c r="I922" s="336" t="s">
        <v>2284</v>
      </c>
      <c r="J922" s="283">
        <v>3524996</v>
      </c>
      <c r="K922" s="284"/>
      <c r="L922" s="285"/>
      <c r="M922" s="286">
        <f t="shared" si="703"/>
        <v>3524996</v>
      </c>
      <c r="N922" s="337">
        <v>-187500</v>
      </c>
      <c r="O922" s="288"/>
      <c r="P922" s="289">
        <f t="shared" si="704"/>
        <v>3337496</v>
      </c>
      <c r="Q922" s="290" t="str">
        <f t="shared" si="705"/>
        <v>X</v>
      </c>
      <c r="R922" s="402" t="s">
        <v>2333</v>
      </c>
      <c r="S922" s="383" t="s">
        <v>2155</v>
      </c>
      <c r="U922" s="384" t="s">
        <v>2155</v>
      </c>
      <c r="V922" s="385">
        <f t="shared" si="699"/>
        <v>0</v>
      </c>
      <c r="W922" s="385">
        <f t="shared" si="700"/>
        <v>0</v>
      </c>
      <c r="X922" s="383" t="str">
        <f t="shared" si="674"/>
        <v>OK</v>
      </c>
      <c r="Z922" s="383" t="s">
        <v>2155</v>
      </c>
      <c r="AA922" s="385">
        <f t="shared" si="701"/>
        <v>0</v>
      </c>
      <c r="AB922" s="385">
        <f t="shared" si="702"/>
        <v>-187500</v>
      </c>
      <c r="AC922" s="292" t="str">
        <f t="shared" si="675"/>
        <v>OK</v>
      </c>
      <c r="AE922" s="386" t="str">
        <f t="shared" si="706"/>
        <v>세입없음</v>
      </c>
      <c r="AG922" s="387">
        <f t="shared" si="676"/>
        <v>732</v>
      </c>
      <c r="AH922" s="388" t="str">
        <f t="shared" si="707"/>
        <v>OK</v>
      </c>
      <c r="AJ922" s="383" t="str">
        <f t="array" ref="AJ922">IF(D922="","",INDEX(구분표!$I$2:$I$313, MATCH(1,(구분표!$E$2:$E$313='17년일출'!C922)*(구분표!$F$2:$F$313='17년일출'!D922)*(구분표!$G$2:$G$313='17년일출'!B922),0)))</f>
        <v>0309</v>
      </c>
      <c r="AL922" s="383"/>
    </row>
    <row r="923" spans="1:38" ht="50.1" hidden="1" customHeight="1">
      <c r="A923" s="252">
        <v>913</v>
      </c>
      <c r="B923" s="334" t="str">
        <f>IFERROR(VLOOKUP($D923,구분표!$A$2:$C$313,2,FALSE),"")</f>
        <v/>
      </c>
      <c r="C923" s="318" t="str">
        <f>IFERROR(VLOOKUP($D923,구분표!$A$2:$C$313,3,FALSE),"")</f>
        <v/>
      </c>
      <c r="D923" s="299"/>
      <c r="E923" s="280"/>
      <c r="F923" s="340"/>
      <c r="G923" s="281"/>
      <c r="H923" s="280"/>
      <c r="I923" s="363"/>
      <c r="J923" s="283"/>
      <c r="K923" s="284"/>
      <c r="L923" s="285"/>
      <c r="M923" s="286">
        <f t="shared" si="679"/>
        <v>0</v>
      </c>
      <c r="N923" s="337"/>
      <c r="O923" s="288"/>
      <c r="P923" s="289">
        <f t="shared" si="591"/>
        <v>0</v>
      </c>
      <c r="Q923" s="290" t="str">
        <f t="shared" si="650"/>
        <v>X</v>
      </c>
      <c r="R923" s="401"/>
      <c r="S923" s="383"/>
      <c r="U923" s="384"/>
      <c r="V923" s="385">
        <f t="shared" si="699"/>
        <v>0</v>
      </c>
      <c r="W923" s="385">
        <f t="shared" si="700"/>
        <v>0</v>
      </c>
      <c r="X923" s="383" t="str">
        <f t="shared" si="674"/>
        <v>OK</v>
      </c>
      <c r="Z923" s="383"/>
      <c r="AA923" s="385">
        <f t="shared" si="701"/>
        <v>0</v>
      </c>
      <c r="AB923" s="385">
        <f t="shared" si="702"/>
        <v>0</v>
      </c>
      <c r="AC923" s="292" t="str">
        <f t="shared" si="675"/>
        <v>OK</v>
      </c>
      <c r="AE923" s="386" t="str">
        <f t="shared" si="689"/>
        <v/>
      </c>
      <c r="AG923" s="387" t="str">
        <f t="shared" si="676"/>
        <v/>
      </c>
      <c r="AH923" s="388" t="str">
        <f t="shared" si="549"/>
        <v/>
      </c>
      <c r="AJ923" s="383" t="str">
        <f t="array" ref="AJ923">IF(D923="","",INDEX(구분표!$I$2:$I$313, MATCH(1,(구분표!$E$2:$E$313='17년일출'!C923)*(구분표!$F$2:$F$313='17년일출'!D923)*(구분표!$G$2:$G$313='17년일출'!B923),0)))</f>
        <v/>
      </c>
      <c r="AL923" s="383"/>
    </row>
    <row r="924" spans="1:38" ht="50.1" hidden="1" customHeight="1">
      <c r="A924" s="252">
        <v>914</v>
      </c>
      <c r="B924" s="334" t="str">
        <f>IFERROR(VLOOKUP($D924,구분표!$A$2:$C$313,2,FALSE),"")</f>
        <v/>
      </c>
      <c r="C924" s="318" t="str">
        <f>IFERROR(VLOOKUP($D924,구분표!$A$2:$C$313,3,FALSE),"")</f>
        <v/>
      </c>
      <c r="D924" s="299"/>
      <c r="E924" s="280"/>
      <c r="F924" s="340"/>
      <c r="G924" s="281"/>
      <c r="H924" s="280"/>
      <c r="I924" s="363"/>
      <c r="J924" s="283"/>
      <c r="K924" s="284"/>
      <c r="L924" s="285"/>
      <c r="M924" s="286">
        <f t="shared" ref="M924" si="708">J924+K924+L924</f>
        <v>0</v>
      </c>
      <c r="N924" s="337"/>
      <c r="O924" s="288"/>
      <c r="P924" s="289">
        <f t="shared" ref="P924" si="709">J924+N924+O924</f>
        <v>0</v>
      </c>
      <c r="Q924" s="290" t="str">
        <f t="shared" ref="Q924" si="710">IF(AND((M924=0),(P924&gt;0)),"O",IF(AND((K924&lt;0),(M924-P924&lt;0)),"O","X"))</f>
        <v>X</v>
      </c>
      <c r="R924" s="401"/>
      <c r="S924" s="383"/>
      <c r="U924" s="384"/>
      <c r="V924" s="385">
        <f t="shared" si="699"/>
        <v>0</v>
      </c>
      <c r="W924" s="385">
        <f t="shared" si="700"/>
        <v>0</v>
      </c>
      <c r="X924" s="383" t="str">
        <f t="shared" si="674"/>
        <v>OK</v>
      </c>
      <c r="Z924" s="383"/>
      <c r="AA924" s="385">
        <f t="shared" si="701"/>
        <v>0</v>
      </c>
      <c r="AB924" s="385">
        <f t="shared" si="702"/>
        <v>0</v>
      </c>
      <c r="AC924" s="292" t="str">
        <f t="shared" si="675"/>
        <v>OK</v>
      </c>
      <c r="AE924" s="386" t="str">
        <f t="shared" ref="AE924" si="711">IF(U924="","",IF(U924="도비","세입없음","직접입력"))</f>
        <v/>
      </c>
      <c r="AG924" s="387" t="str">
        <f t="shared" si="676"/>
        <v/>
      </c>
      <c r="AH924" s="388" t="str">
        <f t="shared" ref="AH924" si="712">IF(U924="","",IF(AND(U924="도비",AE924="세입없음"),"OK",IF(AND(U924&lt;&gt;"도비",AE924&lt;&gt;""),"OK","@@")))</f>
        <v/>
      </c>
      <c r="AJ924" s="383" t="str">
        <f t="array" ref="AJ924">IF(D924="","",INDEX(구분표!$I$2:$I$313, MATCH(1,(구분표!$E$2:$E$313='17년일출'!C924)*(구분표!$F$2:$F$313='17년일출'!D924)*(구분표!$G$2:$G$313='17년일출'!B924),0)))</f>
        <v/>
      </c>
      <c r="AL924" s="383"/>
    </row>
    <row r="925" spans="1:38" ht="50.1" hidden="1" customHeight="1" thickBot="1">
      <c r="A925" s="252">
        <v>915</v>
      </c>
      <c r="B925" s="389" t="str">
        <f>IFERROR(VLOOKUP($D925,구분표!$A$2:$C$313,2,FALSE),"")</f>
        <v/>
      </c>
      <c r="C925" s="387" t="str">
        <f>IFERROR(VLOOKUP($D925,구분표!$A$2:$C$313,3,FALSE),"")</f>
        <v/>
      </c>
      <c r="D925" s="390"/>
      <c r="E925" s="391"/>
      <c r="F925" s="392"/>
      <c r="G925" s="393"/>
      <c r="H925" s="391"/>
      <c r="I925" s="394"/>
      <c r="J925" s="395"/>
      <c r="K925" s="385"/>
      <c r="L925" s="396"/>
      <c r="M925" s="286">
        <f t="shared" si="679"/>
        <v>0</v>
      </c>
      <c r="N925" s="397"/>
      <c r="O925" s="305"/>
      <c r="P925" s="306">
        <f t="shared" si="591"/>
        <v>0</v>
      </c>
      <c r="Q925" s="290" t="str">
        <f t="shared" si="650"/>
        <v>X</v>
      </c>
      <c r="R925" s="403"/>
      <c r="S925" s="383"/>
      <c r="U925" s="384"/>
      <c r="V925" s="385">
        <f t="shared" si="699"/>
        <v>0</v>
      </c>
      <c r="W925" s="385">
        <f t="shared" si="700"/>
        <v>0</v>
      </c>
      <c r="X925" s="383" t="str">
        <f t="shared" si="674"/>
        <v>OK</v>
      </c>
      <c r="Z925" s="383"/>
      <c r="AA925" s="385">
        <f t="shared" si="701"/>
        <v>0</v>
      </c>
      <c r="AB925" s="385">
        <f t="shared" si="702"/>
        <v>0</v>
      </c>
      <c r="AC925" s="292" t="str">
        <f t="shared" si="675"/>
        <v>OK</v>
      </c>
      <c r="AE925" s="386" t="str">
        <f t="shared" si="689"/>
        <v/>
      </c>
      <c r="AG925" s="387" t="str">
        <f t="shared" si="676"/>
        <v/>
      </c>
      <c r="AH925" s="388" t="str">
        <f t="shared" si="549"/>
        <v/>
      </c>
      <c r="AJ925" s="383" t="str">
        <f t="array" ref="AJ925">IF(D925="","",INDEX(구분표!$I$2:$I$313, MATCH(1,(구분표!$E$2:$E$313='17년일출'!C925)*(구분표!$F$2:$F$313='17년일출'!D925)*(구분표!$G$2:$G$313='17년일출'!B925),0)))</f>
        <v/>
      </c>
      <c r="AL925" s="383"/>
    </row>
  </sheetData>
  <sheetProtection password="CC13" sheet="1" objects="1" scenarios="1" formatCells="0"/>
  <autoFilter ref="A6:AM925">
    <filterColumn colId="1">
      <customFilters>
        <customFilter operator="notEqual" val=" "/>
      </customFilters>
    </filterColumn>
  </autoFilter>
  <mergeCells count="26">
    <mergeCell ref="AJ4:AJ5"/>
    <mergeCell ref="AL4:AL5"/>
    <mergeCell ref="P4:P5"/>
    <mergeCell ref="Q4:Q5"/>
    <mergeCell ref="S4:S5"/>
    <mergeCell ref="U4:U5"/>
    <mergeCell ref="V4:X4"/>
    <mergeCell ref="AG4:AG5"/>
    <mergeCell ref="AH4:AH5"/>
    <mergeCell ref="Z4:Z5"/>
    <mergeCell ref="AA4:AC4"/>
    <mergeCell ref="AE4:AE5"/>
    <mergeCell ref="R4:R5"/>
    <mergeCell ref="A4:A5"/>
    <mergeCell ref="N4:O4"/>
    <mergeCell ref="B4:B5"/>
    <mergeCell ref="C4:C5"/>
    <mergeCell ref="D4:D5"/>
    <mergeCell ref="E4:E5"/>
    <mergeCell ref="G4:G5"/>
    <mergeCell ref="I4:I5"/>
    <mergeCell ref="J4:J5"/>
    <mergeCell ref="K4:L4"/>
    <mergeCell ref="M4:M5"/>
    <mergeCell ref="F4:F5"/>
    <mergeCell ref="H4:H5"/>
  </mergeCells>
  <phoneticPr fontId="1" type="noConversion"/>
  <dataValidations count="5">
    <dataValidation type="list" allowBlank="1" showInputMessage="1" showErrorMessage="1" sqref="E7">
      <formula1>"본예산,1회추경,신규"</formula1>
    </dataValidation>
    <dataValidation type="list" allowBlank="1" showInputMessage="1" showErrorMessage="1" sqref="G118 E8:E925">
      <formula1>"본예산,1회추경,2회추경,3회추경,신규"</formula1>
    </dataValidation>
    <dataValidation type="list" allowBlank="1" showInputMessage="1" showErrorMessage="1" sqref="U7:U925 Z7:Z925">
      <formula1>"도비,국비,지특,기금,특교"</formula1>
    </dataValidation>
    <dataValidation type="list" allowBlank="1" showInputMessage="1" showErrorMessage="1" sqref="S7:S925">
      <formula1>"도비,국도비"</formula1>
    </dataValidation>
    <dataValidation type="list" allowBlank="1" showInputMessage="1" showErrorMessage="1" sqref="F6:F925">
      <formula1>"일반,연정"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78" fitToHeight="0" orientation="landscape" horizontalDpi="4294967295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00"/>
    <pageSetUpPr fitToPage="1"/>
  </sheetPr>
  <dimension ref="A1:AO16"/>
  <sheetViews>
    <sheetView view="pageBreakPreview" zoomScale="85" zoomScaleNormal="70" zoomScaleSheetLayoutView="85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P12" sqref="P12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" customWidth="1"/>
    <col min="9" max="10" width="11.625" style="1" customWidth="1"/>
    <col min="11" max="11" width="14.625" style="1" customWidth="1"/>
    <col min="12" max="13" width="11.625" style="1" customWidth="1"/>
    <col min="14" max="14" width="14.625" style="1" customWidth="1"/>
    <col min="15" max="15" width="7.625" style="1" hidden="1" customWidth="1"/>
    <col min="16" max="16" width="38.625" style="1" customWidth="1"/>
    <col min="17" max="17" width="6.625" style="1" customWidth="1"/>
    <col min="18" max="18" width="2.625" style="1" customWidth="1"/>
    <col min="19" max="19" width="6.625" style="1" customWidth="1"/>
    <col min="20" max="21" width="11.625" style="1" customWidth="1"/>
    <col min="22" max="22" width="6.625" style="1" customWidth="1"/>
    <col min="23" max="23" width="2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10.625" style="1" customWidth="1"/>
    <col min="30" max="30" width="2.625" style="1" customWidth="1"/>
    <col min="31" max="31" width="10.625" style="1" customWidth="1"/>
    <col min="32" max="32" width="2.625" style="1" customWidth="1"/>
    <col min="33" max="33" width="6.625" style="1" customWidth="1"/>
    <col min="34" max="34" width="2.625" style="1" customWidth="1"/>
    <col min="35" max="35" width="11.625" style="1" customWidth="1"/>
    <col min="36" max="37" width="5.625" style="1" customWidth="1"/>
    <col min="38" max="38" width="2.625" style="1" customWidth="1"/>
    <col min="39" max="39" width="11.625" style="1" customWidth="1"/>
    <col min="40" max="41" width="5.625" style="1" customWidth="1"/>
    <col min="42" max="16384" width="9" style="1"/>
  </cols>
  <sheetData>
    <row r="1" spans="1:41" ht="35.1" customHeight="1">
      <c r="A1" s="16" t="s">
        <v>800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41" ht="20.25" customHeight="1">
      <c r="A2" s="19" t="s">
        <v>474</v>
      </c>
      <c r="N2" s="177"/>
      <c r="T2" s="47" t="s">
        <v>511</v>
      </c>
      <c r="Y2" s="47" t="s">
        <v>511</v>
      </c>
    </row>
    <row r="3" spans="1:41" ht="20.25" customHeight="1" thickBot="1">
      <c r="I3" s="44"/>
      <c r="J3" s="44"/>
      <c r="L3" s="44"/>
      <c r="M3" s="44"/>
      <c r="N3" s="406">
        <f>N6-H6</f>
        <v>13993595</v>
      </c>
      <c r="P3" s="20" t="s">
        <v>484</v>
      </c>
      <c r="T3" s="52" t="str">
        <f>IF(T6='17년특출'!U6,"OK","@@")</f>
        <v>OK</v>
      </c>
      <c r="U3" s="52" t="str">
        <f>IF(U6='17년특출'!V6,"OK","@@")</f>
        <v>OK</v>
      </c>
      <c r="V3" s="52" t="str">
        <f>IF(COUNTIF(V6:V16,"검토")&gt;0,"@@","OK")</f>
        <v>OK</v>
      </c>
      <c r="Y3" s="52" t="str">
        <f>IF(Y6='17년특출'!Z6,"OK","@@")</f>
        <v>OK</v>
      </c>
      <c r="AA3" s="52" t="str">
        <f>IF(COUNTIF(AA6:AA16,"검토")&gt;0,"@@","OK")</f>
        <v>OK</v>
      </c>
    </row>
    <row r="4" spans="1:41" s="18" customFormat="1" ht="30" customHeight="1">
      <c r="A4" s="487" t="s">
        <v>475</v>
      </c>
      <c r="B4" s="488" t="s">
        <v>476</v>
      </c>
      <c r="C4" s="489" t="s">
        <v>477</v>
      </c>
      <c r="D4" s="490" t="s">
        <v>483</v>
      </c>
      <c r="E4" s="491" t="s">
        <v>478</v>
      </c>
      <c r="F4" s="492" t="s">
        <v>830</v>
      </c>
      <c r="G4" s="486" t="s">
        <v>834</v>
      </c>
      <c r="H4" s="473" t="s">
        <v>795</v>
      </c>
      <c r="I4" s="475" t="s">
        <v>796</v>
      </c>
      <c r="J4" s="476"/>
      <c r="K4" s="477" t="s">
        <v>797</v>
      </c>
      <c r="L4" s="479" t="s">
        <v>798</v>
      </c>
      <c r="M4" s="480"/>
      <c r="N4" s="481" t="s">
        <v>799</v>
      </c>
      <c r="O4" s="483" t="s">
        <v>482</v>
      </c>
      <c r="P4" s="483" t="s">
        <v>481</v>
      </c>
      <c r="Q4" s="484" t="s">
        <v>485</v>
      </c>
      <c r="R4" s="159"/>
      <c r="S4" s="485" t="s">
        <v>486</v>
      </c>
      <c r="T4" s="485" t="s">
        <v>487</v>
      </c>
      <c r="U4" s="485"/>
      <c r="V4" s="485"/>
      <c r="X4" s="469" t="s">
        <v>486</v>
      </c>
      <c r="Y4" s="472" t="s">
        <v>491</v>
      </c>
      <c r="Z4" s="472"/>
      <c r="AA4" s="472"/>
      <c r="AC4" s="469" t="s">
        <v>492</v>
      </c>
      <c r="AE4" s="470" t="s">
        <v>493</v>
      </c>
      <c r="AG4" s="470" t="s">
        <v>494</v>
      </c>
      <c r="AI4" s="471" t="s">
        <v>495</v>
      </c>
      <c r="AJ4" s="471"/>
      <c r="AK4" s="471"/>
      <c r="AM4" s="472" t="s">
        <v>498</v>
      </c>
      <c r="AN4" s="472"/>
      <c r="AO4" s="472"/>
    </row>
    <row r="5" spans="1:41" s="18" customFormat="1" ht="18" customHeight="1">
      <c r="A5" s="487"/>
      <c r="B5" s="488"/>
      <c r="C5" s="489"/>
      <c r="D5" s="486"/>
      <c r="E5" s="491"/>
      <c r="F5" s="493"/>
      <c r="G5" s="486"/>
      <c r="H5" s="474"/>
      <c r="I5" s="161" t="s">
        <v>479</v>
      </c>
      <c r="J5" s="161" t="s">
        <v>480</v>
      </c>
      <c r="K5" s="478"/>
      <c r="L5" s="185" t="s">
        <v>479</v>
      </c>
      <c r="M5" s="96" t="s">
        <v>480</v>
      </c>
      <c r="N5" s="482"/>
      <c r="O5" s="483"/>
      <c r="P5" s="483"/>
      <c r="Q5" s="485"/>
      <c r="R5" s="159"/>
      <c r="S5" s="485"/>
      <c r="T5" s="157" t="s">
        <v>488</v>
      </c>
      <c r="U5" s="157" t="s">
        <v>489</v>
      </c>
      <c r="V5" s="92" t="s">
        <v>490</v>
      </c>
      <c r="X5" s="469"/>
      <c r="Y5" s="92" t="s">
        <v>488</v>
      </c>
      <c r="Z5" s="92" t="s">
        <v>489</v>
      </c>
      <c r="AA5" s="92" t="s">
        <v>490</v>
      </c>
      <c r="AC5" s="469"/>
      <c r="AE5" s="469"/>
      <c r="AG5" s="469"/>
      <c r="AI5" s="92" t="s">
        <v>496</v>
      </c>
      <c r="AJ5" s="92" t="s">
        <v>497</v>
      </c>
      <c r="AK5" s="92" t="s">
        <v>490</v>
      </c>
      <c r="AM5" s="92" t="s">
        <v>496</v>
      </c>
      <c r="AN5" s="92" t="s">
        <v>497</v>
      </c>
      <c r="AO5" s="92" t="s">
        <v>490</v>
      </c>
    </row>
    <row r="6" spans="1:41" ht="50.1" customHeight="1">
      <c r="A6" s="43" t="s">
        <v>499</v>
      </c>
      <c r="B6" s="21"/>
      <c r="C6" s="21"/>
      <c r="D6" s="21"/>
      <c r="E6" s="163"/>
      <c r="F6" s="21"/>
      <c r="G6" s="21"/>
      <c r="H6" s="190">
        <f t="shared" ref="H6:N6" si="0">SUBTOTAL(9,H7:H16)</f>
        <v>932873798</v>
      </c>
      <c r="I6" s="190">
        <f t="shared" si="0"/>
        <v>0</v>
      </c>
      <c r="J6" s="190">
        <f t="shared" si="0"/>
        <v>0</v>
      </c>
      <c r="K6" s="235">
        <f t="shared" si="0"/>
        <v>932873798</v>
      </c>
      <c r="L6" s="189">
        <f t="shared" si="0"/>
        <v>-25000</v>
      </c>
      <c r="M6" s="190">
        <f t="shared" si="0"/>
        <v>14018595</v>
      </c>
      <c r="N6" s="232">
        <f t="shared" si="0"/>
        <v>946867393</v>
      </c>
      <c r="O6" s="186">
        <f>SUBTOTAL(9,O7:O16)/2</f>
        <v>0</v>
      </c>
      <c r="P6" s="36">
        <f>SUBTOTAL(9,P7:P16)/2</f>
        <v>0</v>
      </c>
      <c r="Q6" s="24"/>
      <c r="S6" s="24"/>
      <c r="T6" s="36">
        <f>SUBTOTAL(9,T7:T16)</f>
        <v>0</v>
      </c>
      <c r="U6" s="36">
        <f>SUBTOTAL(9,U7:U16)</f>
        <v>0</v>
      </c>
      <c r="V6" s="55" t="str">
        <f>IF(SUM($I6:$J6)=SUM($T6:$U6),"OK","검토")</f>
        <v>OK</v>
      </c>
      <c r="X6" s="24"/>
      <c r="Y6" s="36">
        <f>SUBTOTAL(9,Y7:Y16)</f>
        <v>11039125</v>
      </c>
      <c r="Z6" s="36">
        <f>SUBTOTAL(9,Z7:Z16)</f>
        <v>2954470</v>
      </c>
      <c r="AA6" s="55" t="str">
        <f>IF(SUM($I6:$J6)=SUM($T6:$U6),"OK","검토")</f>
        <v>OK</v>
      </c>
      <c r="AC6" s="24"/>
      <c r="AE6" s="24"/>
      <c r="AG6" s="24"/>
      <c r="AI6" s="36">
        <f>SUBTOTAL(9,AI7:AI16)</f>
        <v>0</v>
      </c>
      <c r="AJ6" s="36">
        <f>SUBTOTAL(9,AJ7:AJ16)</f>
        <v>215</v>
      </c>
      <c r="AK6" s="43" t="str">
        <f>IF(COUNTIF(AK7:AK16,"@@")&gt;0,"@@","OK")</f>
        <v>OK</v>
      </c>
      <c r="AM6" s="36">
        <f>SUBTOTAL(9,AM7:AM16)</f>
        <v>9811574</v>
      </c>
      <c r="AN6" s="36">
        <f>SUBTOTAL(9,AN7:AN16)</f>
        <v>1468</v>
      </c>
      <c r="AO6" s="43" t="str">
        <f>IF(COUNTIF(AO7:AO16,"@@")&gt;0,"@@","OK")</f>
        <v>@@</v>
      </c>
    </row>
    <row r="7" spans="1:41" ht="50.1" customHeight="1">
      <c r="A7" s="48" t="s">
        <v>1277</v>
      </c>
      <c r="B7" s="49"/>
      <c r="C7" s="50"/>
      <c r="D7" s="49"/>
      <c r="E7" s="50"/>
      <c r="F7" s="49"/>
      <c r="G7" s="49"/>
      <c r="H7" s="243">
        <f t="shared" ref="H7:N7" si="1">SUBTOTAL(9,H8:H10)</f>
        <v>100000</v>
      </c>
      <c r="I7" s="243">
        <f t="shared" si="1"/>
        <v>0</v>
      </c>
      <c r="J7" s="243">
        <f t="shared" si="1"/>
        <v>0</v>
      </c>
      <c r="K7" s="244">
        <f t="shared" si="1"/>
        <v>100000</v>
      </c>
      <c r="L7" s="245">
        <f t="shared" si="1"/>
        <v>-25000</v>
      </c>
      <c r="M7" s="243">
        <f t="shared" si="1"/>
        <v>0</v>
      </c>
      <c r="N7" s="237">
        <f t="shared" si="1"/>
        <v>75000</v>
      </c>
      <c r="O7" s="158"/>
      <c r="P7" s="51"/>
      <c r="Q7" s="25"/>
      <c r="S7" s="25"/>
      <c r="T7" s="37"/>
      <c r="U7" s="37"/>
      <c r="V7" s="25"/>
      <c r="X7" s="25"/>
      <c r="Y7" s="37"/>
      <c r="Z7" s="37"/>
      <c r="AA7" s="25"/>
      <c r="AC7" s="25"/>
      <c r="AE7" s="25"/>
      <c r="AG7" s="25"/>
      <c r="AI7" s="37"/>
      <c r="AJ7" s="37"/>
      <c r="AK7" s="25"/>
      <c r="AM7" s="37"/>
      <c r="AN7" s="37"/>
      <c r="AO7" s="25"/>
    </row>
    <row r="8" spans="1:41" ht="50.1" customHeight="1">
      <c r="A8" s="30" t="str">
        <f>IFERROR(VLOOKUP($C8,구분표!$A$2:$C$313,2,FALSE),"")</f>
        <v>안전행정위원회</v>
      </c>
      <c r="B8" s="22" t="str">
        <f>IFERROR(VLOOKUP($C8,구분표!$A$2:$C$313,3,FALSE),"")</f>
        <v>재난안전본부</v>
      </c>
      <c r="C8" s="28" t="s">
        <v>184</v>
      </c>
      <c r="D8" s="32" t="s">
        <v>822</v>
      </c>
      <c r="E8" s="33">
        <v>332</v>
      </c>
      <c r="F8" s="32"/>
      <c r="G8" s="94" t="s">
        <v>1996</v>
      </c>
      <c r="H8" s="39">
        <v>100000</v>
      </c>
      <c r="I8" s="37"/>
      <c r="J8" s="40"/>
      <c r="K8" s="45">
        <f>SUM(H8:J8)</f>
        <v>100000</v>
      </c>
      <c r="L8" s="228">
        <v>-25000</v>
      </c>
      <c r="M8" s="229"/>
      <c r="N8" s="233">
        <f>SUM(H8,L8,M8)</f>
        <v>75000</v>
      </c>
      <c r="O8" s="53" t="str">
        <f>IF(AND((K8=0),(N8&gt;0)),"O",IF(AND((I8&lt;0),(K8-N8&lt;0)),"O","X"))</f>
        <v>X</v>
      </c>
      <c r="P8" s="93"/>
      <c r="Q8" s="25" t="s">
        <v>1984</v>
      </c>
      <c r="S8" s="25" t="s">
        <v>1981</v>
      </c>
      <c r="T8" s="37"/>
      <c r="U8" s="37"/>
      <c r="V8" s="25" t="str">
        <f>IF(SUM($I8:$J8)=SUM($T8:$U8),"OK","검토")</f>
        <v>OK</v>
      </c>
      <c r="X8" s="25" t="s">
        <v>1981</v>
      </c>
      <c r="Y8" s="37">
        <v>-25000</v>
      </c>
      <c r="Z8" s="37"/>
      <c r="AA8" s="25" t="str">
        <f>IF(SUM(L8:M8)=SUM(Y8:Z8),"OK","검토")</f>
        <v>OK</v>
      </c>
      <c r="AC8" s="25" t="str">
        <f>IF(AE8="","",IF(S8="도비","세입없음",CONCATENATE(AE8,"-",COUNTIF($AE$7:AE8,AE8))))</f>
        <v>0162-1</v>
      </c>
      <c r="AE8" s="25" t="str">
        <f t="array" ref="AE8">IF(C8="","",INDEX(구분표!$I$2:$I$313, MATCH(1,(구분표!$E$2:$E$313='17년특입'!B8)*(구분표!$F$2:$F$313='17년특입'!C8)*(구분표!$G$2:$G$313='17년특입'!A8),0)))</f>
        <v>0162</v>
      </c>
      <c r="AG8" s="25"/>
      <c r="AI8" s="37">
        <f>IF(AC8="",0,SUMIFS('17년특출'!$U$6:$U$651,'17년특출'!$AD$6:$AD$651,'17년특입'!$AC8))</f>
        <v>0</v>
      </c>
      <c r="AJ8" s="37">
        <f>IF(AC8="","",COUNTIFS('17년특출'!$AD$6:$AD$651,'17년특입'!AC8))</f>
        <v>1</v>
      </c>
      <c r="AK8" s="25" t="str">
        <f>IF(T8=AI8,"OK","@@")</f>
        <v>OK</v>
      </c>
      <c r="AM8" s="37">
        <f>IF(AC8="",0,SUMIFS('17년일출'!$AA$6:$AA$925,'17년일출'!$AE$6:$AE$925,'17년특입'!$AC8))</f>
        <v>0</v>
      </c>
      <c r="AN8" s="37">
        <f>IF(AC8="","",COUNTIFS('17년일출'!$AE$6:$AE$925,AC8))</f>
        <v>0</v>
      </c>
      <c r="AO8" s="25" t="str">
        <f>IF(Y8=AM8,"OK","@@")</f>
        <v>@@</v>
      </c>
    </row>
    <row r="9" spans="1:41" ht="50.1" hidden="1" customHeight="1">
      <c r="A9" s="30" t="str">
        <f>IFERROR(VLOOKUP($C9,구분표!$A$2:$C$313,2,FALSE),"")</f>
        <v/>
      </c>
      <c r="B9" s="22" t="str">
        <f>IFERROR(VLOOKUP($C9,구분표!$A$2:$C$313,3,FALSE),"")</f>
        <v/>
      </c>
      <c r="C9" s="28"/>
      <c r="D9" s="32"/>
      <c r="E9" s="33"/>
      <c r="F9" s="32"/>
      <c r="G9" s="32"/>
      <c r="H9" s="39"/>
      <c r="I9" s="37"/>
      <c r="J9" s="40"/>
      <c r="K9" s="45">
        <f>SUM(H9:J9)</f>
        <v>0</v>
      </c>
      <c r="L9" s="228"/>
      <c r="M9" s="229"/>
      <c r="N9" s="233">
        <f>SUM(H9,L9,M9)</f>
        <v>0</v>
      </c>
      <c r="O9" s="53" t="str">
        <f>IF(AND((K9=0),(N9&gt;0)),"O",IF(AND((I9&lt;0),(K9-N9&lt;0)),"O","X"))</f>
        <v>X</v>
      </c>
      <c r="P9" s="93"/>
      <c r="Q9" s="25"/>
      <c r="S9" s="25"/>
      <c r="T9" s="37">
        <f>IF($S9&lt;&gt;"도비",IF($Q9="국도비","직접입력",SUM($I9:$J9)),)</f>
        <v>0</v>
      </c>
      <c r="U9" s="37">
        <f>IF($S9="도비",SUM($I9:$J9),IF($Q9="국도비","직접입력",SUM($I9:$J9)-$T9))</f>
        <v>0</v>
      </c>
      <c r="V9" s="25" t="str">
        <f>IF(SUM($I9:$J9)=SUM($T9:$U9),"OK","검토")</f>
        <v>OK</v>
      </c>
      <c r="X9" s="25"/>
      <c r="Y9" s="37">
        <f>IF($S9&lt;&gt;"도비",IF($Q9="국도비","직접입력",SUM($L9:$M9)),)</f>
        <v>0</v>
      </c>
      <c r="Z9" s="37">
        <f>IF($S9="도비",SUM(L9:M9),IF($Q9="국도비","직접입력",SUM(L9:M9)-Y9))</f>
        <v>0</v>
      </c>
      <c r="AA9" s="25" t="str">
        <f>IF(SUM(L9:M9)=SUM(Y9:Z9),"OK","검토")</f>
        <v>OK</v>
      </c>
      <c r="AC9" s="25" t="str">
        <f>IF(AE9="","",IF(S9="도비","세입없음",CONCATENATE(AE9,"-",COUNTIF($AE$7:AE9,AE9))))</f>
        <v/>
      </c>
      <c r="AE9" s="25" t="str">
        <f t="array" ref="AE9">IF(C9="","",INDEX(구분표!$I$2:$I$313, MATCH(1,(구분표!$E$2:$E$313='17년특입'!B9)*(구분표!$F$2:$F$313='17년특입'!C9)*(구분표!$G$2:$G$313='17년특입'!A9),0)))</f>
        <v/>
      </c>
      <c r="AG9" s="25"/>
      <c r="AI9" s="37">
        <f>IF(AC9="",0,SUMIFS('17년특출'!$U$6:$U$651,'17년특출'!$AD$6:$AD$651,'17년특입'!$AC9))</f>
        <v>0</v>
      </c>
      <c r="AJ9" s="37" t="str">
        <f>IF(AC9="","",COUNTIFS('17년특출'!$AD$6:$AD$651,'17년특입'!AC9))</f>
        <v/>
      </c>
      <c r="AK9" s="25" t="str">
        <f>IF(T9=AI9,"OK","@@")</f>
        <v>OK</v>
      </c>
      <c r="AM9" s="37">
        <f>IF(AC9="",0,SUMIFS('17년일출'!$AA$6:$AA$925,'17년일출'!$AE$6:$AE$925,'17년특입'!$AC9))</f>
        <v>0</v>
      </c>
      <c r="AN9" s="37" t="str">
        <f>IF(AC9="","",COUNTIFS('17년일출'!$AE$6:$AE$925,AC9))</f>
        <v/>
      </c>
      <c r="AO9" s="25" t="str">
        <f>IF(Y9=AM9,"OK","@@")</f>
        <v>OK</v>
      </c>
    </row>
    <row r="10" spans="1:41" ht="50.1" hidden="1" customHeight="1">
      <c r="A10" s="30" t="str">
        <f>IFERROR(VLOOKUP($C10,구분표!$A$2:$C$313,2,FALSE),"")</f>
        <v/>
      </c>
      <c r="B10" s="22" t="str">
        <f>IFERROR(VLOOKUP($C10,구분표!$A$2:$C$313,3,FALSE),"")</f>
        <v/>
      </c>
      <c r="C10" s="28"/>
      <c r="D10" s="32"/>
      <c r="E10" s="33"/>
      <c r="F10" s="32"/>
      <c r="G10" s="32"/>
      <c r="H10" s="39"/>
      <c r="I10" s="37"/>
      <c r="J10" s="40"/>
      <c r="K10" s="45">
        <f>SUM(H10:J10)</f>
        <v>0</v>
      </c>
      <c r="L10" s="228"/>
      <c r="M10" s="229"/>
      <c r="N10" s="233">
        <f>SUM(H10,L10,M10)</f>
        <v>0</v>
      </c>
      <c r="O10" s="53" t="str">
        <f>IF(AND((K10=0),(N10&gt;0)),"O",IF(AND((I10&lt;0),(K10-N10&lt;0)),"O","X"))</f>
        <v>X</v>
      </c>
      <c r="P10" s="93"/>
      <c r="Q10" s="25"/>
      <c r="S10" s="25"/>
      <c r="T10" s="37">
        <f>IF($S10&lt;&gt;"도비",IF($Q10="국도비","직접입력",SUM($I10:$J10)),)</f>
        <v>0</v>
      </c>
      <c r="U10" s="37">
        <f>IF($S10="도비",SUM($I10:$J10),IF($Q10="국도비","직접입력",SUM($I10:$J10)-$T10))</f>
        <v>0</v>
      </c>
      <c r="V10" s="25" t="str">
        <f>IF(SUM($I10:$J10)=SUM($T10:$U10),"OK","검토")</f>
        <v>OK</v>
      </c>
      <c r="X10" s="25"/>
      <c r="Y10" s="37">
        <f>IF($S10&lt;&gt;"도비",IF($Q10="국도비","직접입력",SUM($L10:$M10)),)</f>
        <v>0</v>
      </c>
      <c r="Z10" s="37">
        <f>IF($S10="도비",SUM(L10:M10),IF($Q10="국도비","직접입력",SUM(L10:M10)-Y10))</f>
        <v>0</v>
      </c>
      <c r="AA10" s="25" t="str">
        <f>IF(SUM(L10:M10)=SUM(Y10:Z10),"OK","검토")</f>
        <v>OK</v>
      </c>
      <c r="AC10" s="25" t="str">
        <f>IF(AE10="","",IF(S10="도비","세입없음",CONCATENATE(AE10,"-",COUNTIF($AE$7:AE10,AE10))))</f>
        <v/>
      </c>
      <c r="AE10" s="25" t="str">
        <f t="array" ref="AE10">IF(C10="","",INDEX(구분표!$I$2:$I$313, MATCH(1,(구분표!$E$2:$E$313='17년특입'!B10)*(구분표!$F$2:$F$313='17년특입'!C10)*(구분표!$G$2:$G$313='17년특입'!A10),0)))</f>
        <v/>
      </c>
      <c r="AG10" s="25"/>
      <c r="AI10" s="37">
        <f>IF(AC10="",0,SUMIFS('17년특출'!$U$6:$U$651,'17년특출'!$AD$6:$AD$651,'17년특입'!$AC10))</f>
        <v>0</v>
      </c>
      <c r="AJ10" s="37" t="str">
        <f>IF(AC10="","",COUNTIFS('17년특출'!$AD$6:$AD$651,'17년특입'!AC10))</f>
        <v/>
      </c>
      <c r="AK10" s="25" t="str">
        <f>IF(T10=AI10,"OK","@@")</f>
        <v>OK</v>
      </c>
      <c r="AM10" s="37">
        <f>IF(AC10="",0,SUMIFS('17년일출'!$AA$6:$AA$925,'17년일출'!$AE$6:$AE$925,'17년특입'!$AC10))</f>
        <v>0</v>
      </c>
      <c r="AN10" s="37" t="str">
        <f>IF(AC10="","",COUNTIFS('17년일출'!$AE$6:$AE$925,AC10))</f>
        <v/>
      </c>
      <c r="AO10" s="25" t="str">
        <f>IF(Y10=AM10,"OK","@@")</f>
        <v>OK</v>
      </c>
    </row>
    <row r="11" spans="1:41" ht="50.1" customHeight="1">
      <c r="A11" s="48" t="s">
        <v>2294</v>
      </c>
      <c r="B11" s="49"/>
      <c r="C11" s="50"/>
      <c r="D11" s="49"/>
      <c r="E11" s="50"/>
      <c r="F11" s="49"/>
      <c r="G11" s="49"/>
      <c r="H11" s="243">
        <f t="shared" ref="H11:N11" si="2">SUBTOTAL(9,H12:H16)</f>
        <v>932773798</v>
      </c>
      <c r="I11" s="243">
        <f t="shared" si="2"/>
        <v>0</v>
      </c>
      <c r="J11" s="243">
        <f t="shared" si="2"/>
        <v>0</v>
      </c>
      <c r="K11" s="244">
        <f t="shared" si="2"/>
        <v>932773798</v>
      </c>
      <c r="L11" s="245">
        <f t="shared" si="2"/>
        <v>0</v>
      </c>
      <c r="M11" s="243">
        <f t="shared" si="2"/>
        <v>14018595</v>
      </c>
      <c r="N11" s="237">
        <f t="shared" si="2"/>
        <v>946792393</v>
      </c>
      <c r="O11" s="158"/>
      <c r="P11" s="51"/>
      <c r="Q11" s="25"/>
      <c r="S11" s="25"/>
      <c r="T11" s="37"/>
      <c r="U11" s="37"/>
      <c r="V11" s="25"/>
      <c r="X11" s="25"/>
      <c r="Y11" s="37"/>
      <c r="Z11" s="37"/>
      <c r="AA11" s="25"/>
      <c r="AC11" s="25"/>
      <c r="AE11" s="25"/>
      <c r="AG11" s="25"/>
      <c r="AI11" s="37"/>
      <c r="AJ11" s="37"/>
      <c r="AK11" s="25"/>
      <c r="AM11" s="37"/>
      <c r="AN11" s="37"/>
      <c r="AO11" s="25"/>
    </row>
    <row r="12" spans="1:41" ht="50.1" customHeight="1">
      <c r="A12" s="30" t="str">
        <f>IFERROR(VLOOKUP($C12,구분표!$A$2:$C$313,2,FALSE),"")</f>
        <v>보건복지위원회</v>
      </c>
      <c r="B12" s="22" t="str">
        <f>IFERROR(VLOOKUP($C12,구분표!$A$2:$C$313,3,FALSE),"")</f>
        <v>보건복지국</v>
      </c>
      <c r="C12" s="28" t="s">
        <v>597</v>
      </c>
      <c r="D12" s="32" t="s">
        <v>822</v>
      </c>
      <c r="E12" s="33">
        <v>1049</v>
      </c>
      <c r="F12" s="32">
        <v>817</v>
      </c>
      <c r="G12" s="225" t="s">
        <v>2276</v>
      </c>
      <c r="H12" s="39">
        <v>54313254</v>
      </c>
      <c r="I12" s="37"/>
      <c r="J12" s="40"/>
      <c r="K12" s="45">
        <f>SUM(H12:J12)</f>
        <v>54313254</v>
      </c>
      <c r="L12" s="228"/>
      <c r="M12" s="229">
        <v>1009994</v>
      </c>
      <c r="N12" s="233">
        <f>SUM(H12,L12,M12)</f>
        <v>55323248</v>
      </c>
      <c r="O12" s="53" t="str">
        <f>IF(AND((K12=0),(N12&gt;0)),"O",IF(AND((I12&lt;0),(K12-N12&lt;0)),"O","X"))</f>
        <v>X</v>
      </c>
      <c r="P12" s="93" t="s">
        <v>2274</v>
      </c>
      <c r="Q12" s="25" t="s">
        <v>2155</v>
      </c>
      <c r="S12" s="25" t="s">
        <v>2155</v>
      </c>
      <c r="T12" s="37">
        <f>IF($S12&lt;&gt;"도비",IF($Q12="국도비","직접입력",SUM($I12:$J12)),)</f>
        <v>0</v>
      </c>
      <c r="U12" s="37">
        <f>IF($S12="도비",SUM($I12:$J12),IF($Q12="국도비","직접입력",SUM($I12:$J12)-$T12))</f>
        <v>0</v>
      </c>
      <c r="V12" s="25" t="str">
        <f>IF(SUM($I12:$J12)=SUM($T12:$U12),"OK","검토")</f>
        <v>OK</v>
      </c>
      <c r="X12" s="207" t="s">
        <v>2155</v>
      </c>
      <c r="Y12" s="37">
        <f>IF($S12&lt;&gt;"도비",IF($Q12="국도비","직접입력",SUM($L12:$M12)),)</f>
        <v>0</v>
      </c>
      <c r="Z12" s="37">
        <f>IF($S12="도비",SUM(L12:M12),IF($Q12="국도비","직접입력",SUM(L12:M12)-Y12))</f>
        <v>1009994</v>
      </c>
      <c r="AA12" s="25" t="str">
        <f>IF(SUM(L12:M12)=SUM(Y12:Z12),"OK","검토")</f>
        <v>OK</v>
      </c>
      <c r="AC12" s="25" t="str">
        <f>IF(AE12="","",IF(S12="도비","세입없음",CONCATENATE(AE12,"-",COUNTIF($AE$7:AE12,AE12))))</f>
        <v>세입없음</v>
      </c>
      <c r="AE12" s="25" t="str">
        <f t="array" ref="AE12">IF(C12="","",INDEX(구분표!$I$2:$I$313, MATCH(1,(구분표!$E$2:$E$313='17년특입'!B12)*(구분표!$F$2:$F$313='17년특입'!C12)*(구분표!$G$2:$G$313='17년특입'!A12),0)))</f>
        <v>0244</v>
      </c>
      <c r="AG12" s="25"/>
      <c r="AI12" s="37">
        <f>IF(AC12="",0,SUMIFS('17년특출'!$U$6:$U$651,'17년특출'!$AD$6:$AD$651,'17년특입'!$AC12))</f>
        <v>0</v>
      </c>
      <c r="AJ12" s="37">
        <f>IF(AC12="","",COUNTIFS('17년특출'!$AD$6:$AD$651,'17년특입'!AC12))</f>
        <v>106</v>
      </c>
      <c r="AK12" s="25" t="str">
        <f>IF(T12=AI12,"OK","@@")</f>
        <v>OK</v>
      </c>
      <c r="AM12" s="37">
        <f>IF(AC12="",0,SUMIFS('17년일출'!$AA$6:$AA$925,'17년일출'!$AE$6:$AE$925,'17년특입'!$AC12))</f>
        <v>0</v>
      </c>
      <c r="AN12" s="37">
        <f>IF(AC12="","",COUNTIFS('17년일출'!$AE$6:$AE$925,AC12))</f>
        <v>732</v>
      </c>
      <c r="AO12" s="25" t="str">
        <f>IF(Y12=AM12,"OK","@@")</f>
        <v>OK</v>
      </c>
    </row>
    <row r="13" spans="1:41" ht="50.1" customHeight="1">
      <c r="A13" s="30" t="str">
        <f>IFERROR(VLOOKUP($C13,구분표!$A$2:$C$313,2,FALSE),"")</f>
        <v>보건복지위원회</v>
      </c>
      <c r="B13" s="22" t="str">
        <f>IFERROR(VLOOKUP($C13,구분표!$A$2:$C$313,3,FALSE),"")</f>
        <v>보건복지국</v>
      </c>
      <c r="C13" s="28" t="s">
        <v>597</v>
      </c>
      <c r="D13" s="32" t="s">
        <v>822</v>
      </c>
      <c r="E13" s="33">
        <v>1049</v>
      </c>
      <c r="F13" s="32">
        <v>821</v>
      </c>
      <c r="G13" s="225" t="s">
        <v>2277</v>
      </c>
      <c r="H13" s="39">
        <v>746986832</v>
      </c>
      <c r="I13" s="37"/>
      <c r="J13" s="40"/>
      <c r="K13" s="45">
        <f>SUM(H13:J13)</f>
        <v>746986832</v>
      </c>
      <c r="L13" s="228"/>
      <c r="M13" s="229">
        <v>11064125</v>
      </c>
      <c r="N13" s="233">
        <f>SUM(H13,L13,M13)</f>
        <v>758050957</v>
      </c>
      <c r="O13" s="53" t="str">
        <f>IF(AND((K13=0),(N13&gt;0)),"O",IF(AND((I13&lt;0),(K13-N13&lt;0)),"O","X"))</f>
        <v>X</v>
      </c>
      <c r="P13" s="93" t="s">
        <v>2274</v>
      </c>
      <c r="Q13" s="25" t="s">
        <v>2238</v>
      </c>
      <c r="S13" s="25" t="s">
        <v>2239</v>
      </c>
      <c r="T13" s="37"/>
      <c r="U13" s="37"/>
      <c r="V13" s="25" t="str">
        <f>IF(SUM($I13:$J13)=SUM($T13:$U13),"OK","검토")</f>
        <v>OK</v>
      </c>
      <c r="X13" s="207" t="s">
        <v>2239</v>
      </c>
      <c r="Y13" s="37">
        <v>11064125</v>
      </c>
      <c r="Z13" s="37"/>
      <c r="AA13" s="25" t="str">
        <f>IF(SUM(L13:M13)=SUM(Y13:Z13),"OK","검토")</f>
        <v>OK</v>
      </c>
      <c r="AC13" s="25" t="str">
        <f>IF(AE13="","",IF(S13="도비","세입없음",CONCATENATE(AE13,"-",COUNTIF($AE$7:AE13,AE13))))</f>
        <v>0244-2</v>
      </c>
      <c r="AE13" s="25" t="str">
        <f t="array" ref="AE13">IF(C13="","",INDEX(구분표!$I$2:$I$313, MATCH(1,(구분표!$E$2:$E$313='17년특입'!B13)*(구분표!$F$2:$F$313='17년특입'!C13)*(구분표!$G$2:$G$313='17년특입'!A13),0)))</f>
        <v>0244</v>
      </c>
      <c r="AG13" s="25"/>
      <c r="AI13" s="37">
        <f>IF(AC13="",0,SUMIFS('17년특출'!$U$6:$U$651,'17년특출'!$AD$6:$AD$651,'17년특입'!$AC13))</f>
        <v>0</v>
      </c>
      <c r="AJ13" s="37">
        <f>IF(AC13="","",COUNTIFS('17년특출'!$AD$6:$AD$651,'17년특입'!AC13))</f>
        <v>2</v>
      </c>
      <c r="AK13" s="25" t="str">
        <f>IF(T13=AI13,"OK","@@")</f>
        <v>OK</v>
      </c>
      <c r="AM13" s="37">
        <f>IF(AC13="",0,SUMIFS('17년일출'!$AA$6:$AA$925,'17년일출'!$AE$6:$AE$925,'17년특입'!$AC13))</f>
        <v>9811574</v>
      </c>
      <c r="AN13" s="37">
        <f>IF(AC13="","",COUNTIFS('17년일출'!$AE$6:$AE$925,AC13))</f>
        <v>4</v>
      </c>
      <c r="AO13" s="25" t="str">
        <f>IF(Y13=AM13,"OK","@@")</f>
        <v>@@</v>
      </c>
    </row>
    <row r="14" spans="1:41" ht="50.1" customHeight="1">
      <c r="A14" s="30" t="str">
        <f>IFERROR(VLOOKUP($C14,구분표!$A$2:$C$313,2,FALSE),"")</f>
        <v>보건복지위원회</v>
      </c>
      <c r="B14" s="22" t="str">
        <f>IFERROR(VLOOKUP($C14,구분표!$A$2:$C$313,3,FALSE),"")</f>
        <v>보건복지국</v>
      </c>
      <c r="C14" s="28" t="s">
        <v>597</v>
      </c>
      <c r="D14" s="32" t="s">
        <v>822</v>
      </c>
      <c r="E14" s="33">
        <v>1049</v>
      </c>
      <c r="F14" s="32">
        <v>823</v>
      </c>
      <c r="G14" s="225" t="s">
        <v>2278</v>
      </c>
      <c r="H14" s="39">
        <v>131473712</v>
      </c>
      <c r="I14" s="37"/>
      <c r="J14" s="40"/>
      <c r="K14" s="45">
        <f>SUM(H14:J14)</f>
        <v>131473712</v>
      </c>
      <c r="L14" s="228"/>
      <c r="M14" s="229">
        <v>1944476</v>
      </c>
      <c r="N14" s="233">
        <f>SUM(H14,L14,M14)</f>
        <v>133418188</v>
      </c>
      <c r="O14" s="53" t="str">
        <f>IF(AND((K14=0),(N14&gt;0)),"O",IF(AND((I14&lt;0),(K14-N14&lt;0)),"O","X"))</f>
        <v>X</v>
      </c>
      <c r="P14" s="93" t="s">
        <v>2274</v>
      </c>
      <c r="Q14" s="207" t="s">
        <v>2155</v>
      </c>
      <c r="S14" s="25" t="s">
        <v>2155</v>
      </c>
      <c r="T14" s="37">
        <f>IF($S14&lt;&gt;"도비",IF($Q14="국도비","직접입력",SUM($I14:$J14)),)</f>
        <v>0</v>
      </c>
      <c r="U14" s="37">
        <f>IF($S14="도비",SUM($I14:$J14),IF($Q14="국도비","직접입력",SUM($I14:$J14)-$T14))</f>
        <v>0</v>
      </c>
      <c r="V14" s="25" t="str">
        <f>IF(SUM($I14:$J14)=SUM($T14:$U14),"OK","검토")</f>
        <v>OK</v>
      </c>
      <c r="X14" s="207" t="s">
        <v>2155</v>
      </c>
      <c r="Y14" s="37">
        <f>IF($S14&lt;&gt;"도비",IF($Q14="국도비","직접입력",SUM($L14:$M14)),)</f>
        <v>0</v>
      </c>
      <c r="Z14" s="37">
        <f>IF($S14="도비",SUM(L14:M14),IF($Q14="국도비","직접입력",SUM(L14:M14)-Y14))</f>
        <v>1944476</v>
      </c>
      <c r="AA14" s="25" t="str">
        <f>IF(SUM(L14:M14)=SUM(Y14:Z14),"OK","검토")</f>
        <v>OK</v>
      </c>
      <c r="AC14" s="25" t="str">
        <f>IF(AE14="","",IF(S14="도비","세입없음",CONCATENATE(AE14,"-",COUNTIF($AE$7:AE14,AE14))))</f>
        <v>세입없음</v>
      </c>
      <c r="AE14" s="25" t="str">
        <f t="array" ref="AE14">IF(C14="","",INDEX(구분표!$I$2:$I$313, MATCH(1,(구분표!$E$2:$E$313='17년특입'!B14)*(구분표!$F$2:$F$313='17년특입'!C14)*(구분표!$G$2:$G$313='17년특입'!A14),0)))</f>
        <v>0244</v>
      </c>
      <c r="AG14" s="25"/>
      <c r="AI14" s="37">
        <f>IF(AC14="",0,SUMIFS('17년특출'!$U$6:$U$651,'17년특출'!$AD$6:$AD$651,'17년특입'!$AC14))</f>
        <v>0</v>
      </c>
      <c r="AJ14" s="37">
        <f>IF(AC14="","",COUNTIFS('17년특출'!$AD$6:$AD$651,'17년특입'!AC14))</f>
        <v>106</v>
      </c>
      <c r="AK14" s="25" t="str">
        <f>IF(T14=AI14,"OK","@@")</f>
        <v>OK</v>
      </c>
      <c r="AM14" s="37">
        <f>IF(AC14="",0,SUMIFS('17년일출'!$AA$6:$AA$925,'17년일출'!$AE$6:$AE$925,'17년특입'!$AC14))</f>
        <v>0</v>
      </c>
      <c r="AN14" s="37">
        <f>IF(AC14="","",COUNTIFS('17년일출'!$AE$6:$AE$925,AC14))</f>
        <v>732</v>
      </c>
      <c r="AO14" s="25" t="str">
        <f>IF(Y14=AM14,"OK","@@")</f>
        <v>OK</v>
      </c>
    </row>
    <row r="15" spans="1:41" ht="50.1" hidden="1" customHeight="1">
      <c r="A15" s="30" t="str">
        <f>IFERROR(VLOOKUP($C15,구분표!$A$2:$C$313,2,FALSE),"")</f>
        <v/>
      </c>
      <c r="B15" s="22" t="str">
        <f>IFERROR(VLOOKUP($C15,구분표!$A$2:$C$313,3,FALSE),"")</f>
        <v/>
      </c>
      <c r="C15" s="28"/>
      <c r="D15" s="32"/>
      <c r="E15" s="33"/>
      <c r="F15" s="32"/>
      <c r="G15" s="32"/>
      <c r="H15" s="39"/>
      <c r="I15" s="37"/>
      <c r="J15" s="40"/>
      <c r="K15" s="45">
        <f t="shared" ref="K15:K16" si="3">SUM(H15:J15)</f>
        <v>0</v>
      </c>
      <c r="L15" s="228"/>
      <c r="M15" s="229"/>
      <c r="N15" s="233">
        <f t="shared" ref="N15:N16" si="4">SUM(H15,L15,M15)</f>
        <v>0</v>
      </c>
      <c r="O15" s="53" t="str">
        <f t="shared" ref="O15:O16" si="5">IF(AND((K15=0),(N15&gt;0)),"O",IF(AND((I15&lt;0),(K15-N15&lt;0)),"O","X"))</f>
        <v>X</v>
      </c>
      <c r="P15" s="93"/>
      <c r="Q15" s="25"/>
      <c r="S15" s="25"/>
      <c r="T15" s="37">
        <f>IF($S15&lt;&gt;"도비",IF($Q15="국도비","직접입력",SUM($I15:$J15)),)</f>
        <v>0</v>
      </c>
      <c r="U15" s="37">
        <f>IF($S15="도비",SUM($I15:$J15),IF($Q15="국도비","직접입력",SUM($I15:$J15)-$T15))</f>
        <v>0</v>
      </c>
      <c r="V15" s="25" t="str">
        <f>IF(SUM($I15:$J15)=SUM($T15:$U15),"OK","검토")</f>
        <v>OK</v>
      </c>
      <c r="X15" s="25"/>
      <c r="Y15" s="37">
        <f>IF($S15&lt;&gt;"도비",IF($Q15="국도비","직접입력",SUM($L15:$M15)),)</f>
        <v>0</v>
      </c>
      <c r="Z15" s="37">
        <f>IF($S15="도비",SUM(L15:M15),IF($Q15="국도비","직접입력",SUM(L15:M15)-Y15))</f>
        <v>0</v>
      </c>
      <c r="AA15" s="25" t="str">
        <f>IF(SUM(L15:M15)=SUM(Y15:Z15),"OK","검토")</f>
        <v>OK</v>
      </c>
      <c r="AC15" s="25" t="str">
        <f>IF(AE15="","",IF(S15="도비","세입없음",CONCATENATE(AE15,"-",COUNTIF($AE$7:AE15,AE15))))</f>
        <v/>
      </c>
      <c r="AE15" s="25" t="str">
        <f t="array" ref="AE15">IF(C15="","",INDEX(구분표!$I$2:$I$313, MATCH(1,(구분표!$E$2:$E$313='17년특입'!B15)*(구분표!$F$2:$F$313='17년특입'!C15)*(구분표!$G$2:$G$313='17년특입'!A15),0)))</f>
        <v/>
      </c>
      <c r="AG15" s="25"/>
      <c r="AI15" s="37">
        <f>IF(AC15="",0,SUMIFS('17년특출'!$U$6:$U$651,'17년특출'!$AD$6:$AD$651,'17년특입'!$AC15))</f>
        <v>0</v>
      </c>
      <c r="AJ15" s="37" t="str">
        <f>IF(AC15="","",COUNTIFS('17년특출'!$AD$6:$AD$651,'17년특입'!AC15))</f>
        <v/>
      </c>
      <c r="AK15" s="25" t="str">
        <f t="shared" ref="AK15:AK16" si="6">IF(T15=AI15,"OK","@@")</f>
        <v>OK</v>
      </c>
      <c r="AM15" s="37">
        <f>IF(AC15="",0,SUMIFS('17년일출'!$AA$6:$AA$925,'17년일출'!$AE$6:$AE$925,'17년특입'!$AC15))</f>
        <v>0</v>
      </c>
      <c r="AN15" s="37" t="str">
        <f>IF(AC15="","",COUNTIFS('17년일출'!$AE$6:$AE$925,AC15))</f>
        <v/>
      </c>
      <c r="AO15" s="25" t="str">
        <f t="shared" ref="AO15:AO16" si="7">IF(Y15=AM15,"OK","@@")</f>
        <v>OK</v>
      </c>
    </row>
    <row r="16" spans="1:41" ht="50.1" hidden="1" customHeight="1" thickBot="1">
      <c r="A16" s="31" t="str">
        <f>IFERROR(VLOOKUP($C16,구분표!$A$2:$C$313,2,FALSE),"")</f>
        <v/>
      </c>
      <c r="B16" s="23" t="str">
        <f>IFERROR(VLOOKUP($C16,구분표!$A$2:$C$313,3,FALSE),"")</f>
        <v/>
      </c>
      <c r="C16" s="29"/>
      <c r="D16" s="34"/>
      <c r="E16" s="35"/>
      <c r="F16" s="34"/>
      <c r="G16" s="34"/>
      <c r="H16" s="41"/>
      <c r="I16" s="38"/>
      <c r="J16" s="42"/>
      <c r="K16" s="46">
        <f t="shared" si="3"/>
        <v>0</v>
      </c>
      <c r="L16" s="230"/>
      <c r="M16" s="231"/>
      <c r="N16" s="234">
        <f t="shared" si="4"/>
        <v>0</v>
      </c>
      <c r="O16" s="54" t="str">
        <f t="shared" si="5"/>
        <v>X</v>
      </c>
      <c r="P16" s="97"/>
      <c r="Q16" s="25"/>
      <c r="S16" s="25"/>
      <c r="T16" s="37">
        <f>IF($S16&lt;&gt;"도비",IF($Q16="국도비","직접입력",SUM($I16:$J16)),)</f>
        <v>0</v>
      </c>
      <c r="U16" s="37">
        <f>IF($S16="도비",SUM($I16:$J16),IF($Q16="국도비","직접입력",SUM($I16:$J16)-$T16))</f>
        <v>0</v>
      </c>
      <c r="V16" s="25" t="str">
        <f>IF(SUM($I16:$J16)=SUM($T16:$U16),"OK","검토")</f>
        <v>OK</v>
      </c>
      <c r="X16" s="25"/>
      <c r="Y16" s="37">
        <f>IF($S16&lt;&gt;"도비",IF($Q16="국도비","직접입력",SUM($L16:$M16)),)</f>
        <v>0</v>
      </c>
      <c r="Z16" s="37">
        <f>IF($S16="도비",SUM(L16:M16),IF($Q16="국도비","직접입력",SUM(L16:M16)-Y16))</f>
        <v>0</v>
      </c>
      <c r="AA16" s="25" t="str">
        <f>IF(SUM(L16:M16)=SUM(Y16:Z16),"OK","검토")</f>
        <v>OK</v>
      </c>
      <c r="AC16" s="25" t="str">
        <f>IF(AE16="","",IF(S16="도비","세입없음",CONCATENATE(AE16,"-",COUNTIF($AE$7:AE16,AE16))))</f>
        <v/>
      </c>
      <c r="AE16" s="25" t="str">
        <f t="array" ref="AE16">IF(C16="","",INDEX(구분표!$I$2:$I$313, MATCH(1,(구분표!$E$2:$E$313='17년특입'!B16)*(구분표!$F$2:$F$313='17년특입'!C16)*(구분표!$G$2:$G$313='17년특입'!A16),0)))</f>
        <v/>
      </c>
      <c r="AG16" s="25"/>
      <c r="AI16" s="37">
        <f>IF(AC16="",0,SUMIFS('17년특출'!$U$6:$U$651,'17년특출'!$AD$6:$AD$651,'17년특입'!$AC16))</f>
        <v>0</v>
      </c>
      <c r="AJ16" s="37" t="str">
        <f>IF(AC16="","",COUNTIFS('17년특출'!$AD$6:$AD$651,'17년특입'!AC16))</f>
        <v/>
      </c>
      <c r="AK16" s="25" t="str">
        <f t="shared" si="6"/>
        <v>OK</v>
      </c>
      <c r="AM16" s="37">
        <f>IF(AC16="",0,SUMIFS('17년일출'!$AA$6:$AA$925,'17년일출'!$AE$6:$AE$925,'17년특입'!$AC16))</f>
        <v>0</v>
      </c>
      <c r="AN16" s="37" t="str">
        <f>IF(AC16="","",COUNTIFS('17년일출'!$AE$6:$AE$925,AC16))</f>
        <v/>
      </c>
      <c r="AO16" s="25" t="str">
        <f t="shared" si="7"/>
        <v>OK</v>
      </c>
    </row>
  </sheetData>
  <sheetProtection password="CC13" sheet="1" objects="1" scenarios="1" formatCells="0"/>
  <autoFilter ref="A6:AO16">
    <filterColumn colId="0">
      <customFilters>
        <customFilter operator="notEqual" val=" "/>
      </customFilters>
    </filterColumn>
    <sortState ref="A7:AO14">
      <sortCondition ref="R6:R16"/>
    </sortState>
  </autoFilter>
  <mergeCells count="24">
    <mergeCell ref="G4:G5"/>
    <mergeCell ref="A4:A5"/>
    <mergeCell ref="B4:B5"/>
    <mergeCell ref="C4:C5"/>
    <mergeCell ref="D4:D5"/>
    <mergeCell ref="E4:E5"/>
    <mergeCell ref="F4:F5"/>
    <mergeCell ref="Y4:AA4"/>
    <mergeCell ref="H4:H5"/>
    <mergeCell ref="I4:J4"/>
    <mergeCell ref="K4:K5"/>
    <mergeCell ref="L4:M4"/>
    <mergeCell ref="N4:N5"/>
    <mergeCell ref="O4:O5"/>
    <mergeCell ref="P4:P5"/>
    <mergeCell ref="Q4:Q5"/>
    <mergeCell ref="S4:S5"/>
    <mergeCell ref="T4:V4"/>
    <mergeCell ref="X4:X5"/>
    <mergeCell ref="AC4:AC5"/>
    <mergeCell ref="AE4:AE5"/>
    <mergeCell ref="AG4:AG5"/>
    <mergeCell ref="AI4:AK4"/>
    <mergeCell ref="AM4:AO4"/>
  </mergeCells>
  <phoneticPr fontId="1" type="noConversion"/>
  <dataValidations count="4">
    <dataValidation type="list" allowBlank="1" showInputMessage="1" showErrorMessage="1" sqref="D12:D16 D8:D10">
      <formula1>"본예산,1회추경,2회추경,3회추경,신규"</formula1>
    </dataValidation>
    <dataValidation type="list" allowBlank="1" showInputMessage="1" showErrorMessage="1" sqref="D7 D11">
      <formula1>"본예산,1회추경,신규"</formula1>
    </dataValidation>
    <dataValidation type="list" allowBlank="1" showInputMessage="1" showErrorMessage="1" sqref="S7:S16 X7:X16">
      <formula1>"도비,국비,지특,기금,특교"</formula1>
    </dataValidation>
    <dataValidation type="list" allowBlank="1" showInputMessage="1" showErrorMessage="1" sqref="Q7:Q16">
      <formula1>"도비,국도비"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81" orientation="landscape" horizont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00"/>
    <pageSetUpPr fitToPage="1"/>
  </sheetPr>
  <dimension ref="A1:AL126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H17" sqref="H17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7" width="7.125" style="1" customWidth="1"/>
    <col min="8" max="8" width="41.625" style="1" customWidth="1"/>
    <col min="9" max="9" width="14.625" style="1" customWidth="1"/>
    <col min="10" max="11" width="11.625" style="1" customWidth="1"/>
    <col min="12" max="12" width="14.625" style="1" customWidth="1"/>
    <col min="13" max="13" width="12.625" style="1" customWidth="1"/>
    <col min="14" max="14" width="11.625" style="1" customWidth="1"/>
    <col min="15" max="15" width="14.625" style="1" customWidth="1"/>
    <col min="16" max="16" width="7.625" style="1" hidden="1" customWidth="1"/>
    <col min="17" max="17" width="24.875" style="1" customWidth="1"/>
    <col min="18" max="18" width="6.625" style="1" customWidth="1"/>
    <col min="19" max="19" width="2.625" style="1" customWidth="1"/>
    <col min="20" max="20" width="6.625" style="1" customWidth="1"/>
    <col min="21" max="22" width="11.625" style="1" customWidth="1"/>
    <col min="23" max="23" width="6.625" style="1" customWidth="1"/>
    <col min="24" max="24" width="2.625" style="1" customWidth="1"/>
    <col min="25" max="25" width="6.625" style="1" customWidth="1"/>
    <col min="26" max="27" width="11.625" style="1" customWidth="1"/>
    <col min="28" max="28" width="6.625" style="1" customWidth="1"/>
    <col min="29" max="29" width="2.625" style="1" customWidth="1"/>
    <col min="30" max="30" width="10.625" style="1" customWidth="1"/>
    <col min="31" max="31" width="2.625" style="1" customWidth="1"/>
    <col min="32" max="33" width="7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customWidth="1"/>
    <col min="38" max="16384" width="9" style="1"/>
  </cols>
  <sheetData>
    <row r="1" spans="1:38" ht="35.1" customHeight="1">
      <c r="A1" s="16" t="s">
        <v>801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38" ht="20.25" customHeight="1">
      <c r="A2" s="19" t="s">
        <v>500</v>
      </c>
      <c r="N2" s="406">
        <f>O2-'17년특입'!N3</f>
        <v>0</v>
      </c>
      <c r="O2" s="406">
        <f>O6-I6</f>
        <v>13993595</v>
      </c>
      <c r="U2" s="47" t="s">
        <v>511</v>
      </c>
      <c r="Z2" s="47" t="s">
        <v>511</v>
      </c>
    </row>
    <row r="3" spans="1:38" ht="20.25" customHeight="1" thickBot="1">
      <c r="I3" s="188">
        <f t="shared" ref="I3:N3" si="0">SUM(I7:I1007)/2</f>
        <v>1304668333</v>
      </c>
      <c r="J3" s="188">
        <f t="shared" si="0"/>
        <v>-8808798</v>
      </c>
      <c r="K3" s="188">
        <f t="shared" si="0"/>
        <v>8808798</v>
      </c>
      <c r="L3" s="188">
        <f t="shared" si="0"/>
        <v>1304668333</v>
      </c>
      <c r="M3" s="188">
        <f t="shared" si="0"/>
        <v>-309082856</v>
      </c>
      <c r="N3" s="188">
        <f t="shared" si="0"/>
        <v>323076451</v>
      </c>
      <c r="O3" s="188">
        <f>SUM(O7:O1007)/2</f>
        <v>1318661928</v>
      </c>
      <c r="Q3" s="20" t="s">
        <v>484</v>
      </c>
      <c r="U3" s="52" t="str">
        <f>IF(U6='17년특입'!T6,"OK","@@")</f>
        <v>OK</v>
      </c>
      <c r="V3" s="52"/>
      <c r="W3" s="52" t="str">
        <f>IF(COUNTIF(W6:W123,"검토")&gt;0,"@@","OK")</f>
        <v>OK</v>
      </c>
      <c r="Z3" s="52" t="str">
        <f>IF(Z6='17년특입'!Y6,"OK","@@")</f>
        <v>OK</v>
      </c>
      <c r="AA3" s="183">
        <f>M6+N6-Z6-AA6</f>
        <v>0</v>
      </c>
      <c r="AB3" s="52" t="str">
        <f>IF(COUNTIF(AB6:AB123,"검토")&gt;0,"@@","OK")</f>
        <v>OK</v>
      </c>
    </row>
    <row r="4" spans="1:38" s="18" customFormat="1" ht="30" customHeight="1">
      <c r="A4" s="487" t="s">
        <v>475</v>
      </c>
      <c r="B4" s="488" t="s">
        <v>476</v>
      </c>
      <c r="C4" s="489" t="s">
        <v>477</v>
      </c>
      <c r="D4" s="490" t="s">
        <v>483</v>
      </c>
      <c r="E4" s="492" t="s">
        <v>825</v>
      </c>
      <c r="F4" s="491" t="s">
        <v>478</v>
      </c>
      <c r="G4" s="492" t="s">
        <v>830</v>
      </c>
      <c r="H4" s="486" t="s">
        <v>1523</v>
      </c>
      <c r="I4" s="473" t="s">
        <v>795</v>
      </c>
      <c r="J4" s="475" t="s">
        <v>796</v>
      </c>
      <c r="K4" s="476"/>
      <c r="L4" s="477" t="s">
        <v>797</v>
      </c>
      <c r="M4" s="479" t="s">
        <v>798</v>
      </c>
      <c r="N4" s="480"/>
      <c r="O4" s="481" t="s">
        <v>799</v>
      </c>
      <c r="P4" s="483" t="s">
        <v>482</v>
      </c>
      <c r="Q4" s="483" t="s">
        <v>1639</v>
      </c>
      <c r="R4" s="484" t="s">
        <v>485</v>
      </c>
      <c r="S4" s="159"/>
      <c r="T4" s="485" t="s">
        <v>486</v>
      </c>
      <c r="U4" s="485" t="s">
        <v>487</v>
      </c>
      <c r="V4" s="485"/>
      <c r="W4" s="485"/>
      <c r="Y4" s="469" t="s">
        <v>486</v>
      </c>
      <c r="Z4" s="472" t="s">
        <v>491</v>
      </c>
      <c r="AA4" s="472"/>
      <c r="AB4" s="472"/>
      <c r="AD4" s="485" t="s">
        <v>492</v>
      </c>
      <c r="AF4" s="494" t="s">
        <v>512</v>
      </c>
      <c r="AG4" s="496" t="s">
        <v>513</v>
      </c>
      <c r="AI4" s="470" t="s">
        <v>493</v>
      </c>
      <c r="AK4" s="470" t="s">
        <v>494</v>
      </c>
      <c r="AL4" s="18" t="s">
        <v>1463</v>
      </c>
    </row>
    <row r="5" spans="1:38" s="18" customFormat="1" ht="18" customHeight="1">
      <c r="A5" s="487"/>
      <c r="B5" s="488"/>
      <c r="C5" s="489"/>
      <c r="D5" s="486"/>
      <c r="E5" s="493"/>
      <c r="F5" s="491"/>
      <c r="G5" s="493"/>
      <c r="H5" s="486"/>
      <c r="I5" s="474"/>
      <c r="J5" s="161" t="s">
        <v>479</v>
      </c>
      <c r="K5" s="161" t="s">
        <v>480</v>
      </c>
      <c r="L5" s="478"/>
      <c r="M5" s="185" t="s">
        <v>479</v>
      </c>
      <c r="N5" s="96" t="s">
        <v>480</v>
      </c>
      <c r="O5" s="482"/>
      <c r="P5" s="483"/>
      <c r="Q5" s="483"/>
      <c r="R5" s="485"/>
      <c r="S5" s="159"/>
      <c r="T5" s="485"/>
      <c r="U5" s="157" t="s">
        <v>488</v>
      </c>
      <c r="V5" s="157" t="s">
        <v>489</v>
      </c>
      <c r="W5" s="92" t="s">
        <v>490</v>
      </c>
      <c r="Y5" s="469"/>
      <c r="Z5" s="92" t="s">
        <v>488</v>
      </c>
      <c r="AA5" s="92" t="s">
        <v>489</v>
      </c>
      <c r="AB5" s="92" t="s">
        <v>490</v>
      </c>
      <c r="AD5" s="485"/>
      <c r="AF5" s="495"/>
      <c r="AG5" s="497"/>
      <c r="AI5" s="469"/>
      <c r="AK5" s="469"/>
    </row>
    <row r="6" spans="1:38" ht="50.1" customHeight="1">
      <c r="A6" s="43" t="s">
        <v>499</v>
      </c>
      <c r="B6" s="21"/>
      <c r="C6" s="21"/>
      <c r="D6" s="21"/>
      <c r="E6" s="21"/>
      <c r="F6" s="164"/>
      <c r="G6" s="21"/>
      <c r="H6" s="196"/>
      <c r="I6" s="190">
        <f t="shared" ref="I6:O6" si="1">SUBTOTAL(9,I7:I123)</f>
        <v>1304668333</v>
      </c>
      <c r="J6" s="190">
        <f t="shared" si="1"/>
        <v>-8808798</v>
      </c>
      <c r="K6" s="190">
        <f t="shared" si="1"/>
        <v>8808798</v>
      </c>
      <c r="L6" s="235">
        <f t="shared" si="1"/>
        <v>1304668333</v>
      </c>
      <c r="M6" s="201">
        <f t="shared" si="1"/>
        <v>-309082856</v>
      </c>
      <c r="N6" s="202">
        <f t="shared" si="1"/>
        <v>323076451</v>
      </c>
      <c r="O6" s="239">
        <f t="shared" si="1"/>
        <v>1318661928</v>
      </c>
      <c r="P6" s="184"/>
      <c r="Q6" s="21"/>
      <c r="R6" s="176"/>
      <c r="S6" s="177"/>
      <c r="T6" s="176"/>
      <c r="U6" s="36">
        <f>SUBTOTAL(9,U7:U123)</f>
        <v>0</v>
      </c>
      <c r="V6" s="36">
        <f>SUBTOTAL(9,V7:V123)</f>
        <v>0</v>
      </c>
      <c r="W6" s="25" t="str">
        <f>IF(SUM($J6:$K6)=SUM($U6:$V6),"OK","검토")</f>
        <v>OK</v>
      </c>
      <c r="Y6" s="24"/>
      <c r="Z6" s="36">
        <f>SUBTOTAL(9,Z7:Z123)</f>
        <v>11039125</v>
      </c>
      <c r="AA6" s="36">
        <f>SUBTOTAL(9,AA7:AA123)</f>
        <v>2954470</v>
      </c>
      <c r="AB6" s="25" t="str">
        <f>IF(SUM($J6:$K6)=SUM($U6:$V6),"OK","검토")</f>
        <v>OK</v>
      </c>
      <c r="AD6" s="24"/>
      <c r="AF6" s="22"/>
      <c r="AG6" s="27"/>
      <c r="AI6" s="24"/>
      <c r="AK6" s="24"/>
    </row>
    <row r="7" spans="1:38" ht="50.1" customHeight="1">
      <c r="A7" s="48" t="s">
        <v>2292</v>
      </c>
      <c r="B7" s="49"/>
      <c r="C7" s="50"/>
      <c r="D7" s="49"/>
      <c r="E7" s="49"/>
      <c r="F7" s="50"/>
      <c r="G7" s="49"/>
      <c r="H7" s="191"/>
      <c r="I7" s="243">
        <f t="shared" ref="I7:O7" si="2">SUBTOTAL(9,I8:I11)</f>
        <v>44774251</v>
      </c>
      <c r="J7" s="243">
        <f t="shared" si="2"/>
        <v>-150000</v>
      </c>
      <c r="K7" s="243">
        <f t="shared" si="2"/>
        <v>150000</v>
      </c>
      <c r="L7" s="244">
        <f t="shared" si="2"/>
        <v>44774251</v>
      </c>
      <c r="M7" s="245">
        <f t="shared" si="2"/>
        <v>0</v>
      </c>
      <c r="N7" s="243">
        <f t="shared" si="2"/>
        <v>0</v>
      </c>
      <c r="O7" s="237">
        <f t="shared" si="2"/>
        <v>44774251</v>
      </c>
      <c r="P7" s="187"/>
      <c r="Q7" s="51"/>
      <c r="R7" s="170"/>
      <c r="S7" s="177"/>
      <c r="T7" s="170"/>
      <c r="U7" s="37"/>
      <c r="V7" s="37"/>
      <c r="W7" s="25"/>
      <c r="Y7" s="25"/>
      <c r="Z7" s="37"/>
      <c r="AA7" s="37"/>
      <c r="AB7" s="25"/>
      <c r="AD7" s="25"/>
      <c r="AF7" s="22"/>
      <c r="AG7" s="53"/>
      <c r="AI7" s="25"/>
      <c r="AK7" s="25"/>
    </row>
    <row r="8" spans="1:38" ht="87.75" customHeight="1">
      <c r="A8" s="30" t="str">
        <f>IFERROR(VLOOKUP($C8,구분표!$A$2:$C$313,2,FALSE),"")</f>
        <v>경제과학기술위원회</v>
      </c>
      <c r="B8" s="22" t="str">
        <f>IFERROR(VLOOKUP($C8,구분표!$A$2:$C$313,3,FALSE),"")</f>
        <v>경제실</v>
      </c>
      <c r="C8" s="28" t="s">
        <v>1107</v>
      </c>
      <c r="D8" s="32" t="s">
        <v>822</v>
      </c>
      <c r="E8" s="32" t="s">
        <v>826</v>
      </c>
      <c r="F8" s="33">
        <v>10</v>
      </c>
      <c r="G8" s="32">
        <v>1083</v>
      </c>
      <c r="H8" s="193" t="s">
        <v>2308</v>
      </c>
      <c r="I8" s="167">
        <v>18374251</v>
      </c>
      <c r="J8" s="37"/>
      <c r="K8" s="40">
        <v>150000</v>
      </c>
      <c r="L8" s="45">
        <f>I8+J8+K8</f>
        <v>18524251</v>
      </c>
      <c r="M8" s="228"/>
      <c r="N8" s="229"/>
      <c r="O8" s="233">
        <f>I8+M8+N8</f>
        <v>18374251</v>
      </c>
      <c r="P8" s="53" t="str">
        <f>IF(AND((L8=0),(O8&gt;0)),"O",IF(AND((J8&lt;0),(L8-O8&lt;0)),"O","X"))</f>
        <v>X</v>
      </c>
      <c r="Q8" s="93"/>
      <c r="R8" s="170" t="s">
        <v>883</v>
      </c>
      <c r="S8" s="177"/>
      <c r="T8" s="170" t="s">
        <v>883</v>
      </c>
      <c r="U8" s="37">
        <v>0</v>
      </c>
      <c r="V8" s="37">
        <v>150000</v>
      </c>
      <c r="W8" s="25" t="str">
        <f>IF(SUM($J8:$K8)=SUM($U8:$V8),"OK","검토")</f>
        <v>OK</v>
      </c>
      <c r="Y8" s="25"/>
      <c r="Z8" s="37">
        <f>IF($T8&lt;&gt;"도비",IF($R8="국도비","직접입력",SUM($M8:$N8)),)</f>
        <v>0</v>
      </c>
      <c r="AA8" s="37">
        <f>IF($T8="도비",SUM(M8:N8),IF($R8="국도비","직접입력",SUM(M8:N8)-Z8))</f>
        <v>0</v>
      </c>
      <c r="AB8" s="25" t="str">
        <f>IF(SUM(M8:N8)=SUM(Z8:AA8),"OK","검토")</f>
        <v>OK</v>
      </c>
      <c r="AD8" s="25" t="str">
        <f t="shared" ref="AD8:AD123" si="3">IF(T8="","",IF(T8="도비","세입없음","직접입력"))</f>
        <v>세입없음</v>
      </c>
      <c r="AF8" s="22">
        <f>IF(AD8="","",COUNTIF($AD$7:$AD$123,AD8))</f>
        <v>106</v>
      </c>
      <c r="AG8" s="53" t="str">
        <f t="shared" ref="AG8:AG16" si="4">IF(T8="","",IF(AND(T8="도비",AD8="세입없음"),"OK",IF(AND(T8&lt;&gt;"도비",AD8&lt;&gt;""),"OK","@@")))</f>
        <v>OK</v>
      </c>
      <c r="AI8" s="25" t="str">
        <f t="array" ref="AI8">IF(C8="","",INDEX(구분표!$I$2:$I$313, MATCH(1,(구분표!$E$2:$E$313='17년특출'!B8)*(구분표!$F$2:$F$313='17년특출'!C8)*(구분표!$G$2:$G$313='17년특출'!A8),0)))</f>
        <v>0141</v>
      </c>
      <c r="AK8" s="25"/>
    </row>
    <row r="9" spans="1:38" ht="50.1" customHeight="1">
      <c r="A9" s="30" t="str">
        <f>IFERROR(VLOOKUP($C9,구분표!$A$2:$C$313,2,FALSE),"")</f>
        <v>경제과학기술위원회</v>
      </c>
      <c r="B9" s="22" t="str">
        <f>IFERROR(VLOOKUP($C9,구분표!$A$2:$C$313,3,FALSE),"")</f>
        <v>경제실</v>
      </c>
      <c r="C9" s="28" t="s">
        <v>1107</v>
      </c>
      <c r="D9" s="32" t="s">
        <v>822</v>
      </c>
      <c r="E9" s="32" t="s">
        <v>826</v>
      </c>
      <c r="F9" s="33">
        <v>10</v>
      </c>
      <c r="G9" s="32">
        <v>1095</v>
      </c>
      <c r="H9" s="193" t="s">
        <v>1276</v>
      </c>
      <c r="I9" s="167">
        <v>400000</v>
      </c>
      <c r="J9" s="37">
        <v>-150000</v>
      </c>
      <c r="K9" s="40"/>
      <c r="L9" s="45">
        <f t="shared" ref="L9:L11" si="5">I9+J9+K9</f>
        <v>250000</v>
      </c>
      <c r="M9" s="236"/>
      <c r="N9" s="238"/>
      <c r="O9" s="233">
        <f t="shared" ref="O9:O16" si="6">I9+M9+N9</f>
        <v>400000</v>
      </c>
      <c r="P9" s="53" t="str">
        <f t="shared" ref="P9:P16" si="7">IF(AND((L9=0),(O9&gt;0)),"O",IF(AND((J9&lt;0),(L9-O9&lt;0)),"O","X"))</f>
        <v>O</v>
      </c>
      <c r="Q9" s="93"/>
      <c r="R9" s="170" t="s">
        <v>883</v>
      </c>
      <c r="S9" s="177"/>
      <c r="T9" s="170" t="s">
        <v>883</v>
      </c>
      <c r="U9" s="37">
        <v>0</v>
      </c>
      <c r="V9" s="37">
        <v>-150000</v>
      </c>
      <c r="W9" s="25" t="str">
        <f>IF(SUM($J9:$K9)=SUM($U9:$V9),"OK","검토")</f>
        <v>OK</v>
      </c>
      <c r="Y9" s="25"/>
      <c r="Z9" s="37">
        <f>IF($T9&lt;&gt;"도비",IF($R9="국도비","직접입력",SUM($M9:$N9)),)</f>
        <v>0</v>
      </c>
      <c r="AA9" s="37">
        <f>IF($T9="도비",SUM(M9:N9),IF($R9="국도비","직접입력",SUM(M9:N9)-Z9))</f>
        <v>0</v>
      </c>
      <c r="AB9" s="25" t="str">
        <f>IF(SUM(M9:N9)=SUM(Z9:AA9),"OK","검토")</f>
        <v>OK</v>
      </c>
      <c r="AD9" s="25" t="str">
        <f t="shared" si="3"/>
        <v>세입없음</v>
      </c>
      <c r="AF9" s="22">
        <f>IF(AD9="","",COUNTIF($AD$7:$AD$123,AD9))</f>
        <v>106</v>
      </c>
      <c r="AG9" s="53" t="str">
        <f t="shared" si="4"/>
        <v>OK</v>
      </c>
      <c r="AI9" s="25" t="str">
        <f t="array" ref="AI9">IF(C9="","",INDEX(구분표!$I$2:$I$313, MATCH(1,(구분표!$E$2:$E$313='17년특출'!B9)*(구분표!$F$2:$F$313='17년특출'!C9)*(구분표!$G$2:$G$313='17년특출'!A9),0)))</f>
        <v>0141</v>
      </c>
      <c r="AK9" s="25"/>
    </row>
    <row r="10" spans="1:38" ht="50.1" customHeight="1">
      <c r="A10" s="30" t="str">
        <f>IFERROR(VLOOKUP($C10,구분표!$A$2:$C$313,2,FALSE),"")</f>
        <v>경제과학기술위원회</v>
      </c>
      <c r="B10" s="22" t="str">
        <f>IFERROR(VLOOKUP($C10,구분표!$A$2:$C$313,3,FALSE),"")</f>
        <v>경제실</v>
      </c>
      <c r="C10" s="28" t="s">
        <v>1107</v>
      </c>
      <c r="D10" s="32" t="s">
        <v>822</v>
      </c>
      <c r="E10" s="32" t="s">
        <v>826</v>
      </c>
      <c r="F10" s="33">
        <v>10</v>
      </c>
      <c r="G10" s="32"/>
      <c r="H10" s="193" t="s">
        <v>1857</v>
      </c>
      <c r="I10" s="39">
        <v>26000000</v>
      </c>
      <c r="J10" s="37"/>
      <c r="K10" s="40"/>
      <c r="L10" s="45">
        <f t="shared" si="5"/>
        <v>26000000</v>
      </c>
      <c r="M10" s="236"/>
      <c r="N10" s="238"/>
      <c r="O10" s="233">
        <f t="shared" si="6"/>
        <v>26000000</v>
      </c>
      <c r="P10" s="53" t="str">
        <f t="shared" si="7"/>
        <v>X</v>
      </c>
      <c r="Q10" s="93"/>
      <c r="R10" s="170" t="s">
        <v>1835</v>
      </c>
      <c r="S10" s="177"/>
      <c r="T10" s="170" t="s">
        <v>1835</v>
      </c>
      <c r="U10" s="37">
        <f>IF($T10&lt;&gt;"도비",IF($R10="국도비","직접입력",SUM($J10:$K10)),)</f>
        <v>0</v>
      </c>
      <c r="V10" s="37">
        <f>IF($T10="도비",SUM($J10:$K10),IF($R10="국도비","직접입력",SUM($J10:$K10)-$U10))</f>
        <v>0</v>
      </c>
      <c r="W10" s="25" t="str">
        <f>IF(SUM($J10:$K10)=SUM($U10:$V10),"OK","검토")</f>
        <v>OK</v>
      </c>
      <c r="Y10" s="25"/>
      <c r="Z10" s="37">
        <f>IF($T10&lt;&gt;"도비",IF($R10="국도비","직접입력",SUM($M10:$N10)),)</f>
        <v>0</v>
      </c>
      <c r="AA10" s="37">
        <f>IF($T10="도비",SUM(M10:N10),IF($R10="국도비","직접입력",SUM(M10:N10)-Z10))</f>
        <v>0</v>
      </c>
      <c r="AB10" s="25" t="str">
        <f>IF(SUM(M10:N10)=SUM(Z10:AA10),"OK","검토")</f>
        <v>OK</v>
      </c>
      <c r="AD10" s="25" t="str">
        <f t="shared" si="3"/>
        <v>세입없음</v>
      </c>
      <c r="AF10" s="22">
        <f>IF(AD10="","",COUNTIF($AD$7:$AD$123,AD10))</f>
        <v>106</v>
      </c>
      <c r="AG10" s="53" t="str">
        <f t="shared" si="4"/>
        <v>OK</v>
      </c>
      <c r="AI10" s="25" t="str">
        <f t="array" ref="AI10">IF(C10="","",INDEX(구분표!$I$2:$I$313, MATCH(1,(구분표!$E$2:$E$313='17년특출'!B10)*(구분표!$F$2:$F$313='17년특출'!C10)*(구분표!$G$2:$G$313='17년특출'!A10),0)))</f>
        <v>0141</v>
      </c>
      <c r="AK10" s="25"/>
    </row>
    <row r="11" spans="1:38" ht="50.1" hidden="1" customHeight="1">
      <c r="A11" s="30" t="str">
        <f>IFERROR(VLOOKUP($C11,구분표!$A$2:$C$313,2,FALSE),"")</f>
        <v/>
      </c>
      <c r="B11" s="22" t="str">
        <f>IFERROR(VLOOKUP($C11,구분표!$A$2:$C$313,3,FALSE),"")</f>
        <v/>
      </c>
      <c r="C11" s="28"/>
      <c r="D11" s="32"/>
      <c r="E11" s="32"/>
      <c r="F11" s="33"/>
      <c r="G11" s="32"/>
      <c r="H11" s="197"/>
      <c r="I11" s="39"/>
      <c r="J11" s="37"/>
      <c r="K11" s="40"/>
      <c r="L11" s="45">
        <f t="shared" si="5"/>
        <v>0</v>
      </c>
      <c r="M11" s="228"/>
      <c r="N11" s="229"/>
      <c r="O11" s="233">
        <f t="shared" ref="O11" si="8">I11+M11+N11</f>
        <v>0</v>
      </c>
      <c r="P11" s="53" t="str">
        <f t="shared" ref="P11" si="9">IF(AND((L11=0),(O11&gt;0)),"O",IF(AND((J11&lt;0),(L11-O11&lt;0)),"O","X"))</f>
        <v>X</v>
      </c>
      <c r="Q11" s="27"/>
      <c r="R11" s="170"/>
      <c r="S11" s="177"/>
      <c r="T11" s="170"/>
      <c r="U11" s="37">
        <f>IF($T11&lt;&gt;"도비",IF($R11="국도비","직접입력",SUM($J11:$K11)),)</f>
        <v>0</v>
      </c>
      <c r="V11" s="37">
        <f>IF($T11="도비",SUM($J11:$K11),IF($R11="국도비","직접입력",SUM($J11:$K11)-$U11))</f>
        <v>0</v>
      </c>
      <c r="W11" s="25" t="str">
        <f>IF(SUM($J11:$K11)=SUM($U11:$V11),"OK","검토")</f>
        <v>OK</v>
      </c>
      <c r="Y11" s="25"/>
      <c r="Z11" s="37">
        <f>IF($T11&lt;&gt;"도비",IF($R11="국도비","직접입력",SUM($M11:$N11)),)</f>
        <v>0</v>
      </c>
      <c r="AA11" s="37">
        <f>IF($T11="도비",SUM(M11:N11),IF($R11="국도비","직접입력",SUM(M11:N11)-Z11))</f>
        <v>0</v>
      </c>
      <c r="AB11" s="25" t="str">
        <f>IF(SUM(M11:N11)=SUM(Z11:AA11),"OK","검토")</f>
        <v>OK</v>
      </c>
      <c r="AD11" s="25" t="str">
        <f t="shared" ref="AD11:AD12" si="10">IF(T11="","",IF(T11="도비","세입없음","직접입력"))</f>
        <v/>
      </c>
      <c r="AF11" s="22" t="str">
        <f>IF(AD11="","",COUNTIF($AD$7:$AD$123,AD11))</f>
        <v/>
      </c>
      <c r="AG11" s="53" t="str">
        <f t="shared" ref="AG11" si="11">IF(T11="","",IF(AND(T11="도비",AD11="세입없음"),"OK",IF(AND(T11&lt;&gt;"도비",AD11&lt;&gt;""),"OK","@@")))</f>
        <v/>
      </c>
      <c r="AI11" s="25" t="str">
        <f t="array" ref="AI11">IF(C11="","",INDEX(구분표!$I$2:$I$313, MATCH(1,(구분표!$E$2:$E$313='17년특출'!B11)*(구분표!$F$2:$F$313='17년특출'!C11)*(구분표!$G$2:$G$313='17년특출'!A11),0)))</f>
        <v/>
      </c>
      <c r="AK11" s="25"/>
    </row>
    <row r="12" spans="1:38" ht="50.1" customHeight="1">
      <c r="A12" s="48" t="s">
        <v>1277</v>
      </c>
      <c r="B12" s="49"/>
      <c r="C12" s="50"/>
      <c r="D12" s="49"/>
      <c r="E12" s="49"/>
      <c r="F12" s="50"/>
      <c r="G12" s="49"/>
      <c r="H12" s="194"/>
      <c r="I12" s="243">
        <f>SUBTOTAL(9,I13:I115)</f>
        <v>31599218</v>
      </c>
      <c r="J12" s="243">
        <f t="shared" ref="J12:O12" si="12">SUBTOTAL(9,J13:J115)</f>
        <v>-8658798</v>
      </c>
      <c r="K12" s="243">
        <f t="shared" si="12"/>
        <v>8658798</v>
      </c>
      <c r="L12" s="244">
        <f t="shared" si="12"/>
        <v>31599218</v>
      </c>
      <c r="M12" s="245">
        <f t="shared" si="12"/>
        <v>-8042498</v>
      </c>
      <c r="N12" s="243">
        <f t="shared" si="12"/>
        <v>8017498</v>
      </c>
      <c r="O12" s="237">
        <f t="shared" si="12"/>
        <v>31574218</v>
      </c>
      <c r="P12" s="187"/>
      <c r="Q12" s="51"/>
      <c r="R12" s="170"/>
      <c r="S12" s="177"/>
      <c r="T12" s="170"/>
      <c r="U12" s="37"/>
      <c r="V12" s="37"/>
      <c r="W12" s="25"/>
      <c r="Y12" s="25"/>
      <c r="Z12" s="37"/>
      <c r="AA12" s="37"/>
      <c r="AB12" s="25"/>
      <c r="AD12" s="25" t="str">
        <f t="shared" si="10"/>
        <v/>
      </c>
      <c r="AF12" s="22"/>
      <c r="AG12" s="53"/>
      <c r="AI12" s="25"/>
      <c r="AK12" s="25"/>
    </row>
    <row r="13" spans="1:38" ht="50.1" customHeight="1">
      <c r="A13" s="30" t="str">
        <f>IFERROR(VLOOKUP($C13,구분표!$A$2:$C$313,2,FALSE),"")</f>
        <v>안전행정위원회</v>
      </c>
      <c r="B13" s="22" t="str">
        <f>IFERROR(VLOOKUP($C13,구분표!$A$2:$C$313,3,FALSE),"")</f>
        <v>재난안전본부</v>
      </c>
      <c r="C13" s="28" t="s">
        <v>1281</v>
      </c>
      <c r="D13" s="32" t="s">
        <v>822</v>
      </c>
      <c r="E13" s="32" t="s">
        <v>826</v>
      </c>
      <c r="F13" s="33">
        <v>362</v>
      </c>
      <c r="G13" s="32">
        <v>100</v>
      </c>
      <c r="H13" s="193" t="s">
        <v>1282</v>
      </c>
      <c r="I13" s="167">
        <v>56000</v>
      </c>
      <c r="J13" s="168"/>
      <c r="K13" s="169">
        <v>314000</v>
      </c>
      <c r="L13" s="45">
        <f>I13+J13+K13</f>
        <v>370000</v>
      </c>
      <c r="M13" s="228"/>
      <c r="N13" s="229">
        <v>314000</v>
      </c>
      <c r="O13" s="233">
        <f t="shared" si="6"/>
        <v>370000</v>
      </c>
      <c r="P13" s="53" t="str">
        <f t="shared" si="7"/>
        <v>X</v>
      </c>
      <c r="Q13" s="93"/>
      <c r="R13" s="172" t="s">
        <v>883</v>
      </c>
      <c r="S13" s="171"/>
      <c r="T13" s="172" t="s">
        <v>883</v>
      </c>
      <c r="U13" s="37">
        <v>0</v>
      </c>
      <c r="V13" s="37">
        <v>314000</v>
      </c>
      <c r="W13" s="25" t="str">
        <f t="shared" ref="W13:W44" si="13">IF(SUM($J13:$K13)=SUM($U13:$V13),"OK","검토")</f>
        <v>OK</v>
      </c>
      <c r="Y13" s="25" t="s">
        <v>489</v>
      </c>
      <c r="Z13" s="37">
        <f t="shared" ref="Z13:Z44" si="14">IF($T13&lt;&gt;"도비",IF($R13="국도비","직접입력",SUM($M13:$N13)),)</f>
        <v>0</v>
      </c>
      <c r="AA13" s="37">
        <f t="shared" ref="AA13:AA44" si="15">IF($T13="도비",SUM(M13:N13),IF($R13="국도비","직접입력",SUM(M13:N13)-Z13))</f>
        <v>314000</v>
      </c>
      <c r="AB13" s="25" t="str">
        <f t="shared" ref="AB13:AB44" si="16">IF(SUM(M13:N13)=SUM(Z13:AA13),"OK","검토")</f>
        <v>OK</v>
      </c>
      <c r="AD13" s="25" t="str">
        <f t="shared" si="3"/>
        <v>세입없음</v>
      </c>
      <c r="AF13" s="22">
        <f t="shared" ref="AF13:AF44" si="17">IF(AD13="","",COUNTIF($AD$7:$AD$123,AD13))</f>
        <v>106</v>
      </c>
      <c r="AG13" s="53" t="str">
        <f t="shared" si="4"/>
        <v>OK</v>
      </c>
      <c r="AI13" s="25" t="str">
        <f t="array" ref="AI13">IF(C13="","",INDEX(구분표!$I$2:$I$313, MATCH(1,(구분표!$E$2:$E$313='17년특출'!B13)*(구분표!$F$2:$F$313='17년특출'!C13)*(구분표!$G$2:$G$313='17년특출'!A13),0)))</f>
        <v>0158</v>
      </c>
      <c r="AK13" s="25"/>
    </row>
    <row r="14" spans="1:38" ht="50.1" customHeight="1">
      <c r="A14" s="30" t="str">
        <f>IFERROR(VLOOKUP($C14,구분표!$A$2:$C$313,2,FALSE),"")</f>
        <v>안전행정위원회</v>
      </c>
      <c r="B14" s="22" t="str">
        <f>IFERROR(VLOOKUP($C14,구분표!$A$2:$C$313,3,FALSE),"")</f>
        <v>재난안전본부</v>
      </c>
      <c r="C14" s="28" t="s">
        <v>1114</v>
      </c>
      <c r="D14" s="32" t="s">
        <v>823</v>
      </c>
      <c r="E14" s="32" t="s">
        <v>826</v>
      </c>
      <c r="F14" s="33">
        <v>376</v>
      </c>
      <c r="G14" s="32">
        <v>181</v>
      </c>
      <c r="H14" s="193" t="s">
        <v>1283</v>
      </c>
      <c r="I14" s="167">
        <v>0</v>
      </c>
      <c r="J14" s="168"/>
      <c r="K14" s="169">
        <v>309000</v>
      </c>
      <c r="L14" s="45">
        <f t="shared" ref="L14:L80" si="18">I14+J14+K14</f>
        <v>309000</v>
      </c>
      <c r="M14" s="228"/>
      <c r="N14" s="229">
        <v>309000</v>
      </c>
      <c r="O14" s="233">
        <f t="shared" si="6"/>
        <v>309000</v>
      </c>
      <c r="P14" s="53" t="str">
        <f t="shared" si="7"/>
        <v>X</v>
      </c>
      <c r="Q14" s="93"/>
      <c r="R14" s="172" t="s">
        <v>883</v>
      </c>
      <c r="S14" s="171"/>
      <c r="T14" s="172" t="s">
        <v>883</v>
      </c>
      <c r="U14" s="37">
        <v>0</v>
      </c>
      <c r="V14" s="37">
        <v>309000</v>
      </c>
      <c r="W14" s="25" t="str">
        <f t="shared" si="13"/>
        <v>OK</v>
      </c>
      <c r="Y14" s="25" t="s">
        <v>489</v>
      </c>
      <c r="Z14" s="37">
        <f t="shared" si="14"/>
        <v>0</v>
      </c>
      <c r="AA14" s="37">
        <f t="shared" si="15"/>
        <v>309000</v>
      </c>
      <c r="AB14" s="25" t="str">
        <f t="shared" si="16"/>
        <v>OK</v>
      </c>
      <c r="AD14" s="25" t="str">
        <f t="shared" si="3"/>
        <v>세입없음</v>
      </c>
      <c r="AF14" s="22">
        <f t="shared" si="17"/>
        <v>106</v>
      </c>
      <c r="AG14" s="53" t="str">
        <f t="shared" si="4"/>
        <v>OK</v>
      </c>
      <c r="AI14" s="25" t="str">
        <f t="array" ref="AI14">IF(C14="","",INDEX(구분표!$I$2:$I$313, MATCH(1,(구분표!$E$2:$E$313='17년특출'!B14)*(구분표!$F$2:$F$313='17년특출'!C14)*(구분표!$G$2:$G$313='17년특출'!A14),0)))</f>
        <v>0160</v>
      </c>
      <c r="AK14" s="25"/>
    </row>
    <row r="15" spans="1:38" ht="50.1" customHeight="1">
      <c r="A15" s="30" t="str">
        <f>IFERROR(VLOOKUP($C15,구분표!$A$2:$C$313,2,FALSE),"")</f>
        <v>안전행정위원회</v>
      </c>
      <c r="B15" s="22" t="str">
        <f>IFERROR(VLOOKUP($C15,구분표!$A$2:$C$313,3,FALSE),"")</f>
        <v>재난안전본부</v>
      </c>
      <c r="C15" s="28" t="s">
        <v>1284</v>
      </c>
      <c r="D15" s="32" t="s">
        <v>822</v>
      </c>
      <c r="E15" s="32" t="s">
        <v>826</v>
      </c>
      <c r="F15" s="33">
        <v>371</v>
      </c>
      <c r="G15" s="32">
        <v>140</v>
      </c>
      <c r="H15" s="193" t="s">
        <v>1115</v>
      </c>
      <c r="I15" s="167">
        <v>100000</v>
      </c>
      <c r="J15" s="168"/>
      <c r="K15" s="169">
        <v>750000</v>
      </c>
      <c r="L15" s="45">
        <f t="shared" si="18"/>
        <v>850000</v>
      </c>
      <c r="M15" s="228"/>
      <c r="N15" s="229">
        <v>750000</v>
      </c>
      <c r="O15" s="233">
        <f t="shared" si="6"/>
        <v>850000</v>
      </c>
      <c r="P15" s="53" t="str">
        <f t="shared" si="7"/>
        <v>X</v>
      </c>
      <c r="Q15" s="93"/>
      <c r="R15" s="172" t="s">
        <v>883</v>
      </c>
      <c r="S15" s="171"/>
      <c r="T15" s="172" t="s">
        <v>883</v>
      </c>
      <c r="U15" s="37">
        <v>0</v>
      </c>
      <c r="V15" s="37">
        <v>750000</v>
      </c>
      <c r="W15" s="25" t="str">
        <f t="shared" si="13"/>
        <v>OK</v>
      </c>
      <c r="Y15" s="25" t="s">
        <v>489</v>
      </c>
      <c r="Z15" s="37">
        <f t="shared" si="14"/>
        <v>0</v>
      </c>
      <c r="AA15" s="37">
        <f t="shared" si="15"/>
        <v>750000</v>
      </c>
      <c r="AB15" s="25" t="str">
        <f t="shared" si="16"/>
        <v>OK</v>
      </c>
      <c r="AD15" s="25" t="str">
        <f t="shared" si="3"/>
        <v>세입없음</v>
      </c>
      <c r="AF15" s="22">
        <f t="shared" si="17"/>
        <v>106</v>
      </c>
      <c r="AG15" s="53" t="str">
        <f t="shared" si="4"/>
        <v>OK</v>
      </c>
      <c r="AI15" s="25" t="str">
        <f t="array" ref="AI15">IF(C15="","",INDEX(구분표!$I$2:$I$313, MATCH(1,(구분표!$E$2:$E$313='17년특출'!B15)*(구분표!$F$2:$F$313='17년특출'!C15)*(구분표!$G$2:$G$313='17년특출'!A15),0)))</f>
        <v>0159</v>
      </c>
      <c r="AK15" s="25"/>
    </row>
    <row r="16" spans="1:38" ht="50.1" customHeight="1">
      <c r="A16" s="30" t="str">
        <f>IFERROR(VLOOKUP($C16,구분표!$A$2:$C$313,2,FALSE),"")</f>
        <v>안전행정위원회</v>
      </c>
      <c r="B16" s="22" t="str">
        <f>IFERROR(VLOOKUP($C16,구분표!$A$2:$C$313,3,FALSE),"")</f>
        <v>재난안전본부</v>
      </c>
      <c r="C16" s="28" t="s">
        <v>1285</v>
      </c>
      <c r="D16" s="32" t="s">
        <v>1286</v>
      </c>
      <c r="E16" s="32" t="s">
        <v>826</v>
      </c>
      <c r="F16" s="33">
        <v>373</v>
      </c>
      <c r="G16" s="32">
        <v>149</v>
      </c>
      <c r="H16" s="193" t="s">
        <v>1287</v>
      </c>
      <c r="I16" s="167">
        <v>18260</v>
      </c>
      <c r="J16" s="168"/>
      <c r="K16" s="169">
        <v>29740</v>
      </c>
      <c r="L16" s="45">
        <f t="shared" si="18"/>
        <v>48000</v>
      </c>
      <c r="M16" s="228"/>
      <c r="N16" s="229">
        <v>29740</v>
      </c>
      <c r="O16" s="233">
        <f t="shared" si="6"/>
        <v>48000</v>
      </c>
      <c r="P16" s="53" t="str">
        <f t="shared" si="7"/>
        <v>X</v>
      </c>
      <c r="Q16" s="93"/>
      <c r="R16" s="172" t="s">
        <v>883</v>
      </c>
      <c r="S16" s="171"/>
      <c r="T16" s="172" t="s">
        <v>883</v>
      </c>
      <c r="U16" s="37">
        <v>0</v>
      </c>
      <c r="V16" s="37">
        <v>29740</v>
      </c>
      <c r="W16" s="25" t="str">
        <f t="shared" si="13"/>
        <v>OK</v>
      </c>
      <c r="Y16" s="25" t="s">
        <v>489</v>
      </c>
      <c r="Z16" s="37">
        <f t="shared" si="14"/>
        <v>0</v>
      </c>
      <c r="AA16" s="37">
        <f t="shared" si="15"/>
        <v>29740</v>
      </c>
      <c r="AB16" s="25" t="str">
        <f t="shared" si="16"/>
        <v>OK</v>
      </c>
      <c r="AD16" s="25" t="str">
        <f t="shared" si="3"/>
        <v>세입없음</v>
      </c>
      <c r="AF16" s="22">
        <f t="shared" si="17"/>
        <v>106</v>
      </c>
      <c r="AG16" s="53" t="str">
        <f t="shared" si="4"/>
        <v>OK</v>
      </c>
      <c r="AI16" s="25" t="str">
        <f t="array" ref="AI16">IF(C16="","",INDEX(구분표!$I$2:$I$313, MATCH(1,(구분표!$E$2:$E$313='17년특출'!B16)*(구분표!$F$2:$F$313='17년특출'!C16)*(구분표!$G$2:$G$313='17년특출'!A16),0)))</f>
        <v>0160</v>
      </c>
      <c r="AK16" s="25"/>
    </row>
    <row r="17" spans="1:37" ht="50.1" customHeight="1">
      <c r="A17" s="30" t="str">
        <f>IFERROR(VLOOKUP($C17,구분표!$A$2:$C$313,2,FALSE),"")</f>
        <v>안전행정위원회</v>
      </c>
      <c r="B17" s="22" t="str">
        <f>IFERROR(VLOOKUP($C17,구분표!$A$2:$C$313,3,FALSE),"")</f>
        <v>재난안전본부</v>
      </c>
      <c r="C17" s="28" t="s">
        <v>1285</v>
      </c>
      <c r="D17" s="32" t="s">
        <v>1286</v>
      </c>
      <c r="E17" s="32" t="s">
        <v>826</v>
      </c>
      <c r="F17" s="33">
        <v>373</v>
      </c>
      <c r="G17" s="32">
        <v>149</v>
      </c>
      <c r="H17" s="193" t="s">
        <v>1288</v>
      </c>
      <c r="I17" s="167">
        <v>2940</v>
      </c>
      <c r="J17" s="168"/>
      <c r="K17" s="169">
        <v>9000</v>
      </c>
      <c r="L17" s="45">
        <f t="shared" si="18"/>
        <v>11940</v>
      </c>
      <c r="M17" s="228"/>
      <c r="N17" s="229">
        <v>9000</v>
      </c>
      <c r="O17" s="233">
        <f t="shared" ref="O17:O27" si="19">I17+M17+N17</f>
        <v>11940</v>
      </c>
      <c r="P17" s="53" t="str">
        <f t="shared" ref="P17:P27" si="20">IF(AND((L17=0),(O17&gt;0)),"O",IF(AND((J17&lt;0),(L17-O17&lt;0)),"O","X"))</f>
        <v>X</v>
      </c>
      <c r="Q17" s="93"/>
      <c r="R17" s="172" t="s">
        <v>883</v>
      </c>
      <c r="S17" s="171"/>
      <c r="T17" s="172" t="s">
        <v>883</v>
      </c>
      <c r="U17" s="37">
        <v>0</v>
      </c>
      <c r="V17" s="37">
        <v>9000</v>
      </c>
      <c r="W17" s="25" t="str">
        <f t="shared" si="13"/>
        <v>OK</v>
      </c>
      <c r="Y17" s="25" t="s">
        <v>489</v>
      </c>
      <c r="Z17" s="37">
        <f t="shared" si="14"/>
        <v>0</v>
      </c>
      <c r="AA17" s="37">
        <f t="shared" si="15"/>
        <v>9000</v>
      </c>
      <c r="AB17" s="25" t="str">
        <f t="shared" si="16"/>
        <v>OK</v>
      </c>
      <c r="AD17" s="25" t="str">
        <f t="shared" ref="AD17:AD27" si="21">IF(T17="","",IF(T17="도비","세입없음","직접입력"))</f>
        <v>세입없음</v>
      </c>
      <c r="AF17" s="22">
        <f t="shared" si="17"/>
        <v>106</v>
      </c>
      <c r="AG17" s="53" t="str">
        <f t="shared" ref="AG17:AG27" si="22">IF(T17="","",IF(AND(T17="도비",AD17="세입없음"),"OK",IF(AND(T17&lt;&gt;"도비",AD17&lt;&gt;""),"OK","@@")))</f>
        <v>OK</v>
      </c>
      <c r="AI17" s="25" t="str">
        <f t="array" ref="AI17">IF(C17="","",INDEX(구분표!$I$2:$I$313, MATCH(1,(구분표!$E$2:$E$313='17년특출'!B17)*(구분표!$F$2:$F$313='17년특출'!C17)*(구분표!$G$2:$G$313='17년특출'!A17),0)))</f>
        <v>0160</v>
      </c>
      <c r="AK17" s="25"/>
    </row>
    <row r="18" spans="1:37" ht="50.1" customHeight="1">
      <c r="A18" s="30" t="str">
        <f>IFERROR(VLOOKUP($C18,구분표!$A$2:$C$313,2,FALSE),"")</f>
        <v>안전행정위원회</v>
      </c>
      <c r="B18" s="22" t="str">
        <f>IFERROR(VLOOKUP($C18,구분표!$A$2:$C$313,3,FALSE),"")</f>
        <v>재난안전본부</v>
      </c>
      <c r="C18" s="28" t="s">
        <v>1285</v>
      </c>
      <c r="D18" s="32" t="s">
        <v>1286</v>
      </c>
      <c r="E18" s="32" t="s">
        <v>826</v>
      </c>
      <c r="F18" s="33">
        <v>377</v>
      </c>
      <c r="G18" s="32">
        <v>195</v>
      </c>
      <c r="H18" s="193" t="s">
        <v>1289</v>
      </c>
      <c r="I18" s="167">
        <v>7160000</v>
      </c>
      <c r="J18" s="168">
        <v>-1300000</v>
      </c>
      <c r="K18" s="169"/>
      <c r="L18" s="45">
        <f t="shared" si="18"/>
        <v>5860000</v>
      </c>
      <c r="M18" s="228">
        <v>-1300000</v>
      </c>
      <c r="N18" s="229"/>
      <c r="O18" s="233">
        <f t="shared" si="19"/>
        <v>5860000</v>
      </c>
      <c r="P18" s="53" t="str">
        <f t="shared" si="20"/>
        <v>X</v>
      </c>
      <c r="Q18" s="93" t="s">
        <v>2138</v>
      </c>
      <c r="R18" s="172" t="s">
        <v>883</v>
      </c>
      <c r="S18" s="171"/>
      <c r="T18" s="172" t="s">
        <v>883</v>
      </c>
      <c r="U18" s="37">
        <v>0</v>
      </c>
      <c r="V18" s="37">
        <v>-1300000</v>
      </c>
      <c r="W18" s="25" t="str">
        <f t="shared" si="13"/>
        <v>OK</v>
      </c>
      <c r="Y18" s="25" t="s">
        <v>489</v>
      </c>
      <c r="Z18" s="37">
        <f t="shared" si="14"/>
        <v>0</v>
      </c>
      <c r="AA18" s="37">
        <f t="shared" si="15"/>
        <v>-1300000</v>
      </c>
      <c r="AB18" s="25" t="str">
        <f t="shared" si="16"/>
        <v>OK</v>
      </c>
      <c r="AD18" s="25" t="str">
        <f t="shared" si="21"/>
        <v>세입없음</v>
      </c>
      <c r="AF18" s="22">
        <f t="shared" si="17"/>
        <v>106</v>
      </c>
      <c r="AG18" s="53" t="str">
        <f t="shared" si="22"/>
        <v>OK</v>
      </c>
      <c r="AI18" s="25" t="str">
        <f t="array" ref="AI18">IF(C18="","",INDEX(구분표!$I$2:$I$313, MATCH(1,(구분표!$E$2:$E$313='17년특출'!B18)*(구분표!$F$2:$F$313='17년특출'!C18)*(구분표!$G$2:$G$313='17년특출'!A18),0)))</f>
        <v>0160</v>
      </c>
      <c r="AK18" s="25"/>
    </row>
    <row r="19" spans="1:37" ht="50.1" customHeight="1">
      <c r="A19" s="30" t="str">
        <f>IFERROR(VLOOKUP($C19,구분표!$A$2:$C$313,2,FALSE),"")</f>
        <v>안전행정위원회</v>
      </c>
      <c r="B19" s="22" t="str">
        <f>IFERROR(VLOOKUP($C19,구분표!$A$2:$C$313,3,FALSE),"")</f>
        <v>재난안전본부</v>
      </c>
      <c r="C19" s="28" t="s">
        <v>1290</v>
      </c>
      <c r="D19" s="32" t="s">
        <v>1286</v>
      </c>
      <c r="E19" s="32" t="s">
        <v>826</v>
      </c>
      <c r="F19" s="33">
        <v>393</v>
      </c>
      <c r="G19" s="32">
        <v>327</v>
      </c>
      <c r="H19" s="193" t="s">
        <v>1291</v>
      </c>
      <c r="I19" s="167">
        <v>22000</v>
      </c>
      <c r="J19" s="168"/>
      <c r="K19" s="169">
        <v>11000</v>
      </c>
      <c r="L19" s="45">
        <f t="shared" si="18"/>
        <v>33000</v>
      </c>
      <c r="M19" s="228"/>
      <c r="N19" s="229">
        <v>11000</v>
      </c>
      <c r="O19" s="233">
        <f t="shared" si="19"/>
        <v>33000</v>
      </c>
      <c r="P19" s="53" t="str">
        <f t="shared" si="20"/>
        <v>X</v>
      </c>
      <c r="Q19" s="93"/>
      <c r="R19" s="172" t="s">
        <v>883</v>
      </c>
      <c r="S19" s="171"/>
      <c r="T19" s="172" t="s">
        <v>883</v>
      </c>
      <c r="U19" s="37">
        <v>0</v>
      </c>
      <c r="V19" s="37">
        <v>11000</v>
      </c>
      <c r="W19" s="25" t="str">
        <f t="shared" si="13"/>
        <v>OK</v>
      </c>
      <c r="Y19" s="25" t="s">
        <v>489</v>
      </c>
      <c r="Z19" s="37">
        <f t="shared" si="14"/>
        <v>0</v>
      </c>
      <c r="AA19" s="37">
        <f t="shared" si="15"/>
        <v>11000</v>
      </c>
      <c r="AB19" s="25" t="str">
        <f t="shared" si="16"/>
        <v>OK</v>
      </c>
      <c r="AD19" s="25" t="str">
        <f t="shared" si="21"/>
        <v>세입없음</v>
      </c>
      <c r="AF19" s="22">
        <f t="shared" si="17"/>
        <v>106</v>
      </c>
      <c r="AG19" s="53" t="str">
        <f t="shared" si="22"/>
        <v>OK</v>
      </c>
      <c r="AI19" s="25" t="str">
        <f t="array" ref="AI19">IF(C19="","",INDEX(구분표!$I$2:$I$313, MATCH(1,(구분표!$E$2:$E$313='17년특출'!B19)*(구분표!$F$2:$F$313='17년특출'!C19)*(구분표!$G$2:$G$313='17년특출'!A19),0)))</f>
        <v>0165</v>
      </c>
      <c r="AK19" s="25"/>
    </row>
    <row r="20" spans="1:37" ht="50.1" customHeight="1">
      <c r="A20" s="30" t="str">
        <f>IFERROR(VLOOKUP($C20,구분표!$A$2:$C$313,2,FALSE),"")</f>
        <v>안전행정위원회</v>
      </c>
      <c r="B20" s="22" t="str">
        <f>IFERROR(VLOOKUP($C20,구분표!$A$2:$C$313,3,FALSE),"")</f>
        <v>재난안전본부</v>
      </c>
      <c r="C20" s="28" t="s">
        <v>1281</v>
      </c>
      <c r="D20" s="32" t="s">
        <v>1286</v>
      </c>
      <c r="E20" s="32" t="s">
        <v>826</v>
      </c>
      <c r="F20" s="33">
        <v>360</v>
      </c>
      <c r="G20" s="32">
        <v>82</v>
      </c>
      <c r="H20" s="193" t="s">
        <v>1117</v>
      </c>
      <c r="I20" s="167">
        <v>300000</v>
      </c>
      <c r="J20" s="168"/>
      <c r="K20" s="169">
        <v>200000</v>
      </c>
      <c r="L20" s="45">
        <f t="shared" si="18"/>
        <v>500000</v>
      </c>
      <c r="M20" s="228"/>
      <c r="N20" s="229">
        <v>200000</v>
      </c>
      <c r="O20" s="233">
        <f t="shared" si="19"/>
        <v>500000</v>
      </c>
      <c r="P20" s="53" t="str">
        <f t="shared" si="20"/>
        <v>X</v>
      </c>
      <c r="Q20" s="93"/>
      <c r="R20" s="172" t="s">
        <v>883</v>
      </c>
      <c r="S20" s="171"/>
      <c r="T20" s="172" t="s">
        <v>883</v>
      </c>
      <c r="U20" s="37">
        <v>0</v>
      </c>
      <c r="V20" s="37">
        <v>200000</v>
      </c>
      <c r="W20" s="25" t="str">
        <f t="shared" si="13"/>
        <v>OK</v>
      </c>
      <c r="Y20" s="25" t="s">
        <v>489</v>
      </c>
      <c r="Z20" s="37">
        <f t="shared" si="14"/>
        <v>0</v>
      </c>
      <c r="AA20" s="37">
        <f t="shared" si="15"/>
        <v>200000</v>
      </c>
      <c r="AB20" s="25" t="str">
        <f t="shared" si="16"/>
        <v>OK</v>
      </c>
      <c r="AD20" s="25" t="str">
        <f t="shared" si="21"/>
        <v>세입없음</v>
      </c>
      <c r="AF20" s="22">
        <f t="shared" si="17"/>
        <v>106</v>
      </c>
      <c r="AG20" s="53" t="str">
        <f t="shared" si="22"/>
        <v>OK</v>
      </c>
      <c r="AI20" s="25" t="str">
        <f t="array" ref="AI20">IF(C20="","",INDEX(구분표!$I$2:$I$313, MATCH(1,(구분표!$E$2:$E$313='17년특출'!B20)*(구분표!$F$2:$F$313='17년특출'!C20)*(구분표!$G$2:$G$313='17년특출'!A20),0)))</f>
        <v>0158</v>
      </c>
      <c r="AK20" s="25"/>
    </row>
    <row r="21" spans="1:37" ht="50.1" customHeight="1">
      <c r="A21" s="30" t="str">
        <f>IFERROR(VLOOKUP($C21,구분표!$A$2:$C$313,2,FALSE),"")</f>
        <v>안전행정위원회</v>
      </c>
      <c r="B21" s="22" t="str">
        <f>IFERROR(VLOOKUP($C21,구분표!$A$2:$C$313,3,FALSE),"")</f>
        <v>재난안전본부</v>
      </c>
      <c r="C21" s="28" t="s">
        <v>1281</v>
      </c>
      <c r="D21" s="32" t="s">
        <v>1116</v>
      </c>
      <c r="E21" s="32" t="s">
        <v>826</v>
      </c>
      <c r="F21" s="33">
        <v>362</v>
      </c>
      <c r="G21" s="32">
        <v>109</v>
      </c>
      <c r="H21" s="193" t="s">
        <v>1292</v>
      </c>
      <c r="I21" s="167">
        <v>500000</v>
      </c>
      <c r="J21" s="168"/>
      <c r="K21" s="169">
        <v>1092488</v>
      </c>
      <c r="L21" s="45">
        <f t="shared" si="18"/>
        <v>1592488</v>
      </c>
      <c r="M21" s="228"/>
      <c r="N21" s="229">
        <v>1092488</v>
      </c>
      <c r="O21" s="233">
        <f t="shared" si="19"/>
        <v>1592488</v>
      </c>
      <c r="P21" s="53" t="str">
        <f t="shared" si="20"/>
        <v>X</v>
      </c>
      <c r="Q21" s="93"/>
      <c r="R21" s="172" t="s">
        <v>883</v>
      </c>
      <c r="S21" s="171"/>
      <c r="T21" s="172" t="s">
        <v>883</v>
      </c>
      <c r="U21" s="37">
        <v>0</v>
      </c>
      <c r="V21" s="37">
        <v>1092488</v>
      </c>
      <c r="W21" s="25" t="str">
        <f t="shared" si="13"/>
        <v>OK</v>
      </c>
      <c r="Y21" s="25" t="s">
        <v>489</v>
      </c>
      <c r="Z21" s="37">
        <f t="shared" si="14"/>
        <v>0</v>
      </c>
      <c r="AA21" s="37">
        <f t="shared" si="15"/>
        <v>1092488</v>
      </c>
      <c r="AB21" s="25" t="str">
        <f t="shared" si="16"/>
        <v>OK</v>
      </c>
      <c r="AD21" s="25" t="str">
        <f t="shared" si="21"/>
        <v>세입없음</v>
      </c>
      <c r="AF21" s="22">
        <f t="shared" si="17"/>
        <v>106</v>
      </c>
      <c r="AG21" s="53" t="str">
        <f t="shared" si="22"/>
        <v>OK</v>
      </c>
      <c r="AI21" s="25" t="str">
        <f t="array" ref="AI21">IF(C21="","",INDEX(구분표!$I$2:$I$313, MATCH(1,(구분표!$E$2:$E$313='17년특출'!B21)*(구분표!$F$2:$F$313='17년특출'!C21)*(구분표!$G$2:$G$313='17년특출'!A21),0)))</f>
        <v>0158</v>
      </c>
      <c r="AK21" s="25"/>
    </row>
    <row r="22" spans="1:37" ht="50.1" customHeight="1">
      <c r="A22" s="30" t="str">
        <f>IFERROR(VLOOKUP($C22,구분표!$A$2:$C$313,2,FALSE),"")</f>
        <v>안전행정위원회</v>
      </c>
      <c r="B22" s="22" t="str">
        <f>IFERROR(VLOOKUP($C22,구분표!$A$2:$C$313,3,FALSE),"")</f>
        <v>재난안전본부</v>
      </c>
      <c r="C22" s="28" t="s">
        <v>1293</v>
      </c>
      <c r="D22" s="32" t="s">
        <v>1116</v>
      </c>
      <c r="E22" s="32" t="s">
        <v>826</v>
      </c>
      <c r="F22" s="33">
        <v>382</v>
      </c>
      <c r="G22" s="32">
        <v>243</v>
      </c>
      <c r="H22" s="193" t="s">
        <v>1294</v>
      </c>
      <c r="I22" s="167">
        <v>5873425</v>
      </c>
      <c r="J22" s="168">
        <v>-100000</v>
      </c>
      <c r="K22" s="169"/>
      <c r="L22" s="45">
        <f t="shared" si="18"/>
        <v>5773425</v>
      </c>
      <c r="M22" s="236"/>
      <c r="N22" s="238"/>
      <c r="O22" s="233">
        <f t="shared" si="19"/>
        <v>5873425</v>
      </c>
      <c r="P22" s="53" t="str">
        <f t="shared" si="20"/>
        <v>O</v>
      </c>
      <c r="Q22" s="93"/>
      <c r="R22" s="172" t="s">
        <v>883</v>
      </c>
      <c r="S22" s="171"/>
      <c r="T22" s="172" t="s">
        <v>883</v>
      </c>
      <c r="U22" s="37">
        <v>0</v>
      </c>
      <c r="V22" s="37">
        <v>-100000</v>
      </c>
      <c r="W22" s="25" t="str">
        <f t="shared" si="13"/>
        <v>OK</v>
      </c>
      <c r="Y22" s="25" t="s">
        <v>489</v>
      </c>
      <c r="Z22" s="37">
        <f t="shared" si="14"/>
        <v>0</v>
      </c>
      <c r="AA22" s="37">
        <f t="shared" si="15"/>
        <v>0</v>
      </c>
      <c r="AB22" s="25" t="str">
        <f t="shared" si="16"/>
        <v>OK</v>
      </c>
      <c r="AD22" s="25" t="str">
        <f t="shared" si="21"/>
        <v>세입없음</v>
      </c>
      <c r="AF22" s="22">
        <f t="shared" si="17"/>
        <v>106</v>
      </c>
      <c r="AG22" s="53" t="str">
        <f t="shared" si="22"/>
        <v>OK</v>
      </c>
      <c r="AI22" s="25" t="str">
        <f t="array" ref="AI22">IF(C22="","",INDEX(구분표!$I$2:$I$313, MATCH(1,(구분표!$E$2:$E$313='17년특출'!B22)*(구분표!$F$2:$F$313='17년특출'!C22)*(구분표!$G$2:$G$313='17년특출'!A22),0)))</f>
        <v>0161</v>
      </c>
      <c r="AK22" s="25"/>
    </row>
    <row r="23" spans="1:37" ht="50.1" customHeight="1">
      <c r="A23" s="30" t="str">
        <f>IFERROR(VLOOKUP($C23,구분표!$A$2:$C$313,2,FALSE),"")</f>
        <v>안전행정위원회</v>
      </c>
      <c r="B23" s="22" t="str">
        <f>IFERROR(VLOOKUP($C23,구분표!$A$2:$C$313,3,FALSE),"")</f>
        <v>재난안전본부</v>
      </c>
      <c r="C23" s="28" t="s">
        <v>1293</v>
      </c>
      <c r="D23" s="32" t="s">
        <v>1286</v>
      </c>
      <c r="E23" s="32" t="s">
        <v>826</v>
      </c>
      <c r="F23" s="33">
        <v>383</v>
      </c>
      <c r="G23" s="32">
        <v>246</v>
      </c>
      <c r="H23" s="193" t="s">
        <v>1295</v>
      </c>
      <c r="I23" s="167">
        <v>200000</v>
      </c>
      <c r="J23" s="168">
        <v>-200000</v>
      </c>
      <c r="K23" s="169"/>
      <c r="L23" s="45">
        <f t="shared" si="18"/>
        <v>0</v>
      </c>
      <c r="M23" s="236"/>
      <c r="N23" s="238"/>
      <c r="O23" s="233">
        <f t="shared" si="19"/>
        <v>200000</v>
      </c>
      <c r="P23" s="53" t="str">
        <f t="shared" si="20"/>
        <v>O</v>
      </c>
      <c r="Q23" s="93"/>
      <c r="R23" s="172" t="s">
        <v>883</v>
      </c>
      <c r="S23" s="171"/>
      <c r="T23" s="172" t="s">
        <v>883</v>
      </c>
      <c r="U23" s="37">
        <v>0</v>
      </c>
      <c r="V23" s="37">
        <v>-200000</v>
      </c>
      <c r="W23" s="25" t="str">
        <f t="shared" si="13"/>
        <v>OK</v>
      </c>
      <c r="Y23" s="25" t="s">
        <v>489</v>
      </c>
      <c r="Z23" s="37">
        <f t="shared" si="14"/>
        <v>0</v>
      </c>
      <c r="AA23" s="37">
        <f t="shared" si="15"/>
        <v>0</v>
      </c>
      <c r="AB23" s="25" t="str">
        <f t="shared" si="16"/>
        <v>OK</v>
      </c>
      <c r="AD23" s="25" t="str">
        <f t="shared" si="21"/>
        <v>세입없음</v>
      </c>
      <c r="AF23" s="22">
        <f t="shared" si="17"/>
        <v>106</v>
      </c>
      <c r="AG23" s="53" t="str">
        <f t="shared" si="22"/>
        <v>OK</v>
      </c>
      <c r="AI23" s="25" t="str">
        <f t="array" ref="AI23">IF(C23="","",INDEX(구분표!$I$2:$I$313, MATCH(1,(구분표!$E$2:$E$313='17년특출'!B23)*(구분표!$F$2:$F$313='17년특출'!C23)*(구분표!$G$2:$G$313='17년특출'!A23),0)))</f>
        <v>0161</v>
      </c>
      <c r="AK23" s="25"/>
    </row>
    <row r="24" spans="1:37" ht="50.1" customHeight="1">
      <c r="A24" s="30" t="str">
        <f>IFERROR(VLOOKUP($C24,구분표!$A$2:$C$313,2,FALSE),"")</f>
        <v>안전행정위원회</v>
      </c>
      <c r="B24" s="22" t="str">
        <f>IFERROR(VLOOKUP($C24,구분표!$A$2:$C$313,3,FALSE),"")</f>
        <v>재난안전본부</v>
      </c>
      <c r="C24" s="28" t="s">
        <v>1293</v>
      </c>
      <c r="D24" s="32" t="s">
        <v>1286</v>
      </c>
      <c r="E24" s="32" t="s">
        <v>826</v>
      </c>
      <c r="F24" s="33">
        <v>383</v>
      </c>
      <c r="G24" s="32">
        <v>249</v>
      </c>
      <c r="H24" s="193" t="s">
        <v>1296</v>
      </c>
      <c r="I24" s="167">
        <v>120000</v>
      </c>
      <c r="J24" s="168">
        <v>-120000</v>
      </c>
      <c r="K24" s="169"/>
      <c r="L24" s="45">
        <f t="shared" si="18"/>
        <v>0</v>
      </c>
      <c r="M24" s="236">
        <v>-120000</v>
      </c>
      <c r="N24" s="238"/>
      <c r="O24" s="233">
        <f t="shared" si="19"/>
        <v>0</v>
      </c>
      <c r="P24" s="53" t="str">
        <f t="shared" si="20"/>
        <v>X</v>
      </c>
      <c r="Q24" s="93"/>
      <c r="R24" s="172" t="s">
        <v>883</v>
      </c>
      <c r="S24" s="171"/>
      <c r="T24" s="172" t="s">
        <v>883</v>
      </c>
      <c r="U24" s="37">
        <v>0</v>
      </c>
      <c r="V24" s="37">
        <v>-120000</v>
      </c>
      <c r="W24" s="25" t="str">
        <f t="shared" si="13"/>
        <v>OK</v>
      </c>
      <c r="Y24" s="25" t="s">
        <v>489</v>
      </c>
      <c r="Z24" s="37">
        <f t="shared" si="14"/>
        <v>0</v>
      </c>
      <c r="AA24" s="37">
        <f t="shared" si="15"/>
        <v>-120000</v>
      </c>
      <c r="AB24" s="25" t="str">
        <f t="shared" si="16"/>
        <v>OK</v>
      </c>
      <c r="AD24" s="25" t="str">
        <f t="shared" si="21"/>
        <v>세입없음</v>
      </c>
      <c r="AF24" s="22">
        <f t="shared" si="17"/>
        <v>106</v>
      </c>
      <c r="AG24" s="53" t="str">
        <f t="shared" si="22"/>
        <v>OK</v>
      </c>
      <c r="AI24" s="25" t="str">
        <f t="array" ref="AI24">IF(C24="","",INDEX(구분표!$I$2:$I$313, MATCH(1,(구분표!$E$2:$E$313='17년특출'!B24)*(구분표!$F$2:$F$313='17년특출'!C24)*(구분표!$G$2:$G$313='17년특출'!A24),0)))</f>
        <v>0161</v>
      </c>
      <c r="AK24" s="25"/>
    </row>
    <row r="25" spans="1:37" ht="50.1" customHeight="1">
      <c r="A25" s="30" t="str">
        <f>IFERROR(VLOOKUP($C25,구분표!$A$2:$C$313,2,FALSE),"")</f>
        <v>안전행정위원회</v>
      </c>
      <c r="B25" s="22" t="str">
        <f>IFERROR(VLOOKUP($C25,구분표!$A$2:$C$313,3,FALSE),"")</f>
        <v>재난안전본부</v>
      </c>
      <c r="C25" s="28" t="s">
        <v>1297</v>
      </c>
      <c r="D25" s="32" t="s">
        <v>1286</v>
      </c>
      <c r="E25" s="32" t="s">
        <v>826</v>
      </c>
      <c r="F25" s="33">
        <v>386</v>
      </c>
      <c r="G25" s="32">
        <v>273</v>
      </c>
      <c r="H25" s="193" t="s">
        <v>1298</v>
      </c>
      <c r="I25" s="167">
        <v>648798</v>
      </c>
      <c r="J25" s="168">
        <v>-648798</v>
      </c>
      <c r="K25" s="169"/>
      <c r="L25" s="45">
        <f t="shared" si="18"/>
        <v>0</v>
      </c>
      <c r="M25" s="236">
        <v>-348798</v>
      </c>
      <c r="N25" s="238"/>
      <c r="O25" s="233">
        <f t="shared" si="19"/>
        <v>300000</v>
      </c>
      <c r="P25" s="53" t="str">
        <f t="shared" si="20"/>
        <v>O</v>
      </c>
      <c r="Q25" s="93"/>
      <c r="R25" s="172" t="s">
        <v>883</v>
      </c>
      <c r="S25" s="171"/>
      <c r="T25" s="172" t="s">
        <v>883</v>
      </c>
      <c r="U25" s="37">
        <v>0</v>
      </c>
      <c r="V25" s="37">
        <v>-648798</v>
      </c>
      <c r="W25" s="25" t="str">
        <f t="shared" si="13"/>
        <v>OK</v>
      </c>
      <c r="Y25" s="25" t="s">
        <v>489</v>
      </c>
      <c r="Z25" s="37">
        <f t="shared" si="14"/>
        <v>0</v>
      </c>
      <c r="AA25" s="37">
        <f t="shared" si="15"/>
        <v>-348798</v>
      </c>
      <c r="AB25" s="25" t="str">
        <f t="shared" si="16"/>
        <v>OK</v>
      </c>
      <c r="AD25" s="25" t="str">
        <f t="shared" si="21"/>
        <v>세입없음</v>
      </c>
      <c r="AF25" s="22">
        <f t="shared" si="17"/>
        <v>106</v>
      </c>
      <c r="AG25" s="53" t="str">
        <f t="shared" si="22"/>
        <v>OK</v>
      </c>
      <c r="AI25" s="25" t="str">
        <f t="array" ref="AI25">IF(C25="","",INDEX(구분표!$I$2:$I$313, MATCH(1,(구분표!$E$2:$E$313='17년특출'!B25)*(구분표!$F$2:$F$313='17년특출'!C25)*(구분표!$G$2:$G$313='17년특출'!A25),0)))</f>
        <v>0162</v>
      </c>
      <c r="AK25" s="25"/>
    </row>
    <row r="26" spans="1:37" ht="50.1" customHeight="1">
      <c r="A26" s="30" t="str">
        <f>IFERROR(VLOOKUP($C26,구분표!$A$2:$C$313,2,FALSE),"")</f>
        <v>안전행정위원회</v>
      </c>
      <c r="B26" s="22" t="str">
        <f>IFERROR(VLOOKUP($C26,구분표!$A$2:$C$313,3,FALSE),"")</f>
        <v>재난안전본부</v>
      </c>
      <c r="C26" s="28" t="s">
        <v>1700</v>
      </c>
      <c r="D26" s="32" t="s">
        <v>1701</v>
      </c>
      <c r="E26" s="32"/>
      <c r="F26" s="33">
        <v>388</v>
      </c>
      <c r="G26" s="32">
        <v>287</v>
      </c>
      <c r="H26" s="193" t="s">
        <v>1710</v>
      </c>
      <c r="I26" s="39">
        <v>62447</v>
      </c>
      <c r="J26" s="37"/>
      <c r="K26" s="40"/>
      <c r="L26" s="45">
        <f>I26+J26+K26</f>
        <v>62447</v>
      </c>
      <c r="M26" s="236"/>
      <c r="N26" s="238"/>
      <c r="O26" s="233">
        <f t="shared" ref="O26" si="23">I26+M26+N26</f>
        <v>62447</v>
      </c>
      <c r="P26" s="53" t="str">
        <f t="shared" ref="P26" si="24">IF(AND((L26=0),(O26&gt;0)),"O",IF(AND((J26&lt;0),(L26-O26&lt;0)),"O","X"))</f>
        <v>X</v>
      </c>
      <c r="Q26" s="93"/>
      <c r="R26" s="170" t="s">
        <v>1702</v>
      </c>
      <c r="S26" s="177"/>
      <c r="T26" s="170" t="s">
        <v>1645</v>
      </c>
      <c r="U26" s="37">
        <f>IF($T26&lt;&gt;"도비",IF($R26="국도비","직접입력",SUM($J26:$K26)),)</f>
        <v>0</v>
      </c>
      <c r="V26" s="37">
        <f>IF($T26="도비",SUM($J26:$K26),IF($R26="국도비","직접입력",SUM($J26:$K26)-$U26))</f>
        <v>0</v>
      </c>
      <c r="W26" s="25" t="str">
        <f t="shared" si="13"/>
        <v>OK</v>
      </c>
      <c r="Y26" s="25" t="s">
        <v>489</v>
      </c>
      <c r="Z26" s="37">
        <f t="shared" si="14"/>
        <v>0</v>
      </c>
      <c r="AA26" s="37">
        <f t="shared" si="15"/>
        <v>0</v>
      </c>
      <c r="AB26" s="25" t="str">
        <f t="shared" si="16"/>
        <v>OK</v>
      </c>
      <c r="AD26" s="25" t="str">
        <f t="shared" ref="AD26" si="25">IF(T26="","",IF(T26="도비","세입없음","직접입력"))</f>
        <v>세입없음</v>
      </c>
      <c r="AF26" s="22">
        <f t="shared" si="17"/>
        <v>106</v>
      </c>
      <c r="AG26" s="53" t="str">
        <f t="shared" ref="AG26" si="26">IF(T26="","",IF(AND(T26="도비",AD26="세입없음"),"OK",IF(AND(T26&lt;&gt;"도비",AD26&lt;&gt;""),"OK","@@")))</f>
        <v>OK</v>
      </c>
      <c r="AI26" s="25" t="str">
        <f t="array" ref="AI26">IF(C26="","",INDEX(구분표!$I$2:$I$313, MATCH(1,(구분표!$E$2:$E$313='17년특출'!B26)*(구분표!$F$2:$F$313='17년특출'!C26)*(구분표!$G$2:$G$313='17년특출'!A26),0)))</f>
        <v>0164</v>
      </c>
      <c r="AK26" s="25"/>
    </row>
    <row r="27" spans="1:37" ht="50.1" customHeight="1">
      <c r="A27" s="30" t="str">
        <f>IFERROR(VLOOKUP($C27,구분표!$A$2:$C$313,2,FALSE),"")</f>
        <v>안전행정위원회</v>
      </c>
      <c r="B27" s="22" t="str">
        <f>IFERROR(VLOOKUP($C27,구분표!$A$2:$C$313,3,FALSE),"")</f>
        <v>재난안전본부</v>
      </c>
      <c r="C27" s="28" t="s">
        <v>1297</v>
      </c>
      <c r="D27" s="32" t="s">
        <v>1286</v>
      </c>
      <c r="E27" s="32" t="s">
        <v>826</v>
      </c>
      <c r="F27" s="33">
        <v>388</v>
      </c>
      <c r="G27" s="32">
        <v>287</v>
      </c>
      <c r="H27" s="193" t="s">
        <v>1299</v>
      </c>
      <c r="I27" s="167">
        <v>208000</v>
      </c>
      <c r="J27" s="168">
        <v>-118000</v>
      </c>
      <c r="K27" s="169"/>
      <c r="L27" s="45">
        <f t="shared" si="18"/>
        <v>90000</v>
      </c>
      <c r="M27" s="236"/>
      <c r="N27" s="238"/>
      <c r="O27" s="233">
        <f t="shared" si="19"/>
        <v>208000</v>
      </c>
      <c r="P27" s="53" t="str">
        <f t="shared" si="20"/>
        <v>O</v>
      </c>
      <c r="Q27" s="93"/>
      <c r="R27" s="172" t="s">
        <v>883</v>
      </c>
      <c r="S27" s="171"/>
      <c r="T27" s="172" t="s">
        <v>883</v>
      </c>
      <c r="U27" s="37">
        <v>0</v>
      </c>
      <c r="V27" s="37">
        <v>-118000</v>
      </c>
      <c r="W27" s="25" t="str">
        <f t="shared" si="13"/>
        <v>OK</v>
      </c>
      <c r="Y27" s="25" t="s">
        <v>489</v>
      </c>
      <c r="Z27" s="37">
        <f t="shared" si="14"/>
        <v>0</v>
      </c>
      <c r="AA27" s="37">
        <f t="shared" si="15"/>
        <v>0</v>
      </c>
      <c r="AB27" s="25" t="str">
        <f t="shared" si="16"/>
        <v>OK</v>
      </c>
      <c r="AD27" s="25" t="str">
        <f t="shared" si="21"/>
        <v>세입없음</v>
      </c>
      <c r="AF27" s="22">
        <f t="shared" si="17"/>
        <v>106</v>
      </c>
      <c r="AG27" s="53" t="str">
        <f t="shared" si="22"/>
        <v>OK</v>
      </c>
      <c r="AI27" s="25" t="str">
        <f t="array" ref="AI27">IF(C27="","",INDEX(구분표!$I$2:$I$313, MATCH(1,(구분표!$E$2:$E$313='17년특출'!B27)*(구분표!$F$2:$F$313='17년특출'!C27)*(구분표!$G$2:$G$313='17년특출'!A27),0)))</f>
        <v>0162</v>
      </c>
      <c r="AK27" s="25"/>
    </row>
    <row r="28" spans="1:37" ht="50.1" customHeight="1">
      <c r="A28" s="30" t="str">
        <f>IFERROR(VLOOKUP($C28,구분표!$A$2:$C$313,2,FALSE),"")</f>
        <v>안전행정위원회</v>
      </c>
      <c r="B28" s="22" t="str">
        <f>IFERROR(VLOOKUP($C28,구분표!$A$2:$C$313,3,FALSE),"")</f>
        <v>재난안전본부</v>
      </c>
      <c r="C28" s="28" t="s">
        <v>1297</v>
      </c>
      <c r="D28" s="32" t="s">
        <v>1286</v>
      </c>
      <c r="E28" s="32" t="s">
        <v>826</v>
      </c>
      <c r="F28" s="33">
        <v>388</v>
      </c>
      <c r="G28" s="32">
        <v>287</v>
      </c>
      <c r="H28" s="193" t="s">
        <v>1300</v>
      </c>
      <c r="I28" s="167">
        <v>284053</v>
      </c>
      <c r="J28" s="168">
        <v>-50000</v>
      </c>
      <c r="K28" s="169"/>
      <c r="L28" s="45">
        <f t="shared" si="18"/>
        <v>234053</v>
      </c>
      <c r="M28" s="236"/>
      <c r="N28" s="238"/>
      <c r="O28" s="233">
        <f t="shared" ref="O28:O37" si="27">I28+M28+N28</f>
        <v>284053</v>
      </c>
      <c r="P28" s="53" t="str">
        <f t="shared" ref="P28:P37" si="28">IF(AND((L28=0),(O28&gt;0)),"O",IF(AND((J28&lt;0),(L28-O28&lt;0)),"O","X"))</f>
        <v>O</v>
      </c>
      <c r="Q28" s="93"/>
      <c r="R28" s="172" t="s">
        <v>883</v>
      </c>
      <c r="S28" s="171"/>
      <c r="T28" s="172" t="s">
        <v>883</v>
      </c>
      <c r="U28" s="37">
        <v>0</v>
      </c>
      <c r="V28" s="37">
        <v>-50000</v>
      </c>
      <c r="W28" s="25" t="str">
        <f t="shared" si="13"/>
        <v>OK</v>
      </c>
      <c r="Y28" s="25" t="s">
        <v>489</v>
      </c>
      <c r="Z28" s="37">
        <f t="shared" si="14"/>
        <v>0</v>
      </c>
      <c r="AA28" s="37">
        <f t="shared" si="15"/>
        <v>0</v>
      </c>
      <c r="AB28" s="25" t="str">
        <f t="shared" si="16"/>
        <v>OK</v>
      </c>
      <c r="AD28" s="25" t="str">
        <f t="shared" ref="AD28:AD37" si="29">IF(T28="","",IF(T28="도비","세입없음","직접입력"))</f>
        <v>세입없음</v>
      </c>
      <c r="AF28" s="22">
        <f t="shared" si="17"/>
        <v>106</v>
      </c>
      <c r="AG28" s="53" t="str">
        <f t="shared" ref="AG28:AG37" si="30">IF(T28="","",IF(AND(T28="도비",AD28="세입없음"),"OK",IF(AND(T28&lt;&gt;"도비",AD28&lt;&gt;""),"OK","@@")))</f>
        <v>OK</v>
      </c>
      <c r="AI28" s="25" t="str">
        <f t="array" ref="AI28">IF(C28="","",INDEX(구분표!$I$2:$I$313, MATCH(1,(구분표!$E$2:$E$313='17년특출'!B28)*(구분표!$F$2:$F$313='17년특출'!C28)*(구분표!$G$2:$G$313='17년특출'!A28),0)))</f>
        <v>0162</v>
      </c>
      <c r="AK28" s="25"/>
    </row>
    <row r="29" spans="1:37" ht="50.1" customHeight="1">
      <c r="A29" s="30" t="str">
        <f>IFERROR(VLOOKUP($C29,구분표!$A$2:$C$313,2,FALSE),"")</f>
        <v>안전행정위원회</v>
      </c>
      <c r="B29" s="22" t="str">
        <f>IFERROR(VLOOKUP($C29,구분표!$A$2:$C$313,3,FALSE),"")</f>
        <v>재난안전본부</v>
      </c>
      <c r="C29" s="28" t="s">
        <v>1297</v>
      </c>
      <c r="D29" s="32" t="s">
        <v>1286</v>
      </c>
      <c r="E29" s="32" t="s">
        <v>826</v>
      </c>
      <c r="F29" s="33">
        <v>388</v>
      </c>
      <c r="G29" s="32">
        <v>287</v>
      </c>
      <c r="H29" s="193" t="s">
        <v>1301</v>
      </c>
      <c r="I29" s="167">
        <v>90000</v>
      </c>
      <c r="J29" s="168">
        <v>-32000</v>
      </c>
      <c r="K29" s="169"/>
      <c r="L29" s="45">
        <f t="shared" si="18"/>
        <v>58000</v>
      </c>
      <c r="M29" s="236"/>
      <c r="N29" s="238"/>
      <c r="O29" s="233">
        <f t="shared" si="27"/>
        <v>90000</v>
      </c>
      <c r="P29" s="53" t="str">
        <f t="shared" si="28"/>
        <v>O</v>
      </c>
      <c r="Q29" s="93"/>
      <c r="R29" s="172" t="s">
        <v>883</v>
      </c>
      <c r="S29" s="171"/>
      <c r="T29" s="172" t="s">
        <v>883</v>
      </c>
      <c r="U29" s="37">
        <v>0</v>
      </c>
      <c r="V29" s="37">
        <v>-32000</v>
      </c>
      <c r="W29" s="25" t="str">
        <f t="shared" si="13"/>
        <v>OK</v>
      </c>
      <c r="Y29" s="25" t="s">
        <v>489</v>
      </c>
      <c r="Z29" s="37">
        <f t="shared" si="14"/>
        <v>0</v>
      </c>
      <c r="AA29" s="37">
        <f t="shared" si="15"/>
        <v>0</v>
      </c>
      <c r="AB29" s="25" t="str">
        <f t="shared" si="16"/>
        <v>OK</v>
      </c>
      <c r="AD29" s="25" t="str">
        <f t="shared" si="29"/>
        <v>세입없음</v>
      </c>
      <c r="AF29" s="22">
        <f t="shared" si="17"/>
        <v>106</v>
      </c>
      <c r="AG29" s="53" t="str">
        <f t="shared" si="30"/>
        <v>OK</v>
      </c>
      <c r="AI29" s="25" t="str">
        <f t="array" ref="AI29">IF(C29="","",INDEX(구분표!$I$2:$I$313, MATCH(1,(구분표!$E$2:$E$313='17년특출'!B29)*(구분표!$F$2:$F$313='17년특출'!C29)*(구분표!$G$2:$G$313='17년특출'!A29),0)))</f>
        <v>0162</v>
      </c>
      <c r="AK29" s="25"/>
    </row>
    <row r="30" spans="1:37" ht="50.1" customHeight="1">
      <c r="A30" s="30" t="str">
        <f>IFERROR(VLOOKUP($C30,구분표!$A$2:$C$313,2,FALSE),"")</f>
        <v>안전행정위원회</v>
      </c>
      <c r="B30" s="22" t="str">
        <f>IFERROR(VLOOKUP($C30,구분표!$A$2:$C$313,3,FALSE),"")</f>
        <v>재난안전본부</v>
      </c>
      <c r="C30" s="28" t="s">
        <v>1302</v>
      </c>
      <c r="D30" s="32" t="s">
        <v>1286</v>
      </c>
      <c r="E30" s="32" t="s">
        <v>826</v>
      </c>
      <c r="F30" s="33">
        <v>390</v>
      </c>
      <c r="G30" s="32">
        <v>303</v>
      </c>
      <c r="H30" s="193" t="s">
        <v>1303</v>
      </c>
      <c r="I30" s="167">
        <v>1200000</v>
      </c>
      <c r="J30" s="168">
        <v>-100000</v>
      </c>
      <c r="K30" s="169"/>
      <c r="L30" s="45">
        <f t="shared" si="18"/>
        <v>1100000</v>
      </c>
      <c r="M30" s="228">
        <v>-100000</v>
      </c>
      <c r="N30" s="229"/>
      <c r="O30" s="233">
        <f t="shared" si="27"/>
        <v>1100000</v>
      </c>
      <c r="P30" s="53" t="str">
        <f t="shared" si="28"/>
        <v>X</v>
      </c>
      <c r="Q30" s="93"/>
      <c r="R30" s="172" t="s">
        <v>883</v>
      </c>
      <c r="S30" s="171"/>
      <c r="T30" s="172" t="s">
        <v>883</v>
      </c>
      <c r="U30" s="37">
        <v>0</v>
      </c>
      <c r="V30" s="37">
        <v>-100000</v>
      </c>
      <c r="W30" s="25" t="str">
        <f t="shared" si="13"/>
        <v>OK</v>
      </c>
      <c r="Y30" s="25" t="s">
        <v>489</v>
      </c>
      <c r="Z30" s="37">
        <f t="shared" si="14"/>
        <v>0</v>
      </c>
      <c r="AA30" s="37">
        <f t="shared" si="15"/>
        <v>-100000</v>
      </c>
      <c r="AB30" s="25" t="str">
        <f t="shared" si="16"/>
        <v>OK</v>
      </c>
      <c r="AD30" s="25" t="str">
        <f t="shared" si="29"/>
        <v>세입없음</v>
      </c>
      <c r="AF30" s="22">
        <f t="shared" si="17"/>
        <v>106</v>
      </c>
      <c r="AG30" s="53" t="str">
        <f t="shared" si="30"/>
        <v>OK</v>
      </c>
      <c r="AI30" s="25" t="str">
        <f t="array" ref="AI30">IF(C30="","",INDEX(구분표!$I$2:$I$313, MATCH(1,(구분표!$E$2:$E$313='17년특출'!B30)*(구분표!$F$2:$F$313='17년특출'!C30)*(구분표!$G$2:$G$313='17년특출'!A30),0)))</f>
        <v>0164</v>
      </c>
      <c r="AK30" s="25"/>
    </row>
    <row r="31" spans="1:37" ht="50.1" customHeight="1">
      <c r="A31" s="30" t="str">
        <f>IFERROR(VLOOKUP($C31,구분표!$A$2:$C$313,2,FALSE),"")</f>
        <v>안전행정위원회</v>
      </c>
      <c r="B31" s="22" t="str">
        <f>IFERROR(VLOOKUP($C31,구분표!$A$2:$C$313,3,FALSE),"")</f>
        <v>재난안전본부</v>
      </c>
      <c r="C31" s="28" t="s">
        <v>1285</v>
      </c>
      <c r="D31" s="32" t="s">
        <v>822</v>
      </c>
      <c r="E31" s="32" t="s">
        <v>826</v>
      </c>
      <c r="F31" s="33">
        <v>376</v>
      </c>
      <c r="G31" s="32">
        <v>187</v>
      </c>
      <c r="H31" s="193" t="s">
        <v>1304</v>
      </c>
      <c r="I31" s="167">
        <v>18649</v>
      </c>
      <c r="J31" s="168"/>
      <c r="K31" s="169">
        <v>60861</v>
      </c>
      <c r="L31" s="45">
        <f t="shared" si="18"/>
        <v>79510</v>
      </c>
      <c r="M31" s="228"/>
      <c r="N31" s="229">
        <v>60861</v>
      </c>
      <c r="O31" s="233">
        <f t="shared" si="27"/>
        <v>79510</v>
      </c>
      <c r="P31" s="53" t="str">
        <f t="shared" si="28"/>
        <v>X</v>
      </c>
      <c r="Q31" s="93"/>
      <c r="R31" s="172" t="s">
        <v>883</v>
      </c>
      <c r="S31" s="171"/>
      <c r="T31" s="172" t="s">
        <v>883</v>
      </c>
      <c r="U31" s="37">
        <v>0</v>
      </c>
      <c r="V31" s="37">
        <v>60861</v>
      </c>
      <c r="W31" s="25" t="str">
        <f t="shared" si="13"/>
        <v>OK</v>
      </c>
      <c r="Y31" s="25" t="s">
        <v>489</v>
      </c>
      <c r="Z31" s="37">
        <f t="shared" si="14"/>
        <v>0</v>
      </c>
      <c r="AA31" s="37">
        <f t="shared" si="15"/>
        <v>60861</v>
      </c>
      <c r="AB31" s="25" t="str">
        <f t="shared" si="16"/>
        <v>OK</v>
      </c>
      <c r="AD31" s="25" t="str">
        <f t="shared" si="29"/>
        <v>세입없음</v>
      </c>
      <c r="AF31" s="22">
        <f t="shared" si="17"/>
        <v>106</v>
      </c>
      <c r="AG31" s="53" t="str">
        <f t="shared" si="30"/>
        <v>OK</v>
      </c>
      <c r="AI31" s="25" t="str">
        <f t="array" ref="AI31">IF(C31="","",INDEX(구분표!$I$2:$I$313, MATCH(1,(구분표!$E$2:$E$313='17년특출'!B31)*(구분표!$F$2:$F$313='17년특출'!C31)*(구분표!$G$2:$G$313='17년특출'!A31),0)))</f>
        <v>0160</v>
      </c>
      <c r="AK31" s="25"/>
    </row>
    <row r="32" spans="1:37" ht="50.1" customHeight="1">
      <c r="A32" s="30" t="str">
        <f>IFERROR(VLOOKUP($C32,구분표!$A$2:$C$313,2,FALSE),"")</f>
        <v>안전행정위원회</v>
      </c>
      <c r="B32" s="22" t="str">
        <f>IFERROR(VLOOKUP($C32,구분표!$A$2:$C$313,3,FALSE),"")</f>
        <v>재난안전본부</v>
      </c>
      <c r="C32" s="28" t="s">
        <v>1285</v>
      </c>
      <c r="D32" s="32" t="s">
        <v>823</v>
      </c>
      <c r="E32" s="32" t="s">
        <v>826</v>
      </c>
      <c r="F32" s="33">
        <v>376</v>
      </c>
      <c r="G32" s="32">
        <v>187</v>
      </c>
      <c r="H32" s="193" t="s">
        <v>1305</v>
      </c>
      <c r="I32" s="167">
        <v>0</v>
      </c>
      <c r="J32" s="168"/>
      <c r="K32" s="169">
        <v>40000</v>
      </c>
      <c r="L32" s="45">
        <f t="shared" si="18"/>
        <v>40000</v>
      </c>
      <c r="M32" s="228"/>
      <c r="N32" s="229">
        <v>40000</v>
      </c>
      <c r="O32" s="233">
        <f t="shared" si="27"/>
        <v>40000</v>
      </c>
      <c r="P32" s="53" t="str">
        <f t="shared" si="28"/>
        <v>X</v>
      </c>
      <c r="Q32" s="93"/>
      <c r="R32" s="172" t="s">
        <v>883</v>
      </c>
      <c r="S32" s="171"/>
      <c r="T32" s="172" t="s">
        <v>883</v>
      </c>
      <c r="U32" s="37">
        <v>0</v>
      </c>
      <c r="V32" s="37">
        <v>40000</v>
      </c>
      <c r="W32" s="25" t="str">
        <f t="shared" si="13"/>
        <v>OK</v>
      </c>
      <c r="Y32" s="25" t="s">
        <v>489</v>
      </c>
      <c r="Z32" s="37">
        <f t="shared" si="14"/>
        <v>0</v>
      </c>
      <c r="AA32" s="37">
        <f t="shared" si="15"/>
        <v>40000</v>
      </c>
      <c r="AB32" s="25" t="str">
        <f t="shared" si="16"/>
        <v>OK</v>
      </c>
      <c r="AD32" s="25" t="str">
        <f t="shared" si="29"/>
        <v>세입없음</v>
      </c>
      <c r="AF32" s="22">
        <f t="shared" si="17"/>
        <v>106</v>
      </c>
      <c r="AG32" s="53" t="str">
        <f t="shared" si="30"/>
        <v>OK</v>
      </c>
      <c r="AI32" s="25" t="str">
        <f t="array" ref="AI32">IF(C32="","",INDEX(구분표!$I$2:$I$313, MATCH(1,(구분표!$E$2:$E$313='17년특출'!B32)*(구분표!$F$2:$F$313='17년특출'!C32)*(구분표!$G$2:$G$313='17년특출'!A32),0)))</f>
        <v>0160</v>
      </c>
      <c r="AK32" s="25"/>
    </row>
    <row r="33" spans="1:37" ht="50.1" customHeight="1">
      <c r="A33" s="30" t="str">
        <f>IFERROR(VLOOKUP($C33,구분표!$A$2:$C$313,2,FALSE),"")</f>
        <v>안전행정위원회</v>
      </c>
      <c r="B33" s="22" t="str">
        <f>IFERROR(VLOOKUP($C33,구분표!$A$2:$C$313,3,FALSE),"")</f>
        <v>재난안전본부</v>
      </c>
      <c r="C33" s="28" t="s">
        <v>1306</v>
      </c>
      <c r="D33" s="32" t="s">
        <v>823</v>
      </c>
      <c r="E33" s="32" t="s">
        <v>826</v>
      </c>
      <c r="F33" s="33"/>
      <c r="G33" s="32">
        <v>51</v>
      </c>
      <c r="H33" s="193" t="s">
        <v>1307</v>
      </c>
      <c r="I33" s="167">
        <v>0</v>
      </c>
      <c r="J33" s="168"/>
      <c r="K33" s="169">
        <v>606</v>
      </c>
      <c r="L33" s="45">
        <f t="shared" si="18"/>
        <v>606</v>
      </c>
      <c r="M33" s="228"/>
      <c r="N33" s="229">
        <v>606</v>
      </c>
      <c r="O33" s="233">
        <f t="shared" si="27"/>
        <v>606</v>
      </c>
      <c r="P33" s="53" t="str">
        <f t="shared" si="28"/>
        <v>X</v>
      </c>
      <c r="Q33" s="93"/>
      <c r="R33" s="172" t="s">
        <v>883</v>
      </c>
      <c r="S33" s="171"/>
      <c r="T33" s="172" t="s">
        <v>883</v>
      </c>
      <c r="U33" s="37">
        <v>0</v>
      </c>
      <c r="V33" s="37">
        <v>606</v>
      </c>
      <c r="W33" s="25" t="str">
        <f t="shared" si="13"/>
        <v>OK</v>
      </c>
      <c r="Y33" s="25" t="s">
        <v>489</v>
      </c>
      <c r="Z33" s="37">
        <f t="shared" si="14"/>
        <v>0</v>
      </c>
      <c r="AA33" s="37">
        <f t="shared" si="15"/>
        <v>606</v>
      </c>
      <c r="AB33" s="25" t="str">
        <f t="shared" si="16"/>
        <v>OK</v>
      </c>
      <c r="AD33" s="25" t="str">
        <f t="shared" si="29"/>
        <v>세입없음</v>
      </c>
      <c r="AF33" s="22">
        <f t="shared" si="17"/>
        <v>106</v>
      </c>
      <c r="AG33" s="53" t="str">
        <f t="shared" si="30"/>
        <v>OK</v>
      </c>
      <c r="AI33" s="25" t="str">
        <f t="array" ref="AI33">IF(C33="","",INDEX(구분표!$I$2:$I$313, MATCH(1,(구분표!$E$2:$E$313='17년특출'!B33)*(구분표!$F$2:$F$313='17년특출'!C33)*(구분표!$G$2:$G$313='17년특출'!A33),0)))</f>
        <v>0173</v>
      </c>
      <c r="AK33" s="25"/>
    </row>
    <row r="34" spans="1:37" ht="50.1" customHeight="1">
      <c r="A34" s="30" t="str">
        <f>IFERROR(VLOOKUP($C34,구분표!$A$2:$C$313,2,FALSE),"")</f>
        <v>안전행정위원회</v>
      </c>
      <c r="B34" s="22" t="str">
        <f>IFERROR(VLOOKUP($C34,구분표!$A$2:$C$313,3,FALSE),"")</f>
        <v>재난안전본부</v>
      </c>
      <c r="C34" s="28" t="s">
        <v>1308</v>
      </c>
      <c r="D34" s="32" t="s">
        <v>823</v>
      </c>
      <c r="E34" s="32" t="s">
        <v>826</v>
      </c>
      <c r="F34" s="33"/>
      <c r="G34" s="32">
        <v>51</v>
      </c>
      <c r="H34" s="193" t="s">
        <v>1307</v>
      </c>
      <c r="I34" s="167">
        <v>0</v>
      </c>
      <c r="J34" s="168"/>
      <c r="K34" s="169">
        <v>10002</v>
      </c>
      <c r="L34" s="45">
        <f t="shared" si="18"/>
        <v>10002</v>
      </c>
      <c r="M34" s="228"/>
      <c r="N34" s="229">
        <v>606</v>
      </c>
      <c r="O34" s="233">
        <f t="shared" si="27"/>
        <v>606</v>
      </c>
      <c r="P34" s="53" t="str">
        <f t="shared" si="28"/>
        <v>X</v>
      </c>
      <c r="Q34" s="93"/>
      <c r="R34" s="172" t="s">
        <v>883</v>
      </c>
      <c r="S34" s="171"/>
      <c r="T34" s="172" t="s">
        <v>883</v>
      </c>
      <c r="U34" s="37">
        <v>0</v>
      </c>
      <c r="V34" s="37">
        <v>10002</v>
      </c>
      <c r="W34" s="25" t="str">
        <f t="shared" si="13"/>
        <v>OK</v>
      </c>
      <c r="Y34" s="25" t="s">
        <v>489</v>
      </c>
      <c r="Z34" s="37">
        <f t="shared" si="14"/>
        <v>0</v>
      </c>
      <c r="AA34" s="37">
        <f t="shared" si="15"/>
        <v>606</v>
      </c>
      <c r="AB34" s="25" t="str">
        <f t="shared" si="16"/>
        <v>OK</v>
      </c>
      <c r="AD34" s="25" t="str">
        <f t="shared" si="29"/>
        <v>세입없음</v>
      </c>
      <c r="AF34" s="22">
        <f t="shared" si="17"/>
        <v>106</v>
      </c>
      <c r="AG34" s="53" t="str">
        <f t="shared" si="30"/>
        <v>OK</v>
      </c>
      <c r="AI34" s="25" t="str">
        <f t="array" ref="AI34">IF(C34="","",INDEX(구분표!$I$2:$I$313, MATCH(1,(구분표!$E$2:$E$313='17년특출'!B34)*(구분표!$F$2:$F$313='17년특출'!C34)*(구분표!$G$2:$G$313='17년특출'!A34),0)))</f>
        <v>0174</v>
      </c>
      <c r="AK34" s="25"/>
    </row>
    <row r="35" spans="1:37" ht="50.1" customHeight="1">
      <c r="A35" s="30" t="str">
        <f>IFERROR(VLOOKUP($C35,구분표!$A$2:$C$313,2,FALSE),"")</f>
        <v>안전행정위원회</v>
      </c>
      <c r="B35" s="22" t="str">
        <f>IFERROR(VLOOKUP($C35,구분표!$A$2:$C$313,3,FALSE),"")</f>
        <v>재난안전본부</v>
      </c>
      <c r="C35" s="28" t="s">
        <v>1309</v>
      </c>
      <c r="D35" s="32" t="s">
        <v>823</v>
      </c>
      <c r="E35" s="32" t="s">
        <v>826</v>
      </c>
      <c r="F35" s="33"/>
      <c r="G35" s="32">
        <v>51</v>
      </c>
      <c r="H35" s="193" t="s">
        <v>1307</v>
      </c>
      <c r="I35" s="167">
        <v>0</v>
      </c>
      <c r="J35" s="168"/>
      <c r="K35" s="169">
        <v>606</v>
      </c>
      <c r="L35" s="45">
        <f t="shared" si="18"/>
        <v>606</v>
      </c>
      <c r="M35" s="228"/>
      <c r="N35" s="229">
        <v>606</v>
      </c>
      <c r="O35" s="233">
        <f t="shared" si="27"/>
        <v>606</v>
      </c>
      <c r="P35" s="53" t="str">
        <f t="shared" si="28"/>
        <v>X</v>
      </c>
      <c r="Q35" s="93"/>
      <c r="R35" s="172" t="s">
        <v>883</v>
      </c>
      <c r="S35" s="171"/>
      <c r="T35" s="172" t="s">
        <v>883</v>
      </c>
      <c r="U35" s="37">
        <v>0</v>
      </c>
      <c r="V35" s="37">
        <v>606</v>
      </c>
      <c r="W35" s="25" t="str">
        <f t="shared" si="13"/>
        <v>OK</v>
      </c>
      <c r="Y35" s="25" t="s">
        <v>489</v>
      </c>
      <c r="Z35" s="37">
        <f t="shared" si="14"/>
        <v>0</v>
      </c>
      <c r="AA35" s="37">
        <f t="shared" si="15"/>
        <v>606</v>
      </c>
      <c r="AB35" s="25" t="str">
        <f t="shared" si="16"/>
        <v>OK</v>
      </c>
      <c r="AD35" s="25" t="str">
        <f t="shared" si="29"/>
        <v>세입없음</v>
      </c>
      <c r="AF35" s="22">
        <f t="shared" si="17"/>
        <v>106</v>
      </c>
      <c r="AG35" s="53" t="str">
        <f t="shared" si="30"/>
        <v>OK</v>
      </c>
      <c r="AI35" s="25" t="str">
        <f t="array" ref="AI35">IF(C35="","",INDEX(구분표!$I$2:$I$313, MATCH(1,(구분표!$E$2:$E$313='17년특출'!B35)*(구분표!$F$2:$F$313='17년특출'!C35)*(구분표!$G$2:$G$313='17년특출'!A35),0)))</f>
        <v>0175</v>
      </c>
      <c r="AK35" s="25"/>
    </row>
    <row r="36" spans="1:37" ht="50.1" customHeight="1">
      <c r="A36" s="30" t="str">
        <f>IFERROR(VLOOKUP($C36,구분표!$A$2:$C$313,2,FALSE),"")</f>
        <v>안전행정위원회</v>
      </c>
      <c r="B36" s="22" t="str">
        <f>IFERROR(VLOOKUP($C36,구분표!$A$2:$C$313,3,FALSE),"")</f>
        <v>재난안전본부</v>
      </c>
      <c r="C36" s="28" t="s">
        <v>1310</v>
      </c>
      <c r="D36" s="32" t="s">
        <v>823</v>
      </c>
      <c r="E36" s="32" t="s">
        <v>826</v>
      </c>
      <c r="F36" s="33"/>
      <c r="G36" s="32">
        <v>51</v>
      </c>
      <c r="H36" s="193" t="s">
        <v>1307</v>
      </c>
      <c r="I36" s="167">
        <v>0</v>
      </c>
      <c r="J36" s="168"/>
      <c r="K36" s="169">
        <v>606</v>
      </c>
      <c r="L36" s="45">
        <f t="shared" si="18"/>
        <v>606</v>
      </c>
      <c r="M36" s="228"/>
      <c r="N36" s="229">
        <v>606</v>
      </c>
      <c r="O36" s="233">
        <f t="shared" si="27"/>
        <v>606</v>
      </c>
      <c r="P36" s="53" t="str">
        <f t="shared" si="28"/>
        <v>X</v>
      </c>
      <c r="Q36" s="93"/>
      <c r="R36" s="172" t="s">
        <v>883</v>
      </c>
      <c r="S36" s="171"/>
      <c r="T36" s="172" t="s">
        <v>883</v>
      </c>
      <c r="U36" s="37">
        <v>0</v>
      </c>
      <c r="V36" s="37">
        <v>606</v>
      </c>
      <c r="W36" s="25" t="str">
        <f t="shared" si="13"/>
        <v>OK</v>
      </c>
      <c r="Y36" s="25" t="s">
        <v>489</v>
      </c>
      <c r="Z36" s="37">
        <f t="shared" si="14"/>
        <v>0</v>
      </c>
      <c r="AA36" s="37">
        <f t="shared" si="15"/>
        <v>606</v>
      </c>
      <c r="AB36" s="25" t="str">
        <f t="shared" si="16"/>
        <v>OK</v>
      </c>
      <c r="AD36" s="25" t="str">
        <f t="shared" si="29"/>
        <v>세입없음</v>
      </c>
      <c r="AF36" s="22">
        <f t="shared" si="17"/>
        <v>106</v>
      </c>
      <c r="AG36" s="53" t="str">
        <f t="shared" si="30"/>
        <v>OK</v>
      </c>
      <c r="AI36" s="25" t="str">
        <f t="array" ref="AI36">IF(C36="","",INDEX(구분표!$I$2:$I$313, MATCH(1,(구분표!$E$2:$E$313='17년특출'!B36)*(구분표!$F$2:$F$313='17년특출'!C36)*(구분표!$G$2:$G$313='17년특출'!A36),0)))</f>
        <v>0176</v>
      </c>
      <c r="AK36" s="25"/>
    </row>
    <row r="37" spans="1:37" ht="50.1" customHeight="1">
      <c r="A37" s="30" t="str">
        <f>IFERROR(VLOOKUP($C37,구분표!$A$2:$C$313,2,FALSE),"")</f>
        <v>안전행정위원회</v>
      </c>
      <c r="B37" s="22" t="str">
        <f>IFERROR(VLOOKUP($C37,구분표!$A$2:$C$313,3,FALSE),"")</f>
        <v>재난안전본부</v>
      </c>
      <c r="C37" s="28" t="s">
        <v>1311</v>
      </c>
      <c r="D37" s="32" t="s">
        <v>823</v>
      </c>
      <c r="E37" s="32" t="s">
        <v>826</v>
      </c>
      <c r="F37" s="33"/>
      <c r="G37" s="32">
        <v>51</v>
      </c>
      <c r="H37" s="193" t="s">
        <v>1307</v>
      </c>
      <c r="I37" s="167">
        <v>0</v>
      </c>
      <c r="J37" s="168"/>
      <c r="K37" s="169">
        <v>606</v>
      </c>
      <c r="L37" s="45">
        <f t="shared" si="18"/>
        <v>606</v>
      </c>
      <c r="M37" s="228"/>
      <c r="N37" s="229">
        <v>606</v>
      </c>
      <c r="O37" s="233">
        <f t="shared" si="27"/>
        <v>606</v>
      </c>
      <c r="P37" s="53" t="str">
        <f t="shared" si="28"/>
        <v>X</v>
      </c>
      <c r="Q37" s="93"/>
      <c r="R37" s="172" t="s">
        <v>883</v>
      </c>
      <c r="S37" s="171"/>
      <c r="T37" s="172" t="s">
        <v>883</v>
      </c>
      <c r="U37" s="37">
        <v>0</v>
      </c>
      <c r="V37" s="37">
        <v>606</v>
      </c>
      <c r="W37" s="25" t="str">
        <f t="shared" si="13"/>
        <v>OK</v>
      </c>
      <c r="Y37" s="25" t="s">
        <v>489</v>
      </c>
      <c r="Z37" s="37">
        <f t="shared" si="14"/>
        <v>0</v>
      </c>
      <c r="AA37" s="37">
        <f t="shared" si="15"/>
        <v>606</v>
      </c>
      <c r="AB37" s="25" t="str">
        <f t="shared" si="16"/>
        <v>OK</v>
      </c>
      <c r="AD37" s="25" t="str">
        <f t="shared" si="29"/>
        <v>세입없음</v>
      </c>
      <c r="AF37" s="22">
        <f t="shared" si="17"/>
        <v>106</v>
      </c>
      <c r="AG37" s="53" t="str">
        <f t="shared" si="30"/>
        <v>OK</v>
      </c>
      <c r="AI37" s="25" t="str">
        <f t="array" ref="AI37">IF(C37="","",INDEX(구분표!$I$2:$I$313, MATCH(1,(구분표!$E$2:$E$313='17년특출'!B37)*(구분표!$F$2:$F$313='17년특출'!C37)*(구분표!$G$2:$G$313='17년특출'!A37),0)))</f>
        <v>0177</v>
      </c>
      <c r="AK37" s="25"/>
    </row>
    <row r="38" spans="1:37" ht="50.1" customHeight="1">
      <c r="A38" s="30" t="str">
        <f>IFERROR(VLOOKUP($C38,구분표!$A$2:$C$313,2,FALSE),"")</f>
        <v>안전행정위원회</v>
      </c>
      <c r="B38" s="22" t="str">
        <f>IFERROR(VLOOKUP($C38,구분표!$A$2:$C$313,3,FALSE),"")</f>
        <v>재난안전본부</v>
      </c>
      <c r="C38" s="28" t="s">
        <v>1312</v>
      </c>
      <c r="D38" s="32" t="s">
        <v>823</v>
      </c>
      <c r="E38" s="32" t="s">
        <v>826</v>
      </c>
      <c r="F38" s="33"/>
      <c r="G38" s="32">
        <v>51</v>
      </c>
      <c r="H38" s="193" t="s">
        <v>1307</v>
      </c>
      <c r="I38" s="167">
        <v>0</v>
      </c>
      <c r="J38" s="168"/>
      <c r="K38" s="169">
        <v>606</v>
      </c>
      <c r="L38" s="45">
        <f t="shared" si="18"/>
        <v>606</v>
      </c>
      <c r="M38" s="228"/>
      <c r="N38" s="229">
        <v>606</v>
      </c>
      <c r="O38" s="233">
        <f t="shared" ref="O38:O47" si="31">I38+M38+N38</f>
        <v>606</v>
      </c>
      <c r="P38" s="53" t="str">
        <f t="shared" ref="P38:P47" si="32">IF(AND((L38=0),(O38&gt;0)),"O",IF(AND((J38&lt;0),(L38-O38&lt;0)),"O","X"))</f>
        <v>X</v>
      </c>
      <c r="Q38" s="93"/>
      <c r="R38" s="172" t="s">
        <v>883</v>
      </c>
      <c r="S38" s="171"/>
      <c r="T38" s="172" t="s">
        <v>883</v>
      </c>
      <c r="U38" s="37">
        <v>0</v>
      </c>
      <c r="V38" s="37">
        <v>606</v>
      </c>
      <c r="W38" s="25" t="str">
        <f t="shared" si="13"/>
        <v>OK</v>
      </c>
      <c r="Y38" s="25" t="s">
        <v>489</v>
      </c>
      <c r="Z38" s="37">
        <f t="shared" si="14"/>
        <v>0</v>
      </c>
      <c r="AA38" s="37">
        <f t="shared" si="15"/>
        <v>606</v>
      </c>
      <c r="AB38" s="25" t="str">
        <f t="shared" si="16"/>
        <v>OK</v>
      </c>
      <c r="AD38" s="25" t="str">
        <f t="shared" ref="AD38:AD47" si="33">IF(T38="","",IF(T38="도비","세입없음","직접입력"))</f>
        <v>세입없음</v>
      </c>
      <c r="AF38" s="22">
        <f t="shared" si="17"/>
        <v>106</v>
      </c>
      <c r="AG38" s="53" t="str">
        <f t="shared" ref="AG38:AG47" si="34">IF(T38="","",IF(AND(T38="도비",AD38="세입없음"),"OK",IF(AND(T38&lt;&gt;"도비",AD38&lt;&gt;""),"OK","@@")))</f>
        <v>OK</v>
      </c>
      <c r="AI38" s="25" t="str">
        <f t="array" ref="AI38">IF(C38="","",INDEX(구분표!$I$2:$I$313, MATCH(1,(구분표!$E$2:$E$313='17년특출'!B38)*(구분표!$F$2:$F$313='17년특출'!C38)*(구분표!$G$2:$G$313='17년특출'!A38),0)))</f>
        <v>0178</v>
      </c>
      <c r="AK38" s="25"/>
    </row>
    <row r="39" spans="1:37" ht="50.1" customHeight="1">
      <c r="A39" s="30" t="str">
        <f>IFERROR(VLOOKUP($C39,구분표!$A$2:$C$313,2,FALSE),"")</f>
        <v>안전행정위원회</v>
      </c>
      <c r="B39" s="22" t="str">
        <f>IFERROR(VLOOKUP($C39,구분표!$A$2:$C$313,3,FALSE),"")</f>
        <v>재난안전본부</v>
      </c>
      <c r="C39" s="28" t="s">
        <v>1313</v>
      </c>
      <c r="D39" s="32" t="s">
        <v>823</v>
      </c>
      <c r="E39" s="32" t="s">
        <v>826</v>
      </c>
      <c r="F39" s="33"/>
      <c r="G39" s="32">
        <v>51</v>
      </c>
      <c r="H39" s="193" t="s">
        <v>1307</v>
      </c>
      <c r="I39" s="167">
        <v>0</v>
      </c>
      <c r="J39" s="168"/>
      <c r="K39" s="169">
        <v>606</v>
      </c>
      <c r="L39" s="45">
        <f t="shared" si="18"/>
        <v>606</v>
      </c>
      <c r="M39" s="228"/>
      <c r="N39" s="229">
        <v>606</v>
      </c>
      <c r="O39" s="233">
        <f t="shared" si="31"/>
        <v>606</v>
      </c>
      <c r="P39" s="53" t="str">
        <f t="shared" si="32"/>
        <v>X</v>
      </c>
      <c r="Q39" s="93"/>
      <c r="R39" s="172" t="s">
        <v>883</v>
      </c>
      <c r="S39" s="171"/>
      <c r="T39" s="172" t="s">
        <v>883</v>
      </c>
      <c r="U39" s="37">
        <v>0</v>
      </c>
      <c r="V39" s="37">
        <v>606</v>
      </c>
      <c r="W39" s="25" t="str">
        <f t="shared" si="13"/>
        <v>OK</v>
      </c>
      <c r="Y39" s="25" t="s">
        <v>489</v>
      </c>
      <c r="Z39" s="37">
        <f t="shared" si="14"/>
        <v>0</v>
      </c>
      <c r="AA39" s="37">
        <f t="shared" si="15"/>
        <v>606</v>
      </c>
      <c r="AB39" s="25" t="str">
        <f t="shared" si="16"/>
        <v>OK</v>
      </c>
      <c r="AD39" s="25" t="str">
        <f t="shared" si="33"/>
        <v>세입없음</v>
      </c>
      <c r="AF39" s="22">
        <f t="shared" si="17"/>
        <v>106</v>
      </c>
      <c r="AG39" s="53" t="str">
        <f t="shared" si="34"/>
        <v>OK</v>
      </c>
      <c r="AI39" s="25" t="str">
        <f t="array" ref="AI39">IF(C39="","",INDEX(구분표!$I$2:$I$313, MATCH(1,(구분표!$E$2:$E$313='17년특출'!B39)*(구분표!$F$2:$F$313='17년특출'!C39)*(구분표!$G$2:$G$313='17년특출'!A39),0)))</f>
        <v>0179</v>
      </c>
      <c r="AK39" s="25"/>
    </row>
    <row r="40" spans="1:37" ht="50.1" customHeight="1">
      <c r="A40" s="30" t="str">
        <f>IFERROR(VLOOKUP($C40,구분표!$A$2:$C$313,2,FALSE),"")</f>
        <v>안전행정위원회</v>
      </c>
      <c r="B40" s="22" t="str">
        <f>IFERROR(VLOOKUP($C40,구분표!$A$2:$C$313,3,FALSE),"")</f>
        <v>재난안전본부</v>
      </c>
      <c r="C40" s="28" t="s">
        <v>1314</v>
      </c>
      <c r="D40" s="32" t="s">
        <v>823</v>
      </c>
      <c r="E40" s="32" t="s">
        <v>826</v>
      </c>
      <c r="F40" s="33"/>
      <c r="G40" s="32">
        <v>51</v>
      </c>
      <c r="H40" s="193" t="s">
        <v>1307</v>
      </c>
      <c r="I40" s="167">
        <v>0</v>
      </c>
      <c r="J40" s="168"/>
      <c r="K40" s="169">
        <v>606</v>
      </c>
      <c r="L40" s="45">
        <f t="shared" si="18"/>
        <v>606</v>
      </c>
      <c r="M40" s="228"/>
      <c r="N40" s="229">
        <v>606</v>
      </c>
      <c r="O40" s="233">
        <f t="shared" si="31"/>
        <v>606</v>
      </c>
      <c r="P40" s="53" t="str">
        <f t="shared" si="32"/>
        <v>X</v>
      </c>
      <c r="Q40" s="93"/>
      <c r="R40" s="172" t="s">
        <v>883</v>
      </c>
      <c r="S40" s="171"/>
      <c r="T40" s="172" t="s">
        <v>883</v>
      </c>
      <c r="U40" s="37">
        <v>0</v>
      </c>
      <c r="V40" s="37">
        <v>606</v>
      </c>
      <c r="W40" s="25" t="str">
        <f t="shared" si="13"/>
        <v>OK</v>
      </c>
      <c r="Y40" s="25" t="s">
        <v>489</v>
      </c>
      <c r="Z40" s="37">
        <f t="shared" si="14"/>
        <v>0</v>
      </c>
      <c r="AA40" s="37">
        <f t="shared" si="15"/>
        <v>606</v>
      </c>
      <c r="AB40" s="25" t="str">
        <f t="shared" si="16"/>
        <v>OK</v>
      </c>
      <c r="AD40" s="25" t="str">
        <f t="shared" si="33"/>
        <v>세입없음</v>
      </c>
      <c r="AF40" s="22">
        <f t="shared" si="17"/>
        <v>106</v>
      </c>
      <c r="AG40" s="53" t="str">
        <f t="shared" si="34"/>
        <v>OK</v>
      </c>
      <c r="AI40" s="25" t="str">
        <f t="array" ref="AI40">IF(C40="","",INDEX(구분표!$I$2:$I$313, MATCH(1,(구분표!$E$2:$E$313='17년특출'!B40)*(구분표!$F$2:$F$313='17년특출'!C40)*(구분표!$G$2:$G$313='17년특출'!A40),0)))</f>
        <v>0180</v>
      </c>
      <c r="AK40" s="25"/>
    </row>
    <row r="41" spans="1:37" ht="50.1" customHeight="1">
      <c r="A41" s="30" t="str">
        <f>IFERROR(VLOOKUP($C41,구분표!$A$2:$C$313,2,FALSE),"")</f>
        <v>안전행정위원회</v>
      </c>
      <c r="B41" s="22" t="str">
        <f>IFERROR(VLOOKUP($C41,구분표!$A$2:$C$313,3,FALSE),"")</f>
        <v>재난안전본부</v>
      </c>
      <c r="C41" s="28" t="s">
        <v>1315</v>
      </c>
      <c r="D41" s="32" t="s">
        <v>823</v>
      </c>
      <c r="E41" s="32" t="s">
        <v>826</v>
      </c>
      <c r="F41" s="33"/>
      <c r="G41" s="32">
        <v>51</v>
      </c>
      <c r="H41" s="193" t="s">
        <v>1307</v>
      </c>
      <c r="I41" s="167">
        <v>0</v>
      </c>
      <c r="J41" s="168"/>
      <c r="K41" s="169">
        <v>606</v>
      </c>
      <c r="L41" s="45">
        <f t="shared" si="18"/>
        <v>606</v>
      </c>
      <c r="M41" s="228"/>
      <c r="N41" s="229">
        <v>606</v>
      </c>
      <c r="O41" s="233">
        <f t="shared" si="31"/>
        <v>606</v>
      </c>
      <c r="P41" s="53" t="str">
        <f t="shared" si="32"/>
        <v>X</v>
      </c>
      <c r="Q41" s="93"/>
      <c r="R41" s="172" t="s">
        <v>883</v>
      </c>
      <c r="S41" s="171"/>
      <c r="T41" s="172" t="s">
        <v>883</v>
      </c>
      <c r="U41" s="37">
        <v>0</v>
      </c>
      <c r="V41" s="37">
        <v>606</v>
      </c>
      <c r="W41" s="25" t="str">
        <f t="shared" si="13"/>
        <v>OK</v>
      </c>
      <c r="Y41" s="25" t="s">
        <v>489</v>
      </c>
      <c r="Z41" s="37">
        <f t="shared" si="14"/>
        <v>0</v>
      </c>
      <c r="AA41" s="37">
        <f t="shared" si="15"/>
        <v>606</v>
      </c>
      <c r="AB41" s="25" t="str">
        <f t="shared" si="16"/>
        <v>OK</v>
      </c>
      <c r="AD41" s="25" t="str">
        <f t="shared" si="33"/>
        <v>세입없음</v>
      </c>
      <c r="AF41" s="22">
        <f t="shared" si="17"/>
        <v>106</v>
      </c>
      <c r="AG41" s="53" t="str">
        <f t="shared" si="34"/>
        <v>OK</v>
      </c>
      <c r="AI41" s="25" t="str">
        <f t="array" ref="AI41">IF(C41="","",INDEX(구분표!$I$2:$I$313, MATCH(1,(구분표!$E$2:$E$313='17년특출'!B41)*(구분표!$F$2:$F$313='17년특출'!C41)*(구분표!$G$2:$G$313='17년특출'!A41),0)))</f>
        <v>0181</v>
      </c>
      <c r="AK41" s="25"/>
    </row>
    <row r="42" spans="1:37" ht="50.1" customHeight="1">
      <c r="A42" s="30" t="str">
        <f>IFERROR(VLOOKUP($C42,구분표!$A$2:$C$313,2,FALSE),"")</f>
        <v>안전행정위원회</v>
      </c>
      <c r="B42" s="22" t="str">
        <f>IFERROR(VLOOKUP($C42,구분표!$A$2:$C$313,3,FALSE),"")</f>
        <v>재난안전본부</v>
      </c>
      <c r="C42" s="28" t="s">
        <v>1316</v>
      </c>
      <c r="D42" s="32" t="s">
        <v>823</v>
      </c>
      <c r="E42" s="32" t="s">
        <v>826</v>
      </c>
      <c r="F42" s="33"/>
      <c r="G42" s="32">
        <v>51</v>
      </c>
      <c r="H42" s="193" t="s">
        <v>1307</v>
      </c>
      <c r="I42" s="167">
        <v>0</v>
      </c>
      <c r="J42" s="168"/>
      <c r="K42" s="169">
        <v>606</v>
      </c>
      <c r="L42" s="45">
        <f t="shared" si="18"/>
        <v>606</v>
      </c>
      <c r="M42" s="228"/>
      <c r="N42" s="229">
        <v>606</v>
      </c>
      <c r="O42" s="233">
        <f t="shared" si="31"/>
        <v>606</v>
      </c>
      <c r="P42" s="53" t="str">
        <f t="shared" si="32"/>
        <v>X</v>
      </c>
      <c r="Q42" s="93"/>
      <c r="R42" s="172" t="s">
        <v>883</v>
      </c>
      <c r="S42" s="171"/>
      <c r="T42" s="172" t="s">
        <v>883</v>
      </c>
      <c r="U42" s="37">
        <v>0</v>
      </c>
      <c r="V42" s="37">
        <v>606</v>
      </c>
      <c r="W42" s="25" t="str">
        <f t="shared" si="13"/>
        <v>OK</v>
      </c>
      <c r="Y42" s="25" t="s">
        <v>489</v>
      </c>
      <c r="Z42" s="37">
        <f t="shared" si="14"/>
        <v>0</v>
      </c>
      <c r="AA42" s="37">
        <f t="shared" si="15"/>
        <v>606</v>
      </c>
      <c r="AB42" s="25" t="str">
        <f t="shared" si="16"/>
        <v>OK</v>
      </c>
      <c r="AD42" s="25" t="str">
        <f t="shared" si="33"/>
        <v>세입없음</v>
      </c>
      <c r="AF42" s="22">
        <f t="shared" si="17"/>
        <v>106</v>
      </c>
      <c r="AG42" s="53" t="str">
        <f t="shared" si="34"/>
        <v>OK</v>
      </c>
      <c r="AI42" s="25" t="str">
        <f t="array" ref="AI42">IF(C42="","",INDEX(구분표!$I$2:$I$313, MATCH(1,(구분표!$E$2:$E$313='17년특출'!B42)*(구분표!$F$2:$F$313='17년특출'!C42)*(구분표!$G$2:$G$313='17년특출'!A42),0)))</f>
        <v>0182</v>
      </c>
      <c r="AK42" s="25"/>
    </row>
    <row r="43" spans="1:37" ht="50.1" customHeight="1">
      <c r="A43" s="30" t="str">
        <f>IFERROR(VLOOKUP($C43,구분표!$A$2:$C$313,2,FALSE),"")</f>
        <v>안전행정위원회</v>
      </c>
      <c r="B43" s="22" t="str">
        <f>IFERROR(VLOOKUP($C43,구분표!$A$2:$C$313,3,FALSE),"")</f>
        <v>재난안전본부</v>
      </c>
      <c r="C43" s="28" t="s">
        <v>1317</v>
      </c>
      <c r="D43" s="32" t="s">
        <v>823</v>
      </c>
      <c r="E43" s="32" t="s">
        <v>826</v>
      </c>
      <c r="F43" s="33"/>
      <c r="G43" s="32">
        <v>51</v>
      </c>
      <c r="H43" s="193" t="s">
        <v>1307</v>
      </c>
      <c r="I43" s="167">
        <v>0</v>
      </c>
      <c r="J43" s="168"/>
      <c r="K43" s="169">
        <v>606</v>
      </c>
      <c r="L43" s="45">
        <f t="shared" si="18"/>
        <v>606</v>
      </c>
      <c r="M43" s="228"/>
      <c r="N43" s="229">
        <v>606</v>
      </c>
      <c r="O43" s="233">
        <f t="shared" si="31"/>
        <v>606</v>
      </c>
      <c r="P43" s="53" t="str">
        <f t="shared" si="32"/>
        <v>X</v>
      </c>
      <c r="Q43" s="93"/>
      <c r="R43" s="172" t="s">
        <v>883</v>
      </c>
      <c r="S43" s="171"/>
      <c r="T43" s="172" t="s">
        <v>883</v>
      </c>
      <c r="U43" s="37">
        <v>0</v>
      </c>
      <c r="V43" s="37">
        <v>606</v>
      </c>
      <c r="W43" s="25" t="str">
        <f t="shared" si="13"/>
        <v>OK</v>
      </c>
      <c r="Y43" s="25" t="s">
        <v>489</v>
      </c>
      <c r="Z43" s="37">
        <f t="shared" si="14"/>
        <v>0</v>
      </c>
      <c r="AA43" s="37">
        <f t="shared" si="15"/>
        <v>606</v>
      </c>
      <c r="AB43" s="25" t="str">
        <f t="shared" si="16"/>
        <v>OK</v>
      </c>
      <c r="AD43" s="25" t="str">
        <f t="shared" si="33"/>
        <v>세입없음</v>
      </c>
      <c r="AF43" s="22">
        <f t="shared" si="17"/>
        <v>106</v>
      </c>
      <c r="AG43" s="53" t="str">
        <f t="shared" si="34"/>
        <v>OK</v>
      </c>
      <c r="AI43" s="25" t="str">
        <f t="array" ref="AI43">IF(C43="","",INDEX(구분표!$I$2:$I$313, MATCH(1,(구분표!$E$2:$E$313='17년특출'!B43)*(구분표!$F$2:$F$313='17년특출'!C43)*(구분표!$G$2:$G$313='17년특출'!A43),0)))</f>
        <v>0183</v>
      </c>
      <c r="AK43" s="25"/>
    </row>
    <row r="44" spans="1:37" ht="50.1" customHeight="1">
      <c r="A44" s="30" t="str">
        <f>IFERROR(VLOOKUP($C44,구분표!$A$2:$C$313,2,FALSE),"")</f>
        <v>안전행정위원회</v>
      </c>
      <c r="B44" s="22" t="str">
        <f>IFERROR(VLOOKUP($C44,구분표!$A$2:$C$313,3,FALSE),"")</f>
        <v>재난안전본부</v>
      </c>
      <c r="C44" s="28" t="s">
        <v>1318</v>
      </c>
      <c r="D44" s="32" t="s">
        <v>823</v>
      </c>
      <c r="E44" s="32" t="s">
        <v>826</v>
      </c>
      <c r="F44" s="33"/>
      <c r="G44" s="32">
        <v>51</v>
      </c>
      <c r="H44" s="193" t="s">
        <v>1307</v>
      </c>
      <c r="I44" s="167">
        <v>0</v>
      </c>
      <c r="J44" s="168"/>
      <c r="K44" s="169">
        <v>606</v>
      </c>
      <c r="L44" s="45">
        <f t="shared" si="18"/>
        <v>606</v>
      </c>
      <c r="M44" s="228"/>
      <c r="N44" s="229">
        <v>606</v>
      </c>
      <c r="O44" s="233">
        <f t="shared" si="31"/>
        <v>606</v>
      </c>
      <c r="P44" s="53" t="str">
        <f t="shared" si="32"/>
        <v>X</v>
      </c>
      <c r="Q44" s="93"/>
      <c r="R44" s="172" t="s">
        <v>883</v>
      </c>
      <c r="S44" s="171"/>
      <c r="T44" s="172" t="s">
        <v>883</v>
      </c>
      <c r="U44" s="37">
        <v>0</v>
      </c>
      <c r="V44" s="37">
        <v>606</v>
      </c>
      <c r="W44" s="25" t="str">
        <f t="shared" si="13"/>
        <v>OK</v>
      </c>
      <c r="Y44" s="25" t="s">
        <v>489</v>
      </c>
      <c r="Z44" s="37">
        <f t="shared" si="14"/>
        <v>0</v>
      </c>
      <c r="AA44" s="37">
        <f t="shared" si="15"/>
        <v>606</v>
      </c>
      <c r="AB44" s="25" t="str">
        <f t="shared" si="16"/>
        <v>OK</v>
      </c>
      <c r="AD44" s="25" t="str">
        <f t="shared" si="33"/>
        <v>세입없음</v>
      </c>
      <c r="AF44" s="22">
        <f t="shared" si="17"/>
        <v>106</v>
      </c>
      <c r="AG44" s="53" t="str">
        <f t="shared" si="34"/>
        <v>OK</v>
      </c>
      <c r="AI44" s="25" t="str">
        <f t="array" ref="AI44">IF(C44="","",INDEX(구분표!$I$2:$I$313, MATCH(1,(구분표!$E$2:$E$313='17년특출'!B44)*(구분표!$F$2:$F$313='17년특출'!C44)*(구분표!$G$2:$G$313='17년특출'!A44),0)))</f>
        <v>0184</v>
      </c>
      <c r="AK44" s="25"/>
    </row>
    <row r="45" spans="1:37" ht="50.1" customHeight="1">
      <c r="A45" s="30" t="str">
        <f>IFERROR(VLOOKUP($C45,구분표!$A$2:$C$313,2,FALSE),"")</f>
        <v>안전행정위원회</v>
      </c>
      <c r="B45" s="22" t="str">
        <f>IFERROR(VLOOKUP($C45,구분표!$A$2:$C$313,3,FALSE),"")</f>
        <v>재난안전본부</v>
      </c>
      <c r="C45" s="28" t="s">
        <v>1319</v>
      </c>
      <c r="D45" s="32" t="s">
        <v>823</v>
      </c>
      <c r="E45" s="32" t="s">
        <v>826</v>
      </c>
      <c r="F45" s="33"/>
      <c r="G45" s="32">
        <v>51</v>
      </c>
      <c r="H45" s="193" t="s">
        <v>1307</v>
      </c>
      <c r="I45" s="167">
        <v>0</v>
      </c>
      <c r="J45" s="168"/>
      <c r="K45" s="169">
        <v>606</v>
      </c>
      <c r="L45" s="45">
        <f t="shared" si="18"/>
        <v>606</v>
      </c>
      <c r="M45" s="228"/>
      <c r="N45" s="229">
        <v>606</v>
      </c>
      <c r="O45" s="233">
        <f t="shared" si="31"/>
        <v>606</v>
      </c>
      <c r="P45" s="53" t="str">
        <f t="shared" si="32"/>
        <v>X</v>
      </c>
      <c r="Q45" s="93"/>
      <c r="R45" s="172" t="s">
        <v>883</v>
      </c>
      <c r="S45" s="171"/>
      <c r="T45" s="172" t="s">
        <v>883</v>
      </c>
      <c r="U45" s="37">
        <v>0</v>
      </c>
      <c r="V45" s="37">
        <v>606</v>
      </c>
      <c r="W45" s="25" t="str">
        <f t="shared" ref="W45:W76" si="35">IF(SUM($J45:$K45)=SUM($U45:$V45),"OK","검토")</f>
        <v>OK</v>
      </c>
      <c r="Y45" s="25" t="s">
        <v>489</v>
      </c>
      <c r="Z45" s="37">
        <f t="shared" ref="Z45:Z76" si="36">IF($T45&lt;&gt;"도비",IF($R45="국도비","직접입력",SUM($M45:$N45)),)</f>
        <v>0</v>
      </c>
      <c r="AA45" s="37">
        <f t="shared" ref="AA45:AA76" si="37">IF($T45="도비",SUM(M45:N45),IF($R45="국도비","직접입력",SUM(M45:N45)-Z45))</f>
        <v>606</v>
      </c>
      <c r="AB45" s="25" t="str">
        <f t="shared" ref="AB45:AB76" si="38">IF(SUM(M45:N45)=SUM(Z45:AA45),"OK","검토")</f>
        <v>OK</v>
      </c>
      <c r="AD45" s="25" t="str">
        <f t="shared" si="33"/>
        <v>세입없음</v>
      </c>
      <c r="AF45" s="22">
        <f t="shared" ref="AF45:AF76" si="39">IF(AD45="","",COUNTIF($AD$7:$AD$123,AD45))</f>
        <v>106</v>
      </c>
      <c r="AG45" s="53" t="str">
        <f t="shared" si="34"/>
        <v>OK</v>
      </c>
      <c r="AI45" s="25" t="str">
        <f t="array" ref="AI45">IF(C45="","",INDEX(구분표!$I$2:$I$313, MATCH(1,(구분표!$E$2:$E$313='17년특출'!B45)*(구분표!$F$2:$F$313='17년특출'!C45)*(구분표!$G$2:$G$313='17년특출'!A45),0)))</f>
        <v>0185</v>
      </c>
      <c r="AK45" s="25"/>
    </row>
    <row r="46" spans="1:37" ht="50.1" customHeight="1">
      <c r="A46" s="30" t="str">
        <f>IFERROR(VLOOKUP($C46,구분표!$A$2:$C$313,2,FALSE),"")</f>
        <v>안전행정위원회</v>
      </c>
      <c r="B46" s="22" t="str">
        <f>IFERROR(VLOOKUP($C46,구분표!$A$2:$C$313,3,FALSE),"")</f>
        <v>재난안전본부</v>
      </c>
      <c r="C46" s="28" t="s">
        <v>1320</v>
      </c>
      <c r="D46" s="32" t="s">
        <v>823</v>
      </c>
      <c r="E46" s="32" t="s">
        <v>826</v>
      </c>
      <c r="F46" s="33"/>
      <c r="G46" s="32">
        <v>51</v>
      </c>
      <c r="H46" s="193" t="s">
        <v>1307</v>
      </c>
      <c r="I46" s="167">
        <v>0</v>
      </c>
      <c r="J46" s="168"/>
      <c r="K46" s="169">
        <v>606</v>
      </c>
      <c r="L46" s="45">
        <f t="shared" si="18"/>
        <v>606</v>
      </c>
      <c r="M46" s="228"/>
      <c r="N46" s="229">
        <v>606</v>
      </c>
      <c r="O46" s="233">
        <f t="shared" si="31"/>
        <v>606</v>
      </c>
      <c r="P46" s="53" t="str">
        <f t="shared" si="32"/>
        <v>X</v>
      </c>
      <c r="Q46" s="93"/>
      <c r="R46" s="172" t="s">
        <v>883</v>
      </c>
      <c r="S46" s="171"/>
      <c r="T46" s="172" t="s">
        <v>883</v>
      </c>
      <c r="U46" s="37">
        <v>0</v>
      </c>
      <c r="V46" s="37">
        <v>606</v>
      </c>
      <c r="W46" s="25" t="str">
        <f t="shared" si="35"/>
        <v>OK</v>
      </c>
      <c r="Y46" s="25" t="s">
        <v>489</v>
      </c>
      <c r="Z46" s="37">
        <f t="shared" si="36"/>
        <v>0</v>
      </c>
      <c r="AA46" s="37">
        <f t="shared" si="37"/>
        <v>606</v>
      </c>
      <c r="AB46" s="25" t="str">
        <f t="shared" si="38"/>
        <v>OK</v>
      </c>
      <c r="AD46" s="25" t="str">
        <f t="shared" si="33"/>
        <v>세입없음</v>
      </c>
      <c r="AF46" s="22">
        <f t="shared" si="39"/>
        <v>106</v>
      </c>
      <c r="AG46" s="53" t="str">
        <f t="shared" si="34"/>
        <v>OK</v>
      </c>
      <c r="AI46" s="25" t="str">
        <f t="array" ref="AI46">IF(C46="","",INDEX(구분표!$I$2:$I$313, MATCH(1,(구분표!$E$2:$E$313='17년특출'!B46)*(구분표!$F$2:$F$313='17년특출'!C46)*(구분표!$G$2:$G$313='17년특출'!A46),0)))</f>
        <v>0186</v>
      </c>
      <c r="AK46" s="25"/>
    </row>
    <row r="47" spans="1:37" ht="50.1" customHeight="1">
      <c r="A47" s="30" t="str">
        <f>IFERROR(VLOOKUP($C47,구분표!$A$2:$C$313,2,FALSE),"")</f>
        <v>안전행정위원회</v>
      </c>
      <c r="B47" s="22" t="str">
        <f>IFERROR(VLOOKUP($C47,구분표!$A$2:$C$313,3,FALSE),"")</f>
        <v>재난안전본부</v>
      </c>
      <c r="C47" s="28" t="s">
        <v>1321</v>
      </c>
      <c r="D47" s="32" t="s">
        <v>823</v>
      </c>
      <c r="E47" s="32" t="s">
        <v>826</v>
      </c>
      <c r="F47" s="33"/>
      <c r="G47" s="32">
        <v>51</v>
      </c>
      <c r="H47" s="193" t="s">
        <v>1307</v>
      </c>
      <c r="I47" s="167">
        <v>0</v>
      </c>
      <c r="J47" s="168"/>
      <c r="K47" s="169">
        <v>606</v>
      </c>
      <c r="L47" s="45">
        <f t="shared" si="18"/>
        <v>606</v>
      </c>
      <c r="M47" s="228"/>
      <c r="N47" s="229">
        <v>606</v>
      </c>
      <c r="O47" s="233">
        <f t="shared" si="31"/>
        <v>606</v>
      </c>
      <c r="P47" s="53" t="str">
        <f t="shared" si="32"/>
        <v>X</v>
      </c>
      <c r="Q47" s="93"/>
      <c r="R47" s="172" t="s">
        <v>883</v>
      </c>
      <c r="S47" s="171"/>
      <c r="T47" s="172" t="s">
        <v>883</v>
      </c>
      <c r="U47" s="37">
        <v>0</v>
      </c>
      <c r="V47" s="37">
        <v>606</v>
      </c>
      <c r="W47" s="25" t="str">
        <f t="shared" si="35"/>
        <v>OK</v>
      </c>
      <c r="Y47" s="25" t="s">
        <v>489</v>
      </c>
      <c r="Z47" s="37">
        <f t="shared" si="36"/>
        <v>0</v>
      </c>
      <c r="AA47" s="37">
        <f t="shared" si="37"/>
        <v>606</v>
      </c>
      <c r="AB47" s="25" t="str">
        <f t="shared" si="38"/>
        <v>OK</v>
      </c>
      <c r="AD47" s="25" t="str">
        <f t="shared" si="33"/>
        <v>세입없음</v>
      </c>
      <c r="AF47" s="22">
        <f t="shared" si="39"/>
        <v>106</v>
      </c>
      <c r="AG47" s="53" t="str">
        <f t="shared" si="34"/>
        <v>OK</v>
      </c>
      <c r="AI47" s="25" t="str">
        <f t="array" ref="AI47">IF(C47="","",INDEX(구분표!$I$2:$I$313, MATCH(1,(구분표!$E$2:$E$313='17년특출'!B47)*(구분표!$F$2:$F$313='17년특출'!C47)*(구분표!$G$2:$G$313='17년특출'!A47),0)))</f>
        <v>0187</v>
      </c>
      <c r="AK47" s="25"/>
    </row>
    <row r="48" spans="1:37" ht="50.1" customHeight="1">
      <c r="A48" s="30" t="str">
        <f>IFERROR(VLOOKUP($C48,구분표!$A$2:$C$313,2,FALSE),"")</f>
        <v>안전행정위원회</v>
      </c>
      <c r="B48" s="22" t="str">
        <f>IFERROR(VLOOKUP($C48,구분표!$A$2:$C$313,3,FALSE),"")</f>
        <v>재난안전본부</v>
      </c>
      <c r="C48" s="28" t="s">
        <v>1322</v>
      </c>
      <c r="D48" s="32" t="s">
        <v>823</v>
      </c>
      <c r="E48" s="32" t="s">
        <v>826</v>
      </c>
      <c r="F48" s="33"/>
      <c r="G48" s="32">
        <v>51</v>
      </c>
      <c r="H48" s="193" t="s">
        <v>1307</v>
      </c>
      <c r="I48" s="167">
        <v>0</v>
      </c>
      <c r="J48" s="168"/>
      <c r="K48" s="169">
        <v>606</v>
      </c>
      <c r="L48" s="45">
        <f t="shared" si="18"/>
        <v>606</v>
      </c>
      <c r="M48" s="228"/>
      <c r="N48" s="229">
        <v>606</v>
      </c>
      <c r="O48" s="233">
        <f t="shared" ref="O48:O57" si="40">I48+M48+N48</f>
        <v>606</v>
      </c>
      <c r="P48" s="53" t="str">
        <f t="shared" ref="P48:P57" si="41">IF(AND((L48=0),(O48&gt;0)),"O",IF(AND((J48&lt;0),(L48-O48&lt;0)),"O","X"))</f>
        <v>X</v>
      </c>
      <c r="Q48" s="93"/>
      <c r="R48" s="172" t="s">
        <v>883</v>
      </c>
      <c r="S48" s="171"/>
      <c r="T48" s="172" t="s">
        <v>883</v>
      </c>
      <c r="U48" s="37">
        <v>0</v>
      </c>
      <c r="V48" s="37">
        <v>606</v>
      </c>
      <c r="W48" s="25" t="str">
        <f t="shared" si="35"/>
        <v>OK</v>
      </c>
      <c r="Y48" s="25" t="s">
        <v>489</v>
      </c>
      <c r="Z48" s="37">
        <f t="shared" si="36"/>
        <v>0</v>
      </c>
      <c r="AA48" s="37">
        <f t="shared" si="37"/>
        <v>606</v>
      </c>
      <c r="AB48" s="25" t="str">
        <f t="shared" si="38"/>
        <v>OK</v>
      </c>
      <c r="AD48" s="25" t="str">
        <f t="shared" ref="AD48:AD57" si="42">IF(T48="","",IF(T48="도비","세입없음","직접입력"))</f>
        <v>세입없음</v>
      </c>
      <c r="AF48" s="22">
        <f t="shared" si="39"/>
        <v>106</v>
      </c>
      <c r="AG48" s="53" t="str">
        <f t="shared" ref="AG48:AG57" si="43">IF(T48="","",IF(AND(T48="도비",AD48="세입없음"),"OK",IF(AND(T48&lt;&gt;"도비",AD48&lt;&gt;""),"OK","@@")))</f>
        <v>OK</v>
      </c>
      <c r="AI48" s="25" t="str">
        <f t="array" ref="AI48">IF(C48="","",INDEX(구분표!$I$2:$I$313, MATCH(1,(구분표!$E$2:$E$313='17년특출'!B48)*(구분표!$F$2:$F$313='17년특출'!C48)*(구분표!$G$2:$G$313='17년특출'!A48),0)))</f>
        <v>0188</v>
      </c>
      <c r="AK48" s="25"/>
    </row>
    <row r="49" spans="1:37" ht="50.1" customHeight="1">
      <c r="A49" s="30" t="str">
        <f>IFERROR(VLOOKUP($C49,구분표!$A$2:$C$313,2,FALSE),"")</f>
        <v>안전행정위원회</v>
      </c>
      <c r="B49" s="22" t="str">
        <f>IFERROR(VLOOKUP($C49,구분표!$A$2:$C$313,3,FALSE),"")</f>
        <v>재난안전본부</v>
      </c>
      <c r="C49" s="28" t="s">
        <v>1323</v>
      </c>
      <c r="D49" s="32" t="s">
        <v>823</v>
      </c>
      <c r="E49" s="32" t="s">
        <v>826</v>
      </c>
      <c r="F49" s="33"/>
      <c r="G49" s="32">
        <v>51</v>
      </c>
      <c r="H49" s="193" t="s">
        <v>1307</v>
      </c>
      <c r="I49" s="167">
        <v>0</v>
      </c>
      <c r="J49" s="168"/>
      <c r="K49" s="169">
        <v>606</v>
      </c>
      <c r="L49" s="45">
        <f t="shared" si="18"/>
        <v>606</v>
      </c>
      <c r="M49" s="228"/>
      <c r="N49" s="229">
        <v>606</v>
      </c>
      <c r="O49" s="233">
        <f t="shared" si="40"/>
        <v>606</v>
      </c>
      <c r="P49" s="53" t="str">
        <f t="shared" si="41"/>
        <v>X</v>
      </c>
      <c r="Q49" s="93"/>
      <c r="R49" s="175" t="s">
        <v>883</v>
      </c>
      <c r="S49" s="174"/>
      <c r="T49" s="175" t="s">
        <v>883</v>
      </c>
      <c r="U49" s="37">
        <v>0</v>
      </c>
      <c r="V49" s="37">
        <v>606</v>
      </c>
      <c r="W49" s="25" t="str">
        <f t="shared" si="35"/>
        <v>OK</v>
      </c>
      <c r="Y49" s="25" t="s">
        <v>489</v>
      </c>
      <c r="Z49" s="37">
        <f t="shared" si="36"/>
        <v>0</v>
      </c>
      <c r="AA49" s="37">
        <f t="shared" si="37"/>
        <v>606</v>
      </c>
      <c r="AB49" s="25" t="str">
        <f t="shared" si="38"/>
        <v>OK</v>
      </c>
      <c r="AD49" s="25" t="str">
        <f t="shared" si="42"/>
        <v>세입없음</v>
      </c>
      <c r="AF49" s="22">
        <f t="shared" si="39"/>
        <v>106</v>
      </c>
      <c r="AG49" s="53" t="str">
        <f t="shared" si="43"/>
        <v>OK</v>
      </c>
      <c r="AI49" s="25" t="str">
        <f t="array" ref="AI49">IF(C49="","",INDEX(구분표!$I$2:$I$313, MATCH(1,(구분표!$E$2:$E$313='17년특출'!B49)*(구분표!$F$2:$F$313='17년특출'!C49)*(구분표!$G$2:$G$313='17년특출'!A49),0)))</f>
        <v>0189</v>
      </c>
      <c r="AK49" s="25"/>
    </row>
    <row r="50" spans="1:37" ht="50.1" customHeight="1">
      <c r="A50" s="30" t="str">
        <f>IFERROR(VLOOKUP($C50,구분표!$A$2:$C$313,2,FALSE),"")</f>
        <v>안전행정위원회</v>
      </c>
      <c r="B50" s="22" t="str">
        <f>IFERROR(VLOOKUP($C50,구분표!$A$2:$C$313,3,FALSE),"")</f>
        <v>재난안전본부</v>
      </c>
      <c r="C50" s="28" t="s">
        <v>1324</v>
      </c>
      <c r="D50" s="32" t="s">
        <v>823</v>
      </c>
      <c r="E50" s="32" t="s">
        <v>826</v>
      </c>
      <c r="F50" s="33"/>
      <c r="G50" s="32">
        <v>51</v>
      </c>
      <c r="H50" s="193" t="s">
        <v>1307</v>
      </c>
      <c r="I50" s="167">
        <v>0</v>
      </c>
      <c r="J50" s="168"/>
      <c r="K50" s="169">
        <v>606</v>
      </c>
      <c r="L50" s="45">
        <f t="shared" si="18"/>
        <v>606</v>
      </c>
      <c r="M50" s="228"/>
      <c r="N50" s="229">
        <v>606</v>
      </c>
      <c r="O50" s="233">
        <f t="shared" si="40"/>
        <v>606</v>
      </c>
      <c r="P50" s="53" t="str">
        <f t="shared" si="41"/>
        <v>X</v>
      </c>
      <c r="Q50" s="93"/>
      <c r="R50" s="175" t="s">
        <v>883</v>
      </c>
      <c r="S50" s="174"/>
      <c r="T50" s="175" t="s">
        <v>883</v>
      </c>
      <c r="U50" s="37">
        <v>0</v>
      </c>
      <c r="V50" s="37">
        <v>606</v>
      </c>
      <c r="W50" s="25" t="str">
        <f t="shared" si="35"/>
        <v>OK</v>
      </c>
      <c r="Y50" s="25" t="s">
        <v>489</v>
      </c>
      <c r="Z50" s="37">
        <f t="shared" si="36"/>
        <v>0</v>
      </c>
      <c r="AA50" s="37">
        <f t="shared" si="37"/>
        <v>606</v>
      </c>
      <c r="AB50" s="25" t="str">
        <f t="shared" si="38"/>
        <v>OK</v>
      </c>
      <c r="AD50" s="25" t="str">
        <f t="shared" si="42"/>
        <v>세입없음</v>
      </c>
      <c r="AF50" s="22">
        <f t="shared" si="39"/>
        <v>106</v>
      </c>
      <c r="AG50" s="53" t="str">
        <f t="shared" si="43"/>
        <v>OK</v>
      </c>
      <c r="AI50" s="25" t="str">
        <f t="array" ref="AI50">IF(C50="","",INDEX(구분표!$I$2:$I$313, MATCH(1,(구분표!$E$2:$E$313='17년특출'!B50)*(구분표!$F$2:$F$313='17년특출'!C50)*(구분표!$G$2:$G$313='17년특출'!A50),0)))</f>
        <v>0190</v>
      </c>
      <c r="AK50" s="25"/>
    </row>
    <row r="51" spans="1:37" ht="50.1" customHeight="1">
      <c r="A51" s="30" t="str">
        <f>IFERROR(VLOOKUP($C51,구분표!$A$2:$C$313,2,FALSE),"")</f>
        <v>안전행정위원회</v>
      </c>
      <c r="B51" s="22" t="str">
        <f>IFERROR(VLOOKUP($C51,구분표!$A$2:$C$313,3,FALSE),"")</f>
        <v>재난안전본부</v>
      </c>
      <c r="C51" s="28" t="s">
        <v>1325</v>
      </c>
      <c r="D51" s="32" t="s">
        <v>823</v>
      </c>
      <c r="E51" s="32" t="s">
        <v>826</v>
      </c>
      <c r="F51" s="33"/>
      <c r="G51" s="32">
        <v>51</v>
      </c>
      <c r="H51" s="193" t="s">
        <v>1307</v>
      </c>
      <c r="I51" s="167">
        <v>0</v>
      </c>
      <c r="J51" s="168"/>
      <c r="K51" s="169">
        <v>606</v>
      </c>
      <c r="L51" s="45">
        <f t="shared" si="18"/>
        <v>606</v>
      </c>
      <c r="M51" s="228"/>
      <c r="N51" s="229">
        <v>606</v>
      </c>
      <c r="O51" s="233">
        <f t="shared" si="40"/>
        <v>606</v>
      </c>
      <c r="P51" s="53" t="str">
        <f t="shared" si="41"/>
        <v>X</v>
      </c>
      <c r="Q51" s="93"/>
      <c r="R51" s="175" t="s">
        <v>883</v>
      </c>
      <c r="S51" s="174"/>
      <c r="T51" s="175" t="s">
        <v>883</v>
      </c>
      <c r="U51" s="37">
        <v>0</v>
      </c>
      <c r="V51" s="37">
        <v>606</v>
      </c>
      <c r="W51" s="25" t="str">
        <f t="shared" si="35"/>
        <v>OK</v>
      </c>
      <c r="Y51" s="25" t="s">
        <v>489</v>
      </c>
      <c r="Z51" s="37">
        <f t="shared" si="36"/>
        <v>0</v>
      </c>
      <c r="AA51" s="37">
        <f t="shared" si="37"/>
        <v>606</v>
      </c>
      <c r="AB51" s="25" t="str">
        <f t="shared" si="38"/>
        <v>OK</v>
      </c>
      <c r="AD51" s="25" t="str">
        <f t="shared" si="42"/>
        <v>세입없음</v>
      </c>
      <c r="AF51" s="22">
        <f t="shared" si="39"/>
        <v>106</v>
      </c>
      <c r="AG51" s="53" t="str">
        <f t="shared" si="43"/>
        <v>OK</v>
      </c>
      <c r="AI51" s="25" t="str">
        <f t="array" ref="AI51">IF(C51="","",INDEX(구분표!$I$2:$I$313, MATCH(1,(구분표!$E$2:$E$313='17년특출'!B51)*(구분표!$F$2:$F$313='17년특출'!C51)*(구분표!$G$2:$G$313='17년특출'!A51),0)))</f>
        <v>0191</v>
      </c>
      <c r="AK51" s="25"/>
    </row>
    <row r="52" spans="1:37" ht="50.1" customHeight="1">
      <c r="A52" s="30" t="str">
        <f>IFERROR(VLOOKUP($C52,구분표!$A$2:$C$313,2,FALSE),"")</f>
        <v>안전행정위원회</v>
      </c>
      <c r="B52" s="22" t="str">
        <f>IFERROR(VLOOKUP($C52,구분표!$A$2:$C$313,3,FALSE),"")</f>
        <v>재난안전본부</v>
      </c>
      <c r="C52" s="28" t="s">
        <v>1326</v>
      </c>
      <c r="D52" s="32" t="s">
        <v>823</v>
      </c>
      <c r="E52" s="32" t="s">
        <v>826</v>
      </c>
      <c r="F52" s="33"/>
      <c r="G52" s="32">
        <v>51</v>
      </c>
      <c r="H52" s="193" t="s">
        <v>1307</v>
      </c>
      <c r="I52" s="167">
        <v>0</v>
      </c>
      <c r="J52" s="168"/>
      <c r="K52" s="169">
        <v>606</v>
      </c>
      <c r="L52" s="45">
        <f t="shared" si="18"/>
        <v>606</v>
      </c>
      <c r="M52" s="228"/>
      <c r="N52" s="229">
        <v>606</v>
      </c>
      <c r="O52" s="233">
        <f t="shared" si="40"/>
        <v>606</v>
      </c>
      <c r="P52" s="53" t="str">
        <f t="shared" si="41"/>
        <v>X</v>
      </c>
      <c r="Q52" s="93"/>
      <c r="R52" s="175" t="s">
        <v>883</v>
      </c>
      <c r="S52" s="174"/>
      <c r="T52" s="175" t="s">
        <v>883</v>
      </c>
      <c r="U52" s="37">
        <v>0</v>
      </c>
      <c r="V52" s="37">
        <v>606</v>
      </c>
      <c r="W52" s="25" t="str">
        <f t="shared" si="35"/>
        <v>OK</v>
      </c>
      <c r="Y52" s="25" t="s">
        <v>489</v>
      </c>
      <c r="Z52" s="37">
        <f t="shared" si="36"/>
        <v>0</v>
      </c>
      <c r="AA52" s="37">
        <f t="shared" si="37"/>
        <v>606</v>
      </c>
      <c r="AB52" s="25" t="str">
        <f t="shared" si="38"/>
        <v>OK</v>
      </c>
      <c r="AD52" s="25" t="str">
        <f t="shared" si="42"/>
        <v>세입없음</v>
      </c>
      <c r="AF52" s="22">
        <f t="shared" si="39"/>
        <v>106</v>
      </c>
      <c r="AG52" s="53" t="str">
        <f t="shared" si="43"/>
        <v>OK</v>
      </c>
      <c r="AI52" s="25" t="str">
        <f t="array" ref="AI52">IF(C52="","",INDEX(구분표!$I$2:$I$313, MATCH(1,(구분표!$E$2:$E$313='17년특출'!B52)*(구분표!$F$2:$F$313='17년특출'!C52)*(구분표!$G$2:$G$313='17년특출'!A52),0)))</f>
        <v>0192</v>
      </c>
      <c r="AK52" s="25"/>
    </row>
    <row r="53" spans="1:37" ht="50.1" customHeight="1">
      <c r="A53" s="30" t="str">
        <f>IFERROR(VLOOKUP($C53,구분표!$A$2:$C$313,2,FALSE),"")</f>
        <v>안전행정위원회</v>
      </c>
      <c r="B53" s="22" t="str">
        <f>IFERROR(VLOOKUP($C53,구분표!$A$2:$C$313,3,FALSE),"")</f>
        <v>재난안전본부</v>
      </c>
      <c r="C53" s="28" t="s">
        <v>1327</v>
      </c>
      <c r="D53" s="32" t="s">
        <v>823</v>
      </c>
      <c r="E53" s="32" t="s">
        <v>826</v>
      </c>
      <c r="F53" s="33"/>
      <c r="G53" s="32">
        <v>51</v>
      </c>
      <c r="H53" s="193" t="s">
        <v>1307</v>
      </c>
      <c r="I53" s="167">
        <v>0</v>
      </c>
      <c r="J53" s="168"/>
      <c r="K53" s="169">
        <v>606</v>
      </c>
      <c r="L53" s="45">
        <f t="shared" si="18"/>
        <v>606</v>
      </c>
      <c r="M53" s="228"/>
      <c r="N53" s="229">
        <v>606</v>
      </c>
      <c r="O53" s="233">
        <f t="shared" si="40"/>
        <v>606</v>
      </c>
      <c r="P53" s="53" t="str">
        <f t="shared" si="41"/>
        <v>X</v>
      </c>
      <c r="Q53" s="93"/>
      <c r="R53" s="175" t="s">
        <v>883</v>
      </c>
      <c r="S53" s="174"/>
      <c r="T53" s="175" t="s">
        <v>883</v>
      </c>
      <c r="U53" s="37">
        <v>0</v>
      </c>
      <c r="V53" s="37">
        <v>606</v>
      </c>
      <c r="W53" s="25" t="str">
        <f t="shared" si="35"/>
        <v>OK</v>
      </c>
      <c r="Y53" s="25" t="s">
        <v>489</v>
      </c>
      <c r="Z53" s="37">
        <f t="shared" si="36"/>
        <v>0</v>
      </c>
      <c r="AA53" s="37">
        <f t="shared" si="37"/>
        <v>606</v>
      </c>
      <c r="AB53" s="25" t="str">
        <f t="shared" si="38"/>
        <v>OK</v>
      </c>
      <c r="AD53" s="25" t="str">
        <f t="shared" si="42"/>
        <v>세입없음</v>
      </c>
      <c r="AF53" s="22">
        <f t="shared" si="39"/>
        <v>106</v>
      </c>
      <c r="AG53" s="53" t="str">
        <f t="shared" si="43"/>
        <v>OK</v>
      </c>
      <c r="AI53" s="25" t="str">
        <f t="array" ref="AI53">IF(C53="","",INDEX(구분표!$I$2:$I$313, MATCH(1,(구분표!$E$2:$E$313='17년특출'!B53)*(구분표!$F$2:$F$313='17년특출'!C53)*(구분표!$G$2:$G$313='17년특출'!A53),0)))</f>
        <v>0193</v>
      </c>
      <c r="AK53" s="25"/>
    </row>
    <row r="54" spans="1:37" ht="50.1" customHeight="1">
      <c r="A54" s="30" t="str">
        <f>IFERROR(VLOOKUP($C54,구분표!$A$2:$C$313,2,FALSE),"")</f>
        <v>안전행정위원회</v>
      </c>
      <c r="B54" s="22" t="str">
        <f>IFERROR(VLOOKUP($C54,구분표!$A$2:$C$313,3,FALSE),"")</f>
        <v>재난안전본부</v>
      </c>
      <c r="C54" s="28" t="s">
        <v>1328</v>
      </c>
      <c r="D54" s="32" t="s">
        <v>823</v>
      </c>
      <c r="E54" s="32" t="s">
        <v>826</v>
      </c>
      <c r="F54" s="33"/>
      <c r="G54" s="32">
        <v>51</v>
      </c>
      <c r="H54" s="193" t="s">
        <v>1307</v>
      </c>
      <c r="I54" s="167">
        <v>0</v>
      </c>
      <c r="J54" s="168"/>
      <c r="K54" s="169">
        <v>606</v>
      </c>
      <c r="L54" s="45">
        <f t="shared" si="18"/>
        <v>606</v>
      </c>
      <c r="M54" s="228"/>
      <c r="N54" s="229">
        <v>606</v>
      </c>
      <c r="O54" s="233">
        <f t="shared" si="40"/>
        <v>606</v>
      </c>
      <c r="P54" s="53" t="str">
        <f t="shared" si="41"/>
        <v>X</v>
      </c>
      <c r="Q54" s="93"/>
      <c r="R54" s="175" t="s">
        <v>883</v>
      </c>
      <c r="S54" s="174"/>
      <c r="T54" s="175" t="s">
        <v>883</v>
      </c>
      <c r="U54" s="37">
        <v>0</v>
      </c>
      <c r="V54" s="37">
        <v>606</v>
      </c>
      <c r="W54" s="25" t="str">
        <f t="shared" si="35"/>
        <v>OK</v>
      </c>
      <c r="Y54" s="25" t="s">
        <v>489</v>
      </c>
      <c r="Z54" s="37">
        <f t="shared" si="36"/>
        <v>0</v>
      </c>
      <c r="AA54" s="37">
        <f t="shared" si="37"/>
        <v>606</v>
      </c>
      <c r="AB54" s="25" t="str">
        <f t="shared" si="38"/>
        <v>OK</v>
      </c>
      <c r="AD54" s="25" t="str">
        <f t="shared" si="42"/>
        <v>세입없음</v>
      </c>
      <c r="AF54" s="22">
        <f t="shared" si="39"/>
        <v>106</v>
      </c>
      <c r="AG54" s="53" t="str">
        <f t="shared" si="43"/>
        <v>OK</v>
      </c>
      <c r="AI54" s="25" t="str">
        <f t="array" ref="AI54">IF(C54="","",INDEX(구분표!$I$2:$I$313, MATCH(1,(구분표!$E$2:$E$313='17년특출'!B54)*(구분표!$F$2:$F$313='17년특출'!C54)*(구분표!$G$2:$G$313='17년특출'!A54),0)))</f>
        <v>0194</v>
      </c>
      <c r="AK54" s="25"/>
    </row>
    <row r="55" spans="1:37" ht="50.1" customHeight="1">
      <c r="A55" s="30" t="str">
        <f>IFERROR(VLOOKUP($C55,구분표!$A$2:$C$313,2,FALSE),"")</f>
        <v>안전행정위원회</v>
      </c>
      <c r="B55" s="22" t="str">
        <f>IFERROR(VLOOKUP($C55,구분표!$A$2:$C$313,3,FALSE),"")</f>
        <v>재난안전본부</v>
      </c>
      <c r="C55" s="28" t="s">
        <v>1329</v>
      </c>
      <c r="D55" s="32" t="s">
        <v>823</v>
      </c>
      <c r="E55" s="32" t="s">
        <v>826</v>
      </c>
      <c r="F55" s="33"/>
      <c r="G55" s="32">
        <v>51</v>
      </c>
      <c r="H55" s="193" t="s">
        <v>1307</v>
      </c>
      <c r="I55" s="167">
        <v>0</v>
      </c>
      <c r="J55" s="168"/>
      <c r="K55" s="169">
        <v>606</v>
      </c>
      <c r="L55" s="45">
        <f t="shared" si="18"/>
        <v>606</v>
      </c>
      <c r="M55" s="228"/>
      <c r="N55" s="229">
        <v>606</v>
      </c>
      <c r="O55" s="233">
        <f t="shared" si="40"/>
        <v>606</v>
      </c>
      <c r="P55" s="53" t="str">
        <f t="shared" si="41"/>
        <v>X</v>
      </c>
      <c r="Q55" s="93"/>
      <c r="R55" s="175" t="s">
        <v>883</v>
      </c>
      <c r="S55" s="174"/>
      <c r="T55" s="175" t="s">
        <v>883</v>
      </c>
      <c r="U55" s="37">
        <v>0</v>
      </c>
      <c r="V55" s="37">
        <v>606</v>
      </c>
      <c r="W55" s="25" t="str">
        <f t="shared" si="35"/>
        <v>OK</v>
      </c>
      <c r="Y55" s="25" t="s">
        <v>489</v>
      </c>
      <c r="Z55" s="37">
        <f t="shared" si="36"/>
        <v>0</v>
      </c>
      <c r="AA55" s="37">
        <f t="shared" si="37"/>
        <v>606</v>
      </c>
      <c r="AB55" s="25" t="str">
        <f t="shared" si="38"/>
        <v>OK</v>
      </c>
      <c r="AD55" s="25" t="str">
        <f t="shared" si="42"/>
        <v>세입없음</v>
      </c>
      <c r="AF55" s="22">
        <f t="shared" si="39"/>
        <v>106</v>
      </c>
      <c r="AG55" s="53" t="str">
        <f t="shared" si="43"/>
        <v>OK</v>
      </c>
      <c r="AI55" s="25" t="str">
        <f t="array" ref="AI55">IF(C55="","",INDEX(구분표!$I$2:$I$313, MATCH(1,(구분표!$E$2:$E$313='17년특출'!B55)*(구분표!$F$2:$F$313='17년특출'!C55)*(구분표!$G$2:$G$313='17년특출'!A55),0)))</f>
        <v>0195</v>
      </c>
      <c r="AK55" s="25"/>
    </row>
    <row r="56" spans="1:37" ht="50.1" customHeight="1">
      <c r="A56" s="30" t="str">
        <f>IFERROR(VLOOKUP($C56,구분표!$A$2:$C$313,2,FALSE),"")</f>
        <v>안전행정위원회</v>
      </c>
      <c r="B56" s="22" t="str">
        <f>IFERROR(VLOOKUP($C56,구분표!$A$2:$C$313,3,FALSE),"")</f>
        <v>재난안전본부</v>
      </c>
      <c r="C56" s="28" t="s">
        <v>1293</v>
      </c>
      <c r="D56" s="32" t="s">
        <v>1330</v>
      </c>
      <c r="E56" s="32" t="s">
        <v>826</v>
      </c>
      <c r="F56" s="33"/>
      <c r="G56" s="32">
        <v>49</v>
      </c>
      <c r="H56" s="193" t="s">
        <v>1331</v>
      </c>
      <c r="I56" s="167">
        <v>0</v>
      </c>
      <c r="J56" s="168"/>
      <c r="K56" s="169">
        <v>4300</v>
      </c>
      <c r="L56" s="45">
        <f t="shared" si="18"/>
        <v>4300</v>
      </c>
      <c r="M56" s="228"/>
      <c r="N56" s="229">
        <v>4300</v>
      </c>
      <c r="O56" s="233">
        <f t="shared" si="40"/>
        <v>4300</v>
      </c>
      <c r="P56" s="53" t="str">
        <f t="shared" si="41"/>
        <v>X</v>
      </c>
      <c r="Q56" s="93"/>
      <c r="R56" s="175" t="s">
        <v>883</v>
      </c>
      <c r="S56" s="174"/>
      <c r="T56" s="175" t="s">
        <v>883</v>
      </c>
      <c r="U56" s="37">
        <v>0</v>
      </c>
      <c r="V56" s="37">
        <v>4300</v>
      </c>
      <c r="W56" s="25" t="str">
        <f t="shared" si="35"/>
        <v>OK</v>
      </c>
      <c r="Y56" s="25" t="s">
        <v>489</v>
      </c>
      <c r="Z56" s="37">
        <f t="shared" si="36"/>
        <v>0</v>
      </c>
      <c r="AA56" s="37">
        <f t="shared" si="37"/>
        <v>4300</v>
      </c>
      <c r="AB56" s="25" t="str">
        <f t="shared" si="38"/>
        <v>OK</v>
      </c>
      <c r="AD56" s="25" t="str">
        <f t="shared" si="42"/>
        <v>세입없음</v>
      </c>
      <c r="AF56" s="22">
        <f t="shared" si="39"/>
        <v>106</v>
      </c>
      <c r="AG56" s="53" t="str">
        <f t="shared" si="43"/>
        <v>OK</v>
      </c>
      <c r="AI56" s="25" t="str">
        <f t="array" ref="AI56">IF(C56="","",INDEX(구분표!$I$2:$I$313, MATCH(1,(구분표!$E$2:$E$313='17년특출'!B56)*(구분표!$F$2:$F$313='17년특출'!C56)*(구분표!$G$2:$G$313='17년특출'!A56),0)))</f>
        <v>0161</v>
      </c>
      <c r="AK56" s="25"/>
    </row>
    <row r="57" spans="1:37" ht="50.1" customHeight="1">
      <c r="A57" s="30" t="str">
        <f>IFERROR(VLOOKUP($C57,구분표!$A$2:$C$313,2,FALSE),"")</f>
        <v>안전행정위원회</v>
      </c>
      <c r="B57" s="22" t="str">
        <f>IFERROR(VLOOKUP($C57,구분표!$A$2:$C$313,3,FALSE),"")</f>
        <v>재난안전본부</v>
      </c>
      <c r="C57" s="28" t="s">
        <v>1293</v>
      </c>
      <c r="D57" s="32" t="s">
        <v>1330</v>
      </c>
      <c r="E57" s="32" t="s">
        <v>826</v>
      </c>
      <c r="F57" s="33"/>
      <c r="G57" s="32">
        <v>49</v>
      </c>
      <c r="H57" s="193" t="s">
        <v>1332</v>
      </c>
      <c r="I57" s="167">
        <v>0</v>
      </c>
      <c r="J57" s="168"/>
      <c r="K57" s="169">
        <v>8000</v>
      </c>
      <c r="L57" s="45">
        <f t="shared" si="18"/>
        <v>8000</v>
      </c>
      <c r="M57" s="228"/>
      <c r="N57" s="229">
        <v>8000</v>
      </c>
      <c r="O57" s="233">
        <f t="shared" si="40"/>
        <v>8000</v>
      </c>
      <c r="P57" s="53" t="str">
        <f t="shared" si="41"/>
        <v>X</v>
      </c>
      <c r="Q57" s="93"/>
      <c r="R57" s="175" t="s">
        <v>883</v>
      </c>
      <c r="S57" s="174"/>
      <c r="T57" s="175" t="s">
        <v>883</v>
      </c>
      <c r="U57" s="37">
        <v>0</v>
      </c>
      <c r="V57" s="37">
        <v>8000</v>
      </c>
      <c r="W57" s="25" t="str">
        <f t="shared" si="35"/>
        <v>OK</v>
      </c>
      <c r="Y57" s="25" t="s">
        <v>489</v>
      </c>
      <c r="Z57" s="37">
        <f t="shared" si="36"/>
        <v>0</v>
      </c>
      <c r="AA57" s="37">
        <f t="shared" si="37"/>
        <v>8000</v>
      </c>
      <c r="AB57" s="25" t="str">
        <f t="shared" si="38"/>
        <v>OK</v>
      </c>
      <c r="AD57" s="25" t="str">
        <f t="shared" si="42"/>
        <v>세입없음</v>
      </c>
      <c r="AF57" s="22">
        <f t="shared" si="39"/>
        <v>106</v>
      </c>
      <c r="AG57" s="53" t="str">
        <f t="shared" si="43"/>
        <v>OK</v>
      </c>
      <c r="AI57" s="25" t="str">
        <f t="array" ref="AI57">IF(C57="","",INDEX(구분표!$I$2:$I$313, MATCH(1,(구분표!$E$2:$E$313='17년특출'!B57)*(구분표!$F$2:$F$313='17년특출'!C57)*(구분표!$G$2:$G$313='17년특출'!A57),0)))</f>
        <v>0161</v>
      </c>
      <c r="AK57" s="25"/>
    </row>
    <row r="58" spans="1:37" ht="50.1" customHeight="1">
      <c r="A58" s="30" t="str">
        <f>IFERROR(VLOOKUP($C58,구분표!$A$2:$C$313,2,FALSE),"")</f>
        <v>안전행정위원회</v>
      </c>
      <c r="B58" s="22" t="str">
        <f>IFERROR(VLOOKUP($C58,구분표!$A$2:$C$313,3,FALSE),"")</f>
        <v>재난안전본부</v>
      </c>
      <c r="C58" s="28" t="s">
        <v>1308</v>
      </c>
      <c r="D58" s="32" t="s">
        <v>823</v>
      </c>
      <c r="E58" s="32" t="s">
        <v>826</v>
      </c>
      <c r="F58" s="33">
        <v>417</v>
      </c>
      <c r="G58" s="32">
        <v>404</v>
      </c>
      <c r="H58" s="193" t="s">
        <v>1333</v>
      </c>
      <c r="I58" s="167">
        <v>0</v>
      </c>
      <c r="J58" s="168"/>
      <c r="K58" s="169">
        <v>19000</v>
      </c>
      <c r="L58" s="45">
        <f t="shared" si="18"/>
        <v>19000</v>
      </c>
      <c r="M58" s="228"/>
      <c r="N58" s="229">
        <v>19000</v>
      </c>
      <c r="O58" s="233">
        <f t="shared" ref="O58:O69" si="44">I58+M58+N58</f>
        <v>19000</v>
      </c>
      <c r="P58" s="53" t="str">
        <f t="shared" ref="P58:P69" si="45">IF(AND((L58=0),(O58&gt;0)),"O",IF(AND((J58&lt;0),(L58-O58&lt;0)),"O","X"))</f>
        <v>X</v>
      </c>
      <c r="Q58" s="93"/>
      <c r="R58" s="175" t="s">
        <v>883</v>
      </c>
      <c r="S58" s="174"/>
      <c r="T58" s="175" t="s">
        <v>883</v>
      </c>
      <c r="U58" s="37">
        <v>0</v>
      </c>
      <c r="V58" s="37">
        <v>19000</v>
      </c>
      <c r="W58" s="25" t="str">
        <f t="shared" si="35"/>
        <v>OK</v>
      </c>
      <c r="Y58" s="25" t="s">
        <v>489</v>
      </c>
      <c r="Z58" s="37">
        <f t="shared" si="36"/>
        <v>0</v>
      </c>
      <c r="AA58" s="37">
        <f t="shared" si="37"/>
        <v>19000</v>
      </c>
      <c r="AB58" s="25" t="str">
        <f t="shared" si="38"/>
        <v>OK</v>
      </c>
      <c r="AD58" s="25" t="str">
        <f t="shared" ref="AD58:AD69" si="46">IF(T58="","",IF(T58="도비","세입없음","직접입력"))</f>
        <v>세입없음</v>
      </c>
      <c r="AF58" s="22">
        <f t="shared" si="39"/>
        <v>106</v>
      </c>
      <c r="AG58" s="53" t="str">
        <f t="shared" ref="AG58:AG69" si="47">IF(T58="","",IF(AND(T58="도비",AD58="세입없음"),"OK",IF(AND(T58&lt;&gt;"도비",AD58&lt;&gt;""),"OK","@@")))</f>
        <v>OK</v>
      </c>
      <c r="AI58" s="25" t="str">
        <f t="array" ref="AI58">IF(C58="","",INDEX(구분표!$I$2:$I$313, MATCH(1,(구분표!$E$2:$E$313='17년특출'!B58)*(구분표!$F$2:$F$313='17년특출'!C58)*(구분표!$G$2:$G$313='17년특출'!A58),0)))</f>
        <v>0174</v>
      </c>
      <c r="AK58" s="25"/>
    </row>
    <row r="59" spans="1:37" ht="50.1" customHeight="1">
      <c r="A59" s="30" t="str">
        <f>IFERROR(VLOOKUP($C59,구분표!$A$2:$C$313,2,FALSE),"")</f>
        <v>안전행정위원회</v>
      </c>
      <c r="B59" s="22" t="str">
        <f>IFERROR(VLOOKUP($C59,구분표!$A$2:$C$313,3,FALSE),"")</f>
        <v>재난안전본부</v>
      </c>
      <c r="C59" s="28" t="s">
        <v>1308</v>
      </c>
      <c r="D59" s="32" t="s">
        <v>823</v>
      </c>
      <c r="E59" s="32" t="s">
        <v>826</v>
      </c>
      <c r="F59" s="33">
        <v>417</v>
      </c>
      <c r="G59" s="32">
        <v>404</v>
      </c>
      <c r="H59" s="193" t="s">
        <v>1334</v>
      </c>
      <c r="I59" s="167">
        <v>0</v>
      </c>
      <c r="J59" s="168"/>
      <c r="K59" s="169">
        <v>35000</v>
      </c>
      <c r="L59" s="45">
        <f t="shared" si="18"/>
        <v>35000</v>
      </c>
      <c r="M59" s="228"/>
      <c r="N59" s="229">
        <v>35000</v>
      </c>
      <c r="O59" s="233">
        <f t="shared" si="44"/>
        <v>35000</v>
      </c>
      <c r="P59" s="53" t="str">
        <f t="shared" si="45"/>
        <v>X</v>
      </c>
      <c r="Q59" s="93"/>
      <c r="R59" s="175" t="s">
        <v>883</v>
      </c>
      <c r="S59" s="174"/>
      <c r="T59" s="175" t="s">
        <v>883</v>
      </c>
      <c r="U59" s="37">
        <v>0</v>
      </c>
      <c r="V59" s="37">
        <v>35000</v>
      </c>
      <c r="W59" s="25" t="str">
        <f t="shared" si="35"/>
        <v>OK</v>
      </c>
      <c r="Y59" s="25" t="s">
        <v>489</v>
      </c>
      <c r="Z59" s="37">
        <f t="shared" si="36"/>
        <v>0</v>
      </c>
      <c r="AA59" s="37">
        <f t="shared" si="37"/>
        <v>35000</v>
      </c>
      <c r="AB59" s="25" t="str">
        <f t="shared" si="38"/>
        <v>OK</v>
      </c>
      <c r="AD59" s="25" t="str">
        <f t="shared" si="46"/>
        <v>세입없음</v>
      </c>
      <c r="AF59" s="22">
        <f t="shared" si="39"/>
        <v>106</v>
      </c>
      <c r="AG59" s="53" t="str">
        <f t="shared" si="47"/>
        <v>OK</v>
      </c>
      <c r="AI59" s="25" t="str">
        <f t="array" ref="AI59">IF(C59="","",INDEX(구분표!$I$2:$I$313, MATCH(1,(구분표!$E$2:$E$313='17년특출'!B59)*(구분표!$F$2:$F$313='17년특출'!C59)*(구분표!$G$2:$G$313='17년특출'!A59),0)))</f>
        <v>0174</v>
      </c>
      <c r="AK59" s="25"/>
    </row>
    <row r="60" spans="1:37" ht="50.1" customHeight="1">
      <c r="A60" s="30" t="str">
        <f>IFERROR(VLOOKUP($C60,구분표!$A$2:$C$313,2,FALSE),"")</f>
        <v>안전행정위원회</v>
      </c>
      <c r="B60" s="22" t="str">
        <f>IFERROR(VLOOKUP($C60,구분표!$A$2:$C$313,3,FALSE),"")</f>
        <v>재난안전본부</v>
      </c>
      <c r="C60" s="28" t="s">
        <v>1309</v>
      </c>
      <c r="D60" s="32" t="s">
        <v>823</v>
      </c>
      <c r="E60" s="32" t="s">
        <v>826</v>
      </c>
      <c r="F60" s="33">
        <v>421</v>
      </c>
      <c r="G60" s="32">
        <v>404</v>
      </c>
      <c r="H60" s="193" t="s">
        <v>1333</v>
      </c>
      <c r="I60" s="167">
        <v>0</v>
      </c>
      <c r="J60" s="168"/>
      <c r="K60" s="169">
        <v>19000</v>
      </c>
      <c r="L60" s="45">
        <f t="shared" si="18"/>
        <v>19000</v>
      </c>
      <c r="M60" s="228"/>
      <c r="N60" s="229">
        <v>19000</v>
      </c>
      <c r="O60" s="233">
        <f t="shared" si="44"/>
        <v>19000</v>
      </c>
      <c r="P60" s="53" t="str">
        <f t="shared" si="45"/>
        <v>X</v>
      </c>
      <c r="Q60" s="93"/>
      <c r="R60" s="175" t="s">
        <v>883</v>
      </c>
      <c r="S60" s="174"/>
      <c r="T60" s="175" t="s">
        <v>883</v>
      </c>
      <c r="U60" s="37">
        <v>0</v>
      </c>
      <c r="V60" s="37">
        <v>19000</v>
      </c>
      <c r="W60" s="25" t="str">
        <f t="shared" si="35"/>
        <v>OK</v>
      </c>
      <c r="Y60" s="25" t="s">
        <v>489</v>
      </c>
      <c r="Z60" s="37">
        <f t="shared" si="36"/>
        <v>0</v>
      </c>
      <c r="AA60" s="37">
        <f t="shared" si="37"/>
        <v>19000</v>
      </c>
      <c r="AB60" s="25" t="str">
        <f t="shared" si="38"/>
        <v>OK</v>
      </c>
      <c r="AD60" s="25" t="str">
        <f t="shared" si="46"/>
        <v>세입없음</v>
      </c>
      <c r="AF60" s="22">
        <f t="shared" si="39"/>
        <v>106</v>
      </c>
      <c r="AG60" s="53" t="str">
        <f t="shared" si="47"/>
        <v>OK</v>
      </c>
      <c r="AI60" s="25" t="str">
        <f t="array" ref="AI60">IF(C60="","",INDEX(구분표!$I$2:$I$313, MATCH(1,(구분표!$E$2:$E$313='17년특출'!B60)*(구분표!$F$2:$F$313='17년특출'!C60)*(구분표!$G$2:$G$313='17년특출'!A60),0)))</f>
        <v>0175</v>
      </c>
      <c r="AK60" s="25"/>
    </row>
    <row r="61" spans="1:37" ht="50.1" customHeight="1">
      <c r="A61" s="30" t="str">
        <f>IFERROR(VLOOKUP($C61,구분표!$A$2:$C$313,2,FALSE),"")</f>
        <v>안전행정위원회</v>
      </c>
      <c r="B61" s="22" t="str">
        <f>IFERROR(VLOOKUP($C61,구분표!$A$2:$C$313,3,FALSE),"")</f>
        <v>재난안전본부</v>
      </c>
      <c r="C61" s="28" t="s">
        <v>1309</v>
      </c>
      <c r="D61" s="32" t="s">
        <v>823</v>
      </c>
      <c r="E61" s="32" t="s">
        <v>826</v>
      </c>
      <c r="F61" s="33">
        <v>421</v>
      </c>
      <c r="G61" s="32">
        <v>404</v>
      </c>
      <c r="H61" s="193" t="s">
        <v>1334</v>
      </c>
      <c r="I61" s="167">
        <v>0</v>
      </c>
      <c r="J61" s="168"/>
      <c r="K61" s="169">
        <v>35000</v>
      </c>
      <c r="L61" s="45">
        <f t="shared" si="18"/>
        <v>35000</v>
      </c>
      <c r="M61" s="228"/>
      <c r="N61" s="229">
        <v>35000</v>
      </c>
      <c r="O61" s="233">
        <f t="shared" si="44"/>
        <v>35000</v>
      </c>
      <c r="P61" s="53" t="str">
        <f t="shared" si="45"/>
        <v>X</v>
      </c>
      <c r="Q61" s="93"/>
      <c r="R61" s="175" t="s">
        <v>883</v>
      </c>
      <c r="S61" s="174"/>
      <c r="T61" s="175" t="s">
        <v>883</v>
      </c>
      <c r="U61" s="37">
        <v>0</v>
      </c>
      <c r="V61" s="37">
        <v>35000</v>
      </c>
      <c r="W61" s="25" t="str">
        <f t="shared" si="35"/>
        <v>OK</v>
      </c>
      <c r="Y61" s="25" t="s">
        <v>489</v>
      </c>
      <c r="Z61" s="37">
        <f t="shared" si="36"/>
        <v>0</v>
      </c>
      <c r="AA61" s="37">
        <f t="shared" si="37"/>
        <v>35000</v>
      </c>
      <c r="AB61" s="25" t="str">
        <f t="shared" si="38"/>
        <v>OK</v>
      </c>
      <c r="AD61" s="25" t="str">
        <f t="shared" si="46"/>
        <v>세입없음</v>
      </c>
      <c r="AF61" s="22">
        <f t="shared" si="39"/>
        <v>106</v>
      </c>
      <c r="AG61" s="53" t="str">
        <f t="shared" si="47"/>
        <v>OK</v>
      </c>
      <c r="AI61" s="25" t="str">
        <f t="array" ref="AI61">IF(C61="","",INDEX(구분표!$I$2:$I$313, MATCH(1,(구분표!$E$2:$E$313='17년특출'!B61)*(구분표!$F$2:$F$313='17년특출'!C61)*(구분표!$G$2:$G$313='17년특출'!A61),0)))</f>
        <v>0175</v>
      </c>
      <c r="AK61" s="25"/>
    </row>
    <row r="62" spans="1:37" ht="50.1" customHeight="1">
      <c r="A62" s="30" t="str">
        <f>IFERROR(VLOOKUP($C62,구분표!$A$2:$C$313,2,FALSE),"")</f>
        <v>안전행정위원회</v>
      </c>
      <c r="B62" s="22" t="str">
        <f>IFERROR(VLOOKUP($C62,구분표!$A$2:$C$313,3,FALSE),"")</f>
        <v>재난안전본부</v>
      </c>
      <c r="C62" s="28" t="s">
        <v>1321</v>
      </c>
      <c r="D62" s="32" t="s">
        <v>823</v>
      </c>
      <c r="E62" s="32" t="s">
        <v>826</v>
      </c>
      <c r="F62" s="33">
        <v>469</v>
      </c>
      <c r="G62" s="32">
        <v>404</v>
      </c>
      <c r="H62" s="193" t="s">
        <v>1334</v>
      </c>
      <c r="I62" s="167">
        <v>0</v>
      </c>
      <c r="J62" s="168"/>
      <c r="K62" s="169">
        <v>30000</v>
      </c>
      <c r="L62" s="45">
        <f t="shared" si="18"/>
        <v>30000</v>
      </c>
      <c r="M62" s="228"/>
      <c r="N62" s="229">
        <v>30000</v>
      </c>
      <c r="O62" s="233">
        <f t="shared" si="44"/>
        <v>30000</v>
      </c>
      <c r="P62" s="53" t="str">
        <f t="shared" si="45"/>
        <v>X</v>
      </c>
      <c r="Q62" s="93"/>
      <c r="R62" s="175" t="s">
        <v>883</v>
      </c>
      <c r="S62" s="174"/>
      <c r="T62" s="175" t="s">
        <v>883</v>
      </c>
      <c r="U62" s="37">
        <v>0</v>
      </c>
      <c r="V62" s="37">
        <v>30000</v>
      </c>
      <c r="W62" s="25" t="str">
        <f t="shared" si="35"/>
        <v>OK</v>
      </c>
      <c r="Y62" s="25" t="s">
        <v>489</v>
      </c>
      <c r="Z62" s="37">
        <f t="shared" si="36"/>
        <v>0</v>
      </c>
      <c r="AA62" s="37">
        <f t="shared" si="37"/>
        <v>30000</v>
      </c>
      <c r="AB62" s="25" t="str">
        <f t="shared" si="38"/>
        <v>OK</v>
      </c>
      <c r="AD62" s="25" t="str">
        <f t="shared" si="46"/>
        <v>세입없음</v>
      </c>
      <c r="AF62" s="22">
        <f t="shared" si="39"/>
        <v>106</v>
      </c>
      <c r="AG62" s="53" t="str">
        <f t="shared" si="47"/>
        <v>OK</v>
      </c>
      <c r="AI62" s="25" t="str">
        <f t="array" ref="AI62">IF(C62="","",INDEX(구분표!$I$2:$I$313, MATCH(1,(구분표!$E$2:$E$313='17년특출'!B62)*(구분표!$F$2:$F$313='17년특출'!C62)*(구분표!$G$2:$G$313='17년특출'!A62),0)))</f>
        <v>0187</v>
      </c>
      <c r="AK62" s="25"/>
    </row>
    <row r="63" spans="1:37" ht="50.1" customHeight="1">
      <c r="A63" s="30" t="str">
        <f>IFERROR(VLOOKUP($C63,구분표!$A$2:$C$313,2,FALSE),"")</f>
        <v>안전행정위원회</v>
      </c>
      <c r="B63" s="22" t="str">
        <f>IFERROR(VLOOKUP($C63,구분표!$A$2:$C$313,3,FALSE),"")</f>
        <v>재난안전본부</v>
      </c>
      <c r="C63" s="28" t="s">
        <v>1312</v>
      </c>
      <c r="D63" s="32" t="s">
        <v>823</v>
      </c>
      <c r="E63" s="32" t="s">
        <v>826</v>
      </c>
      <c r="F63" s="33">
        <v>433</v>
      </c>
      <c r="G63" s="32">
        <v>404</v>
      </c>
      <c r="H63" s="193" t="s">
        <v>1334</v>
      </c>
      <c r="I63" s="167">
        <v>0</v>
      </c>
      <c r="J63" s="168"/>
      <c r="K63" s="169">
        <v>10000</v>
      </c>
      <c r="L63" s="45">
        <f t="shared" si="18"/>
        <v>10000</v>
      </c>
      <c r="M63" s="228"/>
      <c r="N63" s="229">
        <v>10000</v>
      </c>
      <c r="O63" s="233">
        <f t="shared" si="44"/>
        <v>10000</v>
      </c>
      <c r="P63" s="53" t="str">
        <f t="shared" si="45"/>
        <v>X</v>
      </c>
      <c r="Q63" s="93"/>
      <c r="R63" s="175" t="s">
        <v>883</v>
      </c>
      <c r="S63" s="174"/>
      <c r="T63" s="175" t="s">
        <v>883</v>
      </c>
      <c r="U63" s="37">
        <v>0</v>
      </c>
      <c r="V63" s="37">
        <v>10000</v>
      </c>
      <c r="W63" s="25" t="str">
        <f t="shared" si="35"/>
        <v>OK</v>
      </c>
      <c r="Y63" s="25" t="s">
        <v>489</v>
      </c>
      <c r="Z63" s="37">
        <f t="shared" si="36"/>
        <v>0</v>
      </c>
      <c r="AA63" s="37">
        <f t="shared" si="37"/>
        <v>10000</v>
      </c>
      <c r="AB63" s="25" t="str">
        <f t="shared" si="38"/>
        <v>OK</v>
      </c>
      <c r="AD63" s="25" t="str">
        <f t="shared" si="46"/>
        <v>세입없음</v>
      </c>
      <c r="AF63" s="22">
        <f t="shared" si="39"/>
        <v>106</v>
      </c>
      <c r="AG63" s="53" t="str">
        <f t="shared" si="47"/>
        <v>OK</v>
      </c>
      <c r="AI63" s="25" t="str">
        <f t="array" ref="AI63">IF(C63="","",INDEX(구분표!$I$2:$I$313, MATCH(1,(구분표!$E$2:$E$313='17년특출'!B63)*(구분표!$F$2:$F$313='17년특출'!C63)*(구분표!$G$2:$G$313='17년특출'!A63),0)))</f>
        <v>0178</v>
      </c>
      <c r="AK63" s="25"/>
    </row>
    <row r="64" spans="1:37" ht="50.1" customHeight="1">
      <c r="A64" s="30" t="str">
        <f>IFERROR(VLOOKUP($C64,구분표!$A$2:$C$313,2,FALSE),"")</f>
        <v>안전행정위원회</v>
      </c>
      <c r="B64" s="22" t="str">
        <f>IFERROR(VLOOKUP($C64,구분표!$A$2:$C$313,3,FALSE),"")</f>
        <v>재난안전본부</v>
      </c>
      <c r="C64" s="28" t="s">
        <v>1308</v>
      </c>
      <c r="D64" s="32" t="s">
        <v>1330</v>
      </c>
      <c r="E64" s="32" t="s">
        <v>826</v>
      </c>
      <c r="F64" s="33"/>
      <c r="G64" s="32">
        <v>53</v>
      </c>
      <c r="H64" s="193" t="s">
        <v>1335</v>
      </c>
      <c r="I64" s="167">
        <v>0</v>
      </c>
      <c r="J64" s="168"/>
      <c r="K64" s="169">
        <v>5000</v>
      </c>
      <c r="L64" s="45">
        <f t="shared" si="18"/>
        <v>5000</v>
      </c>
      <c r="M64" s="228"/>
      <c r="N64" s="229">
        <v>5000</v>
      </c>
      <c r="O64" s="233">
        <f t="shared" si="44"/>
        <v>5000</v>
      </c>
      <c r="P64" s="53" t="str">
        <f t="shared" si="45"/>
        <v>X</v>
      </c>
      <c r="Q64" s="93"/>
      <c r="R64" s="175" t="s">
        <v>883</v>
      </c>
      <c r="S64" s="174"/>
      <c r="T64" s="175" t="s">
        <v>883</v>
      </c>
      <c r="U64" s="37">
        <v>0</v>
      </c>
      <c r="V64" s="37">
        <v>5000</v>
      </c>
      <c r="W64" s="25" t="str">
        <f t="shared" si="35"/>
        <v>OK</v>
      </c>
      <c r="Y64" s="25" t="s">
        <v>489</v>
      </c>
      <c r="Z64" s="37">
        <f t="shared" si="36"/>
        <v>0</v>
      </c>
      <c r="AA64" s="37">
        <f t="shared" si="37"/>
        <v>5000</v>
      </c>
      <c r="AB64" s="25" t="str">
        <f t="shared" si="38"/>
        <v>OK</v>
      </c>
      <c r="AD64" s="25" t="str">
        <f t="shared" si="46"/>
        <v>세입없음</v>
      </c>
      <c r="AF64" s="22">
        <f t="shared" si="39"/>
        <v>106</v>
      </c>
      <c r="AG64" s="53" t="str">
        <f t="shared" si="47"/>
        <v>OK</v>
      </c>
      <c r="AI64" s="25" t="str">
        <f t="array" ref="AI64">IF(C64="","",INDEX(구분표!$I$2:$I$313, MATCH(1,(구분표!$E$2:$E$313='17년특출'!B64)*(구분표!$F$2:$F$313='17년특출'!C64)*(구분표!$G$2:$G$313='17년특출'!A64),0)))</f>
        <v>0174</v>
      </c>
      <c r="AK64" s="25"/>
    </row>
    <row r="65" spans="1:37" ht="50.1" customHeight="1">
      <c r="A65" s="30" t="str">
        <f>IFERROR(VLOOKUP($C65,구분표!$A$2:$C$313,2,FALSE),"")</f>
        <v>안전행정위원회</v>
      </c>
      <c r="B65" s="22" t="str">
        <f>IFERROR(VLOOKUP($C65,구분표!$A$2:$C$313,3,FALSE),"")</f>
        <v>재난안전본부</v>
      </c>
      <c r="C65" s="28" t="s">
        <v>1281</v>
      </c>
      <c r="D65" s="32" t="s">
        <v>1116</v>
      </c>
      <c r="E65" s="32" t="s">
        <v>826</v>
      </c>
      <c r="F65" s="33">
        <v>360</v>
      </c>
      <c r="G65" s="32">
        <v>84</v>
      </c>
      <c r="H65" s="193" t="s">
        <v>1526</v>
      </c>
      <c r="I65" s="167">
        <v>3299800</v>
      </c>
      <c r="J65" s="168"/>
      <c r="K65" s="169"/>
      <c r="L65" s="45">
        <f t="shared" si="18"/>
        <v>3299800</v>
      </c>
      <c r="M65" s="228"/>
      <c r="N65" s="229"/>
      <c r="O65" s="233">
        <f t="shared" si="44"/>
        <v>3299800</v>
      </c>
      <c r="P65" s="53" t="str">
        <f t="shared" si="45"/>
        <v>X</v>
      </c>
      <c r="Q65" s="178" t="s">
        <v>1531</v>
      </c>
      <c r="R65" s="175" t="s">
        <v>883</v>
      </c>
      <c r="S65" s="174"/>
      <c r="T65" s="175" t="s">
        <v>883</v>
      </c>
      <c r="U65" s="37">
        <f>IF($T65&lt;&gt;"도비",IF($R65="국도비","직접입력",SUM($J65:$K65)),)</f>
        <v>0</v>
      </c>
      <c r="V65" s="37">
        <f>IF($T65="도비",SUM($J65:$K65),IF($R65="국도비","직접입력",SUM($J65:$K65)-$U65))</f>
        <v>0</v>
      </c>
      <c r="W65" s="25" t="str">
        <f t="shared" si="35"/>
        <v>OK</v>
      </c>
      <c r="Y65" s="25" t="s">
        <v>489</v>
      </c>
      <c r="Z65" s="37">
        <f t="shared" si="36"/>
        <v>0</v>
      </c>
      <c r="AA65" s="37">
        <f t="shared" si="37"/>
        <v>0</v>
      </c>
      <c r="AB65" s="25" t="str">
        <f t="shared" si="38"/>
        <v>OK</v>
      </c>
      <c r="AD65" s="25" t="str">
        <f t="shared" si="46"/>
        <v>세입없음</v>
      </c>
      <c r="AF65" s="22">
        <f t="shared" si="39"/>
        <v>106</v>
      </c>
      <c r="AG65" s="53" t="str">
        <f t="shared" si="47"/>
        <v>OK</v>
      </c>
      <c r="AI65" s="25" t="str">
        <f t="array" ref="AI65">IF(C65="","",INDEX(구분표!$I$2:$I$313, MATCH(1,(구분표!$E$2:$E$313='17년특출'!B65)*(구분표!$F$2:$F$313='17년특출'!C65)*(구분표!$G$2:$G$313='17년특출'!A65),0)))</f>
        <v>0158</v>
      </c>
      <c r="AK65" s="25"/>
    </row>
    <row r="66" spans="1:37" ht="50.1" customHeight="1">
      <c r="A66" s="30" t="str">
        <f>IFERROR(VLOOKUP($C66,구분표!$A$2:$C$313,2,FALSE),"")</f>
        <v>안전행정위원회</v>
      </c>
      <c r="B66" s="22" t="str">
        <f>IFERROR(VLOOKUP($C66,구분표!$A$2:$C$313,3,FALSE),"")</f>
        <v>재난안전본부</v>
      </c>
      <c r="C66" s="28" t="s">
        <v>1281</v>
      </c>
      <c r="D66" s="32" t="s">
        <v>1116</v>
      </c>
      <c r="E66" s="32" t="s">
        <v>826</v>
      </c>
      <c r="F66" s="33">
        <v>360</v>
      </c>
      <c r="G66" s="32">
        <v>84</v>
      </c>
      <c r="H66" s="193" t="s">
        <v>1527</v>
      </c>
      <c r="I66" s="167">
        <v>2269800</v>
      </c>
      <c r="J66" s="168"/>
      <c r="K66" s="169"/>
      <c r="L66" s="45">
        <f t="shared" ref="L66" si="48">I66+J66+K66</f>
        <v>2269800</v>
      </c>
      <c r="M66" s="228"/>
      <c r="N66" s="229"/>
      <c r="O66" s="233">
        <f t="shared" ref="O66" si="49">I66+M66+N66</f>
        <v>2269800</v>
      </c>
      <c r="P66" s="53" t="str">
        <f t="shared" ref="P66" si="50">IF(AND((L66=0),(O66&gt;0)),"O",IF(AND((J66&lt;0),(L66-O66&lt;0)),"O","X"))</f>
        <v>X</v>
      </c>
      <c r="Q66" s="178" t="s">
        <v>1530</v>
      </c>
      <c r="R66" s="175" t="s">
        <v>883</v>
      </c>
      <c r="S66" s="174"/>
      <c r="T66" s="175" t="s">
        <v>883</v>
      </c>
      <c r="U66" s="37">
        <f>IF($T66&lt;&gt;"도비",IF($R66="국도비","직접입력",SUM($J66:$K66)),)</f>
        <v>0</v>
      </c>
      <c r="V66" s="37">
        <f>IF($T66="도비",SUM($J66:$K66),IF($R66="국도비","직접입력",SUM($J66:$K66)-$U66))</f>
        <v>0</v>
      </c>
      <c r="W66" s="25" t="str">
        <f t="shared" si="35"/>
        <v>OK</v>
      </c>
      <c r="Y66" s="25" t="s">
        <v>489</v>
      </c>
      <c r="Z66" s="37">
        <f t="shared" si="36"/>
        <v>0</v>
      </c>
      <c r="AA66" s="37">
        <f t="shared" si="37"/>
        <v>0</v>
      </c>
      <c r="AB66" s="25" t="str">
        <f t="shared" si="38"/>
        <v>OK</v>
      </c>
      <c r="AD66" s="25" t="str">
        <f t="shared" ref="AD66" si="51">IF(T66="","",IF(T66="도비","세입없음","직접입력"))</f>
        <v>세입없음</v>
      </c>
      <c r="AF66" s="22">
        <f t="shared" si="39"/>
        <v>106</v>
      </c>
      <c r="AG66" s="53" t="str">
        <f t="shared" ref="AG66" si="52">IF(T66="","",IF(AND(T66="도비",AD66="세입없음"),"OK",IF(AND(T66&lt;&gt;"도비",AD66&lt;&gt;""),"OK","@@")))</f>
        <v>OK</v>
      </c>
      <c r="AI66" s="25" t="str">
        <f t="array" ref="AI66">IF(C66="","",INDEX(구분표!$I$2:$I$313, MATCH(1,(구분표!$E$2:$E$313='17년특출'!B66)*(구분표!$F$2:$F$313='17년특출'!C66)*(구분표!$G$2:$G$313='17년특출'!A66),0)))</f>
        <v>0158</v>
      </c>
      <c r="AK66" s="25"/>
    </row>
    <row r="67" spans="1:37" ht="50.1" customHeight="1">
      <c r="A67" s="30" t="str">
        <f>IFERROR(VLOOKUP($C67,구분표!$A$2:$C$313,2,FALSE),"")</f>
        <v>안전행정위원회</v>
      </c>
      <c r="B67" s="22" t="str">
        <f>IFERROR(VLOOKUP($C67,구분표!$A$2:$C$313,3,FALSE),"")</f>
        <v>재난안전본부</v>
      </c>
      <c r="C67" s="28" t="s">
        <v>1281</v>
      </c>
      <c r="D67" s="32" t="s">
        <v>1116</v>
      </c>
      <c r="E67" s="32" t="s">
        <v>826</v>
      </c>
      <c r="F67" s="33">
        <v>360</v>
      </c>
      <c r="G67" s="32">
        <v>84</v>
      </c>
      <c r="H67" s="193" t="s">
        <v>1528</v>
      </c>
      <c r="I67" s="167">
        <v>568750</v>
      </c>
      <c r="J67" s="168"/>
      <c r="K67" s="169"/>
      <c r="L67" s="45">
        <f t="shared" ref="L67:L68" si="53">I67+J67+K67</f>
        <v>568750</v>
      </c>
      <c r="M67" s="228"/>
      <c r="N67" s="229"/>
      <c r="O67" s="233">
        <f t="shared" ref="O67:O68" si="54">I67+M67+N67</f>
        <v>568750</v>
      </c>
      <c r="P67" s="53" t="str">
        <f t="shared" ref="P67:P68" si="55">IF(AND((L67=0),(O67&gt;0)),"O",IF(AND((J67&lt;0),(L67-O67&lt;0)),"O","X"))</f>
        <v>X</v>
      </c>
      <c r="Q67" s="178" t="s">
        <v>1530</v>
      </c>
      <c r="R67" s="175" t="s">
        <v>883</v>
      </c>
      <c r="S67" s="174"/>
      <c r="T67" s="175" t="s">
        <v>883</v>
      </c>
      <c r="U67" s="37">
        <f>IF($T67&lt;&gt;"도비",IF($R67="국도비","직접입력",SUM($J67:$K67)),)</f>
        <v>0</v>
      </c>
      <c r="V67" s="37">
        <f>IF($T67="도비",SUM($J67:$K67),IF($R67="국도비","직접입력",SUM($J67:$K67)-$U67))</f>
        <v>0</v>
      </c>
      <c r="W67" s="25" t="str">
        <f t="shared" si="35"/>
        <v>OK</v>
      </c>
      <c r="Y67" s="25" t="s">
        <v>489</v>
      </c>
      <c r="Z67" s="37">
        <f t="shared" si="36"/>
        <v>0</v>
      </c>
      <c r="AA67" s="37">
        <f t="shared" si="37"/>
        <v>0</v>
      </c>
      <c r="AB67" s="25" t="str">
        <f t="shared" si="38"/>
        <v>OK</v>
      </c>
      <c r="AD67" s="25" t="str">
        <f t="shared" ref="AD67:AD68" si="56">IF(T67="","",IF(T67="도비","세입없음","직접입력"))</f>
        <v>세입없음</v>
      </c>
      <c r="AF67" s="22">
        <f t="shared" si="39"/>
        <v>106</v>
      </c>
      <c r="AG67" s="53" t="str">
        <f t="shared" ref="AG67:AG68" si="57">IF(T67="","",IF(AND(T67="도비",AD67="세입없음"),"OK",IF(AND(T67&lt;&gt;"도비",AD67&lt;&gt;""),"OK","@@")))</f>
        <v>OK</v>
      </c>
      <c r="AI67" s="25" t="str">
        <f t="array" ref="AI67">IF(C67="","",INDEX(구분표!$I$2:$I$313, MATCH(1,(구분표!$E$2:$E$313='17년특출'!B67)*(구분표!$F$2:$F$313='17년특출'!C67)*(구분표!$G$2:$G$313='17년특출'!A67),0)))</f>
        <v>0158</v>
      </c>
      <c r="AK67" s="25"/>
    </row>
    <row r="68" spans="1:37" ht="50.1" customHeight="1">
      <c r="A68" s="30" t="str">
        <f>IFERROR(VLOOKUP($C68,구분표!$A$2:$C$313,2,FALSE),"")</f>
        <v>안전행정위원회</v>
      </c>
      <c r="B68" s="22" t="str">
        <f>IFERROR(VLOOKUP($C68,구분표!$A$2:$C$313,3,FALSE),"")</f>
        <v>재난안전본부</v>
      </c>
      <c r="C68" s="28" t="s">
        <v>1281</v>
      </c>
      <c r="D68" s="32" t="s">
        <v>1116</v>
      </c>
      <c r="E68" s="32" t="s">
        <v>826</v>
      </c>
      <c r="F68" s="33">
        <v>360</v>
      </c>
      <c r="G68" s="32">
        <v>84</v>
      </c>
      <c r="H68" s="193" t="s">
        <v>1529</v>
      </c>
      <c r="I68" s="167">
        <v>3600</v>
      </c>
      <c r="J68" s="168"/>
      <c r="K68" s="169"/>
      <c r="L68" s="45">
        <f t="shared" si="53"/>
        <v>3600</v>
      </c>
      <c r="M68" s="228"/>
      <c r="N68" s="229"/>
      <c r="O68" s="233">
        <f t="shared" si="54"/>
        <v>3600</v>
      </c>
      <c r="P68" s="53" t="str">
        <f t="shared" si="55"/>
        <v>X</v>
      </c>
      <c r="Q68" s="178" t="s">
        <v>1530</v>
      </c>
      <c r="R68" s="175" t="s">
        <v>883</v>
      </c>
      <c r="S68" s="174"/>
      <c r="T68" s="175" t="s">
        <v>883</v>
      </c>
      <c r="U68" s="37">
        <f>IF($T68&lt;&gt;"도비",IF($R68="국도비","직접입력",SUM($J68:$K68)),)</f>
        <v>0</v>
      </c>
      <c r="V68" s="37">
        <f>IF($T68="도비",SUM($J68:$K68),IF($R68="국도비","직접입력",SUM($J68:$K68)-$U68))</f>
        <v>0</v>
      </c>
      <c r="W68" s="25" t="str">
        <f t="shared" si="35"/>
        <v>OK</v>
      </c>
      <c r="Y68" s="25" t="s">
        <v>489</v>
      </c>
      <c r="Z68" s="37">
        <f t="shared" si="36"/>
        <v>0</v>
      </c>
      <c r="AA68" s="37">
        <f t="shared" si="37"/>
        <v>0</v>
      </c>
      <c r="AB68" s="25" t="str">
        <f t="shared" si="38"/>
        <v>OK</v>
      </c>
      <c r="AD68" s="25" t="str">
        <f t="shared" si="56"/>
        <v>세입없음</v>
      </c>
      <c r="AF68" s="22">
        <f t="shared" si="39"/>
        <v>106</v>
      </c>
      <c r="AG68" s="53" t="str">
        <f t="shared" si="57"/>
        <v>OK</v>
      </c>
      <c r="AI68" s="25" t="str">
        <f t="array" ref="AI68">IF(C68="","",INDEX(구분표!$I$2:$I$313, MATCH(1,(구분표!$E$2:$E$313='17년특출'!B68)*(구분표!$F$2:$F$313='17년특출'!C68)*(구분표!$G$2:$G$313='17년특출'!A68),0)))</f>
        <v>0158</v>
      </c>
      <c r="AK68" s="25"/>
    </row>
    <row r="69" spans="1:37" ht="50.1" customHeight="1">
      <c r="A69" s="30" t="str">
        <f>IFERROR(VLOOKUP($C69,구분표!$A$2:$C$313,2,FALSE),"")</f>
        <v>안전행정위원회</v>
      </c>
      <c r="B69" s="22" t="str">
        <f>IFERROR(VLOOKUP($C69,구분표!$A$2:$C$313,3,FALSE),"")</f>
        <v>재난안전본부</v>
      </c>
      <c r="C69" s="28" t="s">
        <v>1281</v>
      </c>
      <c r="D69" s="32" t="s">
        <v>823</v>
      </c>
      <c r="E69" s="32" t="s">
        <v>826</v>
      </c>
      <c r="F69" s="33"/>
      <c r="G69" s="32">
        <v>57</v>
      </c>
      <c r="H69" s="193" t="s">
        <v>1336</v>
      </c>
      <c r="I69" s="167"/>
      <c r="J69" s="168"/>
      <c r="K69" s="169">
        <v>2467409</v>
      </c>
      <c r="L69" s="45">
        <f t="shared" si="18"/>
        <v>2467409</v>
      </c>
      <c r="M69" s="228"/>
      <c r="N69" s="229">
        <v>4023498</v>
      </c>
      <c r="O69" s="233">
        <f t="shared" si="44"/>
        <v>4023498</v>
      </c>
      <c r="P69" s="53" t="str">
        <f t="shared" si="45"/>
        <v>X</v>
      </c>
      <c r="Q69" s="93"/>
      <c r="R69" s="175" t="s">
        <v>883</v>
      </c>
      <c r="S69" s="174"/>
      <c r="T69" s="175" t="s">
        <v>883</v>
      </c>
      <c r="U69" s="37">
        <v>0</v>
      </c>
      <c r="V69" s="37">
        <v>2467409</v>
      </c>
      <c r="W69" s="25" t="str">
        <f t="shared" si="35"/>
        <v>OK</v>
      </c>
      <c r="Y69" s="25" t="s">
        <v>489</v>
      </c>
      <c r="Z69" s="37">
        <f t="shared" si="36"/>
        <v>0</v>
      </c>
      <c r="AA69" s="37">
        <f t="shared" si="37"/>
        <v>4023498</v>
      </c>
      <c r="AB69" s="25" t="str">
        <f t="shared" si="38"/>
        <v>OK</v>
      </c>
      <c r="AD69" s="25" t="str">
        <f t="shared" si="46"/>
        <v>세입없음</v>
      </c>
      <c r="AF69" s="22">
        <f t="shared" si="39"/>
        <v>106</v>
      </c>
      <c r="AG69" s="53" t="str">
        <f t="shared" si="47"/>
        <v>OK</v>
      </c>
      <c r="AI69" s="25" t="str">
        <f t="array" ref="AI69">IF(C69="","",INDEX(구분표!$I$2:$I$313, MATCH(1,(구분표!$E$2:$E$313='17년특출'!B69)*(구분표!$F$2:$F$313='17년특출'!C69)*(구분표!$G$2:$G$313='17년특출'!A69),0)))</f>
        <v>0158</v>
      </c>
      <c r="AK69" s="25"/>
    </row>
    <row r="70" spans="1:37" ht="50.1" customHeight="1">
      <c r="A70" s="30" t="str">
        <f>IFERROR(VLOOKUP($C70,구분표!$A$2:$C$313,2,FALSE),"")</f>
        <v>안전행정위원회</v>
      </c>
      <c r="B70" s="22" t="str">
        <f>IFERROR(VLOOKUP($C70,구분표!$A$2:$C$313,3,FALSE),"")</f>
        <v>재난안전본부</v>
      </c>
      <c r="C70" s="28" t="s">
        <v>247</v>
      </c>
      <c r="D70" s="32" t="s">
        <v>823</v>
      </c>
      <c r="E70" s="32" t="s">
        <v>826</v>
      </c>
      <c r="F70" s="33"/>
      <c r="G70" s="32">
        <v>51</v>
      </c>
      <c r="H70" s="192" t="s">
        <v>1119</v>
      </c>
      <c r="I70" s="39">
        <v>0</v>
      </c>
      <c r="J70" s="37"/>
      <c r="K70" s="40">
        <v>606</v>
      </c>
      <c r="L70" s="45">
        <f t="shared" si="18"/>
        <v>606</v>
      </c>
      <c r="M70" s="228"/>
      <c r="N70" s="229">
        <v>606</v>
      </c>
      <c r="O70" s="233">
        <f t="shared" ref="O70:O123" si="58">I70+M70+N70</f>
        <v>606</v>
      </c>
      <c r="P70" s="53" t="str">
        <f t="shared" ref="P70:P123" si="59">IF(AND((L70=0),(O70&gt;0)),"O",IF(AND((J70&lt;0),(L70-O70&lt;0)),"O","X"))</f>
        <v>X</v>
      </c>
      <c r="Q70" s="27"/>
      <c r="R70" s="175" t="s">
        <v>883</v>
      </c>
      <c r="S70" s="174"/>
      <c r="T70" s="175" t="s">
        <v>883</v>
      </c>
      <c r="U70" s="37">
        <v>0</v>
      </c>
      <c r="V70" s="37">
        <v>606</v>
      </c>
      <c r="W70" s="25" t="str">
        <f t="shared" si="35"/>
        <v>OK</v>
      </c>
      <c r="Y70" s="25" t="s">
        <v>489</v>
      </c>
      <c r="Z70" s="37">
        <f t="shared" si="36"/>
        <v>0</v>
      </c>
      <c r="AA70" s="37">
        <f t="shared" si="37"/>
        <v>606</v>
      </c>
      <c r="AB70" s="25" t="str">
        <f t="shared" si="38"/>
        <v>OK</v>
      </c>
      <c r="AD70" s="25" t="str">
        <f t="shared" si="3"/>
        <v>세입없음</v>
      </c>
      <c r="AF70" s="22">
        <f t="shared" si="39"/>
        <v>106</v>
      </c>
      <c r="AG70" s="53" t="str">
        <f t="shared" ref="AG70:AG123" si="60">IF(T70="","",IF(AND(T70="도비",AD70="세입없음"),"OK",IF(AND(T70&lt;&gt;"도비",AD70&lt;&gt;""),"OK","@@")))</f>
        <v>OK</v>
      </c>
      <c r="AI70" s="25" t="str">
        <f t="array" ref="AI70">IF(C70="","",INDEX(구분표!$I$2:$I$313, MATCH(1,(구분표!$E$2:$E$313='17년특출'!B70)*(구분표!$F$2:$F$313='17년특출'!C70)*(구분표!$G$2:$G$313='17년특출'!A70),0)))</f>
        <v>0196</v>
      </c>
      <c r="AK70" s="25"/>
    </row>
    <row r="71" spans="1:37" ht="50.1" customHeight="1">
      <c r="A71" s="30" t="str">
        <f>IFERROR(VLOOKUP($C71,구분표!$A$2:$C$313,2,FALSE),"")</f>
        <v>안전행정위원회</v>
      </c>
      <c r="B71" s="22" t="str">
        <f>IFERROR(VLOOKUP($C71,구분표!$A$2:$C$313,3,FALSE),"")</f>
        <v>재난안전본부</v>
      </c>
      <c r="C71" s="28" t="s">
        <v>249</v>
      </c>
      <c r="D71" s="32" t="s">
        <v>823</v>
      </c>
      <c r="E71" s="32" t="s">
        <v>826</v>
      </c>
      <c r="F71" s="33"/>
      <c r="G71" s="32">
        <v>51</v>
      </c>
      <c r="H71" s="192" t="s">
        <v>1119</v>
      </c>
      <c r="I71" s="39">
        <v>0</v>
      </c>
      <c r="J71" s="37"/>
      <c r="K71" s="40">
        <v>606</v>
      </c>
      <c r="L71" s="45">
        <f t="shared" si="18"/>
        <v>606</v>
      </c>
      <c r="M71" s="228"/>
      <c r="N71" s="229">
        <v>606</v>
      </c>
      <c r="O71" s="233">
        <f t="shared" si="58"/>
        <v>606</v>
      </c>
      <c r="P71" s="53" t="str">
        <f t="shared" si="59"/>
        <v>X</v>
      </c>
      <c r="Q71" s="27"/>
      <c r="R71" s="175" t="s">
        <v>883</v>
      </c>
      <c r="S71" s="174"/>
      <c r="T71" s="175" t="s">
        <v>883</v>
      </c>
      <c r="U71" s="37">
        <v>0</v>
      </c>
      <c r="V71" s="37">
        <v>606</v>
      </c>
      <c r="W71" s="25" t="str">
        <f t="shared" si="35"/>
        <v>OK</v>
      </c>
      <c r="Y71" s="25" t="s">
        <v>489</v>
      </c>
      <c r="Z71" s="37">
        <f t="shared" si="36"/>
        <v>0</v>
      </c>
      <c r="AA71" s="37">
        <f t="shared" si="37"/>
        <v>606</v>
      </c>
      <c r="AB71" s="25" t="str">
        <f t="shared" si="38"/>
        <v>OK</v>
      </c>
      <c r="AD71" s="25" t="str">
        <f t="shared" si="3"/>
        <v>세입없음</v>
      </c>
      <c r="AF71" s="22">
        <f t="shared" si="39"/>
        <v>106</v>
      </c>
      <c r="AG71" s="53" t="str">
        <f t="shared" si="60"/>
        <v>OK</v>
      </c>
      <c r="AI71" s="25" t="str">
        <f t="array" ref="AI71">IF(C71="","",INDEX(구분표!$I$2:$I$313, MATCH(1,(구분표!$E$2:$E$313='17년특출'!B71)*(구분표!$F$2:$F$313='17년특출'!C71)*(구분표!$G$2:$G$313='17년특출'!A71),0)))</f>
        <v>0197</v>
      </c>
      <c r="AK71" s="25"/>
    </row>
    <row r="72" spans="1:37" ht="50.1" customHeight="1">
      <c r="A72" s="30" t="str">
        <f>IFERROR(VLOOKUP($C72,구분표!$A$2:$C$313,2,FALSE),"")</f>
        <v>안전행정위원회</v>
      </c>
      <c r="B72" s="22" t="str">
        <f>IFERROR(VLOOKUP($C72,구분표!$A$2:$C$313,3,FALSE),"")</f>
        <v>재난안전본부</v>
      </c>
      <c r="C72" s="28" t="s">
        <v>251</v>
      </c>
      <c r="D72" s="32" t="s">
        <v>823</v>
      </c>
      <c r="E72" s="32" t="s">
        <v>826</v>
      </c>
      <c r="F72" s="33"/>
      <c r="G72" s="32">
        <v>51</v>
      </c>
      <c r="H72" s="192" t="s">
        <v>1119</v>
      </c>
      <c r="I72" s="39">
        <v>0</v>
      </c>
      <c r="J72" s="37"/>
      <c r="K72" s="40">
        <v>606</v>
      </c>
      <c r="L72" s="45">
        <f t="shared" si="18"/>
        <v>606</v>
      </c>
      <c r="M72" s="228"/>
      <c r="N72" s="229">
        <v>606</v>
      </c>
      <c r="O72" s="233">
        <f t="shared" si="58"/>
        <v>606</v>
      </c>
      <c r="P72" s="53" t="str">
        <f t="shared" si="59"/>
        <v>X</v>
      </c>
      <c r="Q72" s="93"/>
      <c r="R72" s="175" t="s">
        <v>883</v>
      </c>
      <c r="S72" s="174"/>
      <c r="T72" s="175" t="s">
        <v>883</v>
      </c>
      <c r="U72" s="37">
        <v>0</v>
      </c>
      <c r="V72" s="37">
        <v>606</v>
      </c>
      <c r="W72" s="25" t="str">
        <f t="shared" si="35"/>
        <v>OK</v>
      </c>
      <c r="Y72" s="25" t="s">
        <v>489</v>
      </c>
      <c r="Z72" s="37">
        <f t="shared" si="36"/>
        <v>0</v>
      </c>
      <c r="AA72" s="37">
        <f t="shared" si="37"/>
        <v>606</v>
      </c>
      <c r="AB72" s="25" t="str">
        <f t="shared" si="38"/>
        <v>OK</v>
      </c>
      <c r="AD72" s="25" t="str">
        <f t="shared" si="3"/>
        <v>세입없음</v>
      </c>
      <c r="AF72" s="22">
        <f t="shared" si="39"/>
        <v>106</v>
      </c>
      <c r="AG72" s="53" t="str">
        <f t="shared" si="60"/>
        <v>OK</v>
      </c>
      <c r="AI72" s="25" t="str">
        <f t="array" ref="AI72">IF(C72="","",INDEX(구분표!$I$2:$I$313, MATCH(1,(구분표!$E$2:$E$313='17년특출'!B72)*(구분표!$F$2:$F$313='17년특출'!C72)*(구분표!$G$2:$G$313='17년특출'!A72),0)))</f>
        <v>0198</v>
      </c>
      <c r="AK72" s="25"/>
    </row>
    <row r="73" spans="1:37" ht="50.1" customHeight="1">
      <c r="A73" s="30" t="str">
        <f>IFERROR(VLOOKUP($C73,구분표!$A$2:$C$313,2,FALSE),"")</f>
        <v>안전행정위원회</v>
      </c>
      <c r="B73" s="22" t="str">
        <f>IFERROR(VLOOKUP($C73,구분표!$A$2:$C$313,3,FALSE),"")</f>
        <v>재난안전본부</v>
      </c>
      <c r="C73" s="28" t="s">
        <v>253</v>
      </c>
      <c r="D73" s="32" t="s">
        <v>823</v>
      </c>
      <c r="E73" s="32" t="s">
        <v>826</v>
      </c>
      <c r="F73" s="33"/>
      <c r="G73" s="32">
        <v>51</v>
      </c>
      <c r="H73" s="192" t="s">
        <v>1119</v>
      </c>
      <c r="I73" s="39">
        <v>0</v>
      </c>
      <c r="J73" s="37"/>
      <c r="K73" s="40">
        <v>606</v>
      </c>
      <c r="L73" s="45">
        <f t="shared" si="18"/>
        <v>606</v>
      </c>
      <c r="M73" s="228"/>
      <c r="N73" s="229">
        <v>606</v>
      </c>
      <c r="O73" s="233">
        <f t="shared" si="58"/>
        <v>606</v>
      </c>
      <c r="P73" s="53" t="str">
        <f t="shared" si="59"/>
        <v>X</v>
      </c>
      <c r="Q73" s="27"/>
      <c r="R73" s="175" t="s">
        <v>883</v>
      </c>
      <c r="S73" s="174"/>
      <c r="T73" s="175" t="s">
        <v>883</v>
      </c>
      <c r="U73" s="37">
        <v>0</v>
      </c>
      <c r="V73" s="37">
        <v>606</v>
      </c>
      <c r="W73" s="25" t="str">
        <f t="shared" si="35"/>
        <v>OK</v>
      </c>
      <c r="Y73" s="25" t="s">
        <v>489</v>
      </c>
      <c r="Z73" s="37">
        <f t="shared" si="36"/>
        <v>0</v>
      </c>
      <c r="AA73" s="37">
        <f t="shared" si="37"/>
        <v>606</v>
      </c>
      <c r="AB73" s="25" t="str">
        <f t="shared" si="38"/>
        <v>OK</v>
      </c>
      <c r="AD73" s="25" t="str">
        <f t="shared" si="3"/>
        <v>세입없음</v>
      </c>
      <c r="AF73" s="22">
        <f t="shared" si="39"/>
        <v>106</v>
      </c>
      <c r="AG73" s="53" t="str">
        <f t="shared" si="60"/>
        <v>OK</v>
      </c>
      <c r="AI73" s="25" t="str">
        <f t="array" ref="AI73">IF(C73="","",INDEX(구분표!$I$2:$I$313, MATCH(1,(구분표!$E$2:$E$313='17년특출'!B73)*(구분표!$F$2:$F$313='17년특출'!C73)*(구분표!$G$2:$G$313='17년특출'!A73),0)))</f>
        <v>0199</v>
      </c>
      <c r="AK73" s="25"/>
    </row>
    <row r="74" spans="1:37" ht="50.1" customHeight="1">
      <c r="A74" s="30" t="str">
        <f>IFERROR(VLOOKUP($C74,구분표!$A$2:$C$313,2,FALSE),"")</f>
        <v>안전행정위원회</v>
      </c>
      <c r="B74" s="22" t="str">
        <f>IFERROR(VLOOKUP($C74,구분표!$A$2:$C$313,3,FALSE),"")</f>
        <v>재난안전본부</v>
      </c>
      <c r="C74" s="28" t="s">
        <v>255</v>
      </c>
      <c r="D74" s="32" t="s">
        <v>823</v>
      </c>
      <c r="E74" s="32" t="s">
        <v>826</v>
      </c>
      <c r="F74" s="33"/>
      <c r="G74" s="32">
        <v>51</v>
      </c>
      <c r="H74" s="192" t="s">
        <v>1119</v>
      </c>
      <c r="I74" s="39">
        <v>0</v>
      </c>
      <c r="J74" s="37"/>
      <c r="K74" s="40">
        <v>606</v>
      </c>
      <c r="L74" s="45">
        <f t="shared" si="18"/>
        <v>606</v>
      </c>
      <c r="M74" s="228"/>
      <c r="N74" s="229">
        <v>606</v>
      </c>
      <c r="O74" s="233">
        <f t="shared" si="58"/>
        <v>606</v>
      </c>
      <c r="P74" s="53" t="str">
        <f t="shared" si="59"/>
        <v>X</v>
      </c>
      <c r="Q74" s="93"/>
      <c r="R74" s="175" t="s">
        <v>883</v>
      </c>
      <c r="S74" s="174"/>
      <c r="T74" s="175" t="s">
        <v>883</v>
      </c>
      <c r="U74" s="37">
        <v>0</v>
      </c>
      <c r="V74" s="37">
        <v>606</v>
      </c>
      <c r="W74" s="25" t="str">
        <f t="shared" si="35"/>
        <v>OK</v>
      </c>
      <c r="Y74" s="25" t="s">
        <v>489</v>
      </c>
      <c r="Z74" s="37">
        <f t="shared" si="36"/>
        <v>0</v>
      </c>
      <c r="AA74" s="37">
        <f t="shared" si="37"/>
        <v>606</v>
      </c>
      <c r="AB74" s="25" t="str">
        <f t="shared" si="38"/>
        <v>OK</v>
      </c>
      <c r="AD74" s="25" t="str">
        <f t="shared" si="3"/>
        <v>세입없음</v>
      </c>
      <c r="AF74" s="22">
        <f t="shared" si="39"/>
        <v>106</v>
      </c>
      <c r="AG74" s="53" t="str">
        <f t="shared" si="60"/>
        <v>OK</v>
      </c>
      <c r="AI74" s="25" t="str">
        <f t="array" ref="AI74">IF(C74="","",INDEX(구분표!$I$2:$I$313, MATCH(1,(구분표!$E$2:$E$313='17년특출'!B74)*(구분표!$F$2:$F$313='17년특출'!C74)*(구분표!$G$2:$G$313='17년특출'!A74),0)))</f>
        <v>0200</v>
      </c>
      <c r="AK74" s="25"/>
    </row>
    <row r="75" spans="1:37" ht="50.1" customHeight="1">
      <c r="A75" s="30" t="str">
        <f>IFERROR(VLOOKUP($C75,구분표!$A$2:$C$313,2,FALSE),"")</f>
        <v>안전행정위원회</v>
      </c>
      <c r="B75" s="22" t="str">
        <f>IFERROR(VLOOKUP($C75,구분표!$A$2:$C$313,3,FALSE),"")</f>
        <v>재난안전본부</v>
      </c>
      <c r="C75" s="28" t="s">
        <v>257</v>
      </c>
      <c r="D75" s="32" t="s">
        <v>823</v>
      </c>
      <c r="E75" s="32" t="s">
        <v>826</v>
      </c>
      <c r="F75" s="33"/>
      <c r="G75" s="32">
        <v>51</v>
      </c>
      <c r="H75" s="192" t="s">
        <v>1119</v>
      </c>
      <c r="I75" s="39">
        <v>0</v>
      </c>
      <c r="J75" s="37"/>
      <c r="K75" s="40">
        <v>606</v>
      </c>
      <c r="L75" s="45">
        <f t="shared" si="18"/>
        <v>606</v>
      </c>
      <c r="M75" s="228"/>
      <c r="N75" s="229">
        <v>606</v>
      </c>
      <c r="O75" s="233">
        <f t="shared" ref="O75:O79" si="61">I75+M75+N75</f>
        <v>606</v>
      </c>
      <c r="P75" s="53" t="str">
        <f t="shared" ref="P75:P79" si="62">IF(AND((L75=0),(O75&gt;0)),"O",IF(AND((J75&lt;0),(L75-O75&lt;0)),"O","X"))</f>
        <v>X</v>
      </c>
      <c r="Q75" s="93"/>
      <c r="R75" s="175" t="s">
        <v>883</v>
      </c>
      <c r="S75" s="174"/>
      <c r="T75" s="175" t="s">
        <v>883</v>
      </c>
      <c r="U75" s="37">
        <v>0</v>
      </c>
      <c r="V75" s="37">
        <v>606</v>
      </c>
      <c r="W75" s="25" t="str">
        <f t="shared" si="35"/>
        <v>OK</v>
      </c>
      <c r="Y75" s="25" t="s">
        <v>489</v>
      </c>
      <c r="Z75" s="37">
        <f t="shared" si="36"/>
        <v>0</v>
      </c>
      <c r="AA75" s="37">
        <f t="shared" si="37"/>
        <v>606</v>
      </c>
      <c r="AB75" s="25" t="str">
        <f t="shared" si="38"/>
        <v>OK</v>
      </c>
      <c r="AD75" s="25" t="str">
        <f t="shared" ref="AD75:AD79" si="63">IF(T75="","",IF(T75="도비","세입없음","직접입력"))</f>
        <v>세입없음</v>
      </c>
      <c r="AF75" s="22">
        <f t="shared" si="39"/>
        <v>106</v>
      </c>
      <c r="AG75" s="53" t="str">
        <f t="shared" ref="AG75:AG79" si="64">IF(T75="","",IF(AND(T75="도비",AD75="세입없음"),"OK",IF(AND(T75&lt;&gt;"도비",AD75&lt;&gt;""),"OK","@@")))</f>
        <v>OK</v>
      </c>
      <c r="AI75" s="25" t="str">
        <f t="array" ref="AI75">IF(C75="","",INDEX(구분표!$I$2:$I$313, MATCH(1,(구분표!$E$2:$E$313='17년특출'!B75)*(구분표!$F$2:$F$313='17년특출'!C75)*(구분표!$G$2:$G$313='17년특출'!A75),0)))</f>
        <v>0201</v>
      </c>
      <c r="AK75" s="25"/>
    </row>
    <row r="76" spans="1:37" ht="50.1" customHeight="1">
      <c r="A76" s="30" t="str">
        <f>IFERROR(VLOOKUP($C76,구분표!$A$2:$C$313,2,FALSE),"")</f>
        <v>안전행정위원회</v>
      </c>
      <c r="B76" s="22" t="str">
        <f>IFERROR(VLOOKUP($C76,구분표!$A$2:$C$313,3,FALSE),"")</f>
        <v>재난안전본부</v>
      </c>
      <c r="C76" s="28" t="s">
        <v>259</v>
      </c>
      <c r="D76" s="32" t="s">
        <v>823</v>
      </c>
      <c r="E76" s="32" t="s">
        <v>826</v>
      </c>
      <c r="F76" s="33"/>
      <c r="G76" s="32">
        <v>51</v>
      </c>
      <c r="H76" s="192" t="s">
        <v>1119</v>
      </c>
      <c r="I76" s="39">
        <v>0</v>
      </c>
      <c r="J76" s="37"/>
      <c r="K76" s="40">
        <v>606</v>
      </c>
      <c r="L76" s="45">
        <f t="shared" si="18"/>
        <v>606</v>
      </c>
      <c r="M76" s="228"/>
      <c r="N76" s="229">
        <v>606</v>
      </c>
      <c r="O76" s="233">
        <f t="shared" si="61"/>
        <v>606</v>
      </c>
      <c r="P76" s="53" t="str">
        <f t="shared" si="62"/>
        <v>X</v>
      </c>
      <c r="Q76" s="93"/>
      <c r="R76" s="175" t="s">
        <v>883</v>
      </c>
      <c r="S76" s="174"/>
      <c r="T76" s="175" t="s">
        <v>883</v>
      </c>
      <c r="U76" s="37">
        <v>0</v>
      </c>
      <c r="V76" s="37">
        <v>606</v>
      </c>
      <c r="W76" s="25" t="str">
        <f t="shared" si="35"/>
        <v>OK</v>
      </c>
      <c r="Y76" s="25" t="s">
        <v>489</v>
      </c>
      <c r="Z76" s="37">
        <f t="shared" si="36"/>
        <v>0</v>
      </c>
      <c r="AA76" s="37">
        <f t="shared" si="37"/>
        <v>606</v>
      </c>
      <c r="AB76" s="25" t="str">
        <f t="shared" si="38"/>
        <v>OK</v>
      </c>
      <c r="AD76" s="25" t="str">
        <f t="shared" si="63"/>
        <v>세입없음</v>
      </c>
      <c r="AF76" s="22">
        <f t="shared" si="39"/>
        <v>106</v>
      </c>
      <c r="AG76" s="53" t="str">
        <f t="shared" si="64"/>
        <v>OK</v>
      </c>
      <c r="AI76" s="25" t="str">
        <f t="array" ref="AI76">IF(C76="","",INDEX(구분표!$I$2:$I$313, MATCH(1,(구분표!$E$2:$E$313='17년특출'!B76)*(구분표!$F$2:$F$313='17년특출'!C76)*(구분표!$G$2:$G$313='17년특출'!A76),0)))</f>
        <v>0202</v>
      </c>
      <c r="AK76" s="25"/>
    </row>
    <row r="77" spans="1:37" ht="50.1" customHeight="1">
      <c r="A77" s="30" t="str">
        <f>IFERROR(VLOOKUP($C77,구분표!$A$2:$C$313,2,FALSE),"")</f>
        <v>안전행정위원회</v>
      </c>
      <c r="B77" s="22" t="str">
        <f>IFERROR(VLOOKUP($C77,구분표!$A$2:$C$313,3,FALSE),"")</f>
        <v>재난안전본부</v>
      </c>
      <c r="C77" s="28" t="s">
        <v>261</v>
      </c>
      <c r="D77" s="32" t="s">
        <v>823</v>
      </c>
      <c r="E77" s="32" t="s">
        <v>826</v>
      </c>
      <c r="F77" s="33"/>
      <c r="G77" s="32">
        <v>51</v>
      </c>
      <c r="H77" s="192" t="s">
        <v>1119</v>
      </c>
      <c r="I77" s="39">
        <v>0</v>
      </c>
      <c r="J77" s="37"/>
      <c r="K77" s="40">
        <v>606</v>
      </c>
      <c r="L77" s="45">
        <f t="shared" si="18"/>
        <v>606</v>
      </c>
      <c r="M77" s="228"/>
      <c r="N77" s="229">
        <v>606</v>
      </c>
      <c r="O77" s="233">
        <f t="shared" si="61"/>
        <v>606</v>
      </c>
      <c r="P77" s="53" t="str">
        <f t="shared" si="62"/>
        <v>X</v>
      </c>
      <c r="Q77" s="93"/>
      <c r="R77" s="175" t="s">
        <v>883</v>
      </c>
      <c r="S77" s="174"/>
      <c r="T77" s="175" t="s">
        <v>883</v>
      </c>
      <c r="U77" s="37">
        <v>0</v>
      </c>
      <c r="V77" s="37">
        <v>606</v>
      </c>
      <c r="W77" s="25" t="str">
        <f t="shared" ref="W77:W108" si="65">IF(SUM($J77:$K77)=SUM($U77:$V77),"OK","검토")</f>
        <v>OK</v>
      </c>
      <c r="Y77" s="25" t="s">
        <v>489</v>
      </c>
      <c r="Z77" s="37">
        <f t="shared" ref="Z77:Z104" si="66">IF($T77&lt;&gt;"도비",IF($R77="국도비","직접입력",SUM($M77:$N77)),)</f>
        <v>0</v>
      </c>
      <c r="AA77" s="37">
        <f t="shared" ref="AA77:AA104" si="67">IF($T77="도비",SUM(M77:N77),IF($R77="국도비","직접입력",SUM(M77:N77)-Z77))</f>
        <v>606</v>
      </c>
      <c r="AB77" s="25" t="str">
        <f t="shared" ref="AB77:AB108" si="68">IF(SUM(M77:N77)=SUM(Z77:AA77),"OK","검토")</f>
        <v>OK</v>
      </c>
      <c r="AD77" s="25" t="str">
        <f t="shared" si="63"/>
        <v>세입없음</v>
      </c>
      <c r="AF77" s="22">
        <f t="shared" ref="AF77:AF108" si="69">IF(AD77="","",COUNTIF($AD$7:$AD$123,AD77))</f>
        <v>106</v>
      </c>
      <c r="AG77" s="53" t="str">
        <f t="shared" si="64"/>
        <v>OK</v>
      </c>
      <c r="AI77" s="25" t="str">
        <f t="array" ref="AI77">IF(C77="","",INDEX(구분표!$I$2:$I$313, MATCH(1,(구분표!$E$2:$E$313='17년특출'!B77)*(구분표!$F$2:$F$313='17년특출'!C77)*(구분표!$G$2:$G$313='17년특출'!A77),0)))</f>
        <v>0203</v>
      </c>
      <c r="AK77" s="25"/>
    </row>
    <row r="78" spans="1:37" ht="50.1" customHeight="1">
      <c r="A78" s="30" t="str">
        <f>IFERROR(VLOOKUP($C78,구분표!$A$2:$C$313,2,FALSE),"")</f>
        <v>안전행정위원회</v>
      </c>
      <c r="B78" s="22" t="str">
        <f>IFERROR(VLOOKUP($C78,구분표!$A$2:$C$313,3,FALSE),"")</f>
        <v>재난안전본부</v>
      </c>
      <c r="C78" s="28" t="s">
        <v>263</v>
      </c>
      <c r="D78" s="32" t="s">
        <v>823</v>
      </c>
      <c r="E78" s="32" t="s">
        <v>826</v>
      </c>
      <c r="F78" s="33"/>
      <c r="G78" s="32">
        <v>51</v>
      </c>
      <c r="H78" s="192" t="s">
        <v>1119</v>
      </c>
      <c r="I78" s="39">
        <v>0</v>
      </c>
      <c r="J78" s="37"/>
      <c r="K78" s="40">
        <v>606</v>
      </c>
      <c r="L78" s="45">
        <f t="shared" si="18"/>
        <v>606</v>
      </c>
      <c r="M78" s="228"/>
      <c r="N78" s="229">
        <v>606</v>
      </c>
      <c r="O78" s="233">
        <f t="shared" si="61"/>
        <v>606</v>
      </c>
      <c r="P78" s="53" t="str">
        <f t="shared" si="62"/>
        <v>X</v>
      </c>
      <c r="Q78" s="27"/>
      <c r="R78" s="175" t="s">
        <v>883</v>
      </c>
      <c r="S78" s="174"/>
      <c r="T78" s="175" t="s">
        <v>883</v>
      </c>
      <c r="U78" s="37">
        <v>0</v>
      </c>
      <c r="V78" s="37">
        <v>606</v>
      </c>
      <c r="W78" s="25" t="str">
        <f t="shared" si="65"/>
        <v>OK</v>
      </c>
      <c r="Y78" s="25" t="s">
        <v>489</v>
      </c>
      <c r="Z78" s="37">
        <f t="shared" si="66"/>
        <v>0</v>
      </c>
      <c r="AA78" s="37">
        <f t="shared" si="67"/>
        <v>606</v>
      </c>
      <c r="AB78" s="25" t="str">
        <f t="shared" si="68"/>
        <v>OK</v>
      </c>
      <c r="AD78" s="25" t="str">
        <f t="shared" si="63"/>
        <v>세입없음</v>
      </c>
      <c r="AF78" s="22">
        <f t="shared" si="69"/>
        <v>106</v>
      </c>
      <c r="AG78" s="53" t="str">
        <f t="shared" si="64"/>
        <v>OK</v>
      </c>
      <c r="AI78" s="25" t="str">
        <f t="array" ref="AI78">IF(C78="","",INDEX(구분표!$I$2:$I$313, MATCH(1,(구분표!$E$2:$E$313='17년특출'!B78)*(구분표!$F$2:$F$313='17년특출'!C78)*(구분표!$G$2:$G$313='17년특출'!A78),0)))</f>
        <v>0204</v>
      </c>
      <c r="AK78" s="25"/>
    </row>
    <row r="79" spans="1:37" ht="50.1" customHeight="1">
      <c r="A79" s="30" t="str">
        <f>IFERROR(VLOOKUP($C79,구분표!$A$2:$C$313,2,FALSE),"")</f>
        <v>안전행정위원회</v>
      </c>
      <c r="B79" s="22" t="str">
        <f>IFERROR(VLOOKUP($C79,구분표!$A$2:$C$313,3,FALSE),"")</f>
        <v>재난안전본부</v>
      </c>
      <c r="C79" s="28" t="s">
        <v>265</v>
      </c>
      <c r="D79" s="32" t="s">
        <v>823</v>
      </c>
      <c r="E79" s="32" t="s">
        <v>826</v>
      </c>
      <c r="F79" s="33"/>
      <c r="G79" s="32">
        <v>51</v>
      </c>
      <c r="H79" s="192" t="s">
        <v>1119</v>
      </c>
      <c r="I79" s="39">
        <v>0</v>
      </c>
      <c r="J79" s="37"/>
      <c r="K79" s="40">
        <v>606</v>
      </c>
      <c r="L79" s="45">
        <f t="shared" si="18"/>
        <v>606</v>
      </c>
      <c r="M79" s="228"/>
      <c r="N79" s="229">
        <v>606</v>
      </c>
      <c r="O79" s="233">
        <f t="shared" si="61"/>
        <v>606</v>
      </c>
      <c r="P79" s="53" t="str">
        <f t="shared" si="62"/>
        <v>X</v>
      </c>
      <c r="Q79" s="27"/>
      <c r="R79" s="175" t="s">
        <v>883</v>
      </c>
      <c r="S79" s="174"/>
      <c r="T79" s="175" t="s">
        <v>883</v>
      </c>
      <c r="U79" s="37">
        <v>0</v>
      </c>
      <c r="V79" s="37">
        <v>606</v>
      </c>
      <c r="W79" s="25" t="str">
        <f t="shared" si="65"/>
        <v>OK</v>
      </c>
      <c r="Y79" s="25" t="s">
        <v>489</v>
      </c>
      <c r="Z79" s="37">
        <f t="shared" si="66"/>
        <v>0</v>
      </c>
      <c r="AA79" s="37">
        <f t="shared" si="67"/>
        <v>606</v>
      </c>
      <c r="AB79" s="25" t="str">
        <f t="shared" si="68"/>
        <v>OK</v>
      </c>
      <c r="AD79" s="25" t="str">
        <f t="shared" si="63"/>
        <v>세입없음</v>
      </c>
      <c r="AF79" s="22">
        <f t="shared" si="69"/>
        <v>106</v>
      </c>
      <c r="AG79" s="53" t="str">
        <f t="shared" si="64"/>
        <v>OK</v>
      </c>
      <c r="AI79" s="25" t="str">
        <f t="array" ref="AI79">IF(C79="","",INDEX(구분표!$I$2:$I$313, MATCH(1,(구분표!$E$2:$E$313='17년특출'!B79)*(구분표!$F$2:$F$313='17년특출'!C79)*(구분표!$G$2:$G$313='17년특출'!A79),0)))</f>
        <v>0205</v>
      </c>
      <c r="AK79" s="25"/>
    </row>
    <row r="80" spans="1:37" ht="50.1" customHeight="1">
      <c r="A80" s="30" t="str">
        <f>IFERROR(VLOOKUP($C80,구분표!$A$2:$C$313,2,FALSE),"")</f>
        <v>안전행정위원회</v>
      </c>
      <c r="B80" s="22" t="str">
        <f>IFERROR(VLOOKUP($C80,구분표!$A$2:$C$313,3,FALSE),"")</f>
        <v>재난안전본부</v>
      </c>
      <c r="C80" s="28" t="s">
        <v>267</v>
      </c>
      <c r="D80" s="32" t="s">
        <v>823</v>
      </c>
      <c r="E80" s="32" t="s">
        <v>826</v>
      </c>
      <c r="F80" s="33"/>
      <c r="G80" s="32">
        <v>51</v>
      </c>
      <c r="H80" s="192" t="s">
        <v>1119</v>
      </c>
      <c r="I80" s="39">
        <v>0</v>
      </c>
      <c r="J80" s="37"/>
      <c r="K80" s="40">
        <v>606</v>
      </c>
      <c r="L80" s="45">
        <f t="shared" si="18"/>
        <v>606</v>
      </c>
      <c r="M80" s="228"/>
      <c r="N80" s="229">
        <v>606</v>
      </c>
      <c r="O80" s="233">
        <f t="shared" si="58"/>
        <v>606</v>
      </c>
      <c r="P80" s="53" t="str">
        <f t="shared" si="59"/>
        <v>X</v>
      </c>
      <c r="Q80" s="27"/>
      <c r="R80" s="175" t="s">
        <v>883</v>
      </c>
      <c r="S80" s="174"/>
      <c r="T80" s="175" t="s">
        <v>883</v>
      </c>
      <c r="U80" s="37">
        <v>0</v>
      </c>
      <c r="V80" s="37">
        <v>606</v>
      </c>
      <c r="W80" s="25" t="str">
        <f t="shared" si="65"/>
        <v>OK</v>
      </c>
      <c r="Y80" s="25" t="s">
        <v>489</v>
      </c>
      <c r="Z80" s="37">
        <f t="shared" si="66"/>
        <v>0</v>
      </c>
      <c r="AA80" s="37">
        <f t="shared" si="67"/>
        <v>606</v>
      </c>
      <c r="AB80" s="25" t="str">
        <f t="shared" si="68"/>
        <v>OK</v>
      </c>
      <c r="AD80" s="25" t="str">
        <f t="shared" si="3"/>
        <v>세입없음</v>
      </c>
      <c r="AF80" s="22">
        <f t="shared" si="69"/>
        <v>106</v>
      </c>
      <c r="AG80" s="53" t="str">
        <f t="shared" si="60"/>
        <v>OK</v>
      </c>
      <c r="AI80" s="25" t="str">
        <f t="array" ref="AI80">IF(C80="","",INDEX(구분표!$I$2:$I$313, MATCH(1,(구분표!$E$2:$E$313='17년특출'!B80)*(구분표!$F$2:$F$313='17년특출'!C80)*(구분표!$G$2:$G$313='17년특출'!A80),0)))</f>
        <v>0206</v>
      </c>
      <c r="AK80" s="25"/>
    </row>
    <row r="81" spans="1:38" ht="50.1" customHeight="1">
      <c r="A81" s="30" t="str">
        <f>IFERROR(VLOOKUP($C81,구분표!$A$2:$C$313,2,FALSE),"")</f>
        <v>안전행정위원회</v>
      </c>
      <c r="B81" s="22" t="str">
        <f>IFERROR(VLOOKUP($C81,구분표!$A$2:$C$313,3,FALSE),"")</f>
        <v>재난안전본부</v>
      </c>
      <c r="C81" s="28" t="s">
        <v>247</v>
      </c>
      <c r="D81" s="32" t="s">
        <v>823</v>
      </c>
      <c r="E81" s="32" t="s">
        <v>826</v>
      </c>
      <c r="F81" s="33"/>
      <c r="G81" s="32">
        <v>54</v>
      </c>
      <c r="H81" s="192" t="s">
        <v>1120</v>
      </c>
      <c r="I81" s="39">
        <v>0</v>
      </c>
      <c r="J81" s="37"/>
      <c r="K81" s="40">
        <v>480000</v>
      </c>
      <c r="L81" s="45">
        <f t="shared" ref="L81:L115" si="70">I81+J81+K81</f>
        <v>480000</v>
      </c>
      <c r="M81" s="228"/>
      <c r="N81" s="229">
        <v>480000</v>
      </c>
      <c r="O81" s="233">
        <f t="shared" si="58"/>
        <v>480000</v>
      </c>
      <c r="P81" s="53" t="str">
        <f t="shared" si="59"/>
        <v>X</v>
      </c>
      <c r="Q81" s="93"/>
      <c r="R81" s="175" t="s">
        <v>883</v>
      </c>
      <c r="S81" s="174"/>
      <c r="T81" s="175" t="s">
        <v>883</v>
      </c>
      <c r="U81" s="37">
        <v>0</v>
      </c>
      <c r="V81" s="37">
        <v>480000</v>
      </c>
      <c r="W81" s="25" t="str">
        <f t="shared" si="65"/>
        <v>OK</v>
      </c>
      <c r="Y81" s="25" t="s">
        <v>489</v>
      </c>
      <c r="Z81" s="37">
        <f t="shared" si="66"/>
        <v>0</v>
      </c>
      <c r="AA81" s="37">
        <f t="shared" si="67"/>
        <v>480000</v>
      </c>
      <c r="AB81" s="25" t="str">
        <f t="shared" si="68"/>
        <v>OK</v>
      </c>
      <c r="AD81" s="25" t="str">
        <f t="shared" si="3"/>
        <v>세입없음</v>
      </c>
      <c r="AF81" s="22">
        <f t="shared" si="69"/>
        <v>106</v>
      </c>
      <c r="AG81" s="53" t="str">
        <f t="shared" si="60"/>
        <v>OK</v>
      </c>
      <c r="AI81" s="25" t="str">
        <f t="array" ref="AI81">IF(C81="","",INDEX(구분표!$I$2:$I$313, MATCH(1,(구분표!$E$2:$E$313='17년특출'!B81)*(구분표!$F$2:$F$313='17년특출'!C81)*(구분표!$G$2:$G$313='17년특출'!A81),0)))</f>
        <v>0196</v>
      </c>
      <c r="AK81" s="25"/>
    </row>
    <row r="82" spans="1:38" ht="50.1" customHeight="1">
      <c r="A82" s="30" t="str">
        <f>IFERROR(VLOOKUP($C82,구분표!$A$2:$C$313,2,FALSE),"")</f>
        <v>안전행정위원회</v>
      </c>
      <c r="B82" s="22" t="str">
        <f>IFERROR(VLOOKUP($C82,구분표!$A$2:$C$313,3,FALSE),"")</f>
        <v>재난안전본부</v>
      </c>
      <c r="C82" s="28" t="s">
        <v>247</v>
      </c>
      <c r="D82" s="32" t="s">
        <v>823</v>
      </c>
      <c r="E82" s="32" t="s">
        <v>826</v>
      </c>
      <c r="F82" s="33"/>
      <c r="G82" s="32">
        <v>54</v>
      </c>
      <c r="H82" s="192" t="s">
        <v>1121</v>
      </c>
      <c r="I82" s="39">
        <v>0</v>
      </c>
      <c r="J82" s="37"/>
      <c r="K82" s="40">
        <v>20000</v>
      </c>
      <c r="L82" s="45">
        <f t="shared" si="70"/>
        <v>20000</v>
      </c>
      <c r="M82" s="228"/>
      <c r="N82" s="229">
        <v>20000</v>
      </c>
      <c r="O82" s="233">
        <f t="shared" si="58"/>
        <v>20000</v>
      </c>
      <c r="P82" s="53" t="str">
        <f t="shared" si="59"/>
        <v>X</v>
      </c>
      <c r="Q82" s="27"/>
      <c r="R82" s="175" t="s">
        <v>883</v>
      </c>
      <c r="S82" s="174"/>
      <c r="T82" s="175" t="s">
        <v>883</v>
      </c>
      <c r="U82" s="37">
        <v>0</v>
      </c>
      <c r="V82" s="37">
        <v>20000</v>
      </c>
      <c r="W82" s="25" t="str">
        <f t="shared" si="65"/>
        <v>OK</v>
      </c>
      <c r="Y82" s="25" t="s">
        <v>489</v>
      </c>
      <c r="Z82" s="37">
        <f t="shared" si="66"/>
        <v>0</v>
      </c>
      <c r="AA82" s="37">
        <f t="shared" si="67"/>
        <v>20000</v>
      </c>
      <c r="AB82" s="25" t="str">
        <f t="shared" si="68"/>
        <v>OK</v>
      </c>
      <c r="AD82" s="25" t="str">
        <f t="shared" si="3"/>
        <v>세입없음</v>
      </c>
      <c r="AF82" s="22">
        <f t="shared" si="69"/>
        <v>106</v>
      </c>
      <c r="AG82" s="53" t="str">
        <f t="shared" si="60"/>
        <v>OK</v>
      </c>
      <c r="AI82" s="25" t="str">
        <f t="array" ref="AI82">IF(C82="","",INDEX(구분표!$I$2:$I$313, MATCH(1,(구분표!$E$2:$E$313='17년특출'!B82)*(구분표!$F$2:$F$313='17년특출'!C82)*(구분표!$G$2:$G$313='17년특출'!A82),0)))</f>
        <v>0196</v>
      </c>
      <c r="AK82" s="25"/>
    </row>
    <row r="83" spans="1:38" ht="50.1" customHeight="1">
      <c r="A83" s="30" t="str">
        <f>IFERROR(VLOOKUP($C83,구분표!$A$2:$C$313,2,FALSE),"")</f>
        <v>안전행정위원회</v>
      </c>
      <c r="B83" s="22" t="str">
        <f>IFERROR(VLOOKUP($C83,구분표!$A$2:$C$313,3,FALSE),"")</f>
        <v>재난안전본부</v>
      </c>
      <c r="C83" s="28" t="s">
        <v>196</v>
      </c>
      <c r="D83" s="32" t="s">
        <v>823</v>
      </c>
      <c r="E83" s="32" t="s">
        <v>826</v>
      </c>
      <c r="F83" s="33"/>
      <c r="G83" s="32">
        <v>57</v>
      </c>
      <c r="H83" s="192" t="s">
        <v>1122</v>
      </c>
      <c r="I83" s="39">
        <v>0</v>
      </c>
      <c r="J83" s="37"/>
      <c r="K83" s="40">
        <v>2300000</v>
      </c>
      <c r="L83" s="45">
        <f t="shared" si="70"/>
        <v>2300000</v>
      </c>
      <c r="M83" s="228"/>
      <c r="N83" s="229"/>
      <c r="O83" s="233">
        <f t="shared" si="58"/>
        <v>0</v>
      </c>
      <c r="P83" s="53" t="str">
        <f t="shared" si="59"/>
        <v>X</v>
      </c>
      <c r="Q83" s="93"/>
      <c r="R83" s="175" t="s">
        <v>883</v>
      </c>
      <c r="S83" s="174"/>
      <c r="T83" s="175" t="s">
        <v>883</v>
      </c>
      <c r="U83" s="37">
        <v>0</v>
      </c>
      <c r="V83" s="37">
        <v>2300000</v>
      </c>
      <c r="W83" s="25" t="str">
        <f t="shared" si="65"/>
        <v>OK</v>
      </c>
      <c r="Y83" s="25" t="s">
        <v>489</v>
      </c>
      <c r="Z83" s="37">
        <f t="shared" si="66"/>
        <v>0</v>
      </c>
      <c r="AA83" s="37">
        <f t="shared" si="67"/>
        <v>0</v>
      </c>
      <c r="AB83" s="25" t="str">
        <f t="shared" si="68"/>
        <v>OK</v>
      </c>
      <c r="AD83" s="25" t="str">
        <f t="shared" si="3"/>
        <v>세입없음</v>
      </c>
      <c r="AF83" s="22">
        <f t="shared" si="69"/>
        <v>106</v>
      </c>
      <c r="AG83" s="53" t="str">
        <f t="shared" si="60"/>
        <v>OK</v>
      </c>
      <c r="AI83" s="25" t="str">
        <f t="array" ref="AI83">IF(C83="","",INDEX(구분표!$I$2:$I$313, MATCH(1,(구분표!$E$2:$E$313='17년특출'!B83)*(구분표!$F$2:$F$313='17년특출'!C83)*(구분표!$G$2:$G$313='17년특출'!A83),0)))</f>
        <v>0168</v>
      </c>
      <c r="AK83" s="25"/>
    </row>
    <row r="84" spans="1:38" ht="50.1" customHeight="1">
      <c r="A84" s="30" t="str">
        <f>IFERROR(VLOOKUP($C84,구분표!$A$2:$C$313,2,FALSE),"")</f>
        <v>안전행정위원회</v>
      </c>
      <c r="B84" s="22" t="str">
        <f>IFERROR(VLOOKUP($C84,구분표!$A$2:$C$313,3,FALSE),"")</f>
        <v>재난안전본부</v>
      </c>
      <c r="C84" s="28" t="s">
        <v>585</v>
      </c>
      <c r="D84" s="32" t="s">
        <v>822</v>
      </c>
      <c r="E84" s="32" t="s">
        <v>826</v>
      </c>
      <c r="F84" s="33">
        <v>405</v>
      </c>
      <c r="G84" s="32">
        <v>23</v>
      </c>
      <c r="H84" s="192" t="s">
        <v>1715</v>
      </c>
      <c r="I84" s="39">
        <v>250000</v>
      </c>
      <c r="J84" s="37"/>
      <c r="K84" s="40"/>
      <c r="L84" s="45">
        <f t="shared" ref="L84" si="71">I84+J84+K84</f>
        <v>250000</v>
      </c>
      <c r="M84" s="236"/>
      <c r="N84" s="238"/>
      <c r="O84" s="233">
        <f t="shared" si="58"/>
        <v>250000</v>
      </c>
      <c r="P84" s="53" t="str">
        <f t="shared" si="59"/>
        <v>X</v>
      </c>
      <c r="Q84" s="27"/>
      <c r="R84" s="175" t="s">
        <v>883</v>
      </c>
      <c r="S84" s="174"/>
      <c r="T84" s="175" t="s">
        <v>883</v>
      </c>
      <c r="U84" s="37">
        <f>IF($T84&lt;&gt;"도비",IF($R84="국도비","직접입력",SUM($J84:$K84)),)</f>
        <v>0</v>
      </c>
      <c r="V84" s="37">
        <f>IF($T84="도비",SUM($J84:$K84),IF($R84="국도비","직접입력",SUM($J84:$K84)-$U84))</f>
        <v>0</v>
      </c>
      <c r="W84" s="25" t="str">
        <f t="shared" si="65"/>
        <v>OK</v>
      </c>
      <c r="Y84" s="25" t="s">
        <v>489</v>
      </c>
      <c r="Z84" s="37">
        <f t="shared" si="66"/>
        <v>0</v>
      </c>
      <c r="AA84" s="37">
        <f t="shared" si="67"/>
        <v>0</v>
      </c>
      <c r="AB84" s="25" t="str">
        <f t="shared" si="68"/>
        <v>OK</v>
      </c>
      <c r="AD84" s="25" t="str">
        <f t="shared" si="3"/>
        <v>세입없음</v>
      </c>
      <c r="AF84" s="22">
        <f t="shared" si="69"/>
        <v>106</v>
      </c>
      <c r="AG84" s="53" t="str">
        <f t="shared" si="60"/>
        <v>OK</v>
      </c>
      <c r="AI84" s="25" t="str">
        <f t="array" ref="AI84">IF(C84="","",INDEX(구분표!$I$2:$I$313, MATCH(1,(구분표!$E$2:$E$313='17년특출'!B84)*(구분표!$F$2:$F$313='17년특출'!C84)*(구분표!$G$2:$G$313='17년특출'!A84),0)))</f>
        <v>0170</v>
      </c>
      <c r="AK84" s="25"/>
    </row>
    <row r="85" spans="1:38" ht="50.1" customHeight="1">
      <c r="A85" s="30" t="str">
        <f>IFERROR(VLOOKUP($C85,구분표!$A$2:$C$313,2,FALSE),"")</f>
        <v>안전행정위원회</v>
      </c>
      <c r="B85" s="22" t="str">
        <f>IFERROR(VLOOKUP($C85,구분표!$A$2:$C$313,3,FALSE),"")</f>
        <v>재난안전본부</v>
      </c>
      <c r="C85" s="28" t="s">
        <v>585</v>
      </c>
      <c r="D85" s="32" t="s">
        <v>822</v>
      </c>
      <c r="E85" s="32" t="s">
        <v>826</v>
      </c>
      <c r="F85" s="33">
        <v>405</v>
      </c>
      <c r="G85" s="32">
        <v>23</v>
      </c>
      <c r="H85" s="192" t="s">
        <v>1123</v>
      </c>
      <c r="I85" s="39">
        <v>789870</v>
      </c>
      <c r="J85" s="37">
        <v>-789870</v>
      </c>
      <c r="K85" s="40"/>
      <c r="L85" s="45">
        <f t="shared" si="70"/>
        <v>0</v>
      </c>
      <c r="M85" s="236">
        <v>-789870</v>
      </c>
      <c r="N85" s="238"/>
      <c r="O85" s="233">
        <f t="shared" ref="O85:O110" si="72">I85+M85+N85</f>
        <v>0</v>
      </c>
      <c r="P85" s="53" t="str">
        <f t="shared" ref="P85:P110" si="73">IF(AND((L85=0),(O85&gt;0)),"O",IF(AND((J85&lt;0),(L85-O85&lt;0)),"O","X"))</f>
        <v>X</v>
      </c>
      <c r="Q85" s="27"/>
      <c r="R85" s="175" t="s">
        <v>883</v>
      </c>
      <c r="S85" s="174"/>
      <c r="T85" s="175" t="s">
        <v>883</v>
      </c>
      <c r="U85" s="37">
        <v>0</v>
      </c>
      <c r="V85" s="37">
        <v>-789870</v>
      </c>
      <c r="W85" s="25" t="str">
        <f t="shared" si="65"/>
        <v>OK</v>
      </c>
      <c r="Y85" s="25" t="s">
        <v>489</v>
      </c>
      <c r="Z85" s="37">
        <f t="shared" si="66"/>
        <v>0</v>
      </c>
      <c r="AA85" s="37">
        <f t="shared" si="67"/>
        <v>-789870</v>
      </c>
      <c r="AB85" s="25" t="str">
        <f t="shared" si="68"/>
        <v>OK</v>
      </c>
      <c r="AD85" s="25" t="str">
        <f t="shared" ref="AD85:AD110" si="74">IF(T85="","",IF(T85="도비","세입없음","직접입력"))</f>
        <v>세입없음</v>
      </c>
      <c r="AF85" s="22">
        <f t="shared" si="69"/>
        <v>106</v>
      </c>
      <c r="AG85" s="53" t="str">
        <f t="shared" ref="AG85:AG110" si="75">IF(T85="","",IF(AND(T85="도비",AD85="세입없음"),"OK",IF(AND(T85&lt;&gt;"도비",AD85&lt;&gt;""),"OK","@@")))</f>
        <v>OK</v>
      </c>
      <c r="AI85" s="25" t="str">
        <f t="array" ref="AI85">IF(C85="","",INDEX(구분표!$I$2:$I$313, MATCH(1,(구분표!$E$2:$E$313='17년특출'!B85)*(구분표!$F$2:$F$313='17년특출'!C85)*(구분표!$G$2:$G$313='17년특출'!A85),0)))</f>
        <v>0170</v>
      </c>
      <c r="AK85" s="25"/>
    </row>
    <row r="86" spans="1:38" ht="50.1" customHeight="1">
      <c r="A86" s="30" t="str">
        <f>IFERROR(VLOOKUP($C86,구분표!$A$2:$C$313,2,FALSE),"")</f>
        <v>안전행정위원회</v>
      </c>
      <c r="B86" s="22" t="str">
        <f>IFERROR(VLOOKUP($C86,구분표!$A$2:$C$313,3,FALSE),"")</f>
        <v>재난안전본부</v>
      </c>
      <c r="C86" s="28" t="s">
        <v>585</v>
      </c>
      <c r="D86" s="32" t="s">
        <v>822</v>
      </c>
      <c r="E86" s="32" t="s">
        <v>826</v>
      </c>
      <c r="F86" s="33">
        <v>405</v>
      </c>
      <c r="G86" s="32">
        <v>23</v>
      </c>
      <c r="H86" s="192" t="s">
        <v>1124</v>
      </c>
      <c r="I86" s="39">
        <v>10130</v>
      </c>
      <c r="J86" s="37">
        <v>-10130</v>
      </c>
      <c r="K86" s="40"/>
      <c r="L86" s="45">
        <f t="shared" si="70"/>
        <v>0</v>
      </c>
      <c r="M86" s="236">
        <v>-10130</v>
      </c>
      <c r="N86" s="238"/>
      <c r="O86" s="233">
        <f t="shared" si="72"/>
        <v>0</v>
      </c>
      <c r="P86" s="53" t="str">
        <f t="shared" si="73"/>
        <v>X</v>
      </c>
      <c r="Q86" s="27"/>
      <c r="R86" s="175" t="s">
        <v>883</v>
      </c>
      <c r="S86" s="174"/>
      <c r="T86" s="175" t="s">
        <v>883</v>
      </c>
      <c r="U86" s="37">
        <v>0</v>
      </c>
      <c r="V86" s="37">
        <v>-10130</v>
      </c>
      <c r="W86" s="25" t="str">
        <f t="shared" si="65"/>
        <v>OK</v>
      </c>
      <c r="Y86" s="25" t="s">
        <v>489</v>
      </c>
      <c r="Z86" s="37">
        <f t="shared" si="66"/>
        <v>0</v>
      </c>
      <c r="AA86" s="37">
        <f t="shared" si="67"/>
        <v>-10130</v>
      </c>
      <c r="AB86" s="25" t="str">
        <f t="shared" si="68"/>
        <v>OK</v>
      </c>
      <c r="AD86" s="25" t="str">
        <f t="shared" si="74"/>
        <v>세입없음</v>
      </c>
      <c r="AF86" s="22">
        <f t="shared" si="69"/>
        <v>106</v>
      </c>
      <c r="AG86" s="53" t="str">
        <f t="shared" si="75"/>
        <v>OK</v>
      </c>
      <c r="AI86" s="25" t="str">
        <f t="array" ref="AI86">IF(C86="","",INDEX(구분표!$I$2:$I$313, MATCH(1,(구분표!$E$2:$E$313='17년특출'!B86)*(구분표!$F$2:$F$313='17년특출'!C86)*(구분표!$G$2:$G$313='17년특출'!A86),0)))</f>
        <v>0170</v>
      </c>
      <c r="AK86" s="25"/>
    </row>
    <row r="87" spans="1:38" ht="50.1" customHeight="1">
      <c r="A87" s="30" t="str">
        <f>IFERROR(VLOOKUP($C87,구분표!$A$2:$C$313,2,FALSE),"")</f>
        <v>안전행정위원회</v>
      </c>
      <c r="B87" s="22" t="str">
        <f>IFERROR(VLOOKUP($C87,구분표!$A$2:$C$313,3,FALSE),"")</f>
        <v>재난안전본부</v>
      </c>
      <c r="C87" s="28" t="s">
        <v>585</v>
      </c>
      <c r="D87" s="32" t="s">
        <v>823</v>
      </c>
      <c r="E87" s="32" t="s">
        <v>826</v>
      </c>
      <c r="F87" s="33">
        <v>405</v>
      </c>
      <c r="G87" s="32">
        <v>23</v>
      </c>
      <c r="H87" s="192" t="s">
        <v>1125</v>
      </c>
      <c r="I87" s="39">
        <v>0</v>
      </c>
      <c r="J87" s="37"/>
      <c r="K87" s="40">
        <v>40000</v>
      </c>
      <c r="L87" s="45">
        <f t="shared" si="70"/>
        <v>40000</v>
      </c>
      <c r="M87" s="228"/>
      <c r="N87" s="229">
        <v>40000</v>
      </c>
      <c r="O87" s="233">
        <f t="shared" si="72"/>
        <v>40000</v>
      </c>
      <c r="P87" s="53" t="str">
        <f t="shared" si="73"/>
        <v>X</v>
      </c>
      <c r="Q87" s="93"/>
      <c r="R87" s="175" t="s">
        <v>883</v>
      </c>
      <c r="S87" s="174"/>
      <c r="T87" s="175" t="s">
        <v>883</v>
      </c>
      <c r="U87" s="37">
        <v>0</v>
      </c>
      <c r="V87" s="37">
        <v>40000</v>
      </c>
      <c r="W87" s="25" t="str">
        <f t="shared" si="65"/>
        <v>OK</v>
      </c>
      <c r="Y87" s="25" t="s">
        <v>489</v>
      </c>
      <c r="Z87" s="37">
        <f t="shared" si="66"/>
        <v>0</v>
      </c>
      <c r="AA87" s="37">
        <f t="shared" si="67"/>
        <v>40000</v>
      </c>
      <c r="AB87" s="25" t="str">
        <f t="shared" si="68"/>
        <v>OK</v>
      </c>
      <c r="AD87" s="25" t="str">
        <f t="shared" si="74"/>
        <v>세입없음</v>
      </c>
      <c r="AF87" s="22">
        <f t="shared" si="69"/>
        <v>106</v>
      </c>
      <c r="AG87" s="53" t="str">
        <f t="shared" si="75"/>
        <v>OK</v>
      </c>
      <c r="AI87" s="25" t="str">
        <f t="array" ref="AI87">IF(C87="","",INDEX(구분표!$I$2:$I$313, MATCH(1,(구분표!$E$2:$E$313='17년특출'!B87)*(구분표!$F$2:$F$313='17년특출'!C87)*(구분표!$G$2:$G$313='17년특출'!A87),0)))</f>
        <v>0170</v>
      </c>
      <c r="AK87" s="25"/>
    </row>
    <row r="88" spans="1:38" ht="50.1" customHeight="1">
      <c r="A88" s="30" t="str">
        <f>IFERROR(VLOOKUP($C88,구분표!$A$2:$C$313,2,FALSE),"")</f>
        <v>안전행정위원회</v>
      </c>
      <c r="B88" s="22" t="str">
        <f>IFERROR(VLOOKUP($C88,구분표!$A$2:$C$313,3,FALSE),"")</f>
        <v>재난안전본부</v>
      </c>
      <c r="C88" s="28" t="s">
        <v>585</v>
      </c>
      <c r="D88" s="32" t="s">
        <v>822</v>
      </c>
      <c r="E88" s="32" t="s">
        <v>826</v>
      </c>
      <c r="F88" s="33">
        <v>405</v>
      </c>
      <c r="G88" s="32">
        <v>38</v>
      </c>
      <c r="H88" s="192" t="s">
        <v>1640</v>
      </c>
      <c r="I88" s="39">
        <v>4080000</v>
      </c>
      <c r="J88" s="37">
        <v>-3930000</v>
      </c>
      <c r="K88" s="40"/>
      <c r="L88" s="45">
        <f t="shared" si="70"/>
        <v>150000</v>
      </c>
      <c r="M88" s="236">
        <v>-4080000</v>
      </c>
      <c r="N88" s="238"/>
      <c r="O88" s="233">
        <f t="shared" si="72"/>
        <v>0</v>
      </c>
      <c r="P88" s="53" t="str">
        <f t="shared" si="73"/>
        <v>X</v>
      </c>
      <c r="Q88" s="93"/>
      <c r="R88" s="175" t="s">
        <v>883</v>
      </c>
      <c r="S88" s="174"/>
      <c r="T88" s="175" t="s">
        <v>883</v>
      </c>
      <c r="U88" s="37">
        <v>0</v>
      </c>
      <c r="V88" s="37">
        <v>-3930000</v>
      </c>
      <c r="W88" s="25" t="str">
        <f t="shared" si="65"/>
        <v>OK</v>
      </c>
      <c r="Y88" s="25" t="s">
        <v>489</v>
      </c>
      <c r="Z88" s="37">
        <f t="shared" si="66"/>
        <v>0</v>
      </c>
      <c r="AA88" s="37">
        <f t="shared" si="67"/>
        <v>-4080000</v>
      </c>
      <c r="AB88" s="25" t="str">
        <f t="shared" si="68"/>
        <v>OK</v>
      </c>
      <c r="AD88" s="25" t="str">
        <f t="shared" si="74"/>
        <v>세입없음</v>
      </c>
      <c r="AF88" s="22">
        <f t="shared" si="69"/>
        <v>106</v>
      </c>
      <c r="AG88" s="53" t="str">
        <f t="shared" si="75"/>
        <v>OK</v>
      </c>
      <c r="AI88" s="25" t="str">
        <f t="array" ref="AI88">IF(C88="","",INDEX(구분표!$I$2:$I$313, MATCH(1,(구분표!$E$2:$E$313='17년특출'!B88)*(구분표!$F$2:$F$313='17년특출'!C88)*(구분표!$G$2:$G$313='17년특출'!A88),0)))</f>
        <v>0170</v>
      </c>
      <c r="AK88" s="25"/>
      <c r="AL88" s="1" t="s">
        <v>1242</v>
      </c>
    </row>
    <row r="89" spans="1:38" ht="50.1" customHeight="1">
      <c r="A89" s="30" t="str">
        <f>IFERROR(VLOOKUP($C89,구분표!$A$2:$C$313,2,FALSE),"")</f>
        <v>안전행정위원회</v>
      </c>
      <c r="B89" s="22" t="str">
        <f>IFERROR(VLOOKUP($C89,구분표!$A$2:$C$313,3,FALSE),"")</f>
        <v>재난안전본부</v>
      </c>
      <c r="C89" s="28" t="s">
        <v>585</v>
      </c>
      <c r="D89" s="32" t="s">
        <v>822</v>
      </c>
      <c r="E89" s="32" t="s">
        <v>826</v>
      </c>
      <c r="F89" s="33">
        <v>405</v>
      </c>
      <c r="G89" s="32">
        <v>38</v>
      </c>
      <c r="H89" s="192" t="s">
        <v>1532</v>
      </c>
      <c r="I89" s="39">
        <v>120000</v>
      </c>
      <c r="J89" s="37">
        <v>-120000</v>
      </c>
      <c r="K89" s="40"/>
      <c r="L89" s="45">
        <f t="shared" si="70"/>
        <v>0</v>
      </c>
      <c r="M89" s="236">
        <v>-120000</v>
      </c>
      <c r="N89" s="238"/>
      <c r="O89" s="233">
        <f t="shared" si="72"/>
        <v>0</v>
      </c>
      <c r="P89" s="53" t="str">
        <f t="shared" si="73"/>
        <v>X</v>
      </c>
      <c r="Q89" s="93"/>
      <c r="R89" s="175" t="s">
        <v>883</v>
      </c>
      <c r="S89" s="174"/>
      <c r="T89" s="175" t="s">
        <v>883</v>
      </c>
      <c r="U89" s="37">
        <v>0</v>
      </c>
      <c r="V89" s="37">
        <v>-120000</v>
      </c>
      <c r="W89" s="25" t="str">
        <f t="shared" si="65"/>
        <v>OK</v>
      </c>
      <c r="Y89" s="25" t="s">
        <v>489</v>
      </c>
      <c r="Z89" s="37">
        <f t="shared" si="66"/>
        <v>0</v>
      </c>
      <c r="AA89" s="37">
        <f t="shared" si="67"/>
        <v>-120000</v>
      </c>
      <c r="AB89" s="25" t="str">
        <f t="shared" si="68"/>
        <v>OK</v>
      </c>
      <c r="AD89" s="25" t="str">
        <f t="shared" si="74"/>
        <v>세입없음</v>
      </c>
      <c r="AF89" s="22">
        <f t="shared" si="69"/>
        <v>106</v>
      </c>
      <c r="AG89" s="53" t="str">
        <f t="shared" si="75"/>
        <v>OK</v>
      </c>
      <c r="AI89" s="25" t="str">
        <f t="array" ref="AI89">IF(C89="","",INDEX(구분표!$I$2:$I$313, MATCH(1,(구분표!$E$2:$E$313='17년특출'!B89)*(구분표!$F$2:$F$313='17년특출'!C89)*(구분표!$G$2:$G$313='17년특출'!A89),0)))</f>
        <v>0170</v>
      </c>
      <c r="AK89" s="25"/>
      <c r="AL89" s="1" t="s">
        <v>1242</v>
      </c>
    </row>
    <row r="90" spans="1:38" ht="50.1" customHeight="1">
      <c r="A90" s="30" t="str">
        <f>IFERROR(VLOOKUP($C90,구분표!$A$2:$C$313,2,FALSE),"")</f>
        <v>안전행정위원회</v>
      </c>
      <c r="B90" s="22" t="str">
        <f>IFERROR(VLOOKUP($C90,구분표!$A$2:$C$313,3,FALSE),"")</f>
        <v>재난안전본부</v>
      </c>
      <c r="C90" s="28" t="s">
        <v>585</v>
      </c>
      <c r="D90" s="32" t="s">
        <v>822</v>
      </c>
      <c r="E90" s="32" t="s">
        <v>826</v>
      </c>
      <c r="F90" s="33">
        <v>405</v>
      </c>
      <c r="G90" s="32">
        <v>38</v>
      </c>
      <c r="H90" s="192" t="s">
        <v>1533</v>
      </c>
      <c r="I90" s="39">
        <v>800000</v>
      </c>
      <c r="J90" s="37">
        <v>-800000</v>
      </c>
      <c r="K90" s="40"/>
      <c r="L90" s="45">
        <f t="shared" si="70"/>
        <v>0</v>
      </c>
      <c r="M90" s="236">
        <v>-800000</v>
      </c>
      <c r="N90" s="238"/>
      <c r="O90" s="233">
        <f t="shared" si="72"/>
        <v>0</v>
      </c>
      <c r="P90" s="53" t="str">
        <f t="shared" si="73"/>
        <v>X</v>
      </c>
      <c r="Q90" s="93"/>
      <c r="R90" s="175" t="s">
        <v>883</v>
      </c>
      <c r="S90" s="174"/>
      <c r="T90" s="175" t="s">
        <v>883</v>
      </c>
      <c r="U90" s="37">
        <v>0</v>
      </c>
      <c r="V90" s="37">
        <v>-800000</v>
      </c>
      <c r="W90" s="25" t="str">
        <f t="shared" si="65"/>
        <v>OK</v>
      </c>
      <c r="Y90" s="25" t="s">
        <v>489</v>
      </c>
      <c r="Z90" s="37">
        <f t="shared" si="66"/>
        <v>0</v>
      </c>
      <c r="AA90" s="37">
        <f t="shared" si="67"/>
        <v>-800000</v>
      </c>
      <c r="AB90" s="25" t="str">
        <f t="shared" si="68"/>
        <v>OK</v>
      </c>
      <c r="AD90" s="25" t="str">
        <f t="shared" si="74"/>
        <v>세입없음</v>
      </c>
      <c r="AF90" s="22">
        <f t="shared" si="69"/>
        <v>106</v>
      </c>
      <c r="AG90" s="53" t="str">
        <f t="shared" si="75"/>
        <v>OK</v>
      </c>
      <c r="AI90" s="25" t="str">
        <f t="array" ref="AI90">IF(C90="","",INDEX(구분표!$I$2:$I$313, MATCH(1,(구분표!$E$2:$E$313='17년특출'!B90)*(구분표!$F$2:$F$313='17년특출'!C90)*(구분표!$G$2:$G$313='17년특출'!A90),0)))</f>
        <v>0170</v>
      </c>
      <c r="AK90" s="25"/>
      <c r="AL90" s="1" t="s">
        <v>1242</v>
      </c>
    </row>
    <row r="91" spans="1:38" ht="50.1" customHeight="1">
      <c r="A91" s="30" t="str">
        <f>IFERROR(VLOOKUP($C91,구분표!$A$2:$C$313,2,FALSE),"")</f>
        <v>안전행정위원회</v>
      </c>
      <c r="B91" s="22" t="str">
        <f>IFERROR(VLOOKUP($C91,구분표!$A$2:$C$313,3,FALSE),"")</f>
        <v>재난안전본부</v>
      </c>
      <c r="C91" s="28" t="s">
        <v>585</v>
      </c>
      <c r="D91" s="32" t="s">
        <v>822</v>
      </c>
      <c r="E91" s="32" t="s">
        <v>826</v>
      </c>
      <c r="F91" s="33">
        <v>405</v>
      </c>
      <c r="G91" s="32">
        <v>23</v>
      </c>
      <c r="H91" s="192" t="s">
        <v>1126</v>
      </c>
      <c r="I91" s="39">
        <v>340000</v>
      </c>
      <c r="J91" s="37">
        <v>-340000</v>
      </c>
      <c r="K91" s="40"/>
      <c r="L91" s="45">
        <f t="shared" si="70"/>
        <v>0</v>
      </c>
      <c r="M91" s="228">
        <v>-340000</v>
      </c>
      <c r="N91" s="229"/>
      <c r="O91" s="233">
        <f t="shared" si="72"/>
        <v>0</v>
      </c>
      <c r="P91" s="53" t="str">
        <f t="shared" si="73"/>
        <v>X</v>
      </c>
      <c r="Q91" s="181" t="s">
        <v>1537</v>
      </c>
      <c r="R91" s="175" t="s">
        <v>883</v>
      </c>
      <c r="S91" s="174"/>
      <c r="T91" s="175" t="s">
        <v>883</v>
      </c>
      <c r="U91" s="37">
        <v>0</v>
      </c>
      <c r="V91" s="37">
        <v>-340000</v>
      </c>
      <c r="W91" s="25" t="str">
        <f t="shared" si="65"/>
        <v>OK</v>
      </c>
      <c r="Y91" s="25" t="s">
        <v>489</v>
      </c>
      <c r="Z91" s="37">
        <f t="shared" si="66"/>
        <v>0</v>
      </c>
      <c r="AA91" s="37">
        <f t="shared" si="67"/>
        <v>-340000</v>
      </c>
      <c r="AB91" s="25" t="str">
        <f t="shared" si="68"/>
        <v>OK</v>
      </c>
      <c r="AD91" s="25" t="str">
        <f t="shared" si="74"/>
        <v>세입없음</v>
      </c>
      <c r="AF91" s="22">
        <f t="shared" si="69"/>
        <v>106</v>
      </c>
      <c r="AG91" s="53" t="str">
        <f t="shared" si="75"/>
        <v>OK</v>
      </c>
      <c r="AI91" s="25" t="str">
        <f t="array" ref="AI91">IF(C91="","",INDEX(구분표!$I$2:$I$313, MATCH(1,(구분표!$E$2:$E$313='17년특출'!B91)*(구분표!$F$2:$F$313='17년특출'!C91)*(구분표!$G$2:$G$313='17년특출'!A91),0)))</f>
        <v>0170</v>
      </c>
      <c r="AK91" s="25"/>
    </row>
    <row r="92" spans="1:38" ht="50.1" customHeight="1">
      <c r="A92" s="30" t="str">
        <f>IFERROR(VLOOKUP($C92,구분표!$A$2:$C$313,2,FALSE),"")</f>
        <v>안전행정위원회</v>
      </c>
      <c r="B92" s="22" t="str">
        <f>IFERROR(VLOOKUP($C92,구분표!$A$2:$C$313,3,FALSE),"")</f>
        <v>재난안전본부</v>
      </c>
      <c r="C92" s="28" t="s">
        <v>585</v>
      </c>
      <c r="D92" s="32" t="s">
        <v>822</v>
      </c>
      <c r="E92" s="32" t="s">
        <v>826</v>
      </c>
      <c r="F92" s="33">
        <v>405</v>
      </c>
      <c r="G92" s="32">
        <v>32</v>
      </c>
      <c r="H92" s="192" t="s">
        <v>1534</v>
      </c>
      <c r="I92" s="39">
        <v>76569</v>
      </c>
      <c r="J92" s="37"/>
      <c r="K92" s="40">
        <v>257118</v>
      </c>
      <c r="L92" s="45">
        <f t="shared" si="70"/>
        <v>333687</v>
      </c>
      <c r="M92" s="228"/>
      <c r="N92" s="229">
        <v>257118</v>
      </c>
      <c r="O92" s="233">
        <f t="shared" si="72"/>
        <v>333687</v>
      </c>
      <c r="P92" s="53" t="str">
        <f t="shared" si="73"/>
        <v>X</v>
      </c>
      <c r="Q92" s="27"/>
      <c r="R92" s="175" t="s">
        <v>883</v>
      </c>
      <c r="S92" s="174"/>
      <c r="T92" s="175" t="s">
        <v>883</v>
      </c>
      <c r="U92" s="37">
        <v>0</v>
      </c>
      <c r="V92" s="37">
        <v>257118</v>
      </c>
      <c r="W92" s="25" t="str">
        <f t="shared" si="65"/>
        <v>OK</v>
      </c>
      <c r="Y92" s="25" t="s">
        <v>489</v>
      </c>
      <c r="Z92" s="37">
        <f t="shared" si="66"/>
        <v>0</v>
      </c>
      <c r="AA92" s="37">
        <f t="shared" si="67"/>
        <v>257118</v>
      </c>
      <c r="AB92" s="25" t="str">
        <f t="shared" si="68"/>
        <v>OK</v>
      </c>
      <c r="AD92" s="25" t="str">
        <f t="shared" si="74"/>
        <v>세입없음</v>
      </c>
      <c r="AF92" s="22">
        <f t="shared" si="69"/>
        <v>106</v>
      </c>
      <c r="AG92" s="53" t="str">
        <f t="shared" si="75"/>
        <v>OK</v>
      </c>
      <c r="AI92" s="25" t="str">
        <f t="array" ref="AI92">IF(C92="","",INDEX(구분표!$I$2:$I$313, MATCH(1,(구분표!$E$2:$E$313='17년특출'!B92)*(구분표!$F$2:$F$313='17년특출'!C92)*(구분표!$G$2:$G$313='17년특출'!A92),0)))</f>
        <v>0170</v>
      </c>
      <c r="AK92" s="25"/>
      <c r="AL92" s="1" t="s">
        <v>1242</v>
      </c>
    </row>
    <row r="93" spans="1:38" ht="50.1" customHeight="1">
      <c r="A93" s="30" t="str">
        <f>IFERROR(VLOOKUP($C93,구분표!$A$2:$C$313,2,FALSE),"")</f>
        <v>안전행정위원회</v>
      </c>
      <c r="B93" s="22" t="str">
        <f>IFERROR(VLOOKUP($C93,구분표!$A$2:$C$313,3,FALSE),"")</f>
        <v>재난안전본부</v>
      </c>
      <c r="C93" s="28" t="s">
        <v>585</v>
      </c>
      <c r="D93" s="32" t="s">
        <v>822</v>
      </c>
      <c r="E93" s="32" t="s">
        <v>826</v>
      </c>
      <c r="F93" s="33">
        <v>405</v>
      </c>
      <c r="G93" s="32">
        <v>32</v>
      </c>
      <c r="H93" s="192" t="s">
        <v>1535</v>
      </c>
      <c r="I93" s="39">
        <v>13922</v>
      </c>
      <c r="J93" s="37"/>
      <c r="K93" s="40">
        <v>46750</v>
      </c>
      <c r="L93" s="45">
        <f t="shared" si="70"/>
        <v>60672</v>
      </c>
      <c r="M93" s="228"/>
      <c r="N93" s="229">
        <v>46750</v>
      </c>
      <c r="O93" s="233">
        <f t="shared" si="72"/>
        <v>60672</v>
      </c>
      <c r="P93" s="53" t="str">
        <f t="shared" si="73"/>
        <v>X</v>
      </c>
      <c r="Q93" s="93"/>
      <c r="R93" s="175" t="s">
        <v>883</v>
      </c>
      <c r="S93" s="174"/>
      <c r="T93" s="175" t="s">
        <v>883</v>
      </c>
      <c r="U93" s="37">
        <v>0</v>
      </c>
      <c r="V93" s="37">
        <v>46750</v>
      </c>
      <c r="W93" s="25" t="str">
        <f t="shared" si="65"/>
        <v>OK</v>
      </c>
      <c r="Y93" s="25" t="s">
        <v>489</v>
      </c>
      <c r="Z93" s="37">
        <f t="shared" si="66"/>
        <v>0</v>
      </c>
      <c r="AA93" s="37">
        <f t="shared" si="67"/>
        <v>46750</v>
      </c>
      <c r="AB93" s="25" t="str">
        <f t="shared" si="68"/>
        <v>OK</v>
      </c>
      <c r="AD93" s="25" t="str">
        <f t="shared" si="74"/>
        <v>세입없음</v>
      </c>
      <c r="AF93" s="22">
        <f t="shared" si="69"/>
        <v>106</v>
      </c>
      <c r="AG93" s="53" t="str">
        <f t="shared" si="75"/>
        <v>OK</v>
      </c>
      <c r="AI93" s="25" t="str">
        <f t="array" ref="AI93">IF(C93="","",INDEX(구분표!$I$2:$I$313, MATCH(1,(구분표!$E$2:$E$313='17년특출'!B93)*(구분표!$F$2:$F$313='17년특출'!C93)*(구분표!$G$2:$G$313='17년특출'!A93),0)))</f>
        <v>0170</v>
      </c>
      <c r="AK93" s="25"/>
      <c r="AL93" s="1" t="s">
        <v>1242</v>
      </c>
    </row>
    <row r="94" spans="1:38" ht="50.1" customHeight="1">
      <c r="A94" s="30" t="str">
        <f>IFERROR(VLOOKUP($C94,구분표!$A$2:$C$313,2,FALSE),"")</f>
        <v>안전행정위원회</v>
      </c>
      <c r="B94" s="22" t="str">
        <f>IFERROR(VLOOKUP($C94,구분표!$A$2:$C$313,3,FALSE),"")</f>
        <v>재난안전본부</v>
      </c>
      <c r="C94" s="28" t="s">
        <v>585</v>
      </c>
      <c r="D94" s="32" t="s">
        <v>822</v>
      </c>
      <c r="E94" s="32" t="s">
        <v>826</v>
      </c>
      <c r="F94" s="33">
        <v>405</v>
      </c>
      <c r="G94" s="32">
        <v>32</v>
      </c>
      <c r="H94" s="192" t="s">
        <v>1536</v>
      </c>
      <c r="I94" s="39">
        <v>10760</v>
      </c>
      <c r="J94" s="37"/>
      <c r="K94" s="40">
        <v>36132</v>
      </c>
      <c r="L94" s="45">
        <f t="shared" si="70"/>
        <v>46892</v>
      </c>
      <c r="M94" s="228"/>
      <c r="N94" s="229">
        <v>36132</v>
      </c>
      <c r="O94" s="233">
        <f t="shared" si="72"/>
        <v>46892</v>
      </c>
      <c r="P94" s="53" t="str">
        <f t="shared" si="73"/>
        <v>X</v>
      </c>
      <c r="Q94" s="93"/>
      <c r="R94" s="175" t="s">
        <v>883</v>
      </c>
      <c r="S94" s="174"/>
      <c r="T94" s="175" t="s">
        <v>883</v>
      </c>
      <c r="U94" s="37">
        <v>0</v>
      </c>
      <c r="V94" s="37">
        <v>36132</v>
      </c>
      <c r="W94" s="25" t="str">
        <f t="shared" si="65"/>
        <v>OK</v>
      </c>
      <c r="Y94" s="25" t="s">
        <v>489</v>
      </c>
      <c r="Z94" s="37">
        <f t="shared" si="66"/>
        <v>0</v>
      </c>
      <c r="AA94" s="37">
        <f t="shared" si="67"/>
        <v>36132</v>
      </c>
      <c r="AB94" s="25" t="str">
        <f t="shared" si="68"/>
        <v>OK</v>
      </c>
      <c r="AD94" s="25" t="str">
        <f t="shared" si="74"/>
        <v>세입없음</v>
      </c>
      <c r="AF94" s="22">
        <f t="shared" si="69"/>
        <v>106</v>
      </c>
      <c r="AG94" s="53" t="str">
        <f t="shared" si="75"/>
        <v>OK</v>
      </c>
      <c r="AI94" s="25" t="str">
        <f t="array" ref="AI94">IF(C94="","",INDEX(구분표!$I$2:$I$313, MATCH(1,(구분표!$E$2:$E$313='17년특출'!B94)*(구분표!$F$2:$F$313='17년특출'!C94)*(구분표!$G$2:$G$313='17년특출'!A94),0)))</f>
        <v>0170</v>
      </c>
      <c r="AK94" s="25"/>
      <c r="AL94" s="1" t="s">
        <v>1242</v>
      </c>
    </row>
    <row r="95" spans="1:38" ht="50.1" customHeight="1">
      <c r="A95" s="30" t="str">
        <f>IFERROR(VLOOKUP($C95,구분표!$A$2:$C$313,2,FALSE),"")</f>
        <v>안전행정위원회</v>
      </c>
      <c r="B95" s="22" t="str">
        <f>IFERROR(VLOOKUP($C95,구분표!$A$2:$C$313,3,FALSE),"")</f>
        <v>재난안전본부</v>
      </c>
      <c r="C95" s="28" t="s">
        <v>1699</v>
      </c>
      <c r="D95" s="32" t="s">
        <v>1116</v>
      </c>
      <c r="E95" s="32"/>
      <c r="F95" s="33">
        <v>258</v>
      </c>
      <c r="G95" s="32">
        <v>73</v>
      </c>
      <c r="H95" s="192" t="s">
        <v>1711</v>
      </c>
      <c r="I95" s="39">
        <v>1500</v>
      </c>
      <c r="J95" s="37"/>
      <c r="K95" s="40"/>
      <c r="L95" s="45">
        <f t="shared" si="70"/>
        <v>1500</v>
      </c>
      <c r="M95" s="236"/>
      <c r="N95" s="238"/>
      <c r="O95" s="233">
        <f t="shared" si="72"/>
        <v>1500</v>
      </c>
      <c r="P95" s="53" t="str">
        <f t="shared" si="73"/>
        <v>X</v>
      </c>
      <c r="Q95" s="93"/>
      <c r="R95" s="170" t="s">
        <v>1645</v>
      </c>
      <c r="S95" s="177"/>
      <c r="T95" s="170" t="s">
        <v>1702</v>
      </c>
      <c r="U95" s="37">
        <f t="shared" ref="U95:U104" si="76">IF($T95&lt;&gt;"도비",IF($R95="국도비","직접입력",SUM($J95:$K95)),)</f>
        <v>0</v>
      </c>
      <c r="V95" s="37">
        <f t="shared" ref="V95:V104" si="77">IF($T95="도비",SUM($J95:$K95),IF($R95="국도비","직접입력",SUM($J95:$K95)-$U95))</f>
        <v>0</v>
      </c>
      <c r="W95" s="25" t="str">
        <f t="shared" si="65"/>
        <v>OK</v>
      </c>
      <c r="Y95" s="25" t="s">
        <v>1645</v>
      </c>
      <c r="Z95" s="37">
        <f t="shared" si="66"/>
        <v>0</v>
      </c>
      <c r="AA95" s="37">
        <f t="shared" si="67"/>
        <v>0</v>
      </c>
      <c r="AB95" s="25" t="str">
        <f t="shared" si="68"/>
        <v>OK</v>
      </c>
      <c r="AD95" s="25" t="str">
        <f t="shared" si="74"/>
        <v>세입없음</v>
      </c>
      <c r="AF95" s="22">
        <f t="shared" si="69"/>
        <v>106</v>
      </c>
      <c r="AG95" s="53" t="str">
        <f t="shared" si="75"/>
        <v>OK</v>
      </c>
      <c r="AI95" s="25" t="str">
        <f t="array" ref="AI95">IF(C95="","",INDEX(구분표!$I$2:$I$313, MATCH(1,(구분표!$E$2:$E$313='17년특출'!B95)*(구분표!$F$2:$F$313='17년특출'!C95)*(구분표!$G$2:$G$313='17년특출'!A95),0)))</f>
        <v>0158</v>
      </c>
      <c r="AK95" s="25"/>
    </row>
    <row r="96" spans="1:38" ht="50.1" customHeight="1">
      <c r="A96" s="30" t="str">
        <f>IFERROR(VLOOKUP($C96,구분표!$A$2:$C$313,2,FALSE),"")</f>
        <v>안전행정위원회</v>
      </c>
      <c r="B96" s="22" t="str">
        <f>IFERROR(VLOOKUP($C96,구분표!$A$2:$C$313,3,FALSE),"")</f>
        <v>재난안전본부</v>
      </c>
      <c r="C96" s="28" t="s">
        <v>1699</v>
      </c>
      <c r="D96" s="32" t="s">
        <v>1116</v>
      </c>
      <c r="E96" s="32"/>
      <c r="F96" s="33">
        <v>258</v>
      </c>
      <c r="G96" s="32">
        <v>73</v>
      </c>
      <c r="H96" s="192" t="s">
        <v>1712</v>
      </c>
      <c r="I96" s="39">
        <v>1500</v>
      </c>
      <c r="J96" s="37"/>
      <c r="K96" s="40"/>
      <c r="L96" s="45">
        <f t="shared" ref="L96:L97" si="78">I96+J96+K96</f>
        <v>1500</v>
      </c>
      <c r="M96" s="236"/>
      <c r="N96" s="238"/>
      <c r="O96" s="233">
        <f t="shared" ref="O96:O97" si="79">I96+M96+N96</f>
        <v>1500</v>
      </c>
      <c r="P96" s="53" t="str">
        <f t="shared" ref="P96:P97" si="80">IF(AND((L96=0),(O96&gt;0)),"O",IF(AND((J96&lt;0),(L96-O96&lt;0)),"O","X"))</f>
        <v>X</v>
      </c>
      <c r="Q96" s="93"/>
      <c r="R96" s="170" t="s">
        <v>1645</v>
      </c>
      <c r="S96" s="177"/>
      <c r="T96" s="170" t="s">
        <v>1702</v>
      </c>
      <c r="U96" s="37">
        <f t="shared" si="76"/>
        <v>0</v>
      </c>
      <c r="V96" s="37">
        <f t="shared" si="77"/>
        <v>0</v>
      </c>
      <c r="W96" s="25" t="str">
        <f t="shared" si="65"/>
        <v>OK</v>
      </c>
      <c r="Y96" s="25" t="s">
        <v>1645</v>
      </c>
      <c r="Z96" s="37">
        <f t="shared" si="66"/>
        <v>0</v>
      </c>
      <c r="AA96" s="37">
        <f t="shared" si="67"/>
        <v>0</v>
      </c>
      <c r="AB96" s="25" t="str">
        <f t="shared" si="68"/>
        <v>OK</v>
      </c>
      <c r="AD96" s="25" t="str">
        <f t="shared" ref="AD96:AD97" si="81">IF(T96="","",IF(T96="도비","세입없음","직접입력"))</f>
        <v>세입없음</v>
      </c>
      <c r="AF96" s="22">
        <f t="shared" si="69"/>
        <v>106</v>
      </c>
      <c r="AG96" s="53" t="str">
        <f t="shared" ref="AG96:AG97" si="82">IF(T96="","",IF(AND(T96="도비",AD96="세입없음"),"OK",IF(AND(T96&lt;&gt;"도비",AD96&lt;&gt;""),"OK","@@")))</f>
        <v>OK</v>
      </c>
      <c r="AI96" s="25" t="str">
        <f t="array" ref="AI96">IF(C96="","",INDEX(구분표!$I$2:$I$313, MATCH(1,(구분표!$E$2:$E$313='17년특출'!B96)*(구분표!$F$2:$F$313='17년특출'!C96)*(구분표!$G$2:$G$313='17년특출'!A96),0)))</f>
        <v>0158</v>
      </c>
      <c r="AK96" s="25"/>
    </row>
    <row r="97" spans="1:37" ht="50.1" customHeight="1">
      <c r="A97" s="30" t="str">
        <f>IFERROR(VLOOKUP($C97,구분표!$A$2:$C$313,2,FALSE),"")</f>
        <v>안전행정위원회</v>
      </c>
      <c r="B97" s="22" t="str">
        <f>IFERROR(VLOOKUP($C97,구분표!$A$2:$C$313,3,FALSE),"")</f>
        <v>재난안전본부</v>
      </c>
      <c r="C97" s="28" t="s">
        <v>1699</v>
      </c>
      <c r="D97" s="32" t="s">
        <v>1116</v>
      </c>
      <c r="E97" s="32"/>
      <c r="F97" s="33">
        <v>258</v>
      </c>
      <c r="G97" s="32">
        <v>73</v>
      </c>
      <c r="H97" s="192" t="s">
        <v>1713</v>
      </c>
      <c r="I97" s="39">
        <v>4500</v>
      </c>
      <c r="J97" s="37"/>
      <c r="K97" s="40"/>
      <c r="L97" s="45">
        <f t="shared" si="78"/>
        <v>4500</v>
      </c>
      <c r="M97" s="236"/>
      <c r="N97" s="238"/>
      <c r="O97" s="233">
        <f t="shared" si="79"/>
        <v>4500</v>
      </c>
      <c r="P97" s="53" t="str">
        <f t="shared" si="80"/>
        <v>X</v>
      </c>
      <c r="Q97" s="93"/>
      <c r="R97" s="170" t="s">
        <v>1645</v>
      </c>
      <c r="S97" s="177"/>
      <c r="T97" s="170" t="s">
        <v>1702</v>
      </c>
      <c r="U97" s="37">
        <f t="shared" si="76"/>
        <v>0</v>
      </c>
      <c r="V97" s="37">
        <f t="shared" si="77"/>
        <v>0</v>
      </c>
      <c r="W97" s="25" t="str">
        <f t="shared" si="65"/>
        <v>OK</v>
      </c>
      <c r="Y97" s="25" t="s">
        <v>1645</v>
      </c>
      <c r="Z97" s="37">
        <f t="shared" si="66"/>
        <v>0</v>
      </c>
      <c r="AA97" s="37">
        <f t="shared" si="67"/>
        <v>0</v>
      </c>
      <c r="AB97" s="25" t="str">
        <f t="shared" si="68"/>
        <v>OK</v>
      </c>
      <c r="AD97" s="25" t="str">
        <f t="shared" si="81"/>
        <v>세입없음</v>
      </c>
      <c r="AF97" s="22">
        <f t="shared" si="69"/>
        <v>106</v>
      </c>
      <c r="AG97" s="53" t="str">
        <f t="shared" si="82"/>
        <v>OK</v>
      </c>
      <c r="AI97" s="25" t="str">
        <f t="array" ref="AI97">IF(C97="","",INDEX(구분표!$I$2:$I$313, MATCH(1,(구분표!$E$2:$E$313='17년특출'!B97)*(구분표!$F$2:$F$313='17년특출'!C97)*(구분표!$G$2:$G$313='17년특출'!A97),0)))</f>
        <v>0158</v>
      </c>
      <c r="AK97" s="25"/>
    </row>
    <row r="98" spans="1:37" ht="50.1" customHeight="1">
      <c r="A98" s="30" t="str">
        <f>IFERROR(VLOOKUP($C98,구분표!$A$2:$C$313,2,FALSE),"")</f>
        <v>안전행정위원회</v>
      </c>
      <c r="B98" s="22" t="str">
        <f>IFERROR(VLOOKUP($C98,구분표!$A$2:$C$313,3,FALSE),"")</f>
        <v>재난안전본부</v>
      </c>
      <c r="C98" s="28" t="s">
        <v>1699</v>
      </c>
      <c r="D98" s="32" t="s">
        <v>1116</v>
      </c>
      <c r="E98" s="32"/>
      <c r="F98" s="33">
        <v>258</v>
      </c>
      <c r="G98" s="32">
        <v>73</v>
      </c>
      <c r="H98" s="192" t="s">
        <v>1714</v>
      </c>
      <c r="I98" s="39">
        <v>5000</v>
      </c>
      <c r="J98" s="37"/>
      <c r="K98" s="40"/>
      <c r="L98" s="45">
        <f t="shared" ref="L98" si="83">I98+J98+K98</f>
        <v>5000</v>
      </c>
      <c r="M98" s="236"/>
      <c r="N98" s="238"/>
      <c r="O98" s="233">
        <f t="shared" ref="O98" si="84">I98+M98+N98</f>
        <v>5000</v>
      </c>
      <c r="P98" s="53" t="str">
        <f t="shared" ref="P98" si="85">IF(AND((L98=0),(O98&gt;0)),"O",IF(AND((J98&lt;0),(L98-O98&lt;0)),"O","X"))</f>
        <v>X</v>
      </c>
      <c r="Q98" s="93"/>
      <c r="R98" s="170" t="s">
        <v>1645</v>
      </c>
      <c r="S98" s="177"/>
      <c r="T98" s="170" t="s">
        <v>1702</v>
      </c>
      <c r="U98" s="37">
        <f t="shared" si="76"/>
        <v>0</v>
      </c>
      <c r="V98" s="37">
        <f t="shared" si="77"/>
        <v>0</v>
      </c>
      <c r="W98" s="25" t="str">
        <f t="shared" si="65"/>
        <v>OK</v>
      </c>
      <c r="Y98" s="25" t="s">
        <v>1645</v>
      </c>
      <c r="Z98" s="37">
        <f t="shared" si="66"/>
        <v>0</v>
      </c>
      <c r="AA98" s="37">
        <f t="shared" si="67"/>
        <v>0</v>
      </c>
      <c r="AB98" s="25" t="str">
        <f t="shared" si="68"/>
        <v>OK</v>
      </c>
      <c r="AD98" s="25" t="str">
        <f t="shared" ref="AD98" si="86">IF(T98="","",IF(T98="도비","세입없음","직접입력"))</f>
        <v>세입없음</v>
      </c>
      <c r="AF98" s="22">
        <f t="shared" si="69"/>
        <v>106</v>
      </c>
      <c r="AG98" s="53" t="str">
        <f t="shared" ref="AG98" si="87">IF(T98="","",IF(AND(T98="도비",AD98="세입없음"),"OK",IF(AND(T98&lt;&gt;"도비",AD98&lt;&gt;""),"OK","@@")))</f>
        <v>OK</v>
      </c>
      <c r="AI98" s="25" t="str">
        <f t="array" ref="AI98">IF(C98="","",INDEX(구분표!$I$2:$I$313, MATCH(1,(구분표!$E$2:$E$313='17년특출'!B98)*(구분표!$F$2:$F$313='17년특출'!C98)*(구분표!$G$2:$G$313='17년특출'!A98),0)))</f>
        <v>0158</v>
      </c>
      <c r="AK98" s="25"/>
    </row>
    <row r="99" spans="1:37" ht="50.1" customHeight="1">
      <c r="A99" s="30" t="str">
        <f>IFERROR(VLOOKUP($C99,구분표!$A$2:$C$313,2,FALSE),"")</f>
        <v>안전행정위원회</v>
      </c>
      <c r="B99" s="22" t="str">
        <f>IFERROR(VLOOKUP($C99,구분표!$A$2:$C$313,3,FALSE),"")</f>
        <v>재난안전본부</v>
      </c>
      <c r="C99" s="28" t="s">
        <v>1700</v>
      </c>
      <c r="D99" s="32" t="s">
        <v>1701</v>
      </c>
      <c r="E99" s="32"/>
      <c r="F99" s="33">
        <v>390</v>
      </c>
      <c r="G99" s="32">
        <v>306</v>
      </c>
      <c r="H99" s="192" t="s">
        <v>1703</v>
      </c>
      <c r="I99" s="39">
        <v>368500</v>
      </c>
      <c r="J99" s="37"/>
      <c r="K99" s="40"/>
      <c r="L99" s="45">
        <f t="shared" si="70"/>
        <v>368500</v>
      </c>
      <c r="M99" s="236"/>
      <c r="N99" s="238"/>
      <c r="O99" s="233">
        <f t="shared" si="72"/>
        <v>368500</v>
      </c>
      <c r="P99" s="53" t="str">
        <f t="shared" si="73"/>
        <v>X</v>
      </c>
      <c r="Q99" s="93"/>
      <c r="R99" s="170" t="s">
        <v>1702</v>
      </c>
      <c r="S99" s="177"/>
      <c r="T99" s="170" t="s">
        <v>1645</v>
      </c>
      <c r="U99" s="37">
        <f t="shared" si="76"/>
        <v>0</v>
      </c>
      <c r="V99" s="37">
        <f t="shared" si="77"/>
        <v>0</v>
      </c>
      <c r="W99" s="25" t="str">
        <f t="shared" si="65"/>
        <v>OK</v>
      </c>
      <c r="Y99" s="25" t="s">
        <v>1702</v>
      </c>
      <c r="Z99" s="37">
        <f t="shared" si="66"/>
        <v>0</v>
      </c>
      <c r="AA99" s="37">
        <f t="shared" si="67"/>
        <v>0</v>
      </c>
      <c r="AB99" s="25" t="str">
        <f t="shared" si="68"/>
        <v>OK</v>
      </c>
      <c r="AD99" s="25" t="str">
        <f t="shared" si="74"/>
        <v>세입없음</v>
      </c>
      <c r="AF99" s="22">
        <f t="shared" si="69"/>
        <v>106</v>
      </c>
      <c r="AG99" s="53" t="str">
        <f t="shared" si="75"/>
        <v>OK</v>
      </c>
      <c r="AI99" s="25" t="str">
        <f t="array" ref="AI99">IF(C99="","",INDEX(구분표!$I$2:$I$313, MATCH(1,(구분표!$E$2:$E$313='17년특출'!B99)*(구분표!$F$2:$F$313='17년특출'!C99)*(구분표!$G$2:$G$313='17년특출'!A99),0)))</f>
        <v>0164</v>
      </c>
      <c r="AK99" s="25"/>
    </row>
    <row r="100" spans="1:37" ht="50.1" customHeight="1">
      <c r="A100" s="30" t="str">
        <f>IFERROR(VLOOKUP($C100,구분표!$A$2:$C$313,2,FALSE),"")</f>
        <v>안전행정위원회</v>
      </c>
      <c r="B100" s="22" t="str">
        <f>IFERROR(VLOOKUP($C100,구분표!$A$2:$C$313,3,FALSE),"")</f>
        <v>재난안전본부</v>
      </c>
      <c r="C100" s="28" t="s">
        <v>1290</v>
      </c>
      <c r="D100" s="32" t="s">
        <v>1701</v>
      </c>
      <c r="E100" s="32"/>
      <c r="F100" s="33">
        <v>391</v>
      </c>
      <c r="G100" s="32">
        <v>333</v>
      </c>
      <c r="H100" s="192" t="s">
        <v>1704</v>
      </c>
      <c r="I100" s="39">
        <v>80000</v>
      </c>
      <c r="J100" s="37"/>
      <c r="K100" s="40"/>
      <c r="L100" s="45">
        <f t="shared" ref="L100:L102" si="88">I100+J100+K100</f>
        <v>80000</v>
      </c>
      <c r="M100" s="236"/>
      <c r="N100" s="238"/>
      <c r="O100" s="233">
        <f t="shared" ref="O100:O102" si="89">I100+M100+N100</f>
        <v>80000</v>
      </c>
      <c r="P100" s="53" t="str">
        <f t="shared" ref="P100:P102" si="90">IF(AND((L100=0),(O100&gt;0)),"O",IF(AND((J100&lt;0),(L100-O100&lt;0)),"O","X"))</f>
        <v>X</v>
      </c>
      <c r="Q100" s="93"/>
      <c r="R100" s="170" t="s">
        <v>1702</v>
      </c>
      <c r="S100" s="177"/>
      <c r="T100" s="170" t="s">
        <v>1645</v>
      </c>
      <c r="U100" s="37">
        <f t="shared" si="76"/>
        <v>0</v>
      </c>
      <c r="V100" s="37">
        <f t="shared" si="77"/>
        <v>0</v>
      </c>
      <c r="W100" s="25" t="str">
        <f t="shared" si="65"/>
        <v>OK</v>
      </c>
      <c r="Y100" s="25" t="s">
        <v>1702</v>
      </c>
      <c r="Z100" s="37">
        <f t="shared" si="66"/>
        <v>0</v>
      </c>
      <c r="AA100" s="37">
        <f t="shared" si="67"/>
        <v>0</v>
      </c>
      <c r="AB100" s="25" t="str">
        <f t="shared" si="68"/>
        <v>OK</v>
      </c>
      <c r="AD100" s="25" t="str">
        <f t="shared" ref="AD100:AD102" si="91">IF(T100="","",IF(T100="도비","세입없음","직접입력"))</f>
        <v>세입없음</v>
      </c>
      <c r="AF100" s="22">
        <f t="shared" si="69"/>
        <v>106</v>
      </c>
      <c r="AG100" s="53" t="str">
        <f t="shared" ref="AG100:AG102" si="92">IF(T100="","",IF(AND(T100="도비",AD100="세입없음"),"OK",IF(AND(T100&lt;&gt;"도비",AD100&lt;&gt;""),"OK","@@")))</f>
        <v>OK</v>
      </c>
      <c r="AI100" s="25" t="str">
        <f t="array" ref="AI100">IF(C100="","",INDEX(구분표!$I$2:$I$313, MATCH(1,(구분표!$E$2:$E$313='17년특출'!B100)*(구분표!$F$2:$F$313='17년특출'!C100)*(구분표!$G$2:$G$313='17년특출'!A100),0)))</f>
        <v>0165</v>
      </c>
      <c r="AK100" s="25"/>
    </row>
    <row r="101" spans="1:37" ht="50.1" customHeight="1">
      <c r="A101" s="30" t="str">
        <f>IFERROR(VLOOKUP($C101,구분표!$A$2:$C$313,2,FALSE),"")</f>
        <v>안전행정위원회</v>
      </c>
      <c r="B101" s="22" t="str">
        <f>IFERROR(VLOOKUP($C101,구분표!$A$2:$C$313,3,FALSE),"")</f>
        <v>재난안전본부</v>
      </c>
      <c r="C101" s="28" t="s">
        <v>1290</v>
      </c>
      <c r="D101" s="32" t="s">
        <v>1701</v>
      </c>
      <c r="E101" s="32"/>
      <c r="F101" s="33">
        <v>391</v>
      </c>
      <c r="G101" s="32">
        <v>333</v>
      </c>
      <c r="H101" s="192" t="s">
        <v>1705</v>
      </c>
      <c r="I101" s="39">
        <v>1500</v>
      </c>
      <c r="J101" s="37"/>
      <c r="K101" s="40"/>
      <c r="L101" s="45">
        <f t="shared" si="88"/>
        <v>1500</v>
      </c>
      <c r="M101" s="236"/>
      <c r="N101" s="238"/>
      <c r="O101" s="233">
        <f t="shared" si="89"/>
        <v>1500</v>
      </c>
      <c r="P101" s="53" t="str">
        <f t="shared" si="90"/>
        <v>X</v>
      </c>
      <c r="Q101" s="93"/>
      <c r="R101" s="170" t="s">
        <v>1809</v>
      </c>
      <c r="S101" s="177"/>
      <c r="T101" s="170" t="s">
        <v>489</v>
      </c>
      <c r="U101" s="37">
        <f t="shared" si="76"/>
        <v>0</v>
      </c>
      <c r="V101" s="37">
        <f t="shared" si="77"/>
        <v>0</v>
      </c>
      <c r="W101" s="25" t="str">
        <f t="shared" si="65"/>
        <v>OK</v>
      </c>
      <c r="Y101" s="25" t="s">
        <v>489</v>
      </c>
      <c r="Z101" s="37">
        <f t="shared" si="66"/>
        <v>0</v>
      </c>
      <c r="AA101" s="37">
        <f t="shared" si="67"/>
        <v>0</v>
      </c>
      <c r="AB101" s="25" t="str">
        <f t="shared" si="68"/>
        <v>OK</v>
      </c>
      <c r="AD101" s="25" t="str">
        <f t="shared" si="91"/>
        <v>세입없음</v>
      </c>
      <c r="AF101" s="22">
        <f t="shared" si="69"/>
        <v>106</v>
      </c>
      <c r="AG101" s="53" t="str">
        <f t="shared" si="92"/>
        <v>OK</v>
      </c>
      <c r="AI101" s="25" t="str">
        <f t="array" ref="AI101">IF(C101="","",INDEX(구분표!$I$2:$I$313, MATCH(1,(구분표!$E$2:$E$313='17년특출'!B101)*(구분표!$F$2:$F$313='17년특출'!C101)*(구분표!$G$2:$G$313='17년특출'!A101),0)))</f>
        <v>0165</v>
      </c>
      <c r="AK101" s="25"/>
    </row>
    <row r="102" spans="1:37" ht="50.1" customHeight="1">
      <c r="A102" s="30" t="str">
        <f>IFERROR(VLOOKUP($C102,구분표!$A$2:$C$313,2,FALSE),"")</f>
        <v>안전행정위원회</v>
      </c>
      <c r="B102" s="22" t="str">
        <f>IFERROR(VLOOKUP($C102,구분표!$A$2:$C$313,3,FALSE),"")</f>
        <v>재난안전본부</v>
      </c>
      <c r="C102" s="28" t="s">
        <v>1290</v>
      </c>
      <c r="D102" s="32" t="s">
        <v>1701</v>
      </c>
      <c r="E102" s="32"/>
      <c r="F102" s="33">
        <v>391</v>
      </c>
      <c r="G102" s="32">
        <v>333</v>
      </c>
      <c r="H102" s="192" t="s">
        <v>1706</v>
      </c>
      <c r="I102" s="39">
        <v>24200</v>
      </c>
      <c r="J102" s="37"/>
      <c r="K102" s="40"/>
      <c r="L102" s="45">
        <f t="shared" si="88"/>
        <v>24200</v>
      </c>
      <c r="M102" s="236"/>
      <c r="N102" s="238"/>
      <c r="O102" s="233">
        <f t="shared" si="89"/>
        <v>24200</v>
      </c>
      <c r="P102" s="53" t="str">
        <f t="shared" si="90"/>
        <v>X</v>
      </c>
      <c r="Q102" s="93"/>
      <c r="R102" s="170" t="s">
        <v>1809</v>
      </c>
      <c r="S102" s="177"/>
      <c r="T102" s="170" t="s">
        <v>489</v>
      </c>
      <c r="U102" s="37">
        <f t="shared" si="76"/>
        <v>0</v>
      </c>
      <c r="V102" s="37">
        <f t="shared" si="77"/>
        <v>0</v>
      </c>
      <c r="W102" s="25" t="str">
        <f t="shared" si="65"/>
        <v>OK</v>
      </c>
      <c r="Y102" s="25" t="s">
        <v>489</v>
      </c>
      <c r="Z102" s="37">
        <f t="shared" si="66"/>
        <v>0</v>
      </c>
      <c r="AA102" s="37">
        <f t="shared" si="67"/>
        <v>0</v>
      </c>
      <c r="AB102" s="25" t="str">
        <f t="shared" si="68"/>
        <v>OK</v>
      </c>
      <c r="AD102" s="25" t="str">
        <f t="shared" si="91"/>
        <v>세입없음</v>
      </c>
      <c r="AF102" s="22">
        <f t="shared" si="69"/>
        <v>106</v>
      </c>
      <c r="AG102" s="53" t="str">
        <f t="shared" si="92"/>
        <v>OK</v>
      </c>
      <c r="AI102" s="25" t="str">
        <f t="array" ref="AI102">IF(C102="","",INDEX(구분표!$I$2:$I$313, MATCH(1,(구분표!$E$2:$E$313='17년특출'!B102)*(구분표!$F$2:$F$313='17년특출'!C102)*(구분표!$G$2:$G$313='17년특출'!A102),0)))</f>
        <v>0165</v>
      </c>
      <c r="AK102" s="25"/>
    </row>
    <row r="103" spans="1:37" ht="50.1" customHeight="1">
      <c r="A103" s="30" t="str">
        <f>IFERROR(VLOOKUP($C103,구분표!$A$2:$C$313,2,FALSE),"")</f>
        <v>안전행정위원회</v>
      </c>
      <c r="B103" s="22" t="str">
        <f>IFERROR(VLOOKUP($C103,구분표!$A$2:$C$313,3,FALSE),"")</f>
        <v>재난안전본부</v>
      </c>
      <c r="C103" s="28" t="s">
        <v>1290</v>
      </c>
      <c r="D103" s="32" t="s">
        <v>1701</v>
      </c>
      <c r="E103" s="32"/>
      <c r="F103" s="33">
        <v>391</v>
      </c>
      <c r="G103" s="32">
        <v>333</v>
      </c>
      <c r="H103" s="192" t="s">
        <v>1705</v>
      </c>
      <c r="I103" s="39">
        <v>1000</v>
      </c>
      <c r="J103" s="37"/>
      <c r="K103" s="40"/>
      <c r="L103" s="45">
        <f t="shared" ref="L103:L109" si="93">I103+J103+K103</f>
        <v>1000</v>
      </c>
      <c r="M103" s="236"/>
      <c r="N103" s="238"/>
      <c r="O103" s="233">
        <f t="shared" ref="O103:O109" si="94">I103+M103+N103</f>
        <v>1000</v>
      </c>
      <c r="P103" s="53" t="str">
        <f t="shared" ref="P103:P109" si="95">IF(AND((L103=0),(O103&gt;0)),"O",IF(AND((J103&lt;0),(L103-O103&lt;0)),"O","X"))</f>
        <v>X</v>
      </c>
      <c r="Q103" s="93"/>
      <c r="R103" s="170" t="s">
        <v>1809</v>
      </c>
      <c r="S103" s="177"/>
      <c r="T103" s="170" t="s">
        <v>489</v>
      </c>
      <c r="U103" s="37">
        <f t="shared" si="76"/>
        <v>0</v>
      </c>
      <c r="V103" s="37">
        <f t="shared" si="77"/>
        <v>0</v>
      </c>
      <c r="W103" s="25" t="str">
        <f t="shared" si="65"/>
        <v>OK</v>
      </c>
      <c r="Y103" s="25" t="s">
        <v>489</v>
      </c>
      <c r="Z103" s="37">
        <f t="shared" si="66"/>
        <v>0</v>
      </c>
      <c r="AA103" s="37">
        <f t="shared" si="67"/>
        <v>0</v>
      </c>
      <c r="AB103" s="25" t="str">
        <f t="shared" si="68"/>
        <v>OK</v>
      </c>
      <c r="AD103" s="25" t="str">
        <f t="shared" ref="AD103:AD109" si="96">IF(T103="","",IF(T103="도비","세입없음","직접입력"))</f>
        <v>세입없음</v>
      </c>
      <c r="AF103" s="22">
        <f t="shared" si="69"/>
        <v>106</v>
      </c>
      <c r="AG103" s="53" t="str">
        <f t="shared" ref="AG103:AG109" si="97">IF(T103="","",IF(AND(T103="도비",AD103="세입없음"),"OK",IF(AND(T103&lt;&gt;"도비",AD103&lt;&gt;""),"OK","@@")))</f>
        <v>OK</v>
      </c>
      <c r="AI103" s="25" t="str">
        <f t="array" ref="AI103">IF(C103="","",INDEX(구분표!$I$2:$I$313, MATCH(1,(구분표!$E$2:$E$313='17년특출'!B103)*(구분표!$F$2:$F$313='17년특출'!C103)*(구분표!$G$2:$G$313='17년특출'!A103),0)))</f>
        <v>0165</v>
      </c>
      <c r="AK103" s="25"/>
    </row>
    <row r="104" spans="1:37" ht="50.1" customHeight="1">
      <c r="A104" s="30" t="str">
        <f>IFERROR(VLOOKUP($C104,구분표!$A$2:$C$313,2,FALSE),"")</f>
        <v>안전행정위원회</v>
      </c>
      <c r="B104" s="22" t="str">
        <f>IFERROR(VLOOKUP($C104,구분표!$A$2:$C$313,3,FALSE),"")</f>
        <v>재난안전본부</v>
      </c>
      <c r="C104" s="28" t="s">
        <v>1707</v>
      </c>
      <c r="D104" s="32" t="s">
        <v>1116</v>
      </c>
      <c r="E104" s="32"/>
      <c r="F104" s="33">
        <v>408</v>
      </c>
      <c r="G104" s="32">
        <v>55</v>
      </c>
      <c r="H104" s="192" t="s">
        <v>1709</v>
      </c>
      <c r="I104" s="39">
        <v>45000</v>
      </c>
      <c r="J104" s="37"/>
      <c r="K104" s="40"/>
      <c r="L104" s="45">
        <f t="shared" si="93"/>
        <v>45000</v>
      </c>
      <c r="M104" s="236"/>
      <c r="N104" s="238"/>
      <c r="O104" s="233">
        <f t="shared" si="94"/>
        <v>45000</v>
      </c>
      <c r="P104" s="53" t="str">
        <f t="shared" si="95"/>
        <v>X</v>
      </c>
      <c r="Q104" s="93"/>
      <c r="R104" s="170" t="s">
        <v>1809</v>
      </c>
      <c r="S104" s="177"/>
      <c r="T104" s="170" t="s">
        <v>489</v>
      </c>
      <c r="U104" s="37">
        <f t="shared" si="76"/>
        <v>0</v>
      </c>
      <c r="V104" s="37">
        <f t="shared" si="77"/>
        <v>0</v>
      </c>
      <c r="W104" s="25" t="str">
        <f t="shared" si="65"/>
        <v>OK</v>
      </c>
      <c r="Y104" s="25" t="s">
        <v>489</v>
      </c>
      <c r="Z104" s="37">
        <f t="shared" si="66"/>
        <v>0</v>
      </c>
      <c r="AA104" s="37">
        <f t="shared" si="67"/>
        <v>0</v>
      </c>
      <c r="AB104" s="25" t="str">
        <f t="shared" si="68"/>
        <v>OK</v>
      </c>
      <c r="AD104" s="25" t="str">
        <f t="shared" si="96"/>
        <v>세입없음</v>
      </c>
      <c r="AF104" s="22">
        <f t="shared" si="69"/>
        <v>106</v>
      </c>
      <c r="AG104" s="53" t="str">
        <f t="shared" si="97"/>
        <v>OK</v>
      </c>
      <c r="AI104" s="25" t="str">
        <f t="array" ref="AI104">IF(C104="","",INDEX(구분표!$I$2:$I$313, MATCH(1,(구분표!$E$2:$E$313='17년특출'!B104)*(구분표!$F$2:$F$313='17년특출'!C104)*(구분표!$G$2:$G$313='17년특출'!A104),0)))</f>
        <v>0171</v>
      </c>
      <c r="AK104" s="25"/>
    </row>
    <row r="105" spans="1:37" ht="50.1" customHeight="1">
      <c r="A105" s="30" t="str">
        <f>IFERROR(VLOOKUP($C105,구분표!$A$2:$C$313,2,FALSE),"")</f>
        <v>안전행정위원회</v>
      </c>
      <c r="B105" s="22" t="str">
        <f>IFERROR(VLOOKUP($C105,구분표!$A$2:$C$313,3,FALSE),"")</f>
        <v>재난안전본부</v>
      </c>
      <c r="C105" s="28" t="s">
        <v>1977</v>
      </c>
      <c r="D105" s="32" t="s">
        <v>1978</v>
      </c>
      <c r="E105" s="32"/>
      <c r="F105" s="33">
        <v>386</v>
      </c>
      <c r="G105" s="32">
        <v>275</v>
      </c>
      <c r="H105" s="192" t="s">
        <v>1979</v>
      </c>
      <c r="I105" s="39">
        <v>100000</v>
      </c>
      <c r="J105" s="37"/>
      <c r="K105" s="40"/>
      <c r="L105" s="45">
        <f t="shared" si="93"/>
        <v>100000</v>
      </c>
      <c r="M105" s="228">
        <v>-25000</v>
      </c>
      <c r="N105" s="229"/>
      <c r="O105" s="233">
        <f t="shared" si="94"/>
        <v>75000</v>
      </c>
      <c r="P105" s="53" t="str">
        <f t="shared" si="95"/>
        <v>X</v>
      </c>
      <c r="Q105" s="93" t="s">
        <v>2111</v>
      </c>
      <c r="R105" s="170" t="s">
        <v>1984</v>
      </c>
      <c r="S105" s="177"/>
      <c r="T105" s="170" t="s">
        <v>1981</v>
      </c>
      <c r="U105" s="37"/>
      <c r="V105" s="37"/>
      <c r="W105" s="25" t="str">
        <f t="shared" si="65"/>
        <v>OK</v>
      </c>
      <c r="Y105" s="25" t="s">
        <v>899</v>
      </c>
      <c r="Z105" s="37">
        <v>-25000</v>
      </c>
      <c r="AA105" s="37">
        <v>0</v>
      </c>
      <c r="AB105" s="25" t="str">
        <f t="shared" si="68"/>
        <v>OK</v>
      </c>
      <c r="AD105" s="25" t="s">
        <v>1997</v>
      </c>
      <c r="AF105" s="22">
        <f t="shared" si="69"/>
        <v>1</v>
      </c>
      <c r="AG105" s="53" t="str">
        <f t="shared" si="97"/>
        <v>OK</v>
      </c>
      <c r="AI105" s="25" t="str">
        <f t="array" ref="AI105">IF(C105="","",INDEX(구분표!$I$2:$I$313, MATCH(1,(구분표!$E$2:$E$313='17년특출'!B105)*(구분표!$F$2:$F$313='17년특출'!C105)*(구분표!$G$2:$G$313='17년특출'!A105),0)))</f>
        <v>0162</v>
      </c>
      <c r="AK105" s="25"/>
    </row>
    <row r="106" spans="1:37" ht="50.1" customHeight="1">
      <c r="A106" s="30" t="str">
        <f>IFERROR(VLOOKUP($C106,구분표!$A$2:$C$313,2,FALSE),"")</f>
        <v>안전행정위원회</v>
      </c>
      <c r="B106" s="22" t="str">
        <f>IFERROR(VLOOKUP($C106,구분표!$A$2:$C$313,3,FALSE),"")</f>
        <v>재난안전본부</v>
      </c>
      <c r="C106" s="28" t="s">
        <v>1976</v>
      </c>
      <c r="D106" s="32" t="s">
        <v>1978</v>
      </c>
      <c r="E106" s="32"/>
      <c r="F106" s="33">
        <v>358</v>
      </c>
      <c r="G106" s="32">
        <v>69</v>
      </c>
      <c r="H106" s="192" t="s">
        <v>1994</v>
      </c>
      <c r="I106" s="39">
        <v>362610</v>
      </c>
      <c r="J106" s="37"/>
      <c r="K106" s="40"/>
      <c r="L106" s="45">
        <f t="shared" ref="L106:L107" si="98">I106+J106+K106</f>
        <v>362610</v>
      </c>
      <c r="M106" s="228"/>
      <c r="N106" s="229">
        <v>20000</v>
      </c>
      <c r="O106" s="233">
        <f t="shared" ref="O106:O107" si="99">I106+M106+N106</f>
        <v>382610</v>
      </c>
      <c r="P106" s="53" t="str">
        <f t="shared" ref="P106:P107" si="100">IF(AND((L106=0),(O106&gt;0)),"O",IF(AND((J106&lt;0),(L106-O106&lt;0)),"O","X"))</f>
        <v>X</v>
      </c>
      <c r="Q106" s="93"/>
      <c r="R106" s="170" t="s">
        <v>1991</v>
      </c>
      <c r="S106" s="177"/>
      <c r="T106" s="170" t="s">
        <v>1991</v>
      </c>
      <c r="U106" s="37">
        <f t="shared" ref="U106:U115" si="101">IF($T106&lt;&gt;"도비",IF($R106="국도비","직접입력",SUM($J106:$K106)),)</f>
        <v>0</v>
      </c>
      <c r="V106" s="37">
        <f t="shared" ref="V106:V115" si="102">IF($T106="도비",SUM($J106:$K106),IF($R106="국도비","직접입력",SUM($J106:$K106)-$U106))</f>
        <v>0</v>
      </c>
      <c r="W106" s="25" t="str">
        <f t="shared" si="65"/>
        <v>OK</v>
      </c>
      <c r="Y106" s="25"/>
      <c r="Z106" s="37">
        <f t="shared" ref="Z106:Z115" si="103">IF($T106&lt;&gt;"도비",IF($R106="국도비","직접입력",SUM($M106:$N106)),)</f>
        <v>0</v>
      </c>
      <c r="AA106" s="37">
        <f t="shared" ref="AA106:AA115" si="104">IF($T106="도비",SUM(M106:N106),IF($R106="국도비","직접입력",SUM(M106:N106)-Z106))</f>
        <v>20000</v>
      </c>
      <c r="AB106" s="25" t="str">
        <f t="shared" si="68"/>
        <v>OK</v>
      </c>
      <c r="AD106" s="25" t="str">
        <f t="shared" ref="AD106:AD107" si="105">IF(T106="","",IF(T106="도비","세입없음","직접입력"))</f>
        <v>세입없음</v>
      </c>
      <c r="AF106" s="22">
        <f t="shared" si="69"/>
        <v>106</v>
      </c>
      <c r="AG106" s="53" t="str">
        <f t="shared" ref="AG106:AG107" si="106">IF(T106="","",IF(AND(T106="도비",AD106="세입없음"),"OK",IF(AND(T106&lt;&gt;"도비",AD106&lt;&gt;""),"OK","@@")))</f>
        <v>OK</v>
      </c>
      <c r="AI106" s="25" t="str">
        <f t="array" ref="AI106">IF(C106="","",INDEX(구분표!$I$2:$I$313, MATCH(1,(구분표!$E$2:$E$313='17년특출'!B106)*(구분표!$F$2:$F$313='17년특출'!C106)*(구분표!$G$2:$G$313='17년특출'!A106),0)))</f>
        <v>0158</v>
      </c>
      <c r="AK106" s="25"/>
    </row>
    <row r="107" spans="1:37" ht="50.1" customHeight="1">
      <c r="A107" s="30" t="str">
        <f>IFERROR(VLOOKUP($C107,구분표!$A$2:$C$313,2,FALSE),"")</f>
        <v>안전행정위원회</v>
      </c>
      <c r="B107" s="22" t="str">
        <f>IFERROR(VLOOKUP($C107,구분표!$A$2:$C$313,3,FALSE),"")</f>
        <v>재난안전본부</v>
      </c>
      <c r="C107" s="28" t="s">
        <v>1976</v>
      </c>
      <c r="D107" s="32" t="s">
        <v>1978</v>
      </c>
      <c r="E107" s="32"/>
      <c r="F107" s="33">
        <v>358</v>
      </c>
      <c r="G107" s="32">
        <v>69</v>
      </c>
      <c r="H107" s="192" t="s">
        <v>1995</v>
      </c>
      <c r="I107" s="39">
        <v>635000</v>
      </c>
      <c r="J107" s="37"/>
      <c r="K107" s="40"/>
      <c r="L107" s="45">
        <f t="shared" si="98"/>
        <v>635000</v>
      </c>
      <c r="M107" s="228"/>
      <c r="N107" s="229">
        <v>15000</v>
      </c>
      <c r="O107" s="233">
        <f t="shared" si="99"/>
        <v>650000</v>
      </c>
      <c r="P107" s="53" t="str">
        <f t="shared" si="100"/>
        <v>X</v>
      </c>
      <c r="Q107" s="93"/>
      <c r="R107" s="170" t="s">
        <v>1991</v>
      </c>
      <c r="S107" s="177"/>
      <c r="T107" s="170" t="s">
        <v>1991</v>
      </c>
      <c r="U107" s="37">
        <f t="shared" si="101"/>
        <v>0</v>
      </c>
      <c r="V107" s="37">
        <f t="shared" si="102"/>
        <v>0</v>
      </c>
      <c r="W107" s="25" t="str">
        <f t="shared" si="65"/>
        <v>OK</v>
      </c>
      <c r="Y107" s="25"/>
      <c r="Z107" s="37">
        <f t="shared" si="103"/>
        <v>0</v>
      </c>
      <c r="AA107" s="37">
        <f t="shared" si="104"/>
        <v>15000</v>
      </c>
      <c r="AB107" s="25" t="str">
        <f t="shared" si="68"/>
        <v>OK</v>
      </c>
      <c r="AD107" s="25" t="str">
        <f t="shared" si="105"/>
        <v>세입없음</v>
      </c>
      <c r="AF107" s="22">
        <f t="shared" si="69"/>
        <v>106</v>
      </c>
      <c r="AG107" s="53" t="str">
        <f t="shared" si="106"/>
        <v>OK</v>
      </c>
      <c r="AI107" s="25" t="str">
        <f t="array" ref="AI107">IF(C107="","",INDEX(구분표!$I$2:$I$313, MATCH(1,(구분표!$E$2:$E$313='17년특출'!B107)*(구분표!$F$2:$F$313='17년특출'!C107)*(구분표!$G$2:$G$313='17년특출'!A107),0)))</f>
        <v>0158</v>
      </c>
      <c r="AK107" s="25"/>
    </row>
    <row r="108" spans="1:37" ht="50.1" customHeight="1">
      <c r="A108" s="30" t="str">
        <f>IFERROR(VLOOKUP($C108,구분표!$A$2:$C$313,2,FALSE),"")</f>
        <v>안전행정위원회</v>
      </c>
      <c r="B108" s="22" t="str">
        <f>IFERROR(VLOOKUP($C108,구분표!$A$2:$C$313,3,FALSE),"")</f>
        <v>재난안전본부</v>
      </c>
      <c r="C108" s="28" t="s">
        <v>1976</v>
      </c>
      <c r="D108" s="32" t="s">
        <v>1978</v>
      </c>
      <c r="E108" s="32"/>
      <c r="F108" s="33">
        <v>358</v>
      </c>
      <c r="G108" s="32">
        <v>71</v>
      </c>
      <c r="H108" s="192" t="s">
        <v>1980</v>
      </c>
      <c r="I108" s="39">
        <v>279535</v>
      </c>
      <c r="J108" s="37"/>
      <c r="K108" s="40"/>
      <c r="L108" s="45">
        <f t="shared" si="93"/>
        <v>279535</v>
      </c>
      <c r="M108" s="228"/>
      <c r="N108" s="229">
        <v>44407</v>
      </c>
      <c r="O108" s="233">
        <f t="shared" si="94"/>
        <v>323942</v>
      </c>
      <c r="P108" s="53" t="str">
        <f t="shared" si="95"/>
        <v>X</v>
      </c>
      <c r="Q108" s="93"/>
      <c r="R108" s="170" t="s">
        <v>1991</v>
      </c>
      <c r="S108" s="177"/>
      <c r="T108" s="170" t="s">
        <v>1991</v>
      </c>
      <c r="U108" s="37">
        <f t="shared" si="101"/>
        <v>0</v>
      </c>
      <c r="V108" s="37">
        <f t="shared" si="102"/>
        <v>0</v>
      </c>
      <c r="W108" s="25" t="str">
        <f t="shared" si="65"/>
        <v>OK</v>
      </c>
      <c r="Y108" s="25"/>
      <c r="Z108" s="37">
        <f t="shared" si="103"/>
        <v>0</v>
      </c>
      <c r="AA108" s="37">
        <f t="shared" si="104"/>
        <v>44407</v>
      </c>
      <c r="AB108" s="25" t="str">
        <f t="shared" si="68"/>
        <v>OK</v>
      </c>
      <c r="AD108" s="25" t="str">
        <f t="shared" si="96"/>
        <v>세입없음</v>
      </c>
      <c r="AF108" s="22">
        <f t="shared" si="69"/>
        <v>106</v>
      </c>
      <c r="AG108" s="53" t="str">
        <f t="shared" si="97"/>
        <v>OK</v>
      </c>
      <c r="AI108" s="25" t="str">
        <f t="array" ref="AI108">IF(C108="","",INDEX(구분표!$I$2:$I$313, MATCH(1,(구분표!$E$2:$E$313='17년특출'!B108)*(구분표!$F$2:$F$313='17년특출'!C108)*(구분표!$G$2:$G$313='17년특출'!A108),0)))</f>
        <v>0158</v>
      </c>
      <c r="AK108" s="25"/>
    </row>
    <row r="109" spans="1:37" ht="50.1" customHeight="1">
      <c r="A109" s="30" t="str">
        <f>IFERROR(VLOOKUP($C109,구분표!$A$2:$C$313,2,FALSE),"")</f>
        <v>안전행정위원회</v>
      </c>
      <c r="B109" s="22" t="str">
        <f>IFERROR(VLOOKUP($C109,구분표!$A$2:$C$313,3,FALSE),"")</f>
        <v>재난안전본부</v>
      </c>
      <c r="C109" s="28" t="s">
        <v>1976</v>
      </c>
      <c r="D109" s="32" t="s">
        <v>1978</v>
      </c>
      <c r="E109" s="32"/>
      <c r="F109" s="33">
        <v>358</v>
      </c>
      <c r="G109" s="32">
        <v>71</v>
      </c>
      <c r="H109" s="192" t="s">
        <v>1982</v>
      </c>
      <c r="I109" s="39">
        <v>100000</v>
      </c>
      <c r="J109" s="37"/>
      <c r="K109" s="40"/>
      <c r="L109" s="45">
        <f t="shared" si="93"/>
        <v>100000</v>
      </c>
      <c r="M109" s="228"/>
      <c r="N109" s="229">
        <v>20000</v>
      </c>
      <c r="O109" s="233">
        <f t="shared" si="94"/>
        <v>120000</v>
      </c>
      <c r="P109" s="53" t="str">
        <f t="shared" si="95"/>
        <v>X</v>
      </c>
      <c r="Q109" s="93"/>
      <c r="R109" s="170" t="s">
        <v>1991</v>
      </c>
      <c r="S109" s="177"/>
      <c r="T109" s="170" t="s">
        <v>1991</v>
      </c>
      <c r="U109" s="37">
        <f t="shared" si="101"/>
        <v>0</v>
      </c>
      <c r="V109" s="37">
        <f t="shared" si="102"/>
        <v>0</v>
      </c>
      <c r="W109" s="25" t="str">
        <f t="shared" ref="W109:W115" si="107">IF(SUM($J109:$K109)=SUM($U109:$V109),"OK","검토")</f>
        <v>OK</v>
      </c>
      <c r="Y109" s="25"/>
      <c r="Z109" s="37">
        <f t="shared" si="103"/>
        <v>0</v>
      </c>
      <c r="AA109" s="37">
        <f t="shared" si="104"/>
        <v>20000</v>
      </c>
      <c r="AB109" s="25" t="str">
        <f t="shared" ref="AB109:AB115" si="108">IF(SUM(M109:N109)=SUM(Z109:AA109),"OK","검토")</f>
        <v>OK</v>
      </c>
      <c r="AD109" s="25" t="str">
        <f t="shared" si="96"/>
        <v>세입없음</v>
      </c>
      <c r="AF109" s="22">
        <f t="shared" ref="AF109:AF115" si="109">IF(AD109="","",COUNTIF($AD$7:$AD$123,AD109))</f>
        <v>106</v>
      </c>
      <c r="AG109" s="53" t="str">
        <f t="shared" si="97"/>
        <v>OK</v>
      </c>
      <c r="AI109" s="25" t="str">
        <f t="array" ref="AI109">IF(C109="","",INDEX(구분표!$I$2:$I$313, MATCH(1,(구분표!$E$2:$E$313='17년특출'!B109)*(구분표!$F$2:$F$313='17년특출'!C109)*(구분표!$G$2:$G$313='17년특출'!A109),0)))</f>
        <v>0158</v>
      </c>
      <c r="AK109" s="25"/>
    </row>
    <row r="110" spans="1:37" ht="50.1" customHeight="1">
      <c r="A110" s="30" t="str">
        <f>IFERROR(VLOOKUP($C110,구분표!$A$2:$C$313,2,FALSE),"")</f>
        <v>안전행정위원회</v>
      </c>
      <c r="B110" s="22" t="str">
        <f>IFERROR(VLOOKUP($C110,구분표!$A$2:$C$313,3,FALSE),"")</f>
        <v>재난안전본부</v>
      </c>
      <c r="C110" s="28" t="s">
        <v>1976</v>
      </c>
      <c r="D110" s="32" t="s">
        <v>1978</v>
      </c>
      <c r="E110" s="32"/>
      <c r="F110" s="33">
        <v>369</v>
      </c>
      <c r="G110" s="32">
        <v>115</v>
      </c>
      <c r="H110" s="192" t="s">
        <v>1983</v>
      </c>
      <c r="I110" s="39">
        <v>33600</v>
      </c>
      <c r="J110" s="37"/>
      <c r="K110" s="40"/>
      <c r="L110" s="45">
        <f t="shared" si="70"/>
        <v>33600</v>
      </c>
      <c r="M110" s="228"/>
      <c r="N110" s="229">
        <v>12600</v>
      </c>
      <c r="O110" s="233">
        <f t="shared" si="72"/>
        <v>46200</v>
      </c>
      <c r="P110" s="53" t="str">
        <f t="shared" si="73"/>
        <v>X</v>
      </c>
      <c r="Q110" s="93"/>
      <c r="R110" s="170" t="s">
        <v>1991</v>
      </c>
      <c r="S110" s="177"/>
      <c r="T110" s="170" t="s">
        <v>1991</v>
      </c>
      <c r="U110" s="37">
        <f t="shared" si="101"/>
        <v>0</v>
      </c>
      <c r="V110" s="37">
        <f t="shared" si="102"/>
        <v>0</v>
      </c>
      <c r="W110" s="25" t="str">
        <f t="shared" si="107"/>
        <v>OK</v>
      </c>
      <c r="Y110" s="25"/>
      <c r="Z110" s="37">
        <f t="shared" si="103"/>
        <v>0</v>
      </c>
      <c r="AA110" s="37">
        <f t="shared" si="104"/>
        <v>12600</v>
      </c>
      <c r="AB110" s="25" t="str">
        <f t="shared" si="108"/>
        <v>OK</v>
      </c>
      <c r="AD110" s="25" t="str">
        <f t="shared" si="74"/>
        <v>세입없음</v>
      </c>
      <c r="AF110" s="22">
        <f t="shared" si="109"/>
        <v>106</v>
      </c>
      <c r="AG110" s="53" t="str">
        <f t="shared" si="75"/>
        <v>OK</v>
      </c>
      <c r="AI110" s="25" t="str">
        <f t="array" ref="AI110">IF(C110="","",INDEX(구분표!$I$2:$I$313, MATCH(1,(구분표!$E$2:$E$313='17년특출'!B110)*(구분표!$F$2:$F$313='17년특출'!C110)*(구분표!$G$2:$G$313='17년특출'!A110),0)))</f>
        <v>0158</v>
      </c>
      <c r="AK110" s="25"/>
    </row>
    <row r="111" spans="1:37" ht="50.1" customHeight="1">
      <c r="A111" s="30" t="str">
        <f>IFERROR(VLOOKUP($C111,구분표!$A$2:$C$313,2,FALSE),"")</f>
        <v>안전행정위원회</v>
      </c>
      <c r="B111" s="22" t="str">
        <f>IFERROR(VLOOKUP($C111,구분표!$A$2:$C$313,3,FALSE),"")</f>
        <v>재난안전본부</v>
      </c>
      <c r="C111" s="28" t="s">
        <v>1976</v>
      </c>
      <c r="D111" s="32" t="s">
        <v>1978</v>
      </c>
      <c r="E111" s="32"/>
      <c r="F111" s="33">
        <v>358</v>
      </c>
      <c r="G111" s="32">
        <v>69</v>
      </c>
      <c r="H111" s="192" t="s">
        <v>1993</v>
      </c>
      <c r="I111" s="39"/>
      <c r="J111" s="37"/>
      <c r="K111" s="40"/>
      <c r="L111" s="45">
        <f t="shared" si="70"/>
        <v>0</v>
      </c>
      <c r="M111" s="228"/>
      <c r="N111" s="229"/>
      <c r="O111" s="233">
        <f t="shared" ref="O111:O114" si="110">I111+M111+N111</f>
        <v>0</v>
      </c>
      <c r="P111" s="53" t="str">
        <f t="shared" ref="P111:P114" si="111">IF(AND((L111=0),(O111&gt;0)),"O",IF(AND((J111&lt;0),(L111-O111&lt;0)),"O","X"))</f>
        <v>X</v>
      </c>
      <c r="Q111" s="93" t="s">
        <v>1992</v>
      </c>
      <c r="R111" s="170" t="s">
        <v>2155</v>
      </c>
      <c r="S111" s="177"/>
      <c r="T111" s="170" t="s">
        <v>2155</v>
      </c>
      <c r="U111" s="37">
        <f t="shared" si="101"/>
        <v>0</v>
      </c>
      <c r="V111" s="37">
        <f t="shared" si="102"/>
        <v>0</v>
      </c>
      <c r="W111" s="25" t="str">
        <f t="shared" si="107"/>
        <v>OK</v>
      </c>
      <c r="Y111" s="25"/>
      <c r="Z111" s="37">
        <f t="shared" si="103"/>
        <v>0</v>
      </c>
      <c r="AA111" s="37">
        <f t="shared" si="104"/>
        <v>0</v>
      </c>
      <c r="AB111" s="25" t="str">
        <f t="shared" si="108"/>
        <v>OK</v>
      </c>
      <c r="AD111" s="25" t="str">
        <f t="shared" ref="AD111:AD114" si="112">IF(T111="","",IF(T111="도비","세입없음","직접입력"))</f>
        <v>세입없음</v>
      </c>
      <c r="AF111" s="22">
        <f t="shared" si="109"/>
        <v>106</v>
      </c>
      <c r="AG111" s="53" t="str">
        <f t="shared" ref="AG111:AG114" si="113">IF(T111="","",IF(AND(T111="도비",AD111="세입없음"),"OK",IF(AND(T111&lt;&gt;"도비",AD111&lt;&gt;""),"OK","@@")))</f>
        <v>OK</v>
      </c>
      <c r="AI111" s="25" t="str">
        <f t="array" ref="AI111">IF(C111="","",INDEX(구분표!$I$2:$I$313, MATCH(1,(구분표!$E$2:$E$313='17년특출'!B111)*(구분표!$F$2:$F$313='17년특출'!C111)*(구분표!$G$2:$G$313='17년특출'!A111),0)))</f>
        <v>0158</v>
      </c>
      <c r="AK111" s="25"/>
    </row>
    <row r="112" spans="1:37" ht="50.1" customHeight="1">
      <c r="A112" s="30" t="str">
        <f>IFERROR(VLOOKUP($C112,구분표!$A$2:$C$313,2,FALSE),"")</f>
        <v>안전행정위원회</v>
      </c>
      <c r="B112" s="22" t="str">
        <f>IFERROR(VLOOKUP($C112,구분표!$A$2:$C$313,3,FALSE),"")</f>
        <v>재난안전본부</v>
      </c>
      <c r="C112" s="28" t="s">
        <v>175</v>
      </c>
      <c r="D112" s="32" t="s">
        <v>1116</v>
      </c>
      <c r="E112" s="32"/>
      <c r="F112" s="33"/>
      <c r="G112" s="32"/>
      <c r="H112" s="192" t="s">
        <v>2227</v>
      </c>
      <c r="I112" s="39">
        <v>40000</v>
      </c>
      <c r="J112" s="37"/>
      <c r="K112" s="40"/>
      <c r="L112" s="45">
        <f t="shared" si="70"/>
        <v>40000</v>
      </c>
      <c r="M112" s="228">
        <v>-6000</v>
      </c>
      <c r="N112" s="229"/>
      <c r="O112" s="233">
        <f t="shared" ref="O112" si="114">I112+M112+N112</f>
        <v>34000</v>
      </c>
      <c r="P112" s="53" t="str">
        <f t="shared" ref="P112" si="115">IF(AND((L112=0),(O112&gt;0)),"O",IF(AND((J112&lt;0),(L112-O112&lt;0)),"O","X"))</f>
        <v>X</v>
      </c>
      <c r="Q112" s="93"/>
      <c r="R112" s="170" t="s">
        <v>2155</v>
      </c>
      <c r="S112" s="177"/>
      <c r="T112" s="170" t="s">
        <v>2155</v>
      </c>
      <c r="U112" s="37">
        <f t="shared" si="101"/>
        <v>0</v>
      </c>
      <c r="V112" s="37">
        <f t="shared" si="102"/>
        <v>0</v>
      </c>
      <c r="W112" s="25" t="str">
        <f t="shared" si="107"/>
        <v>OK</v>
      </c>
      <c r="Y112" s="25"/>
      <c r="Z112" s="37">
        <f t="shared" si="103"/>
        <v>0</v>
      </c>
      <c r="AA112" s="37">
        <f t="shared" si="104"/>
        <v>-6000</v>
      </c>
      <c r="AB112" s="25" t="str">
        <f t="shared" si="108"/>
        <v>OK</v>
      </c>
      <c r="AD112" s="25" t="str">
        <f t="shared" ref="AD112" si="116">IF(T112="","",IF(T112="도비","세입없음","직접입력"))</f>
        <v>세입없음</v>
      </c>
      <c r="AF112" s="22">
        <f t="shared" si="109"/>
        <v>106</v>
      </c>
      <c r="AG112" s="53" t="str">
        <f t="shared" ref="AG112" si="117">IF(T112="","",IF(AND(T112="도비",AD112="세입없음"),"OK",IF(AND(T112&lt;&gt;"도비",AD112&lt;&gt;""),"OK","@@")))</f>
        <v>OK</v>
      </c>
      <c r="AI112" s="25" t="str">
        <f t="array" ref="AI112">IF(C112="","",INDEX(구분표!$I$2:$I$313, MATCH(1,(구분표!$E$2:$E$313='17년특출'!B112)*(구분표!$F$2:$F$313='17년특출'!C112)*(구분표!$G$2:$G$313='17년특출'!A112),0)))</f>
        <v>0158</v>
      </c>
      <c r="AK112" s="25"/>
    </row>
    <row r="113" spans="1:37" ht="50.1" customHeight="1">
      <c r="A113" s="30" t="str">
        <f>IFERROR(VLOOKUP($C113,구분표!$A$2:$C$313,2,FALSE),"")</f>
        <v>안전행정위원회</v>
      </c>
      <c r="B113" s="22" t="str">
        <f>IFERROR(VLOOKUP($C113,구분표!$A$2:$C$313,3,FALSE),"")</f>
        <v>재난안전본부</v>
      </c>
      <c r="C113" s="28" t="s">
        <v>190</v>
      </c>
      <c r="D113" s="32" t="s">
        <v>1116</v>
      </c>
      <c r="E113" s="32"/>
      <c r="F113" s="33"/>
      <c r="G113" s="32"/>
      <c r="H113" s="192" t="s">
        <v>2228</v>
      </c>
      <c r="I113" s="39">
        <v>18000</v>
      </c>
      <c r="J113" s="37"/>
      <c r="K113" s="40"/>
      <c r="L113" s="45">
        <f t="shared" ref="L113:L114" si="118">I113+J113+K113</f>
        <v>18000</v>
      </c>
      <c r="M113" s="228">
        <v>-2700</v>
      </c>
      <c r="N113" s="229"/>
      <c r="O113" s="233">
        <f t="shared" si="110"/>
        <v>15300</v>
      </c>
      <c r="P113" s="53" t="str">
        <f t="shared" si="111"/>
        <v>X</v>
      </c>
      <c r="Q113" s="93"/>
      <c r="R113" s="170" t="s">
        <v>2155</v>
      </c>
      <c r="S113" s="177"/>
      <c r="T113" s="170" t="s">
        <v>2155</v>
      </c>
      <c r="U113" s="37">
        <f t="shared" si="101"/>
        <v>0</v>
      </c>
      <c r="V113" s="37">
        <f t="shared" si="102"/>
        <v>0</v>
      </c>
      <c r="W113" s="25" t="str">
        <f t="shared" si="107"/>
        <v>OK</v>
      </c>
      <c r="Y113" s="25"/>
      <c r="Z113" s="37">
        <f t="shared" si="103"/>
        <v>0</v>
      </c>
      <c r="AA113" s="37">
        <f t="shared" si="104"/>
        <v>-2700</v>
      </c>
      <c r="AB113" s="25" t="str">
        <f t="shared" si="108"/>
        <v>OK</v>
      </c>
      <c r="AD113" s="25" t="str">
        <f t="shared" si="112"/>
        <v>세입없음</v>
      </c>
      <c r="AF113" s="22">
        <f t="shared" si="109"/>
        <v>106</v>
      </c>
      <c r="AG113" s="53" t="str">
        <f t="shared" si="113"/>
        <v>OK</v>
      </c>
      <c r="AI113" s="25" t="str">
        <f t="array" ref="AI113">IF(C113="","",INDEX(구분표!$I$2:$I$313, MATCH(1,(구분표!$E$2:$E$313='17년특출'!B113)*(구분표!$F$2:$F$313='17년특출'!C113)*(구분표!$G$2:$G$313='17년특출'!A113),0)))</f>
        <v>0165</v>
      </c>
      <c r="AK113" s="25"/>
    </row>
    <row r="114" spans="1:37" s="204" customFormat="1" ht="50.1" customHeight="1">
      <c r="A114" s="212" t="str">
        <f>IFERROR(VLOOKUP($C114,구분표!$A$2:$C$313,2,FALSE),"")</f>
        <v>안전행정위원회</v>
      </c>
      <c r="B114" s="205" t="str">
        <f>IFERROR(VLOOKUP($C114,구분표!$A$2:$C$313,3,FALSE),"")</f>
        <v>재난안전본부</v>
      </c>
      <c r="C114" s="210" t="s">
        <v>1297</v>
      </c>
      <c r="D114" s="214" t="s">
        <v>1116</v>
      </c>
      <c r="E114" s="214"/>
      <c r="F114" s="215"/>
      <c r="G114" s="214"/>
      <c r="H114" s="192" t="s">
        <v>2256</v>
      </c>
      <c r="I114" s="39"/>
      <c r="J114" s="37"/>
      <c r="K114" s="40"/>
      <c r="L114" s="45">
        <f t="shared" si="118"/>
        <v>0</v>
      </c>
      <c r="M114" s="228"/>
      <c r="N114" s="229"/>
      <c r="O114" s="233">
        <f t="shared" si="110"/>
        <v>0</v>
      </c>
      <c r="P114" s="222" t="str">
        <f t="shared" si="111"/>
        <v>X</v>
      </c>
      <c r="Q114" s="224"/>
      <c r="R114" s="207" t="s">
        <v>2155</v>
      </c>
      <c r="S114" s="177"/>
      <c r="T114" s="207" t="s">
        <v>2155</v>
      </c>
      <c r="U114" s="37">
        <f t="shared" si="101"/>
        <v>0</v>
      </c>
      <c r="V114" s="37">
        <f t="shared" si="102"/>
        <v>0</v>
      </c>
      <c r="W114" s="207" t="str">
        <f t="shared" si="107"/>
        <v>OK</v>
      </c>
      <c r="Y114" s="207" t="s">
        <v>2155</v>
      </c>
      <c r="Z114" s="37">
        <f t="shared" si="103"/>
        <v>0</v>
      </c>
      <c r="AA114" s="37">
        <f t="shared" si="104"/>
        <v>0</v>
      </c>
      <c r="AB114" s="207" t="str">
        <f t="shared" si="108"/>
        <v>OK</v>
      </c>
      <c r="AD114" s="207" t="str">
        <f t="shared" si="112"/>
        <v>세입없음</v>
      </c>
      <c r="AF114" s="205">
        <f t="shared" si="109"/>
        <v>106</v>
      </c>
      <c r="AG114" s="222" t="str">
        <f t="shared" si="113"/>
        <v>OK</v>
      </c>
      <c r="AI114" s="207" t="str">
        <f t="array" ref="AI114">IF(C114="","",INDEX(구분표!$I$2:$I$313, MATCH(1,(구분표!$E$2:$E$313='17년특출'!B114)*(구분표!$F$2:$F$313='17년특출'!C114)*(구분표!$G$2:$G$313='17년특출'!A114),0)))</f>
        <v>0162</v>
      </c>
      <c r="AK114" s="207"/>
    </row>
    <row r="115" spans="1:37" ht="50.1" hidden="1" customHeight="1">
      <c r="A115" s="30" t="str">
        <f>IFERROR(VLOOKUP($C115,구분표!$A$2:$C$313,2,FALSE),"")</f>
        <v/>
      </c>
      <c r="B115" s="22" t="str">
        <f>IFERROR(VLOOKUP($C115,구분표!$A$2:$C$313,3,FALSE),"")</f>
        <v/>
      </c>
      <c r="C115" s="28"/>
      <c r="D115" s="32"/>
      <c r="E115" s="32"/>
      <c r="F115" s="33"/>
      <c r="G115" s="32"/>
      <c r="H115" s="192"/>
      <c r="I115" s="39"/>
      <c r="J115" s="37"/>
      <c r="K115" s="40"/>
      <c r="L115" s="45">
        <f t="shared" si="70"/>
        <v>0</v>
      </c>
      <c r="M115" s="228"/>
      <c r="N115" s="229"/>
      <c r="O115" s="233">
        <f t="shared" si="58"/>
        <v>0</v>
      </c>
      <c r="P115" s="53" t="str">
        <f t="shared" si="59"/>
        <v>X</v>
      </c>
      <c r="Q115" s="93"/>
      <c r="R115" s="170"/>
      <c r="S115" s="177"/>
      <c r="T115" s="170"/>
      <c r="U115" s="37">
        <f t="shared" si="101"/>
        <v>0</v>
      </c>
      <c r="V115" s="37">
        <f t="shared" si="102"/>
        <v>0</v>
      </c>
      <c r="W115" s="25" t="str">
        <f t="shared" si="107"/>
        <v>OK</v>
      </c>
      <c r="Y115" s="25"/>
      <c r="Z115" s="37">
        <f t="shared" si="103"/>
        <v>0</v>
      </c>
      <c r="AA115" s="37">
        <f t="shared" si="104"/>
        <v>0</v>
      </c>
      <c r="AB115" s="25" t="str">
        <f t="shared" si="108"/>
        <v>OK</v>
      </c>
      <c r="AD115" s="25" t="str">
        <f t="shared" si="3"/>
        <v/>
      </c>
      <c r="AF115" s="22" t="str">
        <f t="shared" si="109"/>
        <v/>
      </c>
      <c r="AG115" s="53" t="str">
        <f t="shared" si="60"/>
        <v/>
      </c>
      <c r="AI115" s="25" t="str">
        <f t="array" ref="AI115">IF(C115="","",INDEX(구분표!$I$2:$I$313, MATCH(1,(구분표!$E$2:$E$313='17년특출'!B115)*(구분표!$F$2:$F$313='17년특출'!C115)*(구분표!$G$2:$G$313='17년특출'!A115),0)))</f>
        <v/>
      </c>
      <c r="AK115" s="25"/>
    </row>
    <row r="116" spans="1:37" s="204" customFormat="1" ht="50.1" customHeight="1">
      <c r="A116" s="218" t="s">
        <v>2293</v>
      </c>
      <c r="B116" s="219"/>
      <c r="C116" s="220"/>
      <c r="D116" s="219"/>
      <c r="E116" s="219"/>
      <c r="F116" s="220"/>
      <c r="G116" s="219"/>
      <c r="H116" s="191"/>
      <c r="I116" s="243">
        <f t="shared" ref="I116:O116" si="119">SUBTOTAL(9,I117:I119)</f>
        <v>930294864</v>
      </c>
      <c r="J116" s="243">
        <f t="shared" si="119"/>
        <v>0</v>
      </c>
      <c r="K116" s="243">
        <f t="shared" si="119"/>
        <v>0</v>
      </c>
      <c r="L116" s="244">
        <f t="shared" si="119"/>
        <v>930294864</v>
      </c>
      <c r="M116" s="245">
        <f t="shared" si="119"/>
        <v>-3040358</v>
      </c>
      <c r="N116" s="243">
        <f t="shared" si="119"/>
        <v>17058953</v>
      </c>
      <c r="O116" s="237">
        <f t="shared" si="119"/>
        <v>944313459</v>
      </c>
      <c r="P116" s="227"/>
      <c r="Q116" s="221"/>
      <c r="R116" s="170"/>
      <c r="S116" s="177"/>
      <c r="T116" s="170"/>
      <c r="U116" s="37"/>
      <c r="V116" s="37"/>
      <c r="W116" s="207"/>
      <c r="Y116" s="207"/>
      <c r="Z116" s="37"/>
      <c r="AA116" s="37"/>
      <c r="AB116" s="207"/>
      <c r="AD116" s="207" t="str">
        <f t="shared" si="3"/>
        <v/>
      </c>
      <c r="AF116" s="205"/>
      <c r="AG116" s="222"/>
      <c r="AI116" s="207"/>
      <c r="AK116" s="207"/>
    </row>
    <row r="117" spans="1:37" s="204" customFormat="1" ht="50.1" customHeight="1">
      <c r="A117" s="212" t="str">
        <f>IFERROR(VLOOKUP($C117,구분표!$A$2:$C$313,2,FALSE),"")</f>
        <v>보건복지위원회</v>
      </c>
      <c r="B117" s="205" t="str">
        <f>IFERROR(VLOOKUP($C117,구분표!$A$2:$C$313,3,FALSE),"")</f>
        <v>보건복지국</v>
      </c>
      <c r="C117" s="210" t="s">
        <v>597</v>
      </c>
      <c r="D117" s="214" t="s">
        <v>822</v>
      </c>
      <c r="E117" s="214"/>
      <c r="F117" s="215">
        <v>1050</v>
      </c>
      <c r="G117" s="214">
        <v>825</v>
      </c>
      <c r="H117" s="192" t="s">
        <v>2280</v>
      </c>
      <c r="I117" s="39">
        <v>914957108</v>
      </c>
      <c r="J117" s="37"/>
      <c r="K117" s="40"/>
      <c r="L117" s="45">
        <f>I117+J117+K117</f>
        <v>914957108</v>
      </c>
      <c r="M117" s="236"/>
      <c r="N117" s="238">
        <v>17058953</v>
      </c>
      <c r="O117" s="233">
        <f t="shared" ref="O117:O119" si="120">I117+M117+N117</f>
        <v>932016061</v>
      </c>
      <c r="P117" s="222" t="str">
        <f t="shared" ref="P117:P119" si="121">IF(AND((L117=0),(O117&gt;0)),"O",IF(AND((J117&lt;0),(L117-O117&lt;0)),"O","X"))</f>
        <v>X</v>
      </c>
      <c r="Q117" s="224" t="s">
        <v>2281</v>
      </c>
      <c r="R117" s="170" t="s">
        <v>1273</v>
      </c>
      <c r="S117" s="177"/>
      <c r="T117" s="170" t="s">
        <v>567</v>
      </c>
      <c r="U117" s="37"/>
      <c r="V117" s="37"/>
      <c r="W117" s="207" t="str">
        <f>IF(SUM($J117:$K117)=SUM($U117:$V117),"OK","검토")</f>
        <v>OK</v>
      </c>
      <c r="Y117" s="207" t="s">
        <v>2239</v>
      </c>
      <c r="Z117" s="37">
        <v>11064125</v>
      </c>
      <c r="AA117" s="37">
        <v>5994828</v>
      </c>
      <c r="AB117" s="207" t="str">
        <f>IF(SUM(M117:N117)=SUM(Z117:AA117),"OK","검토")</f>
        <v>OK</v>
      </c>
      <c r="AD117" s="207" t="s">
        <v>2086</v>
      </c>
      <c r="AF117" s="205">
        <f>IF(AD117="","",COUNTIF($AD$7:$AD$123,AD117))</f>
        <v>2</v>
      </c>
      <c r="AG117" s="222" t="str">
        <f t="shared" ref="AG117:AG119" si="122">IF(T117="","",IF(AND(T117="도비",AD117="세입없음"),"OK",IF(AND(T117&lt;&gt;"도비",AD117&lt;&gt;""),"OK","@@")))</f>
        <v>OK</v>
      </c>
      <c r="AI117" s="207" t="str">
        <f t="array" ref="AI117">IF(C117="","",INDEX(구분표!$I$2:$I$313, MATCH(1,(구분표!$E$2:$E$313='17년특출'!B117)*(구분표!$F$2:$F$313='17년특출'!C117)*(구분표!$G$2:$G$313='17년특출'!A117),0)))</f>
        <v>0244</v>
      </c>
      <c r="AK117" s="207"/>
    </row>
    <row r="118" spans="1:37" s="204" customFormat="1" ht="50.1" customHeight="1">
      <c r="A118" s="212" t="str">
        <f>IFERROR(VLOOKUP($C118,구분표!$A$2:$C$313,2,FALSE),"")</f>
        <v>보건복지위원회</v>
      </c>
      <c r="B118" s="205" t="str">
        <f>IFERROR(VLOOKUP($C118,구분표!$A$2:$C$313,3,FALSE),"")</f>
        <v>보건복지국</v>
      </c>
      <c r="C118" s="210" t="s">
        <v>597</v>
      </c>
      <c r="D118" s="214" t="s">
        <v>822</v>
      </c>
      <c r="E118" s="214"/>
      <c r="F118" s="215">
        <v>1050</v>
      </c>
      <c r="G118" s="214">
        <v>828</v>
      </c>
      <c r="H118" s="192" t="s">
        <v>2279</v>
      </c>
      <c r="I118" s="39">
        <v>15337756</v>
      </c>
      <c r="J118" s="37"/>
      <c r="K118" s="40"/>
      <c r="L118" s="45">
        <f t="shared" ref="L118:L119" si="123">I118+J118+K118</f>
        <v>15337756</v>
      </c>
      <c r="M118" s="236">
        <v>-3040358</v>
      </c>
      <c r="N118" s="238"/>
      <c r="O118" s="233">
        <f t="shared" si="120"/>
        <v>12297398</v>
      </c>
      <c r="P118" s="222" t="str">
        <f t="shared" si="121"/>
        <v>X</v>
      </c>
      <c r="Q118" s="224" t="s">
        <v>2281</v>
      </c>
      <c r="R118" s="170" t="s">
        <v>1273</v>
      </c>
      <c r="S118" s="177"/>
      <c r="T118" s="170" t="s">
        <v>567</v>
      </c>
      <c r="U118" s="37"/>
      <c r="V118" s="37"/>
      <c r="W118" s="207" t="str">
        <f>IF(SUM($J118:$K118)=SUM($U118:$V118),"OK","검토")</f>
        <v>OK</v>
      </c>
      <c r="Y118" s="207" t="s">
        <v>2239</v>
      </c>
      <c r="Z118" s="37">
        <v>0</v>
      </c>
      <c r="AA118" s="37">
        <v>-3040358</v>
      </c>
      <c r="AB118" s="207" t="str">
        <f>IF(SUM(M118:N118)=SUM(Z118:AA118),"OK","검토")</f>
        <v>OK</v>
      </c>
      <c r="AD118" s="207" t="s">
        <v>2086</v>
      </c>
      <c r="AF118" s="205">
        <f>IF(AD118="","",COUNTIF($AD$7:$AD$123,AD118))</f>
        <v>2</v>
      </c>
      <c r="AG118" s="222" t="str">
        <f t="shared" si="122"/>
        <v>OK</v>
      </c>
      <c r="AI118" s="207" t="str">
        <f t="array" ref="AI118">IF(C118="","",INDEX(구분표!$I$2:$I$313, MATCH(1,(구분표!$E$2:$E$313='17년특출'!B118)*(구분표!$F$2:$F$313='17년특출'!C118)*(구분표!$G$2:$G$313='17년특출'!A118),0)))</f>
        <v>0244</v>
      </c>
      <c r="AK118" s="207"/>
    </row>
    <row r="119" spans="1:37" s="204" customFormat="1" ht="50.1" hidden="1" customHeight="1">
      <c r="A119" s="212" t="str">
        <f>IFERROR(VLOOKUP($C119,구분표!$A$2:$C$313,2,FALSE),"")</f>
        <v/>
      </c>
      <c r="B119" s="205" t="str">
        <f>IFERROR(VLOOKUP($C119,구분표!$A$2:$C$313,3,FALSE),"")</f>
        <v/>
      </c>
      <c r="C119" s="210"/>
      <c r="D119" s="214"/>
      <c r="E119" s="214"/>
      <c r="F119" s="215"/>
      <c r="G119" s="214"/>
      <c r="H119" s="197"/>
      <c r="I119" s="39"/>
      <c r="J119" s="37"/>
      <c r="K119" s="40"/>
      <c r="L119" s="45">
        <f t="shared" si="123"/>
        <v>0</v>
      </c>
      <c r="M119" s="228"/>
      <c r="N119" s="229"/>
      <c r="O119" s="233">
        <f t="shared" si="120"/>
        <v>0</v>
      </c>
      <c r="P119" s="222" t="str">
        <f t="shared" si="121"/>
        <v>X</v>
      </c>
      <c r="Q119" s="208"/>
      <c r="R119" s="170"/>
      <c r="S119" s="177"/>
      <c r="T119" s="170"/>
      <c r="U119" s="37">
        <f>IF($T119&lt;&gt;"도비",IF($R119="국도비","직접입력",SUM($J119:$K119)),)</f>
        <v>0</v>
      </c>
      <c r="V119" s="37">
        <f>IF($T119="도비",SUM($J119:$K119),IF($R119="국도비","직접입력",SUM($J119:$K119)-$U119))</f>
        <v>0</v>
      </c>
      <c r="W119" s="207" t="str">
        <f>IF(SUM($J119:$K119)=SUM($U119:$V119),"OK","검토")</f>
        <v>OK</v>
      </c>
      <c r="Y119" s="207"/>
      <c r="Z119" s="37">
        <f>IF($T119&lt;&gt;"도비",IF($R119="국도비","직접입력",SUM($M119:$N119)),)</f>
        <v>0</v>
      </c>
      <c r="AA119" s="37">
        <f>IF($T119="도비",SUM(M119:N119),IF($R119="국도비","직접입력",SUM(M119:N119)-Z119))</f>
        <v>0</v>
      </c>
      <c r="AB119" s="207" t="str">
        <f>IF(SUM(M119:N119)=SUM(Z119:AA119),"OK","검토")</f>
        <v>OK</v>
      </c>
      <c r="AD119" s="207" t="str">
        <f t="shared" ref="AD119" si="124">IF(T119="","",IF(T119="도비","세입없음","직접입력"))</f>
        <v/>
      </c>
      <c r="AF119" s="205" t="str">
        <f>IF(AD119="","",COUNTIF($AD$7:$AD$123,AD119))</f>
        <v/>
      </c>
      <c r="AG119" s="222" t="str">
        <f t="shared" si="122"/>
        <v/>
      </c>
      <c r="AI119" s="207" t="str">
        <f t="array" ref="AI119">IF(C119="","",INDEX(구분표!$I$2:$I$313, MATCH(1,(구분표!$E$2:$E$313='17년특출'!B119)*(구분표!$F$2:$F$313='17년특출'!C119)*(구분표!$G$2:$G$313='17년특출'!A119),0)))</f>
        <v/>
      </c>
      <c r="AK119" s="207"/>
    </row>
    <row r="120" spans="1:37" ht="50.1" customHeight="1">
      <c r="A120" s="48" t="s">
        <v>1811</v>
      </c>
      <c r="B120" s="49"/>
      <c r="C120" s="50"/>
      <c r="D120" s="49"/>
      <c r="E120" s="49"/>
      <c r="F120" s="50"/>
      <c r="G120" s="49"/>
      <c r="H120" s="191"/>
      <c r="I120" s="243">
        <f t="shared" ref="I120:O120" si="125">SUBTOTAL(9,I121:I123)</f>
        <v>298000000</v>
      </c>
      <c r="J120" s="243">
        <f t="shared" si="125"/>
        <v>0</v>
      </c>
      <c r="K120" s="243">
        <f t="shared" si="125"/>
        <v>0</v>
      </c>
      <c r="L120" s="244">
        <f t="shared" si="125"/>
        <v>298000000</v>
      </c>
      <c r="M120" s="245">
        <f t="shared" si="125"/>
        <v>-298000000</v>
      </c>
      <c r="N120" s="243">
        <f t="shared" si="125"/>
        <v>298000000</v>
      </c>
      <c r="O120" s="237">
        <f t="shared" si="125"/>
        <v>298000000</v>
      </c>
      <c r="P120" s="158"/>
      <c r="Q120" s="51"/>
      <c r="R120" s="170"/>
      <c r="S120" s="177"/>
      <c r="T120" s="170"/>
      <c r="U120" s="37"/>
      <c r="V120" s="37"/>
      <c r="W120" s="25"/>
      <c r="Y120" s="25"/>
      <c r="Z120" s="37"/>
      <c r="AA120" s="37"/>
      <c r="AB120" s="25"/>
      <c r="AD120" s="25" t="str">
        <f t="shared" ref="AD120:AD122" si="126">IF(T120="","",IF(T120="도비","세입없음","직접입력"))</f>
        <v/>
      </c>
      <c r="AF120" s="22"/>
      <c r="AG120" s="53"/>
      <c r="AI120" s="25"/>
      <c r="AK120" s="25"/>
    </row>
    <row r="121" spans="1:37" ht="50.1" customHeight="1">
      <c r="A121" s="30" t="str">
        <f>IFERROR(VLOOKUP($C121,구분표!$A$2:$C$313,2,FALSE),"")</f>
        <v>안전행정위원회</v>
      </c>
      <c r="B121" s="22" t="str">
        <f>IFERROR(VLOOKUP($C121,구분표!$A$2:$C$313,3,FALSE),"")</f>
        <v>자치행정국</v>
      </c>
      <c r="C121" s="28" t="s">
        <v>1812</v>
      </c>
      <c r="D121" s="32" t="s">
        <v>1806</v>
      </c>
      <c r="E121" s="32"/>
      <c r="F121" s="33">
        <v>328</v>
      </c>
      <c r="G121" s="32"/>
      <c r="H121" s="192" t="s">
        <v>1865</v>
      </c>
      <c r="I121" s="39">
        <v>298000000</v>
      </c>
      <c r="J121" s="37"/>
      <c r="K121" s="40"/>
      <c r="L121" s="45">
        <f>I121+J121+K121</f>
        <v>298000000</v>
      </c>
      <c r="M121" s="236">
        <v>-298000000</v>
      </c>
      <c r="N121" s="238"/>
      <c r="O121" s="233">
        <f t="shared" ref="O121:O122" si="127">I121+M121+N121</f>
        <v>0</v>
      </c>
      <c r="P121" s="53" t="str">
        <f t="shared" ref="P121:P122" si="128">IF(AND((L121=0),(O121&gt;0)),"O",IF(AND((J121&lt;0),(L121-O121&lt;0)),"O","X"))</f>
        <v>X</v>
      </c>
      <c r="Q121" s="27"/>
      <c r="R121" s="170" t="s">
        <v>1809</v>
      </c>
      <c r="S121" s="177"/>
      <c r="T121" s="170" t="s">
        <v>489</v>
      </c>
      <c r="U121" s="37">
        <f>IF($T121&lt;&gt;"도비",IF($R121="국도비","직접입력",SUM($J121:$K121)),)</f>
        <v>0</v>
      </c>
      <c r="V121" s="37">
        <f>IF($T121="도비",SUM($J121:$K121),IF($R121="국도비","직접입력",SUM($J121:$K121)-$U121))</f>
        <v>0</v>
      </c>
      <c r="W121" s="25" t="str">
        <f>IF(SUM($J121:$K121)=SUM($U121:$V121),"OK","검토")</f>
        <v>OK</v>
      </c>
      <c r="Y121" s="25"/>
      <c r="Z121" s="37">
        <f>IF($T121&lt;&gt;"도비",IF($R121="국도비","직접입력",SUM($M121:$N121)),)</f>
        <v>0</v>
      </c>
      <c r="AA121" s="37">
        <f>IF($T121="도비",SUM(M121:N121),IF($R121="국도비","직접입력",SUM(M121:N121)-Z121))</f>
        <v>-298000000</v>
      </c>
      <c r="AB121" s="25" t="str">
        <f>IF(SUM(M121:N121)=SUM(Z121:AA121),"OK","검토")</f>
        <v>OK</v>
      </c>
      <c r="AD121" s="25" t="str">
        <f t="shared" si="126"/>
        <v>세입없음</v>
      </c>
      <c r="AF121" s="22">
        <f>IF(AD121="","",COUNTIF($AD$7:$AD$123,AD121))</f>
        <v>106</v>
      </c>
      <c r="AG121" s="53" t="str">
        <f t="shared" ref="AG121:AG122" si="129">IF(T121="","",IF(AND(T121="도비",AD121="세입없음"),"OK",IF(AND(T121&lt;&gt;"도비",AD121&lt;&gt;""),"OK","@@")))</f>
        <v>OK</v>
      </c>
      <c r="AI121" s="25" t="str">
        <f t="array" ref="AI121">IF(C121="","",INDEX(구분표!$I$2:$I$313, MATCH(1,(구분표!$E$2:$E$313='17년특출'!B121)*(구분표!$F$2:$F$313='17년특출'!C121)*(구분표!$G$2:$G$313='17년특출'!A121),0)))</f>
        <v>0156</v>
      </c>
      <c r="AK121" s="25"/>
    </row>
    <row r="122" spans="1:37" ht="50.1" customHeight="1">
      <c r="A122" s="30" t="str">
        <f>IFERROR(VLOOKUP($C122,구분표!$A$2:$C$313,2,FALSE),"")</f>
        <v>안전행정위원회</v>
      </c>
      <c r="B122" s="22" t="str">
        <f>IFERROR(VLOOKUP($C122,구분표!$A$2:$C$313,3,FALSE),"")</f>
        <v>자치행정국</v>
      </c>
      <c r="C122" s="28" t="s">
        <v>1812</v>
      </c>
      <c r="D122" s="32" t="s">
        <v>1813</v>
      </c>
      <c r="E122" s="32"/>
      <c r="F122" s="33"/>
      <c r="G122" s="32"/>
      <c r="H122" s="192" t="s">
        <v>1866</v>
      </c>
      <c r="I122" s="39">
        <v>0</v>
      </c>
      <c r="J122" s="37"/>
      <c r="K122" s="40"/>
      <c r="L122" s="45">
        <f t="shared" ref="L122" si="130">I122+J122+K122</f>
        <v>0</v>
      </c>
      <c r="M122" s="236"/>
      <c r="N122" s="238">
        <v>298000000</v>
      </c>
      <c r="O122" s="233">
        <f t="shared" si="127"/>
        <v>298000000</v>
      </c>
      <c r="P122" s="53" t="str">
        <f t="shared" si="128"/>
        <v>O</v>
      </c>
      <c r="Q122" s="27"/>
      <c r="R122" s="170" t="s">
        <v>1809</v>
      </c>
      <c r="S122" s="177"/>
      <c r="T122" s="170" t="s">
        <v>489</v>
      </c>
      <c r="U122" s="37">
        <f>IF($T122&lt;&gt;"도비",IF($R122="국도비","직접입력",SUM($J122:$K122)),)</f>
        <v>0</v>
      </c>
      <c r="V122" s="37">
        <f>IF($T122="도비",SUM($J122:$K122),IF($R122="국도비","직접입력",SUM($J122:$K122)-$U122))</f>
        <v>0</v>
      </c>
      <c r="W122" s="25" t="str">
        <f>IF(SUM($J122:$K122)=SUM($U122:$V122),"OK","검토")</f>
        <v>OK</v>
      </c>
      <c r="Y122" s="25"/>
      <c r="Z122" s="37">
        <f>IF($T122&lt;&gt;"도비",IF($R122="국도비","직접입력",SUM($M122:$N122)),)</f>
        <v>0</v>
      </c>
      <c r="AA122" s="37">
        <f>IF($T122="도비",SUM(M122:N122),IF($R122="국도비","직접입력",SUM(M122:N122)-Z122))</f>
        <v>298000000</v>
      </c>
      <c r="AB122" s="25" t="str">
        <f>IF(SUM(M122:N122)=SUM(Z122:AA122),"OK","검토")</f>
        <v>OK</v>
      </c>
      <c r="AD122" s="25" t="str">
        <f t="shared" si="126"/>
        <v>세입없음</v>
      </c>
      <c r="AF122" s="22">
        <f>IF(AD122="","",COUNTIF($AD$7:$AD$123,AD122))</f>
        <v>106</v>
      </c>
      <c r="AG122" s="53" t="str">
        <f t="shared" si="129"/>
        <v>OK</v>
      </c>
      <c r="AI122" s="25" t="str">
        <f t="array" ref="AI122">IF(C122="","",INDEX(구분표!$I$2:$I$313, MATCH(1,(구분표!$E$2:$E$313='17년특출'!B122)*(구분표!$F$2:$F$313='17년특출'!C122)*(구분표!$G$2:$G$313='17년특출'!A122),0)))</f>
        <v>0156</v>
      </c>
      <c r="AK122" s="25"/>
    </row>
    <row r="123" spans="1:37" ht="50.1" hidden="1" customHeight="1">
      <c r="A123" s="30" t="str">
        <f>IFERROR(VLOOKUP($C123,구분표!$A$2:$C$313,2,FALSE),"")</f>
        <v/>
      </c>
      <c r="B123" s="22" t="str">
        <f>IFERROR(VLOOKUP($C123,구분표!$A$2:$C$313,3,FALSE),"")</f>
        <v/>
      </c>
      <c r="C123" s="28"/>
      <c r="D123" s="32"/>
      <c r="E123" s="32"/>
      <c r="F123" s="33"/>
      <c r="G123" s="32"/>
      <c r="H123" s="197"/>
      <c r="I123" s="39"/>
      <c r="J123" s="37"/>
      <c r="K123" s="40"/>
      <c r="L123" s="45">
        <f t="shared" ref="L123" si="131">I123+J123+K123</f>
        <v>0</v>
      </c>
      <c r="M123" s="228"/>
      <c r="N123" s="229"/>
      <c r="O123" s="233">
        <f t="shared" si="58"/>
        <v>0</v>
      </c>
      <c r="P123" s="53" t="str">
        <f t="shared" si="59"/>
        <v>X</v>
      </c>
      <c r="Q123" s="27"/>
      <c r="R123" s="170"/>
      <c r="S123" s="177"/>
      <c r="T123" s="170"/>
      <c r="U123" s="37">
        <f>IF($T123&lt;&gt;"도비",IF($R123="국도비","직접입력",SUM($J123:$K123)),)</f>
        <v>0</v>
      </c>
      <c r="V123" s="37">
        <f>IF($T123="도비",SUM($J123:$K123),IF($R123="국도비","직접입력",SUM($J123:$K123)-$U123))</f>
        <v>0</v>
      </c>
      <c r="W123" s="25" t="str">
        <f>IF(SUM($J123:$K123)=SUM($U123:$V123),"OK","검토")</f>
        <v>OK</v>
      </c>
      <c r="Y123" s="25"/>
      <c r="Z123" s="37">
        <f>IF($T123&lt;&gt;"도비",IF($R123="국도비","직접입력",SUM($M123:$N123)),)</f>
        <v>0</v>
      </c>
      <c r="AA123" s="37">
        <f>IF($T123="도비",SUM(M123:N123),IF($R123="국도비","직접입력",SUM(M123:N123)-Z123))</f>
        <v>0</v>
      </c>
      <c r="AB123" s="25" t="str">
        <f>IF(SUM(M123:N123)=SUM(Z123:AA123),"OK","검토")</f>
        <v>OK</v>
      </c>
      <c r="AD123" s="25" t="str">
        <f t="shared" si="3"/>
        <v/>
      </c>
      <c r="AF123" s="22" t="str">
        <f>IF(AD123="","",COUNTIF($AD$7:$AD$123,AD123))</f>
        <v/>
      </c>
      <c r="AG123" s="53" t="str">
        <f t="shared" si="60"/>
        <v/>
      </c>
      <c r="AI123" s="25" t="str">
        <f t="array" ref="AI123">IF(C123="","",INDEX(구분표!$I$2:$I$313, MATCH(1,(구분표!$E$2:$E$313='17년특출'!B123)*(구분표!$F$2:$F$313='17년특출'!C123)*(구분표!$G$2:$G$313='17년특출'!A123),0)))</f>
        <v/>
      </c>
      <c r="AK123" s="25"/>
    </row>
    <row r="124" spans="1:37" ht="50.1" customHeight="1">
      <c r="R124" s="177"/>
      <c r="S124" s="177"/>
      <c r="T124" s="177"/>
    </row>
    <row r="125" spans="1:37" ht="50.1" customHeight="1">
      <c r="R125" s="177"/>
      <c r="S125" s="177"/>
      <c r="T125" s="177"/>
    </row>
    <row r="126" spans="1:37" ht="50.1" customHeight="1">
      <c r="R126" s="177"/>
      <c r="S126" s="177"/>
      <c r="T126" s="177"/>
    </row>
  </sheetData>
  <sheetProtection password="CC13" sheet="1" objects="1" scenarios="1" formatCells="0"/>
  <autoFilter ref="A6:AL123">
    <filterColumn colId="0">
      <customFilters>
        <customFilter operator="notEqual" val=" "/>
      </customFilters>
    </filterColumn>
  </autoFilter>
  <mergeCells count="25">
    <mergeCell ref="H4:H5"/>
    <mergeCell ref="A4:A5"/>
    <mergeCell ref="B4:B5"/>
    <mergeCell ref="C4:C5"/>
    <mergeCell ref="D4:D5"/>
    <mergeCell ref="F4:F5"/>
    <mergeCell ref="E4:E5"/>
    <mergeCell ref="G4:G5"/>
    <mergeCell ref="Z4:AB4"/>
    <mergeCell ref="I4:I5"/>
    <mergeCell ref="J4:K4"/>
    <mergeCell ref="L4:L5"/>
    <mergeCell ref="M4:N4"/>
    <mergeCell ref="O4:O5"/>
    <mergeCell ref="P4:P5"/>
    <mergeCell ref="Q4:Q5"/>
    <mergeCell ref="R4:R5"/>
    <mergeCell ref="T4:T5"/>
    <mergeCell ref="U4:W4"/>
    <mergeCell ref="Y4:Y5"/>
    <mergeCell ref="AD4:AD5"/>
    <mergeCell ref="AF4:AF5"/>
    <mergeCell ref="AG4:AG5"/>
    <mergeCell ref="AI4:AI5"/>
    <mergeCell ref="AK4:AK5"/>
  </mergeCells>
  <phoneticPr fontId="1" type="noConversion"/>
  <dataValidations count="4">
    <dataValidation type="list" allowBlank="1" showInputMessage="1" showErrorMessage="1" sqref="D7">
      <formula1>"본예산,1회추경,신규"</formula1>
    </dataValidation>
    <dataValidation type="list" allowBlank="1" showInputMessage="1" showErrorMessage="1" sqref="D8:D123">
      <formula1>"본예산,1회추경,2회추경,3회추경,신규"</formula1>
    </dataValidation>
    <dataValidation type="list" allowBlank="1" showInputMessage="1" showErrorMessage="1" sqref="Y7:Y123">
      <formula1>"도비,국비,지특,기금,특교"</formula1>
    </dataValidation>
    <dataValidation type="list" allowBlank="1" showInputMessage="1" showErrorMessage="1" sqref="E6:E123">
      <formula1>"일반,연정"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83" fitToHeight="0" orientation="landscape" horizontalDpi="4294967295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00"/>
    <pageSetUpPr fitToPage="1"/>
  </sheetPr>
  <dimension ref="A1:AO27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" customWidth="1"/>
    <col min="9" max="10" width="11.625" style="1" customWidth="1"/>
    <col min="11" max="11" width="14.625" style="1" customWidth="1"/>
    <col min="12" max="12" width="13.875" style="1" customWidth="1"/>
    <col min="13" max="13" width="13.625" style="1" customWidth="1"/>
    <col min="14" max="14" width="14.625" style="1" customWidth="1"/>
    <col min="15" max="15" width="7.625" style="1" hidden="1" customWidth="1"/>
    <col min="16" max="16" width="21.875" style="1" customWidth="1"/>
    <col min="17" max="17" width="6.625" style="1" customWidth="1"/>
    <col min="18" max="18" width="2.625" style="1" customWidth="1"/>
    <col min="19" max="19" width="6.625" style="1" customWidth="1"/>
    <col min="20" max="21" width="11.625" style="1" customWidth="1"/>
    <col min="22" max="22" width="6.625" style="1" customWidth="1"/>
    <col min="23" max="23" width="2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10.625" style="1" customWidth="1"/>
    <col min="30" max="30" width="2.625" style="1" customWidth="1"/>
    <col min="31" max="31" width="10.625" style="1" customWidth="1"/>
    <col min="32" max="32" width="2.625" style="1" customWidth="1"/>
    <col min="33" max="33" width="6.625" style="1" customWidth="1"/>
    <col min="34" max="34" width="2.625" style="1" customWidth="1"/>
    <col min="35" max="35" width="11.625" style="1" customWidth="1"/>
    <col min="36" max="37" width="5.625" style="1" customWidth="1"/>
    <col min="38" max="38" width="2.625" style="1" customWidth="1"/>
    <col min="39" max="39" width="11.625" style="1" customWidth="1"/>
    <col min="40" max="41" width="5.625" style="1" customWidth="1"/>
    <col min="42" max="16384" width="9" style="1"/>
  </cols>
  <sheetData>
    <row r="1" spans="1:41" ht="35.1" customHeight="1">
      <c r="A1" s="16" t="s">
        <v>802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41" ht="20.25" customHeight="1">
      <c r="A2" s="19" t="s">
        <v>474</v>
      </c>
      <c r="M2" s="177"/>
      <c r="N2" s="407">
        <f>N6-H6</f>
        <v>-931234000</v>
      </c>
      <c r="T2" s="47" t="s">
        <v>511</v>
      </c>
      <c r="Y2" s="47" t="s">
        <v>511</v>
      </c>
    </row>
    <row r="3" spans="1:41" ht="20.25" customHeight="1" thickBot="1">
      <c r="H3" s="188">
        <f t="shared" ref="H3:M3" si="0">SUM(H7:H1003)/2</f>
        <v>1248450015</v>
      </c>
      <c r="I3" s="188">
        <f t="shared" si="0"/>
        <v>0</v>
      </c>
      <c r="J3" s="188">
        <f t="shared" si="0"/>
        <v>4000000</v>
      </c>
      <c r="K3" s="188">
        <f t="shared" si="0"/>
        <v>1252450015</v>
      </c>
      <c r="L3" s="188">
        <f t="shared" si="0"/>
        <v>-942450015</v>
      </c>
      <c r="M3" s="188">
        <f t="shared" si="0"/>
        <v>11216015</v>
      </c>
      <c r="N3" s="188">
        <f>SUM(N7:N1003)/2</f>
        <v>317216015</v>
      </c>
      <c r="P3" s="20" t="s">
        <v>484</v>
      </c>
      <c r="T3" s="52" t="str">
        <f>IF(T6='17년기금출'!T6,"OK","@@")</f>
        <v>OK</v>
      </c>
      <c r="U3" s="52" t="str">
        <f>IF(U6='17년기금출'!U6,"OK","@@")</f>
        <v>OK</v>
      </c>
      <c r="V3" s="52" t="str">
        <f>IF(COUNTIF(V6:V27,"검토")&gt;0,"@@","OK")</f>
        <v>OK</v>
      </c>
      <c r="Y3" s="52" t="str">
        <f>IF(Y6='17년기금출'!Y6,"OK","@@")</f>
        <v>OK</v>
      </c>
      <c r="Z3" s="183">
        <f>L6+M6-Y6-Z6</f>
        <v>0</v>
      </c>
      <c r="AA3" s="52" t="str">
        <f>IF(COUNTIF(AA6:AA27,"검토")&gt;0,"@@","OK")</f>
        <v>OK</v>
      </c>
    </row>
    <row r="4" spans="1:41" s="18" customFormat="1" ht="30" customHeight="1">
      <c r="A4" s="487" t="s">
        <v>475</v>
      </c>
      <c r="B4" s="488" t="s">
        <v>476</v>
      </c>
      <c r="C4" s="489" t="s">
        <v>477</v>
      </c>
      <c r="D4" s="490" t="s">
        <v>483</v>
      </c>
      <c r="E4" s="491" t="s">
        <v>478</v>
      </c>
      <c r="F4" s="492" t="s">
        <v>830</v>
      </c>
      <c r="G4" s="486" t="s">
        <v>834</v>
      </c>
      <c r="H4" s="473" t="s">
        <v>795</v>
      </c>
      <c r="I4" s="475" t="s">
        <v>796</v>
      </c>
      <c r="J4" s="476"/>
      <c r="K4" s="477" t="s">
        <v>797</v>
      </c>
      <c r="L4" s="479" t="s">
        <v>798</v>
      </c>
      <c r="M4" s="480"/>
      <c r="N4" s="481" t="s">
        <v>799</v>
      </c>
      <c r="O4" s="483" t="s">
        <v>482</v>
      </c>
      <c r="P4" s="483" t="s">
        <v>1639</v>
      </c>
      <c r="Q4" s="484" t="s">
        <v>485</v>
      </c>
      <c r="R4" s="159"/>
      <c r="S4" s="485" t="s">
        <v>486</v>
      </c>
      <c r="T4" s="485" t="s">
        <v>487</v>
      </c>
      <c r="U4" s="485"/>
      <c r="V4" s="485"/>
      <c r="X4" s="469" t="s">
        <v>486</v>
      </c>
      <c r="Y4" s="472" t="s">
        <v>491</v>
      </c>
      <c r="Z4" s="472"/>
      <c r="AA4" s="472"/>
      <c r="AC4" s="469" t="s">
        <v>492</v>
      </c>
      <c r="AE4" s="470" t="s">
        <v>493</v>
      </c>
      <c r="AG4" s="470" t="s">
        <v>494</v>
      </c>
      <c r="AI4" s="471" t="s">
        <v>495</v>
      </c>
      <c r="AJ4" s="471"/>
      <c r="AK4" s="471"/>
      <c r="AM4" s="472" t="s">
        <v>498</v>
      </c>
      <c r="AN4" s="472"/>
      <c r="AO4" s="472"/>
    </row>
    <row r="5" spans="1:41" s="18" customFormat="1" ht="18" customHeight="1">
      <c r="A5" s="487"/>
      <c r="B5" s="488"/>
      <c r="C5" s="489"/>
      <c r="D5" s="486"/>
      <c r="E5" s="491"/>
      <c r="F5" s="493"/>
      <c r="G5" s="486"/>
      <c r="H5" s="474"/>
      <c r="I5" s="203" t="s">
        <v>479</v>
      </c>
      <c r="J5" s="203" t="s">
        <v>480</v>
      </c>
      <c r="K5" s="478"/>
      <c r="L5" s="185" t="s">
        <v>479</v>
      </c>
      <c r="M5" s="226" t="s">
        <v>480</v>
      </c>
      <c r="N5" s="482"/>
      <c r="O5" s="483"/>
      <c r="P5" s="483"/>
      <c r="Q5" s="485"/>
      <c r="R5" s="159"/>
      <c r="S5" s="485"/>
      <c r="T5" s="157" t="s">
        <v>488</v>
      </c>
      <c r="U5" s="157" t="s">
        <v>489</v>
      </c>
      <c r="V5" s="92" t="s">
        <v>490</v>
      </c>
      <c r="X5" s="469"/>
      <c r="Y5" s="92" t="s">
        <v>488</v>
      </c>
      <c r="Z5" s="92" t="s">
        <v>489</v>
      </c>
      <c r="AA5" s="92" t="s">
        <v>490</v>
      </c>
      <c r="AC5" s="469"/>
      <c r="AE5" s="469"/>
      <c r="AG5" s="469"/>
      <c r="AI5" s="92" t="s">
        <v>496</v>
      </c>
      <c r="AJ5" s="92" t="s">
        <v>497</v>
      </c>
      <c r="AK5" s="92" t="s">
        <v>490</v>
      </c>
      <c r="AM5" s="92" t="s">
        <v>496</v>
      </c>
      <c r="AN5" s="92" t="s">
        <v>497</v>
      </c>
      <c r="AO5" s="92" t="s">
        <v>490</v>
      </c>
    </row>
    <row r="6" spans="1:41" ht="50.1" customHeight="1">
      <c r="A6" s="43" t="s">
        <v>499</v>
      </c>
      <c r="B6" s="21"/>
      <c r="C6" s="21"/>
      <c r="D6" s="21"/>
      <c r="E6" s="163"/>
      <c r="F6" s="21"/>
      <c r="G6" s="196"/>
      <c r="H6" s="190">
        <f t="shared" ref="H6:N6" si="1">SUBTOTAL(9,H7:H27)</f>
        <v>1248450015</v>
      </c>
      <c r="I6" s="190">
        <f t="shared" si="1"/>
        <v>0</v>
      </c>
      <c r="J6" s="190">
        <f t="shared" si="1"/>
        <v>4000000</v>
      </c>
      <c r="K6" s="235">
        <f t="shared" si="1"/>
        <v>1252450015</v>
      </c>
      <c r="L6" s="189">
        <f t="shared" si="1"/>
        <v>-942450015</v>
      </c>
      <c r="M6" s="190">
        <f t="shared" si="1"/>
        <v>11216015</v>
      </c>
      <c r="N6" s="232">
        <f t="shared" si="1"/>
        <v>317216015</v>
      </c>
      <c r="O6" s="186">
        <f>SUBTOTAL(9,O7:O27)/2</f>
        <v>0</v>
      </c>
      <c r="P6" s="21"/>
      <c r="Q6" s="24"/>
      <c r="S6" s="24"/>
      <c r="T6" s="36">
        <f>SUBTOTAL(9,T7:T27)</f>
        <v>0</v>
      </c>
      <c r="U6" s="36">
        <f>SUBTOTAL(9,U7:U27)</f>
        <v>4000000</v>
      </c>
      <c r="V6" s="55" t="str">
        <f>IF(SUM($I6:$J6)=SUM($T6:$U6),"OK","검토")</f>
        <v>OK</v>
      </c>
      <c r="X6" s="24"/>
      <c r="Y6" s="36">
        <f>SUBTOTAL(9,Y7:Y27)</f>
        <v>0</v>
      </c>
      <c r="Z6" s="36">
        <f>SUBTOTAL(9,Z7:Z27)</f>
        <v>-931234000</v>
      </c>
      <c r="AA6" s="55" t="str">
        <f>IF(SUM($I6:$J6)=SUM($T6:$U6),"OK","검토")</f>
        <v>OK</v>
      </c>
      <c r="AC6" s="24"/>
      <c r="AE6" s="24"/>
      <c r="AG6" s="24"/>
      <c r="AI6" s="36">
        <f>SUBTOTAL(9,AI7:AI27)</f>
        <v>0</v>
      </c>
      <c r="AJ6" s="36">
        <f>SUBTOTAL(9,AJ7:AJ27)</f>
        <v>2196</v>
      </c>
      <c r="AK6" s="43" t="str">
        <f>IF(COUNTIF(AK7:AK27,"@@")&gt;0,"@@","OK")</f>
        <v>OK</v>
      </c>
      <c r="AM6" s="36">
        <f>SUBTOTAL(9,AM7:AM27)</f>
        <v>0</v>
      </c>
      <c r="AN6" s="36">
        <f>SUBTOTAL(9,AN7:AN27)</f>
        <v>6588</v>
      </c>
      <c r="AO6" s="43" t="str">
        <f>IF(COUNTIF(AO7:AO27,"@@")&gt;0,"@@","OK")</f>
        <v>OK</v>
      </c>
    </row>
    <row r="7" spans="1:41" ht="50.1" customHeight="1">
      <c r="A7" s="218" t="s">
        <v>1111</v>
      </c>
      <c r="B7" s="219"/>
      <c r="C7" s="220"/>
      <c r="D7" s="219"/>
      <c r="E7" s="220"/>
      <c r="F7" s="219"/>
      <c r="G7" s="191"/>
      <c r="H7" s="243">
        <f t="shared" ref="H7:N7" si="2">SUBTOTAL(9,H8:H9)</f>
        <v>0</v>
      </c>
      <c r="I7" s="243">
        <f t="shared" si="2"/>
        <v>0</v>
      </c>
      <c r="J7" s="243">
        <f t="shared" si="2"/>
        <v>2000000</v>
      </c>
      <c r="K7" s="244">
        <f t="shared" si="2"/>
        <v>2000000</v>
      </c>
      <c r="L7" s="245">
        <f t="shared" si="2"/>
        <v>0</v>
      </c>
      <c r="M7" s="243">
        <f t="shared" si="2"/>
        <v>0</v>
      </c>
      <c r="N7" s="237">
        <f t="shared" si="2"/>
        <v>0</v>
      </c>
      <c r="O7" s="227"/>
      <c r="P7" s="221"/>
      <c r="Q7" s="25"/>
      <c r="S7" s="25"/>
      <c r="T7" s="37"/>
      <c r="U7" s="37"/>
      <c r="V7" s="25"/>
      <c r="X7" s="25"/>
      <c r="Y7" s="37"/>
      <c r="Z7" s="37"/>
      <c r="AA7" s="25"/>
      <c r="AC7" s="25" t="str">
        <f>IF(AE7="","",IF(S7="도비","세입없음",CONCATENATE(AE7,"-",COUNTIF($AE$7:AE7,AE7))))</f>
        <v/>
      </c>
      <c r="AE7" s="25" t="str">
        <f t="array" ref="AE7">IF(C7="","",INDEX(구분표!$I$2:$I$313, MATCH(1,(구분표!$E$2:$E$313='17년기금입'!B7)*(구분표!$F$2:$F$313='17년기금입'!C7)*(구분표!$G$2:$G$313='17년기금입'!A7),0)))</f>
        <v/>
      </c>
      <c r="AG7" s="25"/>
      <c r="AI7" s="37"/>
      <c r="AJ7" s="37"/>
      <c r="AK7" s="25"/>
      <c r="AM7" s="37">
        <f>IF(AC7="",0,SUMIFS('17년일출'!$AA$6:$AA$925,'17년일출'!$AE$6:$AE$925,'17년기금입'!$AC7))</f>
        <v>0</v>
      </c>
      <c r="AN7" s="37" t="str">
        <f>IF(AC7="","",COUNTIFS('17년일출'!$AE$6:$AE$925,AC7))</f>
        <v/>
      </c>
      <c r="AO7" s="25" t="str">
        <f>IF(Y7=AM7,"OK","@@")</f>
        <v>OK</v>
      </c>
    </row>
    <row r="8" spans="1:41" ht="50.1" customHeight="1">
      <c r="A8" s="212" t="str">
        <f>IFERROR(VLOOKUP($C8,구분표!$A$2:$C$313,2,FALSE),"")</f>
        <v>경제과학기술위원회</v>
      </c>
      <c r="B8" s="205" t="str">
        <f>IFERROR(VLOOKUP($C8,구분표!$A$2:$C$313,3,FALSE),"")</f>
        <v>경제실</v>
      </c>
      <c r="C8" s="210" t="s">
        <v>119</v>
      </c>
      <c r="D8" s="214" t="s">
        <v>822</v>
      </c>
      <c r="E8" s="215"/>
      <c r="F8" s="214"/>
      <c r="G8" s="195" t="s">
        <v>1110</v>
      </c>
      <c r="H8" s="39"/>
      <c r="I8" s="37"/>
      <c r="J8" s="40">
        <v>2000000</v>
      </c>
      <c r="K8" s="45">
        <f>SUM(H8:J8)</f>
        <v>2000000</v>
      </c>
      <c r="L8" s="228"/>
      <c r="M8" s="229">
        <v>0</v>
      </c>
      <c r="N8" s="233">
        <f t="shared" ref="N8:N27" si="3">SUM(H8,L8,M8)</f>
        <v>0</v>
      </c>
      <c r="O8" s="222" t="str">
        <f t="shared" ref="O8:O27" si="4">IF(AND((K8=0),(N8&gt;0)),"O",IF(AND((I8&lt;0),(K8-N8&lt;0)),"O","X"))</f>
        <v>X</v>
      </c>
      <c r="P8" s="224"/>
      <c r="Q8" s="25" t="s">
        <v>883</v>
      </c>
      <c r="S8" s="25" t="s">
        <v>883</v>
      </c>
      <c r="T8" s="37">
        <v>0</v>
      </c>
      <c r="U8" s="37">
        <v>2000000</v>
      </c>
      <c r="V8" s="25" t="str">
        <f>IF(SUM($I8:$J8)=SUM($T8:$U8),"OK","검토")</f>
        <v>OK</v>
      </c>
      <c r="X8" s="25"/>
      <c r="Y8" s="37">
        <f>IF($S8&lt;&gt;"도비",IF($Q8="국도비","직접입력",SUM($L8:$M8)),)</f>
        <v>0</v>
      </c>
      <c r="Z8" s="37">
        <f>IF($S8="도비",SUM(L8:M8),IF($Q8="국도비","직접입력",SUM(L8:M8)-Y8))</f>
        <v>0</v>
      </c>
      <c r="AA8" s="25" t="str">
        <f>IF(SUM(L8:M8)=SUM(Y8:Z8),"OK","검토")</f>
        <v>OK</v>
      </c>
      <c r="AC8" s="25" t="str">
        <f>IF(AE8="","",IF(S8="도비","세입없음",CONCATENATE(AE8,"-",COUNTIF($AE$7:AE8,AE8))))</f>
        <v>세입없음</v>
      </c>
      <c r="AE8" s="25" t="str">
        <f t="array" ref="AE8">IF(C8="","",INDEX(구분표!$I$2:$I$313, MATCH(1,(구분표!$E$2:$E$313='17년기금입'!B8)*(구분표!$F$2:$F$313='17년기금입'!C8)*(구분표!$G$2:$G$313='17년기금입'!A8),0)))</f>
        <v>0136</v>
      </c>
      <c r="AG8" s="25"/>
      <c r="AI8" s="37">
        <f>IF(AC8="",0,SUMIFS('17년기금출'!$U$6:$U$644,'17년기금출'!$AD$6:$AD$644,'17년기금입'!$AC8))</f>
        <v>0</v>
      </c>
      <c r="AJ8" s="37">
        <f>IF(AC8="","",COUNTIFS('17년기금출'!$AD$6:$AD$644,'17년기금입'!AC8))</f>
        <v>0</v>
      </c>
      <c r="AK8" s="25" t="str">
        <f t="shared" ref="AK8:AK27" si="5">IF(T8=AI8,"OK","@@")</f>
        <v>OK</v>
      </c>
      <c r="AM8" s="37">
        <f>IF(AC8="",0,SUMIFS('17년일출'!$AA$6:$AA$925,'17년일출'!$AE$6:$AE$925,'17년기금입'!$AC8))</f>
        <v>0</v>
      </c>
      <c r="AN8" s="37">
        <f>IF(AC8="","",COUNTIFS('17년일출'!$AE$6:$AE$925,AC8))</f>
        <v>732</v>
      </c>
      <c r="AO8" s="25" t="str">
        <f t="shared" ref="AO8:AO27" si="6">IF(Y8=AM8,"OK","@@")</f>
        <v>OK</v>
      </c>
    </row>
    <row r="9" spans="1:41" ht="50.1" hidden="1" customHeight="1">
      <c r="A9" s="212" t="str">
        <f>IFERROR(VLOOKUP($C9,구분표!$A$2:$C$313,2,FALSE),"")</f>
        <v/>
      </c>
      <c r="B9" s="205" t="str">
        <f>IFERROR(VLOOKUP($C9,구분표!$A$2:$C$313,3,FALSE),"")</f>
        <v/>
      </c>
      <c r="C9" s="210"/>
      <c r="D9" s="214"/>
      <c r="E9" s="215"/>
      <c r="F9" s="214"/>
      <c r="G9" s="214"/>
      <c r="H9" s="39"/>
      <c r="I9" s="37"/>
      <c r="J9" s="40"/>
      <c r="K9" s="45">
        <f t="shared" ref="K9:K27" si="7">SUM(H9:J9)</f>
        <v>0</v>
      </c>
      <c r="L9" s="228"/>
      <c r="M9" s="229"/>
      <c r="N9" s="233">
        <f t="shared" si="3"/>
        <v>0</v>
      </c>
      <c r="O9" s="222" t="str">
        <f t="shared" si="4"/>
        <v>X</v>
      </c>
      <c r="P9" s="224"/>
      <c r="Q9" s="25"/>
      <c r="S9" s="25"/>
      <c r="T9" s="37">
        <f>IF($S9&lt;&gt;"도비",IF($Q9="국도비","직접입력",SUM($I9:$J9)),)</f>
        <v>0</v>
      </c>
      <c r="U9" s="37">
        <f>IF($S9="도비",SUM($I9:$J9),IF($Q9="국도비","직접입력",SUM($I9:$J9)-$T9))</f>
        <v>0</v>
      </c>
      <c r="V9" s="25" t="str">
        <f>IF(SUM($I9:$J9)=SUM($T9:$U9),"OK","검토")</f>
        <v>OK</v>
      </c>
      <c r="X9" s="25"/>
      <c r="Y9" s="37">
        <f>IF($S9&lt;&gt;"도비",IF($Q9="국도비","직접입력",SUM($L9:$M9)),)</f>
        <v>0</v>
      </c>
      <c r="Z9" s="37">
        <f>IF($S9="도비",SUM(L9:M9),IF($Q9="국도비","직접입력",SUM(L9:M9)-Y9))</f>
        <v>0</v>
      </c>
      <c r="AA9" s="25" t="str">
        <f>IF(SUM(L9:M9)=SUM(Y9:Z9),"OK","검토")</f>
        <v>OK</v>
      </c>
      <c r="AC9" s="25" t="str">
        <f>IF(AE9="","",IF(S9="도비","세입없음",CONCATENATE(AE9,"-",COUNTIF($AE$7:AE9,AE9))))</f>
        <v/>
      </c>
      <c r="AE9" s="25" t="str">
        <f t="array" ref="AE9">IF(C9="","",INDEX(구분표!$I$2:$I$313, MATCH(1,(구분표!$E$2:$E$313='17년기금입'!B9)*(구분표!$F$2:$F$313='17년기금입'!C9)*(구분표!$G$2:$G$313='17년기금입'!A9),0)))</f>
        <v/>
      </c>
      <c r="AG9" s="25"/>
      <c r="AI9" s="37">
        <f>IF(AC9="",0,SUMIFS('17년기금출'!$U$6:$U$644,'17년기금출'!$AD$6:$AD$644,'17년기금입'!$AC9))</f>
        <v>0</v>
      </c>
      <c r="AJ9" s="37" t="str">
        <f>IF(AC9="","",COUNTIFS('17년일출'!$AE$6:$AE$925,'17년기금입'!AC9))</f>
        <v/>
      </c>
      <c r="AK9" s="25" t="str">
        <f t="shared" si="5"/>
        <v>OK</v>
      </c>
      <c r="AM9" s="37">
        <f>IF(AC9="",0,SUMIFS('17년일출'!$AA$6:$AA$925,'17년일출'!$AE$6:$AE$925,'17년기금입'!$AC9))</f>
        <v>0</v>
      </c>
      <c r="AN9" s="37" t="str">
        <f>IF(AC9="","",COUNTIFS('17년일출'!$AE$6:$AE$925,AC9))</f>
        <v/>
      </c>
      <c r="AO9" s="25" t="str">
        <f t="shared" si="6"/>
        <v>OK</v>
      </c>
    </row>
    <row r="10" spans="1:41" ht="50.1" customHeight="1">
      <c r="A10" s="218" t="s">
        <v>2049</v>
      </c>
      <c r="B10" s="219"/>
      <c r="C10" s="220"/>
      <c r="D10" s="219"/>
      <c r="E10" s="220"/>
      <c r="F10" s="219"/>
      <c r="G10" s="194"/>
      <c r="H10" s="243">
        <f t="shared" ref="H10:N10" si="8">SUBTOTAL(9,H11:H12)</f>
        <v>10216015</v>
      </c>
      <c r="I10" s="243">
        <f t="shared" si="8"/>
        <v>0</v>
      </c>
      <c r="J10" s="243">
        <f t="shared" si="8"/>
        <v>0</v>
      </c>
      <c r="K10" s="244">
        <f t="shared" si="8"/>
        <v>10216015</v>
      </c>
      <c r="L10" s="245">
        <f t="shared" si="8"/>
        <v>-10216015</v>
      </c>
      <c r="M10" s="243">
        <f t="shared" si="8"/>
        <v>0</v>
      </c>
      <c r="N10" s="237">
        <f t="shared" si="8"/>
        <v>0</v>
      </c>
      <c r="O10" s="227"/>
      <c r="P10" s="221"/>
      <c r="Q10" s="25"/>
      <c r="S10" s="25"/>
      <c r="T10" s="37"/>
      <c r="U10" s="37"/>
      <c r="V10" s="25"/>
      <c r="X10" s="25"/>
      <c r="Y10" s="37"/>
      <c r="Z10" s="37"/>
      <c r="AA10" s="25"/>
      <c r="AC10" s="25" t="str">
        <f>IF(AE10="","",IF(S10="도비","세입없음",CONCATENATE(AE10,"-",COUNTIF($AE$7:AE10,AE10))))</f>
        <v/>
      </c>
      <c r="AE10" s="25" t="str">
        <f t="array" ref="AE10">IF(C10="","",INDEX(구분표!$I$2:$I$313, MATCH(1,(구분표!$E$2:$E$313='17년기금입'!B10)*(구분표!$F$2:$F$313='17년기금입'!C10)*(구분표!$G$2:$G$313='17년기금입'!A10),0)))</f>
        <v/>
      </c>
      <c r="AG10" s="25"/>
      <c r="AI10" s="37"/>
      <c r="AJ10" s="37"/>
      <c r="AK10" s="25"/>
      <c r="AM10" s="37">
        <f>IF(AC10="",0,SUMIFS('17년일출'!$AA$6:$AA$925,'17년일출'!$AE$6:$AE$925,'17년기금입'!$AC10))</f>
        <v>0</v>
      </c>
      <c r="AN10" s="37" t="str">
        <f>IF(AC10="","",COUNTIFS('17년일출'!$AE$6:$AE$925,AC10))</f>
        <v/>
      </c>
      <c r="AO10" s="25" t="str">
        <f t="shared" ref="AO10:AO12" si="9">IF(Y10=AM10,"OK","@@")</f>
        <v>OK</v>
      </c>
    </row>
    <row r="11" spans="1:41" ht="50.1" customHeight="1">
      <c r="A11" s="212" t="str">
        <f>IFERROR(VLOOKUP($C11,구분표!$A$2:$C$313,2,FALSE),"")</f>
        <v>보건복지위원회</v>
      </c>
      <c r="B11" s="205" t="str">
        <f>IFERROR(VLOOKUP($C11,구분표!$A$2:$C$313,3,FALSE),"")</f>
        <v>보건복지국</v>
      </c>
      <c r="C11" s="210" t="s">
        <v>2050</v>
      </c>
      <c r="D11" s="214" t="s">
        <v>822</v>
      </c>
      <c r="E11" s="215">
        <v>180</v>
      </c>
      <c r="F11" s="214">
        <v>873</v>
      </c>
      <c r="G11" s="195" t="s">
        <v>2051</v>
      </c>
      <c r="H11" s="39">
        <v>150300</v>
      </c>
      <c r="I11" s="37"/>
      <c r="J11" s="40"/>
      <c r="K11" s="45">
        <f>SUM(H11:J11)</f>
        <v>150300</v>
      </c>
      <c r="L11" s="228">
        <v>-150300</v>
      </c>
      <c r="M11" s="229">
        <v>0</v>
      </c>
      <c r="N11" s="233">
        <f t="shared" ref="N11:N12" si="10">SUM(H11,L11,M11)</f>
        <v>0</v>
      </c>
      <c r="O11" s="222" t="str">
        <f t="shared" ref="O11:O12" si="11">IF(AND((K11=0),(N11&gt;0)),"O",IF(AND((I11&lt;0),(K11-N11&lt;0)),"O","X"))</f>
        <v>X</v>
      </c>
      <c r="P11" s="224"/>
      <c r="Q11" s="25" t="s">
        <v>883</v>
      </c>
      <c r="S11" s="25" t="s">
        <v>883</v>
      </c>
      <c r="T11" s="37">
        <f>IF($S11&lt;&gt;"도비",IF($Q11="국도비","직접입력",SUM($I11:$J11)),)</f>
        <v>0</v>
      </c>
      <c r="U11" s="37">
        <f>IF($S11="도비",SUM($I11:$J11),IF($Q11="국도비","직접입력",SUM($I11:$J11)-$T11))</f>
        <v>0</v>
      </c>
      <c r="V11" s="25" t="str">
        <f>IF(SUM($I11:$J11)=SUM($T11:$U11),"OK","검토")</f>
        <v>OK</v>
      </c>
      <c r="X11" s="25" t="s">
        <v>1991</v>
      </c>
      <c r="Y11" s="37">
        <f>IF($S11&lt;&gt;"도비",IF($Q11="국도비","직접입력",SUM($L11:$M11)),)</f>
        <v>0</v>
      </c>
      <c r="Z11" s="37">
        <f>IF($S11="도비",SUM(L11:M11),IF($Q11="국도비","직접입력",SUM(L11:M11)-Y11))</f>
        <v>-150300</v>
      </c>
      <c r="AA11" s="25" t="str">
        <f>IF(SUM(L11:M11)=SUM(Y11:Z11),"OK","검토")</f>
        <v>OK</v>
      </c>
      <c r="AC11" s="25" t="str">
        <f>IF(AE11="","",IF(S11="도비","세입없음",CONCATENATE(AE11,"-",COUNTIF($AE$7:AE11,AE11))))</f>
        <v>세입없음</v>
      </c>
      <c r="AE11" s="25" t="str">
        <f t="array" ref="AE11">IF(C11="","",INDEX(구분표!$I$2:$I$313, MATCH(1,(구분표!$E$2:$E$313='17년기금입'!B11)*(구분표!$F$2:$F$313='17년기금입'!C11)*(구분표!$G$2:$G$313='17년기금입'!A11),0)))</f>
        <v>0246</v>
      </c>
      <c r="AG11" s="25"/>
      <c r="AI11" s="37">
        <f>IF(AC11="",0,SUMIFS('17년기금출'!$U$6:$U$644,'17년기금출'!$AD$6:$AD$644,'17년기금입'!$AC11))</f>
        <v>0</v>
      </c>
      <c r="AJ11" s="37">
        <f>IF(AC11="","",COUNTIFS('17년기금출'!$AD$6:$AD$644,'17년기금입'!AC11))</f>
        <v>0</v>
      </c>
      <c r="AK11" s="25" t="str">
        <f t="shared" ref="AK11:AK12" si="12">IF(T11=AI11,"OK","@@")</f>
        <v>OK</v>
      </c>
      <c r="AM11" s="37">
        <f>IF(AC11="",0,SUMIFS('17년일출'!$AA$6:$AA$925,'17년일출'!$AE$6:$AE$925,'17년기금입'!$AC11))</f>
        <v>0</v>
      </c>
      <c r="AN11" s="37">
        <f>IF(AC11="","",COUNTIFS('17년일출'!$AE$6:$AE$925,AC11))</f>
        <v>732</v>
      </c>
      <c r="AO11" s="25" t="str">
        <f t="shared" si="9"/>
        <v>OK</v>
      </c>
    </row>
    <row r="12" spans="1:41" ht="50.1" customHeight="1">
      <c r="A12" s="212" t="str">
        <f>IFERROR(VLOOKUP($C12,구분표!$A$2:$C$313,2,FALSE),"")</f>
        <v>보건복지위원회</v>
      </c>
      <c r="B12" s="205" t="str">
        <f>IFERROR(VLOOKUP($C12,구분표!$A$2:$C$313,3,FALSE),"")</f>
        <v>보건복지국</v>
      </c>
      <c r="C12" s="210" t="s">
        <v>2050</v>
      </c>
      <c r="D12" s="214" t="s">
        <v>822</v>
      </c>
      <c r="E12" s="215">
        <v>180</v>
      </c>
      <c r="F12" s="214">
        <v>874</v>
      </c>
      <c r="G12" s="195" t="s">
        <v>2052</v>
      </c>
      <c r="H12" s="39">
        <v>10065715</v>
      </c>
      <c r="I12" s="37"/>
      <c r="J12" s="40"/>
      <c r="K12" s="45">
        <f t="shared" ref="K12" si="13">SUM(H12:J12)</f>
        <v>10065715</v>
      </c>
      <c r="L12" s="228">
        <v>-10065715</v>
      </c>
      <c r="M12" s="229"/>
      <c r="N12" s="233">
        <f t="shared" si="10"/>
        <v>0</v>
      </c>
      <c r="O12" s="222" t="str">
        <f t="shared" si="11"/>
        <v>X</v>
      </c>
      <c r="P12" s="224"/>
      <c r="Q12" s="25" t="s">
        <v>1991</v>
      </c>
      <c r="S12" s="25" t="s">
        <v>1991</v>
      </c>
      <c r="T12" s="37">
        <f>IF($S12&lt;&gt;"도비",IF($Q12="국도비","직접입력",SUM($I12:$J12)),)</f>
        <v>0</v>
      </c>
      <c r="U12" s="37">
        <f>IF($S12="도비",SUM($I12:$J12),IF($Q12="국도비","직접입력",SUM($I12:$J12)-$T12))</f>
        <v>0</v>
      </c>
      <c r="V12" s="25" t="str">
        <f>IF(SUM($I12:$J12)=SUM($T12:$U12),"OK","검토")</f>
        <v>OK</v>
      </c>
      <c r="X12" s="25" t="s">
        <v>1991</v>
      </c>
      <c r="Y12" s="37">
        <f>IF($S12&lt;&gt;"도비",IF($Q12="국도비","직접입력",SUM($L12:$M12)),)</f>
        <v>0</v>
      </c>
      <c r="Z12" s="37">
        <f>IF($S12="도비",SUM(L12:M12),IF($Q12="국도비","직접입력",SUM(L12:M12)-Y12))</f>
        <v>-10065715</v>
      </c>
      <c r="AA12" s="25" t="str">
        <f>IF(SUM(L12:M12)=SUM(Y12:Z12),"OK","검토")</f>
        <v>OK</v>
      </c>
      <c r="AC12" s="25" t="str">
        <f>IF(AE12="","",IF(S12="도비","세입없음",CONCATENATE(AE12,"-",COUNTIF($AE$7:AE12,AE12))))</f>
        <v>세입없음</v>
      </c>
      <c r="AE12" s="25" t="str">
        <f t="array" ref="AE12">IF(C12="","",INDEX(구분표!$I$2:$I$313, MATCH(1,(구분표!$E$2:$E$313='17년기금입'!B12)*(구분표!$F$2:$F$313='17년기금입'!C12)*(구분표!$G$2:$G$313='17년기금입'!A12),0)))</f>
        <v>0246</v>
      </c>
      <c r="AG12" s="25"/>
      <c r="AI12" s="37">
        <f>IF(AC12="",0,SUMIFS('17년기금출'!$U$6:$U$644,'17년기금출'!$AD$6:$AD$644,'17년기금입'!$AC12))</f>
        <v>0</v>
      </c>
      <c r="AJ12" s="37">
        <f>IF(AC12="","",COUNTIFS('17년일출'!$AE$6:$AE$925,'17년기금입'!AC12))</f>
        <v>732</v>
      </c>
      <c r="AK12" s="25" t="str">
        <f t="shared" si="12"/>
        <v>OK</v>
      </c>
      <c r="AM12" s="37">
        <f>IF(AC12="",0,SUMIFS('17년일출'!$AA$6:$AA$925,'17년일출'!$AE$6:$AE$925,'17년기금입'!$AC12))</f>
        <v>0</v>
      </c>
      <c r="AN12" s="37">
        <f>IF(AC12="","",COUNTIFS('17년일출'!$AE$6:$AE$925,AC12))</f>
        <v>732</v>
      </c>
      <c r="AO12" s="25" t="str">
        <f t="shared" si="9"/>
        <v>OK</v>
      </c>
    </row>
    <row r="13" spans="1:41" ht="50.1" customHeight="1">
      <c r="A13" s="218" t="s">
        <v>2048</v>
      </c>
      <c r="B13" s="219"/>
      <c r="C13" s="220"/>
      <c r="D13" s="219"/>
      <c r="E13" s="220"/>
      <c r="F13" s="219"/>
      <c r="G13" s="194"/>
      <c r="H13" s="243">
        <f t="shared" ref="H13:N13" si="14">SUBTOTAL(9,H14:H15)</f>
        <v>0</v>
      </c>
      <c r="I13" s="243">
        <f t="shared" si="14"/>
        <v>0</v>
      </c>
      <c r="J13" s="243">
        <f t="shared" si="14"/>
        <v>0</v>
      </c>
      <c r="K13" s="244">
        <f t="shared" si="14"/>
        <v>0</v>
      </c>
      <c r="L13" s="245">
        <f t="shared" si="14"/>
        <v>0</v>
      </c>
      <c r="M13" s="243">
        <f t="shared" si="14"/>
        <v>10216015</v>
      </c>
      <c r="N13" s="237">
        <f t="shared" si="14"/>
        <v>10216015</v>
      </c>
      <c r="O13" s="227"/>
      <c r="P13" s="221"/>
      <c r="Q13" s="25"/>
      <c r="S13" s="25"/>
      <c r="T13" s="37"/>
      <c r="U13" s="37"/>
      <c r="V13" s="25"/>
      <c r="X13" s="25"/>
      <c r="Y13" s="37"/>
      <c r="Z13" s="37"/>
      <c r="AA13" s="25"/>
      <c r="AC13" s="25" t="str">
        <f>IF(AE13="","",IF(S13="도비","세입없음",CONCATENATE(AE13,"-",COUNTIF($AE$7:AE13,AE13))))</f>
        <v/>
      </c>
      <c r="AE13" s="25" t="str">
        <f t="array" ref="AE13">IF(C13="","",INDEX(구분표!$I$2:$I$313, MATCH(1,(구분표!$E$2:$E$313='17년기금입'!B13)*(구분표!$F$2:$F$313='17년기금입'!C13)*(구분표!$G$2:$G$313='17년기금입'!A13),0)))</f>
        <v/>
      </c>
      <c r="AG13" s="25"/>
      <c r="AI13" s="37"/>
      <c r="AJ13" s="37"/>
      <c r="AK13" s="25"/>
      <c r="AM13" s="37">
        <f>IF(AC13="",0,SUMIFS('17년일출'!$AA$6:$AA$925,'17년일출'!$AE$6:$AE$925,'17년기금입'!$AC13))</f>
        <v>0</v>
      </c>
      <c r="AN13" s="37" t="str">
        <f>IF(AC13="","",COUNTIFS('17년일출'!$AE$6:$AE$925,AC13))</f>
        <v/>
      </c>
      <c r="AO13" s="25" t="str">
        <f t="shared" ref="AO13:AO18" si="15">IF(Y13=AM13,"OK","@@")</f>
        <v>OK</v>
      </c>
    </row>
    <row r="14" spans="1:41" ht="50.1" customHeight="1">
      <c r="A14" s="212" t="str">
        <f>IFERROR(VLOOKUP($C14,구분표!$A$2:$C$313,2,FALSE),"")</f>
        <v>보건복지위원회</v>
      </c>
      <c r="B14" s="205" t="str">
        <f>IFERROR(VLOOKUP($C14,구분표!$A$2:$C$313,3,FALSE),"")</f>
        <v>보건복지국</v>
      </c>
      <c r="C14" s="210" t="s">
        <v>2050</v>
      </c>
      <c r="D14" s="214" t="s">
        <v>1986</v>
      </c>
      <c r="E14" s="215"/>
      <c r="F14" s="214"/>
      <c r="G14" s="195" t="s">
        <v>2051</v>
      </c>
      <c r="H14" s="39">
        <v>0</v>
      </c>
      <c r="I14" s="37"/>
      <c r="J14" s="40"/>
      <c r="K14" s="45">
        <f>SUM(H14:J14)</f>
        <v>0</v>
      </c>
      <c r="L14" s="228"/>
      <c r="M14" s="229">
        <v>150300</v>
      </c>
      <c r="N14" s="233">
        <f t="shared" ref="N14:N15" si="16">SUM(H14,L14,M14)</f>
        <v>150300</v>
      </c>
      <c r="O14" s="222" t="str">
        <f t="shared" ref="O14:O15" si="17">IF(AND((K14=0),(N14&gt;0)),"O",IF(AND((I14&lt;0),(K14-N14&lt;0)),"O","X"))</f>
        <v>O</v>
      </c>
      <c r="P14" s="224"/>
      <c r="Q14" s="25" t="s">
        <v>1991</v>
      </c>
      <c r="S14" s="25" t="s">
        <v>1991</v>
      </c>
      <c r="T14" s="37">
        <f>IF($S14&lt;&gt;"도비",IF($Q14="국도비","직접입력",SUM($I14:$J14)),)</f>
        <v>0</v>
      </c>
      <c r="U14" s="37">
        <f>IF($S14="도비",SUM($I14:$J14),IF($Q14="국도비","직접입력",SUM($I14:$J14)-$T14))</f>
        <v>0</v>
      </c>
      <c r="V14" s="25" t="str">
        <f>IF(SUM($I14:$J14)=SUM($T14:$U14),"OK","검토")</f>
        <v>OK</v>
      </c>
      <c r="X14" s="25" t="s">
        <v>1991</v>
      </c>
      <c r="Y14" s="37">
        <f>IF($S14&lt;&gt;"도비",IF($Q14="국도비","직접입력",SUM($L14:$M14)),)</f>
        <v>0</v>
      </c>
      <c r="Z14" s="37">
        <f>IF($S14="도비",SUM(L14:M14),IF($Q14="국도비","직접입력",SUM(L14:M14)-Y14))</f>
        <v>150300</v>
      </c>
      <c r="AA14" s="25" t="str">
        <f>IF(SUM(L14:M14)=SUM(Y14:Z14),"OK","검토")</f>
        <v>OK</v>
      </c>
      <c r="AC14" s="25" t="str">
        <f>IF(AE14="","",IF(S14="도비","세입없음",CONCATENATE(AE14,"-",COUNTIF($AE$7:AE14,AE14))))</f>
        <v>세입없음</v>
      </c>
      <c r="AE14" s="25" t="str">
        <f t="array" ref="AE14">IF(C14="","",INDEX(구분표!$I$2:$I$313, MATCH(1,(구분표!$E$2:$E$313='17년기금입'!B14)*(구분표!$F$2:$F$313='17년기금입'!C14)*(구분표!$G$2:$G$313='17년기금입'!A14),0)))</f>
        <v>0246</v>
      </c>
      <c r="AG14" s="25"/>
      <c r="AI14" s="37">
        <f>IF(AC14="",0,SUMIFS('17년기금출'!$U$6:$U$644,'17년기금출'!$AD$6:$AD$644,'17년기금입'!$AC14))</f>
        <v>0</v>
      </c>
      <c r="AJ14" s="37">
        <f>IF(AC14="","",COUNTIFS('17년기금출'!$AD$6:$AD$644,'17년기금입'!AC14))</f>
        <v>0</v>
      </c>
      <c r="AK14" s="25" t="str">
        <f t="shared" ref="AK14:AK15" si="18">IF(T14=AI14,"OK","@@")</f>
        <v>OK</v>
      </c>
      <c r="AM14" s="37">
        <f>IF(AC14="",0,SUMIFS('17년일출'!$AA$6:$AA$925,'17년일출'!$AE$6:$AE$925,'17년기금입'!$AC14))</f>
        <v>0</v>
      </c>
      <c r="AN14" s="37">
        <f>IF(AC14="","",COUNTIFS('17년일출'!$AE$6:$AE$925,AC14))</f>
        <v>732</v>
      </c>
      <c r="AO14" s="25" t="str">
        <f t="shared" si="15"/>
        <v>OK</v>
      </c>
    </row>
    <row r="15" spans="1:41" ht="50.1" customHeight="1">
      <c r="A15" s="212" t="str">
        <f>IFERROR(VLOOKUP($C15,구분표!$A$2:$C$313,2,FALSE),"")</f>
        <v>보건복지위원회</v>
      </c>
      <c r="B15" s="205" t="str">
        <f>IFERROR(VLOOKUP($C15,구분표!$A$2:$C$313,3,FALSE),"")</f>
        <v>보건복지국</v>
      </c>
      <c r="C15" s="210" t="s">
        <v>2050</v>
      </c>
      <c r="D15" s="214" t="s">
        <v>1986</v>
      </c>
      <c r="E15" s="215"/>
      <c r="F15" s="214"/>
      <c r="G15" s="195" t="s">
        <v>2052</v>
      </c>
      <c r="H15" s="39">
        <v>0</v>
      </c>
      <c r="I15" s="37"/>
      <c r="J15" s="40"/>
      <c r="K15" s="45">
        <f t="shared" ref="K15" si="19">SUM(H15:J15)</f>
        <v>0</v>
      </c>
      <c r="L15" s="228"/>
      <c r="M15" s="229">
        <v>10065715</v>
      </c>
      <c r="N15" s="233">
        <f t="shared" si="16"/>
        <v>10065715</v>
      </c>
      <c r="O15" s="222" t="str">
        <f t="shared" si="17"/>
        <v>O</v>
      </c>
      <c r="P15" s="224"/>
      <c r="Q15" s="25" t="s">
        <v>1991</v>
      </c>
      <c r="S15" s="25" t="s">
        <v>1991</v>
      </c>
      <c r="T15" s="37">
        <f>IF($S15&lt;&gt;"도비",IF($Q15="국도비","직접입력",SUM($I15:$J15)),)</f>
        <v>0</v>
      </c>
      <c r="U15" s="37">
        <f>IF($S15="도비",SUM($I15:$J15),IF($Q15="국도비","직접입력",SUM($I15:$J15)-$T15))</f>
        <v>0</v>
      </c>
      <c r="V15" s="25" t="str">
        <f>IF(SUM($I15:$J15)=SUM($T15:$U15),"OK","검토")</f>
        <v>OK</v>
      </c>
      <c r="X15" s="25" t="s">
        <v>1991</v>
      </c>
      <c r="Y15" s="37">
        <f>IF($S15&lt;&gt;"도비",IF($Q15="국도비","직접입력",SUM($L15:$M15)),)</f>
        <v>0</v>
      </c>
      <c r="Z15" s="37">
        <f>IF($S15="도비",SUM(L15:M15),IF($Q15="국도비","직접입력",SUM(L15:M15)-Y15))</f>
        <v>10065715</v>
      </c>
      <c r="AA15" s="25" t="str">
        <f>IF(SUM(L15:M15)=SUM(Y15:Z15),"OK","검토")</f>
        <v>OK</v>
      </c>
      <c r="AC15" s="25" t="str">
        <f>IF(AE15="","",IF(S15="도비","세입없음",CONCATENATE(AE15,"-",COUNTIF($AE$7:AE15,AE15))))</f>
        <v>세입없음</v>
      </c>
      <c r="AE15" s="25" t="str">
        <f t="array" ref="AE15">IF(C15="","",INDEX(구분표!$I$2:$I$313, MATCH(1,(구분표!$E$2:$E$313='17년기금입'!B15)*(구분표!$F$2:$F$313='17년기금입'!C15)*(구분표!$G$2:$G$313='17년기금입'!A15),0)))</f>
        <v>0246</v>
      </c>
      <c r="AG15" s="25"/>
      <c r="AI15" s="37">
        <f>IF(AC15="",0,SUMIFS('17년기금출'!$U$6:$U$644,'17년기금출'!$AD$6:$AD$644,'17년기금입'!$AC15))</f>
        <v>0</v>
      </c>
      <c r="AJ15" s="37">
        <f>IF(AC15="","",COUNTIFS('17년일출'!$AE$6:$AE$925,'17년기금입'!AC15))</f>
        <v>732</v>
      </c>
      <c r="AK15" s="25" t="str">
        <f t="shared" si="18"/>
        <v>OK</v>
      </c>
      <c r="AM15" s="37">
        <f>IF(AC15="",0,SUMIFS('17년일출'!$AA$6:$AA$925,'17년일출'!$AE$6:$AE$925,'17년기금입'!$AC15))</f>
        <v>0</v>
      </c>
      <c r="AN15" s="37">
        <f>IF(AC15="","",COUNTIFS('17년일출'!$AE$6:$AE$925,AC15))</f>
        <v>732</v>
      </c>
      <c r="AO15" s="25" t="str">
        <f t="shared" si="15"/>
        <v>OK</v>
      </c>
    </row>
    <row r="16" spans="1:41" ht="50.1" customHeight="1">
      <c r="A16" s="218" t="s">
        <v>2063</v>
      </c>
      <c r="B16" s="219"/>
      <c r="C16" s="220"/>
      <c r="D16" s="219"/>
      <c r="E16" s="220"/>
      <c r="F16" s="219"/>
      <c r="G16" s="194"/>
      <c r="H16" s="243">
        <f t="shared" ref="H16:N16" si="20">SUBTOTAL(9,H17:H18)</f>
        <v>934234000</v>
      </c>
      <c r="I16" s="243">
        <f t="shared" si="20"/>
        <v>0</v>
      </c>
      <c r="J16" s="243">
        <f t="shared" si="20"/>
        <v>0</v>
      </c>
      <c r="K16" s="244">
        <f t="shared" si="20"/>
        <v>934234000</v>
      </c>
      <c r="L16" s="245">
        <f t="shared" si="20"/>
        <v>-634234000</v>
      </c>
      <c r="M16" s="243">
        <f t="shared" si="20"/>
        <v>0</v>
      </c>
      <c r="N16" s="237">
        <f t="shared" si="20"/>
        <v>300000000</v>
      </c>
      <c r="O16" s="227"/>
      <c r="P16" s="221"/>
      <c r="Q16" s="25"/>
      <c r="S16" s="25"/>
      <c r="T16" s="37"/>
      <c r="U16" s="37"/>
      <c r="V16" s="25"/>
      <c r="X16" s="25"/>
      <c r="Y16" s="37"/>
      <c r="Z16" s="37"/>
      <c r="AA16" s="25"/>
      <c r="AC16" s="25" t="str">
        <f>IF(AE16="","",IF(S16="도비","세입없음",CONCATENATE(AE16,"-",COUNTIF($AE$7:AE16,AE16))))</f>
        <v/>
      </c>
      <c r="AE16" s="25" t="str">
        <f t="array" ref="AE16">IF(C16="","",INDEX(구분표!$I$2:$I$313, MATCH(1,(구분표!$E$2:$E$313='17년기금입'!B16)*(구분표!$F$2:$F$313='17년기금입'!C16)*(구분표!$G$2:$G$313='17년기금입'!A16),0)))</f>
        <v/>
      </c>
      <c r="AG16" s="25"/>
      <c r="AI16" s="37"/>
      <c r="AJ16" s="37"/>
      <c r="AK16" s="25"/>
      <c r="AM16" s="37">
        <f>IF(AC16="",0,SUMIFS('17년일출'!$AA$6:$AA$925,'17년일출'!$AE$6:$AE$925,'17년기금입'!$AC16))</f>
        <v>0</v>
      </c>
      <c r="AN16" s="37" t="str">
        <f>IF(AC16="","",COUNTIFS('17년일출'!$AE$6:$AE$925,AC16))</f>
        <v/>
      </c>
      <c r="AO16" s="25" t="str">
        <f t="shared" si="15"/>
        <v>OK</v>
      </c>
    </row>
    <row r="17" spans="1:41" ht="50.1" customHeight="1">
      <c r="A17" s="212" t="str">
        <f>IFERROR(VLOOKUP($C17,구분표!$A$2:$C$313,2,FALSE),"")</f>
        <v>기획재정위원회</v>
      </c>
      <c r="B17" s="205" t="str">
        <f>IFERROR(VLOOKUP($C17,구분표!$A$2:$C$313,3,FALSE),"")</f>
        <v>기획조정실</v>
      </c>
      <c r="C17" s="210" t="s">
        <v>2064</v>
      </c>
      <c r="D17" s="214" t="s">
        <v>822</v>
      </c>
      <c r="E17" s="215">
        <v>40</v>
      </c>
      <c r="F17" s="214">
        <v>473</v>
      </c>
      <c r="G17" s="195" t="s">
        <v>2065</v>
      </c>
      <c r="H17" s="39">
        <v>934234000</v>
      </c>
      <c r="I17" s="37"/>
      <c r="J17" s="40"/>
      <c r="K17" s="45">
        <f>SUM(H17:J17)</f>
        <v>934234000</v>
      </c>
      <c r="L17" s="228">
        <v>-634234000</v>
      </c>
      <c r="M17" s="229">
        <v>0</v>
      </c>
      <c r="N17" s="233">
        <f t="shared" ref="N17:N18" si="21">SUM(H17,L17,M17)</f>
        <v>300000000</v>
      </c>
      <c r="O17" s="222" t="str">
        <f t="shared" ref="O17:O18" si="22">IF(AND((K17=0),(N17&gt;0)),"O",IF(AND((I17&lt;0),(K17-N17&lt;0)),"O","X"))</f>
        <v>X</v>
      </c>
      <c r="P17" s="224"/>
      <c r="Q17" s="25" t="s">
        <v>883</v>
      </c>
      <c r="S17" s="25" t="s">
        <v>883</v>
      </c>
      <c r="T17" s="37">
        <v>0</v>
      </c>
      <c r="U17" s="37">
        <v>0</v>
      </c>
      <c r="V17" s="25" t="str">
        <f>IF(SUM($I17:$J17)=SUM($T17:$U17),"OK","검토")</f>
        <v>OK</v>
      </c>
      <c r="X17" s="25"/>
      <c r="Y17" s="37">
        <f>IF($S17&lt;&gt;"도비",IF($Q17="국도비","직접입력",SUM($L17:$M17)),)</f>
        <v>0</v>
      </c>
      <c r="Z17" s="37">
        <f>IF($S17="도비",SUM(L17:M17),IF($Q17="국도비","직접입력",SUM(L17:M17)-Y17))</f>
        <v>-634234000</v>
      </c>
      <c r="AA17" s="25" t="str">
        <f>IF(SUM(L17:M17)=SUM(Y17:Z17),"OK","검토")</f>
        <v>OK</v>
      </c>
      <c r="AC17" s="25" t="str">
        <f>IF(AE17="","",IF(S17="도비","세입없음",CONCATENATE(AE17,"-",COUNTIF($AE$7:AE17,AE17))))</f>
        <v>세입없음</v>
      </c>
      <c r="AE17" s="25" t="str">
        <f t="array" ref="AE17">IF(C17="","",INDEX(구분표!$I$2:$I$313, MATCH(1,(구분표!$E$2:$E$313='17년기금입'!B17)*(구분표!$F$2:$F$313='17년기금입'!C17)*(구분표!$G$2:$G$313='17년기금입'!A17),0)))</f>
        <v>0119</v>
      </c>
      <c r="AG17" s="25"/>
      <c r="AI17" s="37">
        <f>IF(AC17="",0,SUMIFS('17년기금출'!$U$6:$U$644,'17년기금출'!$AD$6:$AD$644,'17년기금입'!$AC17))</f>
        <v>0</v>
      </c>
      <c r="AJ17" s="37">
        <f>IF(AC17="","",COUNTIFS('17년기금출'!$AD$6:$AD$644,'17년기금입'!AC17))</f>
        <v>0</v>
      </c>
      <c r="AK17" s="25" t="str">
        <f t="shared" ref="AK17:AK18" si="23">IF(T17=AI17,"OK","@@")</f>
        <v>OK</v>
      </c>
      <c r="AM17" s="37">
        <f>IF(AC17="",0,SUMIFS('17년일출'!$AA$6:$AA$925,'17년일출'!$AE$6:$AE$925,'17년기금입'!$AC17))</f>
        <v>0</v>
      </c>
      <c r="AN17" s="37">
        <f>IF(AC17="","",COUNTIFS('17년일출'!$AE$6:$AE$925,AC17))</f>
        <v>732</v>
      </c>
      <c r="AO17" s="25" t="str">
        <f t="shared" si="15"/>
        <v>OK</v>
      </c>
    </row>
    <row r="18" spans="1:41" ht="50.1" hidden="1" customHeight="1">
      <c r="A18" s="212" t="str">
        <f>IFERROR(VLOOKUP($C18,구분표!$A$2:$C$313,2,FALSE),"")</f>
        <v/>
      </c>
      <c r="B18" s="205" t="str">
        <f>IFERROR(VLOOKUP($C18,구분표!$A$2:$C$313,3,FALSE),"")</f>
        <v/>
      </c>
      <c r="C18" s="210"/>
      <c r="D18" s="214"/>
      <c r="E18" s="215"/>
      <c r="F18" s="214"/>
      <c r="G18" s="214"/>
      <c r="H18" s="39"/>
      <c r="I18" s="37"/>
      <c r="J18" s="40"/>
      <c r="K18" s="45">
        <f t="shared" ref="K18" si="24">SUM(H18:J18)</f>
        <v>0</v>
      </c>
      <c r="L18" s="228"/>
      <c r="M18" s="229"/>
      <c r="N18" s="233">
        <f t="shared" si="21"/>
        <v>0</v>
      </c>
      <c r="O18" s="222" t="str">
        <f t="shared" si="22"/>
        <v>X</v>
      </c>
      <c r="P18" s="224"/>
      <c r="Q18" s="25"/>
      <c r="S18" s="25"/>
      <c r="T18" s="37">
        <f>IF($S18&lt;&gt;"도비",IF($Q18="국도비","직접입력",SUM($I18:$J18)),)</f>
        <v>0</v>
      </c>
      <c r="U18" s="37">
        <f>IF($S18="도비",SUM($I18:$J18),IF($Q18="국도비","직접입력",SUM($I18:$J18)-$T18))</f>
        <v>0</v>
      </c>
      <c r="V18" s="25" t="str">
        <f>IF(SUM($I18:$J18)=SUM($T18:$U18),"OK","검토")</f>
        <v>OK</v>
      </c>
      <c r="X18" s="25"/>
      <c r="Y18" s="37">
        <f>IF($S18&lt;&gt;"도비",IF($Q18="국도비","직접입력",SUM($L18:$M18)),)</f>
        <v>0</v>
      </c>
      <c r="Z18" s="37">
        <f>IF($S18="도비",SUM(L18:M18),IF($Q18="국도비","직접입력",SUM(L18:M18)-Y18))</f>
        <v>0</v>
      </c>
      <c r="AA18" s="25" t="str">
        <f>IF(SUM(L18:M18)=SUM(Y18:Z18),"OK","검토")</f>
        <v>OK</v>
      </c>
      <c r="AC18" s="25" t="str">
        <f>IF(AE18="","",IF(S18="도비","세입없음",CONCATENATE(AE18,"-",COUNTIF($AE$7:AE18,AE18))))</f>
        <v/>
      </c>
      <c r="AE18" s="25" t="str">
        <f t="array" ref="AE18">IF(C18="","",INDEX(구분표!$I$2:$I$313, MATCH(1,(구분표!$E$2:$E$313='17년기금입'!B18)*(구분표!$F$2:$F$313='17년기금입'!C18)*(구분표!$G$2:$G$313='17년기금입'!A18),0)))</f>
        <v/>
      </c>
      <c r="AG18" s="25"/>
      <c r="AI18" s="37">
        <f>IF(AC18="",0,SUMIFS('17년기금출'!$U$6:$U$644,'17년기금출'!$AD$6:$AD$644,'17년기금입'!$AC18))</f>
        <v>0</v>
      </c>
      <c r="AJ18" s="37" t="str">
        <f>IF(AC18="","",COUNTIFS('17년일출'!$AE$6:$AE$925,'17년기금입'!AC18))</f>
        <v/>
      </c>
      <c r="AK18" s="25" t="str">
        <f t="shared" si="23"/>
        <v>OK</v>
      </c>
      <c r="AM18" s="37">
        <f>IF(AC18="",0,SUMIFS('17년일출'!$AA$6:$AA$925,'17년일출'!$AE$6:$AE$925,'17년기금입'!$AC18))</f>
        <v>0</v>
      </c>
      <c r="AN18" s="37" t="str">
        <f>IF(AC18="","",COUNTIFS('17년일출'!$AE$6:$AE$925,AC18))</f>
        <v/>
      </c>
      <c r="AO18" s="25" t="str">
        <f t="shared" si="15"/>
        <v>OK</v>
      </c>
    </row>
    <row r="19" spans="1:41" s="204" customFormat="1" ht="50.1" customHeight="1">
      <c r="A19" s="218" t="s">
        <v>2254</v>
      </c>
      <c r="B19" s="219"/>
      <c r="C19" s="220"/>
      <c r="D19" s="219"/>
      <c r="E19" s="220"/>
      <c r="F19" s="219"/>
      <c r="G19" s="194"/>
      <c r="H19" s="243">
        <f t="shared" ref="H19:N19" si="25">SUBTOTAL(9,H20:H21)</f>
        <v>1000000</v>
      </c>
      <c r="I19" s="243">
        <f t="shared" si="25"/>
        <v>0</v>
      </c>
      <c r="J19" s="243">
        <f t="shared" si="25"/>
        <v>0</v>
      </c>
      <c r="K19" s="244">
        <f t="shared" si="25"/>
        <v>1000000</v>
      </c>
      <c r="L19" s="245">
        <f t="shared" si="25"/>
        <v>0</v>
      </c>
      <c r="M19" s="243">
        <f t="shared" si="25"/>
        <v>1000000</v>
      </c>
      <c r="N19" s="237">
        <f t="shared" si="25"/>
        <v>2000000</v>
      </c>
      <c r="O19" s="227"/>
      <c r="P19" s="221"/>
      <c r="Q19" s="207"/>
      <c r="S19" s="207"/>
      <c r="T19" s="37"/>
      <c r="U19" s="37"/>
      <c r="V19" s="207"/>
      <c r="X19" s="207"/>
      <c r="Y19" s="37"/>
      <c r="Z19" s="37"/>
      <c r="AA19" s="207"/>
      <c r="AC19" s="207" t="str">
        <f>IF(AE19="","",IF(S19="도비","세입없음",CONCATENATE(AE19,"-",COUNTIF($AE$7:AE19,AE19))))</f>
        <v/>
      </c>
      <c r="AE19" s="207" t="str">
        <f t="array" ref="AE19">IF(C19="","",INDEX(구분표!$I$2:$I$313, MATCH(1,(구분표!$E$2:$E$313='17년기금입'!B19)*(구분표!$F$2:$F$313='17년기금입'!C19)*(구분표!$G$2:$G$313='17년기금입'!A19),0)))</f>
        <v/>
      </c>
      <c r="AG19" s="207"/>
      <c r="AI19" s="37"/>
      <c r="AJ19" s="37"/>
      <c r="AK19" s="207"/>
      <c r="AM19" s="37">
        <f>IF(AC19="",0,SUMIFS('17년일출'!$AA$6:$AA$925,'17년일출'!$AE$6:$AE$925,'17년기금입'!$AC19))</f>
        <v>0</v>
      </c>
      <c r="AN19" s="37" t="str">
        <f>IF(AC19="","",COUNTIFS('17년일출'!$AE$6:$AE$925,AC19))</f>
        <v/>
      </c>
      <c r="AO19" s="207" t="str">
        <f t="shared" ref="AO19:AO21" si="26">IF(Y19=AM19,"OK","@@")</f>
        <v>OK</v>
      </c>
    </row>
    <row r="20" spans="1:41" s="204" customFormat="1" ht="50.1" customHeight="1">
      <c r="A20" s="212" t="s">
        <v>109</v>
      </c>
      <c r="B20" s="205" t="str">
        <f>IFERROR(VLOOKUP($C20,구분표!$A$2:$C$313,3,FALSE),"")</f>
        <v>따복공동체지원단</v>
      </c>
      <c r="C20" s="210" t="s">
        <v>892</v>
      </c>
      <c r="D20" s="214" t="s">
        <v>822</v>
      </c>
      <c r="E20" s="215">
        <v>92</v>
      </c>
      <c r="F20" s="214"/>
      <c r="G20" s="192" t="s">
        <v>2255</v>
      </c>
      <c r="H20" s="39">
        <v>1000000</v>
      </c>
      <c r="I20" s="37"/>
      <c r="J20" s="40"/>
      <c r="K20" s="45">
        <f>SUM(H20:J20)</f>
        <v>1000000</v>
      </c>
      <c r="L20" s="228"/>
      <c r="M20" s="229">
        <v>1000000</v>
      </c>
      <c r="N20" s="233">
        <f t="shared" ref="N20:N21" si="27">SUM(H20,L20,M20)</f>
        <v>2000000</v>
      </c>
      <c r="O20" s="222" t="str">
        <f t="shared" ref="O20:O21" si="28">IF(AND((K20=0),(N20&gt;0)),"O",IF(AND((I20&lt;0),(K20-N20&lt;0)),"O","X"))</f>
        <v>X</v>
      </c>
      <c r="P20" s="224"/>
      <c r="Q20" s="207" t="s">
        <v>883</v>
      </c>
      <c r="S20" s="207" t="s">
        <v>883</v>
      </c>
      <c r="T20" s="37">
        <v>0</v>
      </c>
      <c r="U20" s="37">
        <v>0</v>
      </c>
      <c r="V20" s="207" t="str">
        <f>IF(SUM($I20:$J20)=SUM($T20:$U20),"OK","검토")</f>
        <v>OK</v>
      </c>
      <c r="X20" s="207"/>
      <c r="Y20" s="37">
        <f>IF($S20&lt;&gt;"도비",IF($Q20="국도비","직접입력",SUM($L20:$M20)),)</f>
        <v>0</v>
      </c>
      <c r="Z20" s="37">
        <f>IF($S20="도비",SUM(L20:M20),IF($Q20="국도비","직접입력",SUM(L20:M20)-Y20))</f>
        <v>1000000</v>
      </c>
      <c r="AA20" s="207" t="str">
        <f>IF(SUM(L20:M20)=SUM(Y20:Z20),"OK","검토")</f>
        <v>OK</v>
      </c>
      <c r="AC20" s="207" t="str">
        <f>IF(AE20="","",IF(S20="도비","세입없음",CONCATENATE(AE20,"-",COUNTIF($AE$7:AE20,AE20))))</f>
        <v>세입없음</v>
      </c>
      <c r="AE20" s="207" t="str">
        <f t="array" ref="AE20">IF(C20="","",INDEX(구분표!$I$2:$I$313, MATCH(1,(구분표!$E$2:$E$313='17년기금입'!B20)*(구분표!$F$2:$F$313='17년기금입'!C20)*(구분표!$G$2:$G$313='17년기금입'!A20),0)))</f>
        <v>0149</v>
      </c>
      <c r="AG20" s="207"/>
      <c r="AI20" s="37">
        <f>IF(AC20="",0,SUMIFS('17년기금출'!$U$6:$U$644,'17년기금출'!$AD$6:$AD$644,'17년기금입'!$AC20))</f>
        <v>0</v>
      </c>
      <c r="AJ20" s="37">
        <f>IF(AC20="","",COUNTIFS('17년기금출'!$AD$6:$AD$644,'17년기금입'!AC20))</f>
        <v>0</v>
      </c>
      <c r="AK20" s="207" t="str">
        <f t="shared" ref="AK20:AK21" si="29">IF(T20=AI20,"OK","@@")</f>
        <v>OK</v>
      </c>
      <c r="AM20" s="37">
        <f>IF(AC20="",0,SUMIFS('17년일출'!$AA$6:$AA$925,'17년일출'!$AE$6:$AE$925,'17년기금입'!$AC20))</f>
        <v>0</v>
      </c>
      <c r="AN20" s="37">
        <f>IF(AC20="","",COUNTIFS('17년일출'!$AE$6:$AE$925,AC20))</f>
        <v>732</v>
      </c>
      <c r="AO20" s="207" t="str">
        <f t="shared" si="26"/>
        <v>OK</v>
      </c>
    </row>
    <row r="21" spans="1:41" s="204" customFormat="1" ht="50.1" hidden="1" customHeight="1">
      <c r="A21" s="212" t="str">
        <f>IFERROR(VLOOKUP($C21,구분표!$A$2:$C$313,2,FALSE),"")</f>
        <v/>
      </c>
      <c r="B21" s="205" t="str">
        <f>IFERROR(VLOOKUP($C21,구분표!$A$2:$C$313,3,FALSE),"")</f>
        <v/>
      </c>
      <c r="C21" s="210"/>
      <c r="D21" s="214"/>
      <c r="E21" s="215"/>
      <c r="F21" s="214"/>
      <c r="G21" s="214"/>
      <c r="H21" s="39"/>
      <c r="I21" s="37"/>
      <c r="J21" s="40"/>
      <c r="K21" s="45">
        <f t="shared" ref="K21" si="30">SUM(H21:J21)</f>
        <v>0</v>
      </c>
      <c r="L21" s="228"/>
      <c r="M21" s="229"/>
      <c r="N21" s="233">
        <f t="shared" si="27"/>
        <v>0</v>
      </c>
      <c r="O21" s="222" t="str">
        <f t="shared" si="28"/>
        <v>X</v>
      </c>
      <c r="P21" s="224"/>
      <c r="Q21" s="207"/>
      <c r="S21" s="207"/>
      <c r="T21" s="37">
        <f>IF($S21&lt;&gt;"도비",IF($Q21="국도비","직접입력",SUM($I21:$J21)),)</f>
        <v>0</v>
      </c>
      <c r="U21" s="37">
        <f>IF($S21="도비",SUM($I21:$J21),IF($Q21="국도비","직접입력",SUM($I21:$J21)-$T21))</f>
        <v>0</v>
      </c>
      <c r="V21" s="207" t="str">
        <f>IF(SUM($I21:$J21)=SUM($T21:$U21),"OK","검토")</f>
        <v>OK</v>
      </c>
      <c r="X21" s="207"/>
      <c r="Y21" s="37">
        <f>IF($S21&lt;&gt;"도비",IF($Q21="국도비","직접입력",SUM($L21:$M21)),)</f>
        <v>0</v>
      </c>
      <c r="Z21" s="37">
        <f>IF($S21="도비",SUM(L21:M21),IF($Q21="국도비","직접입력",SUM(L21:M21)-Y21))</f>
        <v>0</v>
      </c>
      <c r="AA21" s="207" t="str">
        <f>IF(SUM(L21:M21)=SUM(Y21:Z21),"OK","검토")</f>
        <v>OK</v>
      </c>
      <c r="AC21" s="207" t="str">
        <f>IF(AE21="","",IF(S21="도비","세입없음",CONCATENATE(AE21,"-",COUNTIF($AE$7:AE21,AE21))))</f>
        <v/>
      </c>
      <c r="AE21" s="207" t="str">
        <f t="array" ref="AE21">IF(C21="","",INDEX(구분표!$I$2:$I$313, MATCH(1,(구분표!$E$2:$E$313='17년기금입'!B21)*(구분표!$F$2:$F$313='17년기금입'!C21)*(구분표!$G$2:$G$313='17년기금입'!A21),0)))</f>
        <v/>
      </c>
      <c r="AG21" s="207"/>
      <c r="AI21" s="37">
        <f>IF(AC21="",0,SUMIFS('17년기금출'!$U$6:$U$644,'17년기금출'!$AD$6:$AD$644,'17년기금입'!$AC21))</f>
        <v>0</v>
      </c>
      <c r="AJ21" s="37" t="str">
        <f>IF(AC21="","",COUNTIFS('17년일출'!$AE$6:$AE$925,'17년기금입'!AC21))</f>
        <v/>
      </c>
      <c r="AK21" s="207" t="str">
        <f t="shared" si="29"/>
        <v>OK</v>
      </c>
      <c r="AM21" s="37">
        <f>IF(AC21="",0,SUMIFS('17년일출'!$AA$6:$AA$925,'17년일출'!$AE$6:$AE$925,'17년기금입'!$AC21))</f>
        <v>0</v>
      </c>
      <c r="AN21" s="37" t="str">
        <f>IF(AC21="","",COUNTIFS('17년일출'!$AE$6:$AE$925,AC21))</f>
        <v/>
      </c>
      <c r="AO21" s="207" t="str">
        <f t="shared" si="26"/>
        <v>OK</v>
      </c>
    </row>
    <row r="22" spans="1:41" ht="50.1" customHeight="1">
      <c r="A22" s="218" t="s">
        <v>1109</v>
      </c>
      <c r="B22" s="219"/>
      <c r="C22" s="220"/>
      <c r="D22" s="219"/>
      <c r="E22" s="220"/>
      <c r="F22" s="219"/>
      <c r="G22" s="194"/>
      <c r="H22" s="243">
        <f t="shared" ref="H22:N22" si="31">SUBTOTAL(9,H23:H24)</f>
        <v>5000000</v>
      </c>
      <c r="I22" s="243">
        <f t="shared" si="31"/>
        <v>0</v>
      </c>
      <c r="J22" s="243">
        <f t="shared" si="31"/>
        <v>2000000</v>
      </c>
      <c r="K22" s="244">
        <f t="shared" si="31"/>
        <v>7000000</v>
      </c>
      <c r="L22" s="245">
        <f t="shared" si="31"/>
        <v>0</v>
      </c>
      <c r="M22" s="243">
        <f t="shared" si="31"/>
        <v>0</v>
      </c>
      <c r="N22" s="237">
        <f t="shared" si="31"/>
        <v>5000000</v>
      </c>
      <c r="O22" s="227"/>
      <c r="P22" s="221"/>
      <c r="Q22" s="25"/>
      <c r="S22" s="25"/>
      <c r="T22" s="37"/>
      <c r="U22" s="37"/>
      <c r="V22" s="25"/>
      <c r="X22" s="25"/>
      <c r="Y22" s="37"/>
      <c r="Z22" s="37"/>
      <c r="AA22" s="25"/>
      <c r="AC22" s="25" t="str">
        <f>IF(AE22="","",IF(S22="도비","세입없음",CONCATENATE(AE22,"-",COUNTIF($AE$7:AE22,AE22))))</f>
        <v/>
      </c>
      <c r="AE22" s="25" t="str">
        <f t="array" ref="AE22">IF(C22="","",INDEX(구분표!$I$2:$I$313, MATCH(1,(구분표!$E$2:$E$313='17년기금입'!B22)*(구분표!$F$2:$F$313='17년기금입'!C22)*(구분표!$G$2:$G$313='17년기금입'!A22),0)))</f>
        <v/>
      </c>
      <c r="AG22" s="25"/>
      <c r="AI22" s="37"/>
      <c r="AJ22" s="37"/>
      <c r="AK22" s="25"/>
      <c r="AM22" s="37">
        <f>IF(AC22="",0,SUMIFS('17년일출'!$AA$6:$AA$925,'17년일출'!$AE$6:$AE$925,'17년기금입'!$AC22))</f>
        <v>0</v>
      </c>
      <c r="AN22" s="37" t="str">
        <f>IF(AC22="","",COUNTIFS('17년일출'!$AE$6:$AE$925,AC22))</f>
        <v/>
      </c>
      <c r="AO22" s="25" t="str">
        <f t="shared" si="6"/>
        <v>OK</v>
      </c>
    </row>
    <row r="23" spans="1:41" ht="50.1" customHeight="1">
      <c r="A23" s="212" t="str">
        <f>IFERROR(VLOOKUP($C23,구분표!$A$2:$C$313,2,FALSE),"")</f>
        <v>경제과학기술위원회</v>
      </c>
      <c r="B23" s="205" t="str">
        <f>IFERROR(VLOOKUP($C23,구분표!$A$2:$C$313,3,FALSE),"")</f>
        <v>경제실</v>
      </c>
      <c r="C23" s="210" t="s">
        <v>122</v>
      </c>
      <c r="D23" s="214" t="s">
        <v>822</v>
      </c>
      <c r="E23" s="215">
        <v>72</v>
      </c>
      <c r="F23" s="214"/>
      <c r="G23" s="192" t="s">
        <v>2255</v>
      </c>
      <c r="H23" s="39">
        <v>5000000</v>
      </c>
      <c r="I23" s="37"/>
      <c r="J23" s="40">
        <v>2000000</v>
      </c>
      <c r="K23" s="45">
        <f>SUM(H23:J23)</f>
        <v>7000000</v>
      </c>
      <c r="L23" s="228"/>
      <c r="M23" s="229">
        <v>0</v>
      </c>
      <c r="N23" s="233">
        <f t="shared" si="3"/>
        <v>5000000</v>
      </c>
      <c r="O23" s="222" t="str">
        <f t="shared" si="4"/>
        <v>X</v>
      </c>
      <c r="P23" s="224"/>
      <c r="Q23" s="25" t="s">
        <v>883</v>
      </c>
      <c r="S23" s="25" t="s">
        <v>883</v>
      </c>
      <c r="T23" s="37">
        <v>0</v>
      </c>
      <c r="U23" s="37">
        <v>2000000</v>
      </c>
      <c r="V23" s="25" t="str">
        <f>IF(SUM($I23:$J23)=SUM($T23:$U23),"OK","검토")</f>
        <v>OK</v>
      </c>
      <c r="X23" s="25"/>
      <c r="Y23" s="37">
        <f>IF($S23&lt;&gt;"도비",IF($Q23="국도비","직접입력",SUM($L23:$M23)),)</f>
        <v>0</v>
      </c>
      <c r="Z23" s="37">
        <f>IF($S23="도비",SUM(L23:M23),IF($Q23="국도비","직접입력",SUM(L23:M23)-Y23))</f>
        <v>0</v>
      </c>
      <c r="AA23" s="25" t="str">
        <f>IF(SUM(L23:M23)=SUM(Y23:Z23),"OK","검토")</f>
        <v>OK</v>
      </c>
      <c r="AC23" s="25" t="str">
        <f>IF(AE23="","",IF(S23="도비","세입없음",CONCATENATE(AE23,"-",COUNTIF($AE$7:AE23,AE23))))</f>
        <v>세입없음</v>
      </c>
      <c r="AE23" s="25" t="str">
        <f t="array" ref="AE23">IF(C23="","",INDEX(구분표!$I$2:$I$313, MATCH(1,(구분표!$E$2:$E$313='17년기금입'!B23)*(구분표!$F$2:$F$313='17년기금입'!C23)*(구분표!$G$2:$G$313='17년기금입'!A23),0)))</f>
        <v>0137</v>
      </c>
      <c r="AG23" s="25"/>
      <c r="AI23" s="37">
        <f>IF(AC23="",0,SUMIFS('17년기금출'!$U$6:$U$644,'17년기금출'!$AD$6:$AD$644,'17년기금입'!$AC23))</f>
        <v>0</v>
      </c>
      <c r="AJ23" s="37">
        <f>IF(AC23="","",COUNTIFS('17년기금출'!$AD$6:$AD$644,'17년기금입'!AC23))</f>
        <v>0</v>
      </c>
      <c r="AK23" s="25" t="str">
        <f t="shared" si="5"/>
        <v>OK</v>
      </c>
      <c r="AM23" s="37">
        <f>IF(AC23="",0,SUMIFS('17년일출'!$AA$6:$AA$925,'17년일출'!$AE$6:$AE$925,'17년기금입'!$AC23))</f>
        <v>0</v>
      </c>
      <c r="AN23" s="37">
        <f>IF(AC23="","",COUNTIFS('17년일출'!$AE$6:$AE$925,AC23))</f>
        <v>732</v>
      </c>
      <c r="AO23" s="25" t="str">
        <f t="shared" si="6"/>
        <v>OK</v>
      </c>
    </row>
    <row r="24" spans="1:41" ht="50.1" hidden="1" customHeight="1">
      <c r="A24" s="212" t="str">
        <f>IFERROR(VLOOKUP($C24,구분표!$A$2:$C$313,2,FALSE),"")</f>
        <v/>
      </c>
      <c r="B24" s="205" t="str">
        <f>IFERROR(VLOOKUP($C24,구분표!$A$2:$C$313,3,FALSE),"")</f>
        <v/>
      </c>
      <c r="C24" s="210"/>
      <c r="D24" s="214"/>
      <c r="E24" s="215"/>
      <c r="F24" s="214"/>
      <c r="G24" s="214"/>
      <c r="H24" s="39"/>
      <c r="I24" s="37"/>
      <c r="J24" s="40"/>
      <c r="K24" s="45">
        <f t="shared" si="7"/>
        <v>0</v>
      </c>
      <c r="L24" s="228"/>
      <c r="M24" s="229"/>
      <c r="N24" s="233">
        <f t="shared" si="3"/>
        <v>0</v>
      </c>
      <c r="O24" s="222" t="str">
        <f t="shared" si="4"/>
        <v>X</v>
      </c>
      <c r="P24" s="224"/>
      <c r="Q24" s="25"/>
      <c r="S24" s="25"/>
      <c r="T24" s="37">
        <f>IF($S24&lt;&gt;"도비",IF($Q24="국도비","직접입력",SUM($I24:$J24)),)</f>
        <v>0</v>
      </c>
      <c r="U24" s="37">
        <f>IF($S24="도비",SUM($I24:$J24),IF($Q24="국도비","직접입력",SUM($I24:$J24)-$T24))</f>
        <v>0</v>
      </c>
      <c r="V24" s="25" t="str">
        <f>IF(SUM($I24:$J24)=SUM($T24:$U24),"OK","검토")</f>
        <v>OK</v>
      </c>
      <c r="X24" s="25"/>
      <c r="Y24" s="37">
        <f>IF($S24&lt;&gt;"도비",IF($Q24="국도비","직접입력",SUM($L24:$M24)),)</f>
        <v>0</v>
      </c>
      <c r="Z24" s="37">
        <f>IF($S24="도비",SUM(L24:M24),IF($Q24="국도비","직접입력",SUM(L24:M24)-Y24))</f>
        <v>0</v>
      </c>
      <c r="AA24" s="25" t="str">
        <f>IF(SUM(L24:M24)=SUM(Y24:Z24),"OK","검토")</f>
        <v>OK</v>
      </c>
      <c r="AC24" s="25" t="str">
        <f>IF(AE24="","",IF(S24="도비","세입없음",CONCATENATE(AE24,"-",COUNTIF($AE$7:AE24,AE24))))</f>
        <v/>
      </c>
      <c r="AE24" s="25" t="str">
        <f t="array" ref="AE24">IF(C24="","",INDEX(구분표!$I$2:$I$313, MATCH(1,(구분표!$E$2:$E$313='17년기금입'!B24)*(구분표!$F$2:$F$313='17년기금입'!C24)*(구분표!$G$2:$G$313='17년기금입'!A24),0)))</f>
        <v/>
      </c>
      <c r="AG24" s="25"/>
      <c r="AI24" s="37">
        <f>IF(AC24="",0,SUMIFS('17년기금출'!$U$6:$U$644,'17년기금출'!$AD$6:$AD$644,'17년기금입'!$AC24))</f>
        <v>0</v>
      </c>
      <c r="AJ24" s="37" t="str">
        <f>IF(AC24="","",COUNTIFS('17년일출'!$AE$6:$AE$925,'17년기금입'!AC24))</f>
        <v/>
      </c>
      <c r="AK24" s="25" t="str">
        <f t="shared" si="5"/>
        <v>OK</v>
      </c>
      <c r="AM24" s="37">
        <f>IF(AC24="",0,SUMIFS('17년일출'!$AA$6:$AA$925,'17년일출'!$AE$6:$AE$925,'17년기금입'!$AC24))</f>
        <v>0</v>
      </c>
      <c r="AN24" s="37" t="str">
        <f>IF(AC24="","",COUNTIFS('17년일출'!$AE$6:$AE$925,AC24))</f>
        <v/>
      </c>
      <c r="AO24" s="25" t="str">
        <f t="shared" si="6"/>
        <v>OK</v>
      </c>
    </row>
    <row r="25" spans="1:41" ht="50.1" customHeight="1">
      <c r="A25" s="218" t="s">
        <v>1814</v>
      </c>
      <c r="B25" s="219"/>
      <c r="C25" s="220"/>
      <c r="D25" s="219"/>
      <c r="E25" s="220"/>
      <c r="F25" s="219"/>
      <c r="G25" s="191"/>
      <c r="H25" s="243">
        <f t="shared" ref="H25:N25" si="32">SUBTOTAL(9,H26:H27)</f>
        <v>298000000</v>
      </c>
      <c r="I25" s="243">
        <f t="shared" si="32"/>
        <v>0</v>
      </c>
      <c r="J25" s="243">
        <f t="shared" si="32"/>
        <v>0</v>
      </c>
      <c r="K25" s="244">
        <f t="shared" si="32"/>
        <v>298000000</v>
      </c>
      <c r="L25" s="245">
        <f t="shared" si="32"/>
        <v>-298000000</v>
      </c>
      <c r="M25" s="243">
        <f t="shared" si="32"/>
        <v>0</v>
      </c>
      <c r="N25" s="237">
        <f t="shared" si="32"/>
        <v>0</v>
      </c>
      <c r="O25" s="227"/>
      <c r="P25" s="221"/>
      <c r="Q25" s="25"/>
      <c r="S25" s="25"/>
      <c r="T25" s="37"/>
      <c r="U25" s="37"/>
      <c r="V25" s="25"/>
      <c r="X25" s="25"/>
      <c r="Y25" s="37"/>
      <c r="Z25" s="37"/>
      <c r="AA25" s="25"/>
      <c r="AC25" s="25" t="str">
        <f>IF(AE25="","",IF(S25="도비","세입없음",CONCATENATE(AE25,"-",COUNTIF($AE$7:AE25,AE25))))</f>
        <v/>
      </c>
      <c r="AE25" s="25" t="str">
        <f t="array" ref="AE25">IF(C25="","",INDEX(구분표!$I$2:$I$313, MATCH(1,(구분표!$E$2:$E$313='17년기금입'!B25)*(구분표!$F$2:$F$313='17년기금입'!C25)*(구분표!$G$2:$G$313='17년기금입'!A25),0)))</f>
        <v/>
      </c>
      <c r="AG25" s="25"/>
      <c r="AI25" s="37">
        <f>IF(AC25="",0,SUMIFS('17년기금출'!$U$6:$U$644,'17년기금출'!$AD$6:$AD$644,'17년기금입'!$AC25))</f>
        <v>0</v>
      </c>
      <c r="AJ25" s="37" t="str">
        <f>IF(AC25="","",COUNTIFS('17년일출'!$AE$6:$AE$925,'17년기금입'!AC25))</f>
        <v/>
      </c>
      <c r="AK25" s="25" t="str">
        <f t="shared" si="5"/>
        <v>OK</v>
      </c>
      <c r="AM25" s="37">
        <f>IF(AC25="",0,SUMIFS('17년일출'!$AA$6:$AA$925,'17년일출'!$AE$6:$AE$925,'17년기금입'!$AC25))</f>
        <v>0</v>
      </c>
      <c r="AN25" s="37" t="str">
        <f>IF(AC25="","",COUNTIFS('17년일출'!$AE$6:$AE$925,AC25))</f>
        <v/>
      </c>
      <c r="AO25" s="25" t="str">
        <f t="shared" si="6"/>
        <v>OK</v>
      </c>
    </row>
    <row r="26" spans="1:41" ht="50.1" customHeight="1">
      <c r="A26" s="212" t="str">
        <f>IFERROR(VLOOKUP($C26,구분표!$A$2:$C$313,2,FALSE),"")</f>
        <v>건설교통위원회</v>
      </c>
      <c r="B26" s="205" t="str">
        <f>IFERROR(VLOOKUP($C26,구분표!$A$2:$C$313,3,FALSE),"")</f>
        <v>건설본부</v>
      </c>
      <c r="C26" s="210" t="s">
        <v>1815</v>
      </c>
      <c r="D26" s="214" t="s">
        <v>822</v>
      </c>
      <c r="E26" s="215">
        <v>204</v>
      </c>
      <c r="F26" s="214">
        <v>163</v>
      </c>
      <c r="G26" s="192" t="s">
        <v>2255</v>
      </c>
      <c r="H26" s="39">
        <v>298000000</v>
      </c>
      <c r="I26" s="37"/>
      <c r="J26" s="40"/>
      <c r="K26" s="45">
        <f t="shared" si="7"/>
        <v>298000000</v>
      </c>
      <c r="L26" s="236">
        <v>-298000000</v>
      </c>
      <c r="M26" s="229"/>
      <c r="N26" s="233">
        <f t="shared" si="3"/>
        <v>0</v>
      </c>
      <c r="O26" s="222" t="str">
        <f t="shared" si="4"/>
        <v>X</v>
      </c>
      <c r="P26" s="224" t="s">
        <v>1869</v>
      </c>
      <c r="Q26" s="25" t="s">
        <v>1809</v>
      </c>
      <c r="S26" s="25" t="s">
        <v>1809</v>
      </c>
      <c r="T26" s="37">
        <f>IF($S26&lt;&gt;"도비",IF($Q26="국도비","직접입력",SUM($I26:$J26)),)</f>
        <v>0</v>
      </c>
      <c r="U26" s="37">
        <f>IF($S26="도비",SUM($I26:$J26),IF($Q26="국도비","직접입력",SUM($I26:$J26)-$T26))</f>
        <v>0</v>
      </c>
      <c r="V26" s="25" t="str">
        <f>IF(SUM($I26:$J26)=SUM($T26:$U26),"OK","검토")</f>
        <v>OK</v>
      </c>
      <c r="X26" s="25" t="s">
        <v>1809</v>
      </c>
      <c r="Y26" s="37">
        <f>IF($S26&lt;&gt;"도비",IF($Q26="국도비","직접입력",SUM($L26:$M26)),)</f>
        <v>0</v>
      </c>
      <c r="Z26" s="37">
        <f>IF($S26="도비",SUM(L26:M26),IF($Q26="국도비","직접입력",SUM(L26:M26)-Y26))</f>
        <v>-298000000</v>
      </c>
      <c r="AA26" s="25" t="str">
        <f>IF(SUM(L26:M26)=SUM(Y26:Z26),"OK","검토")</f>
        <v>OK</v>
      </c>
      <c r="AC26" s="25" t="str">
        <f>IF(AE26="","",IF(S26="도비","세입없음",CONCATENATE(AE26,"-",COUNTIF($AE$7:AE26,AE26))))</f>
        <v>세입없음</v>
      </c>
      <c r="AE26" s="25" t="str">
        <f t="array" ref="AE26">IF(C26="","",INDEX(구분표!$I$2:$I$313, MATCH(1,(구분표!$E$2:$E$313='17년기금입'!B26)*(구분표!$F$2:$F$313='17년기금입'!C26)*(구분표!$G$2:$G$313='17년기금입'!A26),0)))</f>
        <v>0274</v>
      </c>
      <c r="AG26" s="25"/>
      <c r="AI26" s="37">
        <f>IF(AC26="",0,SUMIFS('17년기금출'!$U$6:$U$644,'17년기금출'!$AD$6:$AD$644,'17년기금입'!$AC26))</f>
        <v>0</v>
      </c>
      <c r="AJ26" s="37">
        <f>IF(AC26="","",COUNTIFS('17년일출'!$AE$6:$AE$925,'17년기금입'!AC26))</f>
        <v>732</v>
      </c>
      <c r="AK26" s="25" t="str">
        <f t="shared" si="5"/>
        <v>OK</v>
      </c>
      <c r="AM26" s="37">
        <f>IF(AC26="",0,SUMIFS('17년일출'!$AA$6:$AA$925,'17년일출'!$AE$6:$AE$925,'17년기금입'!$AC26))</f>
        <v>0</v>
      </c>
      <c r="AN26" s="37">
        <f>IF(AC26="","",COUNTIFS('17년일출'!$AE$6:$AE$925,AC26))</f>
        <v>732</v>
      </c>
      <c r="AO26" s="25" t="str">
        <f t="shared" si="6"/>
        <v>OK</v>
      </c>
    </row>
    <row r="27" spans="1:41" ht="50.1" hidden="1" customHeight="1" thickBot="1">
      <c r="A27" s="213" t="str">
        <f>IFERROR(VLOOKUP($C27,구분표!$A$2:$C$313,2,FALSE),"")</f>
        <v/>
      </c>
      <c r="B27" s="206" t="str">
        <f>IFERROR(VLOOKUP($C27,구분표!$A$2:$C$313,3,FALSE),"")</f>
        <v/>
      </c>
      <c r="C27" s="211"/>
      <c r="D27" s="216"/>
      <c r="E27" s="217"/>
      <c r="F27" s="216"/>
      <c r="G27" s="216"/>
      <c r="H27" s="41"/>
      <c r="I27" s="38"/>
      <c r="J27" s="42"/>
      <c r="K27" s="46">
        <f t="shared" si="7"/>
        <v>0</v>
      </c>
      <c r="L27" s="230"/>
      <c r="M27" s="231"/>
      <c r="N27" s="234">
        <f t="shared" si="3"/>
        <v>0</v>
      </c>
      <c r="O27" s="223" t="str">
        <f t="shared" si="4"/>
        <v>X</v>
      </c>
      <c r="P27" s="97"/>
      <c r="Q27" s="25"/>
      <c r="S27" s="25"/>
      <c r="T27" s="37">
        <f>IF($S27&lt;&gt;"도비",IF($Q27="국도비","직접입력",SUM($I27:$J27)),)</f>
        <v>0</v>
      </c>
      <c r="U27" s="37">
        <f>IF($S27="도비",SUM($I27:$J27),IF($Q27="국도비","직접입력",SUM($I27:$J27)-$T27))</f>
        <v>0</v>
      </c>
      <c r="V27" s="25" t="str">
        <f>IF(SUM($I27:$J27)=SUM($T27:$U27),"OK","검토")</f>
        <v>OK</v>
      </c>
      <c r="X27" s="25"/>
      <c r="Y27" s="37">
        <f>IF($S27&lt;&gt;"도비",IF($Q27="국도비","직접입력",SUM($L27:$M27)),)</f>
        <v>0</v>
      </c>
      <c r="Z27" s="37">
        <f>IF($S27="도비",SUM(L27:M27),IF($Q27="국도비","직접입력",SUM(L27:M27)-Y27))</f>
        <v>0</v>
      </c>
      <c r="AA27" s="25" t="str">
        <f>IF(SUM(L27:M27)=SUM(Y27:Z27),"OK","검토")</f>
        <v>OK</v>
      </c>
      <c r="AC27" s="25" t="str">
        <f>IF(AE27="","",IF(S27="도비","세입없음",CONCATENATE(AE27,"-",COUNTIF($AE$7:AE27,AE27))))</f>
        <v/>
      </c>
      <c r="AE27" s="25" t="str">
        <f t="array" ref="AE27">IF(C27="","",INDEX(구분표!$I$2:$I$313, MATCH(1,(구분표!$E$2:$E$313='17년기금입'!B27)*(구분표!$F$2:$F$313='17년기금입'!C27)*(구분표!$G$2:$G$313='17년기금입'!A27),0)))</f>
        <v/>
      </c>
      <c r="AG27" s="25"/>
      <c r="AI27" s="37">
        <f>IF(AC27="",0,SUMIFS('17년기금출'!$U$6:$U$644,'17년기금출'!$AD$6:$AD$644,'17년기금입'!$AC27))</f>
        <v>0</v>
      </c>
      <c r="AJ27" s="37" t="str">
        <f>IF(AC27="","",COUNTIFS('17년일출'!$AE$6:$AE$925,'17년기금입'!AC27))</f>
        <v/>
      </c>
      <c r="AK27" s="25" t="str">
        <f t="shared" si="5"/>
        <v>OK</v>
      </c>
      <c r="AM27" s="37">
        <f>IF(AC27="",0,SUMIFS('17년일출'!$AA$6:$AA$925,'17년일출'!$AE$6:$AE$925,'17년기금입'!$AC27))</f>
        <v>0</v>
      </c>
      <c r="AN27" s="37" t="str">
        <f>IF(AC27="","",COUNTIFS('17년일출'!$AE$6:$AE$925,AC27))</f>
        <v/>
      </c>
      <c r="AO27" s="25" t="str">
        <f t="shared" si="6"/>
        <v>OK</v>
      </c>
    </row>
  </sheetData>
  <sheetProtection password="CC13" sheet="1" objects="1" scenarios="1" formatCells="0"/>
  <autoFilter ref="A6:AO27">
    <filterColumn colId="0">
      <customFilters>
        <customFilter operator="notEqual" val=" "/>
      </customFilters>
    </filterColumn>
  </autoFilter>
  <mergeCells count="24">
    <mergeCell ref="G4:G5"/>
    <mergeCell ref="A4:A5"/>
    <mergeCell ref="B4:B5"/>
    <mergeCell ref="C4:C5"/>
    <mergeCell ref="D4:D5"/>
    <mergeCell ref="E4:E5"/>
    <mergeCell ref="F4:F5"/>
    <mergeCell ref="Y4:AA4"/>
    <mergeCell ref="H4:H5"/>
    <mergeCell ref="I4:J4"/>
    <mergeCell ref="K4:K5"/>
    <mergeCell ref="L4:M4"/>
    <mergeCell ref="N4:N5"/>
    <mergeCell ref="O4:O5"/>
    <mergeCell ref="P4:P5"/>
    <mergeCell ref="Q4:Q5"/>
    <mergeCell ref="S4:S5"/>
    <mergeCell ref="T4:V4"/>
    <mergeCell ref="X4:X5"/>
    <mergeCell ref="AC4:AC5"/>
    <mergeCell ref="AE4:AE5"/>
    <mergeCell ref="AG4:AG5"/>
    <mergeCell ref="AI4:AK4"/>
    <mergeCell ref="AM4:AO4"/>
  </mergeCells>
  <phoneticPr fontId="1" type="noConversion"/>
  <dataValidations count="3">
    <dataValidation type="list" allowBlank="1" showInputMessage="1" showErrorMessage="1" sqref="Q7:Q27">
      <formula1>"도비,국도비"</formula1>
    </dataValidation>
    <dataValidation type="list" allowBlank="1" showInputMessage="1" showErrorMessage="1" sqref="S7:S27 X7:X27">
      <formula1>"도비,국비,지특,기금,특교"</formula1>
    </dataValidation>
    <dataValidation type="list" allowBlank="1" showInputMessage="1" showErrorMessage="1" sqref="D1:D1048576">
      <formula1>"본예산, 신규, 기금"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86" fitToHeight="0" orientation="landscape" horizontalDpi="4294967295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00"/>
    <pageSetUpPr fitToPage="1"/>
  </sheetPr>
  <dimension ref="A1:AJ41"/>
  <sheetViews>
    <sheetView view="pageBreakPreview" zoomScale="85" zoomScaleNormal="70" zoomScaleSheetLayoutView="85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N8" sqref="N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" customWidth="1"/>
    <col min="9" max="10" width="11.625" style="1" customWidth="1"/>
    <col min="11" max="11" width="14.625" style="1" customWidth="1"/>
    <col min="12" max="12" width="14.75" style="1" customWidth="1"/>
    <col min="13" max="14" width="14.625" style="1" customWidth="1"/>
    <col min="15" max="15" width="7.625" style="1" customWidth="1"/>
    <col min="16" max="16" width="26.625" style="1" customWidth="1"/>
    <col min="17" max="17" width="6.625" style="1" customWidth="1"/>
    <col min="18" max="18" width="2.625" style="1" customWidth="1"/>
    <col min="19" max="19" width="6.625" style="1" customWidth="1"/>
    <col min="20" max="21" width="11.625" style="1" customWidth="1"/>
    <col min="22" max="22" width="6.625" style="1" customWidth="1"/>
    <col min="23" max="23" width="2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10.625" style="1" customWidth="1"/>
    <col min="30" max="30" width="2.625" style="1" customWidth="1"/>
    <col min="31" max="32" width="7.625" style="1" customWidth="1"/>
    <col min="33" max="33" width="2.625" style="1" customWidth="1"/>
    <col min="34" max="34" width="10.625" style="1" customWidth="1"/>
    <col min="35" max="35" width="2.625" style="1" customWidth="1"/>
    <col min="36" max="36" width="6.625" style="1" customWidth="1"/>
    <col min="37" max="16384" width="9" style="1"/>
  </cols>
  <sheetData>
    <row r="1" spans="1:36" ht="35.1" customHeight="1">
      <c r="A1" s="16" t="s">
        <v>803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36" ht="20.25" customHeight="1">
      <c r="A2" s="19" t="s">
        <v>500</v>
      </c>
      <c r="M2" s="406">
        <f>N2-'17년기금입'!N2</f>
        <v>0</v>
      </c>
      <c r="N2" s="407">
        <f>N6-H6</f>
        <v>-931234000</v>
      </c>
      <c r="T2" s="47" t="s">
        <v>511</v>
      </c>
      <c r="Y2" s="47" t="s">
        <v>511</v>
      </c>
    </row>
    <row r="3" spans="1:36" ht="20.25" customHeight="1" thickBot="1">
      <c r="H3" s="188">
        <f t="shared" ref="H3:N3" si="0">SUM(H7:H1003)/2</f>
        <v>2761243729</v>
      </c>
      <c r="I3" s="188">
        <f t="shared" si="0"/>
        <v>-30000</v>
      </c>
      <c r="J3" s="188">
        <f t="shared" si="0"/>
        <v>4030000</v>
      </c>
      <c r="K3" s="188">
        <f t="shared" si="0"/>
        <v>2765243729</v>
      </c>
      <c r="L3" s="188">
        <f t="shared" si="0"/>
        <v>-942480015</v>
      </c>
      <c r="M3" s="188">
        <f t="shared" si="0"/>
        <v>11246015</v>
      </c>
      <c r="N3" s="188">
        <f t="shared" si="0"/>
        <v>1830009729</v>
      </c>
      <c r="P3" s="20" t="s">
        <v>484</v>
      </c>
      <c r="T3" s="52" t="str">
        <f>IF(T6='17년기금입'!T6,"OK","@@")</f>
        <v>OK</v>
      </c>
      <c r="U3" s="52" t="str">
        <f>IF(U6='17년기금입'!U6,"OK","@@")</f>
        <v>OK</v>
      </c>
      <c r="V3" s="52" t="str">
        <f>IF(COUNTIF(V6:V37,"검토")&gt;0,"@@","OK")</f>
        <v>OK</v>
      </c>
      <c r="Y3" s="52" t="str">
        <f>IF(Y6='17년기금입'!Y6,"OK","@@")</f>
        <v>OK</v>
      </c>
      <c r="Z3" s="183">
        <f>L6+M6-Y6-Z6</f>
        <v>0</v>
      </c>
      <c r="AA3" s="52" t="str">
        <f>IF(COUNTIF(AA6:AA37,"검토")&gt;0,"@@","OK")</f>
        <v>OK</v>
      </c>
    </row>
    <row r="4" spans="1:36" s="18" customFormat="1" ht="30" customHeight="1">
      <c r="A4" s="487" t="s">
        <v>475</v>
      </c>
      <c r="B4" s="488" t="s">
        <v>476</v>
      </c>
      <c r="C4" s="489" t="s">
        <v>477</v>
      </c>
      <c r="D4" s="490" t="s">
        <v>483</v>
      </c>
      <c r="E4" s="491" t="s">
        <v>832</v>
      </c>
      <c r="F4" s="492" t="s">
        <v>830</v>
      </c>
      <c r="G4" s="486" t="s">
        <v>828</v>
      </c>
      <c r="H4" s="473" t="s">
        <v>795</v>
      </c>
      <c r="I4" s="475" t="s">
        <v>796</v>
      </c>
      <c r="J4" s="476"/>
      <c r="K4" s="477" t="s">
        <v>797</v>
      </c>
      <c r="L4" s="479" t="s">
        <v>798</v>
      </c>
      <c r="M4" s="480"/>
      <c r="N4" s="481" t="s">
        <v>799</v>
      </c>
      <c r="O4" s="483" t="s">
        <v>482</v>
      </c>
      <c r="P4" s="483" t="s">
        <v>1639</v>
      </c>
      <c r="Q4" s="484" t="s">
        <v>485</v>
      </c>
      <c r="R4" s="159"/>
      <c r="S4" s="485" t="s">
        <v>486</v>
      </c>
      <c r="T4" s="485" t="s">
        <v>487</v>
      </c>
      <c r="U4" s="485"/>
      <c r="V4" s="485"/>
      <c r="X4" s="469" t="s">
        <v>486</v>
      </c>
      <c r="Y4" s="472" t="s">
        <v>491</v>
      </c>
      <c r="Z4" s="472"/>
      <c r="AA4" s="472"/>
      <c r="AC4" s="485" t="s">
        <v>492</v>
      </c>
      <c r="AE4" s="494" t="s">
        <v>512</v>
      </c>
      <c r="AF4" s="496" t="s">
        <v>513</v>
      </c>
      <c r="AH4" s="470" t="s">
        <v>493</v>
      </c>
      <c r="AJ4" s="470" t="s">
        <v>494</v>
      </c>
    </row>
    <row r="5" spans="1:36" s="18" customFormat="1" ht="18" customHeight="1">
      <c r="A5" s="487"/>
      <c r="B5" s="488"/>
      <c r="C5" s="489"/>
      <c r="D5" s="486"/>
      <c r="E5" s="491"/>
      <c r="F5" s="493"/>
      <c r="G5" s="486"/>
      <c r="H5" s="474"/>
      <c r="I5" s="161" t="s">
        <v>479</v>
      </c>
      <c r="J5" s="161" t="s">
        <v>480</v>
      </c>
      <c r="K5" s="478"/>
      <c r="L5" s="185" t="s">
        <v>479</v>
      </c>
      <c r="M5" s="96" t="s">
        <v>480</v>
      </c>
      <c r="N5" s="482"/>
      <c r="O5" s="483"/>
      <c r="P5" s="483"/>
      <c r="Q5" s="485"/>
      <c r="R5" s="159"/>
      <c r="S5" s="485"/>
      <c r="T5" s="157" t="s">
        <v>488</v>
      </c>
      <c r="U5" s="157" t="s">
        <v>489</v>
      </c>
      <c r="V5" s="92" t="s">
        <v>490</v>
      </c>
      <c r="X5" s="469"/>
      <c r="Y5" s="92" t="s">
        <v>488</v>
      </c>
      <c r="Z5" s="92" t="s">
        <v>489</v>
      </c>
      <c r="AA5" s="92" t="s">
        <v>490</v>
      </c>
      <c r="AC5" s="485"/>
      <c r="AE5" s="495"/>
      <c r="AF5" s="497"/>
      <c r="AH5" s="469"/>
      <c r="AJ5" s="469"/>
    </row>
    <row r="6" spans="1:36" ht="50.1" customHeight="1">
      <c r="A6" s="43" t="s">
        <v>499</v>
      </c>
      <c r="B6" s="21"/>
      <c r="C6" s="21"/>
      <c r="D6" s="21"/>
      <c r="E6" s="163"/>
      <c r="F6" s="21"/>
      <c r="G6" s="198"/>
      <c r="H6" s="190">
        <f t="shared" ref="H6:N6" si="1">SUBTOTAL(9,H7:H41)</f>
        <v>2761243729</v>
      </c>
      <c r="I6" s="190">
        <f t="shared" si="1"/>
        <v>-30000</v>
      </c>
      <c r="J6" s="190">
        <f t="shared" si="1"/>
        <v>4030000</v>
      </c>
      <c r="K6" s="235">
        <f t="shared" si="1"/>
        <v>2765243729</v>
      </c>
      <c r="L6" s="189">
        <f t="shared" si="1"/>
        <v>-942480015</v>
      </c>
      <c r="M6" s="190">
        <f t="shared" si="1"/>
        <v>11246015</v>
      </c>
      <c r="N6" s="232">
        <f t="shared" si="1"/>
        <v>1830009729</v>
      </c>
      <c r="O6" s="184"/>
      <c r="P6" s="21"/>
      <c r="Q6" s="24"/>
      <c r="S6" s="24"/>
      <c r="T6" s="36">
        <f>SUBTOTAL(9,T7:T41)</f>
        <v>0</v>
      </c>
      <c r="U6" s="36">
        <f>SUBTOTAL(9,U7:U41)</f>
        <v>4000000</v>
      </c>
      <c r="V6" s="25" t="str">
        <f>IF(SUM($I6:$J6)=SUM($T6:$U6),"OK","검토")</f>
        <v>OK</v>
      </c>
      <c r="X6" s="24"/>
      <c r="Y6" s="36">
        <f>SUBTOTAL(9,Y7:Y41)</f>
        <v>0</v>
      </c>
      <c r="Z6" s="36">
        <f>SUBTOTAL(9,Z7:Z41)</f>
        <v>-931234000</v>
      </c>
      <c r="AA6" s="25" t="str">
        <f>IF(SUM($I6:$J6)=SUM($T6:$U6),"OK","검토")</f>
        <v>OK</v>
      </c>
      <c r="AC6" s="24"/>
      <c r="AE6" s="22"/>
      <c r="AF6" s="27"/>
      <c r="AH6" s="24"/>
      <c r="AJ6" s="24"/>
    </row>
    <row r="7" spans="1:36" ht="50.1" customHeight="1">
      <c r="A7" s="218" t="s">
        <v>1102</v>
      </c>
      <c r="B7" s="219"/>
      <c r="C7" s="220"/>
      <c r="D7" s="219"/>
      <c r="E7" s="220"/>
      <c r="F7" s="219"/>
      <c r="G7" s="199"/>
      <c r="H7" s="243">
        <f t="shared" ref="H7:N7" si="2">SUBTOTAL(9,H8:H10)</f>
        <v>4762000</v>
      </c>
      <c r="I7" s="243">
        <f t="shared" si="2"/>
        <v>-30000</v>
      </c>
      <c r="J7" s="243">
        <f t="shared" si="2"/>
        <v>30000</v>
      </c>
      <c r="K7" s="244">
        <f t="shared" si="2"/>
        <v>4762000</v>
      </c>
      <c r="L7" s="245">
        <f t="shared" si="2"/>
        <v>-30000</v>
      </c>
      <c r="M7" s="243">
        <f t="shared" si="2"/>
        <v>30000</v>
      </c>
      <c r="N7" s="237">
        <f t="shared" si="2"/>
        <v>4762000</v>
      </c>
      <c r="O7" s="227"/>
      <c r="P7" s="221"/>
      <c r="Q7" s="25"/>
      <c r="S7" s="25"/>
      <c r="T7" s="37"/>
      <c r="U7" s="37"/>
      <c r="V7" s="25"/>
      <c r="X7" s="25"/>
      <c r="Y7" s="37"/>
      <c r="Z7" s="37"/>
      <c r="AA7" s="25"/>
      <c r="AC7" s="25"/>
      <c r="AE7" s="22"/>
      <c r="AF7" s="53"/>
      <c r="AH7" s="25"/>
      <c r="AJ7" s="25"/>
    </row>
    <row r="8" spans="1:36" ht="74.25" customHeight="1">
      <c r="A8" s="212" t="str">
        <f>IFERROR(VLOOKUP($C8,구분표!$A$2:$C$313,2,FALSE),"")</f>
        <v>기획재정위원회</v>
      </c>
      <c r="B8" s="205" t="str">
        <f>IFERROR(VLOOKUP($C8,구분표!$A$2:$C$313,3,FALSE),"")</f>
        <v>균형발전기획실</v>
      </c>
      <c r="C8" s="210" t="s">
        <v>1103</v>
      </c>
      <c r="D8" s="214" t="s">
        <v>822</v>
      </c>
      <c r="E8" s="166">
        <v>51</v>
      </c>
      <c r="F8" s="165">
        <v>333</v>
      </c>
      <c r="G8" s="200" t="s">
        <v>1104</v>
      </c>
      <c r="H8" s="39">
        <v>4562000</v>
      </c>
      <c r="I8" s="37">
        <v>-30000</v>
      </c>
      <c r="J8" s="40"/>
      <c r="K8" s="45">
        <f>H8+I8+J8</f>
        <v>4532000</v>
      </c>
      <c r="L8" s="228">
        <v>-30000</v>
      </c>
      <c r="M8" s="229"/>
      <c r="N8" s="233">
        <f>H8+L8+M8</f>
        <v>4532000</v>
      </c>
      <c r="O8" s="222" t="str">
        <f t="shared" ref="O8:O10" si="3">IF(AND((K8=0),(N8&gt;0)),"O",IF(AND((I8&lt;0),(K8-N8&lt;0)),"O","X"))</f>
        <v>X</v>
      </c>
      <c r="P8" s="224"/>
      <c r="Q8" s="25" t="s">
        <v>1269</v>
      </c>
      <c r="S8" s="25" t="s">
        <v>883</v>
      </c>
      <c r="T8" s="37">
        <v>0</v>
      </c>
      <c r="U8" s="37">
        <v>-30000</v>
      </c>
      <c r="V8" s="25" t="str">
        <f>IF(SUM($I8:$J8)=SUM($T8:$U8),"OK","검토")</f>
        <v>OK</v>
      </c>
      <c r="X8" s="25"/>
      <c r="Y8" s="37">
        <f>IF($S8&lt;&gt;"도비",IF($Q8="국도비","직접입력",SUM($L8:$M8)),)</f>
        <v>0</v>
      </c>
      <c r="Z8" s="37">
        <f>IF($S8="도비",SUM(L8:M8),IF($Q8="국도비","직접입력",SUM(L8:M8)-Y8))</f>
        <v>-30000</v>
      </c>
      <c r="AA8" s="25" t="str">
        <f>IF(SUM(L8:M8)=SUM(Y8:Z8),"OK","검토")</f>
        <v>OK</v>
      </c>
      <c r="AC8" s="25" t="str">
        <f t="shared" ref="AC8:AC34" si="4">IF(S8="","",IF(S8="도비","세입없음","직접입력"))</f>
        <v>세입없음</v>
      </c>
      <c r="AE8" s="22">
        <f>IF(AC8="","",COUNTIF($AC$7:$AC$37,AC8))</f>
        <v>17</v>
      </c>
      <c r="AF8" s="53" t="str">
        <f t="shared" ref="AF8:AF10" si="5">IF(S8="","",IF(AND(S8="도비",AC8="세입없음"),"OK",IF(AND(S8&lt;&gt;"도비",AC8&lt;&gt;""),"OK","@@")))</f>
        <v>OK</v>
      </c>
      <c r="AH8" s="25" t="str">
        <f t="array" ref="AH8">IF(C8="","",INDEX(구분표!$I$2:$I$313, MATCH(1,(구분표!$E$2:$E$313='17년기금출'!B8)*(구분표!$F$2:$F$313='17년기금출'!C8)*(구분표!$G$2:$G$313='17년기금출'!A8),0)))</f>
        <v>0129</v>
      </c>
      <c r="AJ8" s="25"/>
    </row>
    <row r="9" spans="1:36" ht="50.1" customHeight="1">
      <c r="A9" s="212" t="str">
        <f>IFERROR(VLOOKUP($C9,구분표!$A$2:$C$313,2,FALSE),"")</f>
        <v>기획재정위원회</v>
      </c>
      <c r="B9" s="205" t="str">
        <f>IFERROR(VLOOKUP($C9,구분표!$A$2:$C$313,3,FALSE),"")</f>
        <v>균형발전기획실</v>
      </c>
      <c r="C9" s="210" t="s">
        <v>1103</v>
      </c>
      <c r="D9" s="214" t="s">
        <v>822</v>
      </c>
      <c r="E9" s="166">
        <v>51</v>
      </c>
      <c r="F9" s="165">
        <v>337</v>
      </c>
      <c r="G9" s="200" t="s">
        <v>1105</v>
      </c>
      <c r="H9" s="39">
        <v>200000</v>
      </c>
      <c r="I9" s="37"/>
      <c r="J9" s="40">
        <v>30000</v>
      </c>
      <c r="K9" s="45">
        <f>H9+I9+J9</f>
        <v>230000</v>
      </c>
      <c r="L9" s="228"/>
      <c r="M9" s="229">
        <v>30000</v>
      </c>
      <c r="N9" s="233">
        <f t="shared" ref="N9:N10" si="6">H9+L9+M9</f>
        <v>230000</v>
      </c>
      <c r="O9" s="222" t="str">
        <f t="shared" si="3"/>
        <v>X</v>
      </c>
      <c r="P9" s="224"/>
      <c r="Q9" s="25" t="s">
        <v>1269</v>
      </c>
      <c r="S9" s="25" t="s">
        <v>1269</v>
      </c>
      <c r="T9" s="173">
        <v>0</v>
      </c>
      <c r="U9" s="173">
        <v>30000</v>
      </c>
      <c r="V9" s="25" t="str">
        <f>IF(SUM($I9:$J9)=SUM($T9:$U9),"OK","검토")</f>
        <v>OK</v>
      </c>
      <c r="X9" s="25"/>
      <c r="Y9" s="37">
        <f>IF($S9&lt;&gt;"도비",IF($Q9="국도비","직접입력",SUM($L9:$M9)),)</f>
        <v>0</v>
      </c>
      <c r="Z9" s="37">
        <f>IF($S9="도비",SUM(L9:M9),IF($Q9="국도비","직접입력",SUM(L9:M9)-Y9))</f>
        <v>30000</v>
      </c>
      <c r="AA9" s="25" t="str">
        <f>IF(SUM(L9:M9)=SUM(Y9:Z9),"OK","검토")</f>
        <v>OK</v>
      </c>
      <c r="AC9" s="25" t="str">
        <f t="shared" si="4"/>
        <v>세입없음</v>
      </c>
      <c r="AE9" s="22">
        <f>IF(AC9="","",COUNTIF($AC$7:$AC$37,AC9))</f>
        <v>17</v>
      </c>
      <c r="AF9" s="53" t="str">
        <f t="shared" si="5"/>
        <v>OK</v>
      </c>
      <c r="AH9" s="25" t="str">
        <f t="array" ref="AH9">IF(C9="","",INDEX(구분표!$I$2:$I$313, MATCH(1,(구분표!$E$2:$E$313='17년기금출'!B9)*(구분표!$F$2:$F$313='17년기금출'!C9)*(구분표!$G$2:$G$313='17년기금출'!A9),0)))</f>
        <v>0129</v>
      </c>
      <c r="AJ9" s="25"/>
    </row>
    <row r="10" spans="1:36" ht="50.1" hidden="1" customHeight="1">
      <c r="A10" s="212" t="str">
        <f>IFERROR(VLOOKUP($C10,구분표!$A$2:$C$313,2,FALSE),"")</f>
        <v/>
      </c>
      <c r="B10" s="205" t="str">
        <f>IFERROR(VLOOKUP($C10,구분표!$A$2:$C$313,3,FALSE),"")</f>
        <v/>
      </c>
      <c r="C10" s="210"/>
      <c r="D10" s="214"/>
      <c r="E10" s="215"/>
      <c r="F10" s="214"/>
      <c r="G10" s="214"/>
      <c r="H10" s="39"/>
      <c r="I10" s="37"/>
      <c r="J10" s="40"/>
      <c r="K10" s="45">
        <f t="shared" ref="K10" si="7">H10+I10+J10</f>
        <v>0</v>
      </c>
      <c r="L10" s="228"/>
      <c r="M10" s="229"/>
      <c r="N10" s="233">
        <f t="shared" si="6"/>
        <v>0</v>
      </c>
      <c r="O10" s="222" t="str">
        <f t="shared" si="3"/>
        <v>X</v>
      </c>
      <c r="P10" s="208"/>
      <c r="Q10" s="25"/>
      <c r="S10" s="25"/>
      <c r="T10" s="37">
        <f>IF($S10&lt;&gt;"도비",IF($Q10="국도비","직접입력",SUM($I10:$J10)),)</f>
        <v>0</v>
      </c>
      <c r="U10" s="37">
        <f>IF($S10="도비",SUM($I10:$J10),IF($Q10="국도비","직접입력",SUM($I10:$J10)-$T10))</f>
        <v>0</v>
      </c>
      <c r="V10" s="25" t="str">
        <f>IF(SUM($I10:$J10)=SUM($T10:$U10),"OK","검토")</f>
        <v>OK</v>
      </c>
      <c r="X10" s="25"/>
      <c r="Y10" s="37">
        <f>IF($S10&lt;&gt;"도비",IF($Q10="국도비","직접입력",SUM($L10:$M10)),)</f>
        <v>0</v>
      </c>
      <c r="Z10" s="37">
        <f>IF($S10="도비",SUM(L10:M10),IF($Q10="국도비","직접입력",SUM(L10:M10)-Y10))</f>
        <v>0</v>
      </c>
      <c r="AA10" s="25" t="str">
        <f>IF(SUM(L10:M10)=SUM(Y10:Z10),"OK","검토")</f>
        <v>OK</v>
      </c>
      <c r="AC10" s="25" t="str">
        <f t="shared" si="4"/>
        <v/>
      </c>
      <c r="AE10" s="22" t="str">
        <f>IF(AC10="","",COUNTIF($AC$7:$AC$37,AC10))</f>
        <v/>
      </c>
      <c r="AF10" s="53" t="str">
        <f t="shared" si="5"/>
        <v/>
      </c>
      <c r="AH10" s="25" t="str">
        <f t="array" ref="AH10">IF(C10="","",INDEX(구분표!$I$2:$I$313, MATCH(1,(구분표!$E$2:$E$313='17년기금출'!B10)*(구분표!$F$2:$F$313='17년기금출'!C10)*(구분표!$G$2:$G$313='17년기금출'!A10),0)))</f>
        <v/>
      </c>
      <c r="AJ10" s="25"/>
    </row>
    <row r="11" spans="1:36" ht="50.1" customHeight="1">
      <c r="A11" s="218" t="s">
        <v>1108</v>
      </c>
      <c r="B11" s="219"/>
      <c r="C11" s="220"/>
      <c r="D11" s="219"/>
      <c r="E11" s="220"/>
      <c r="F11" s="219"/>
      <c r="G11" s="191"/>
      <c r="H11" s="243">
        <f t="shared" ref="H11:N11" si="8">SUBTOTAL(9,H12:H13)</f>
        <v>10063817</v>
      </c>
      <c r="I11" s="243">
        <f t="shared" si="8"/>
        <v>0</v>
      </c>
      <c r="J11" s="243">
        <f t="shared" si="8"/>
        <v>2000000</v>
      </c>
      <c r="K11" s="244">
        <f t="shared" si="8"/>
        <v>12063817</v>
      </c>
      <c r="L11" s="245">
        <f t="shared" si="8"/>
        <v>0</v>
      </c>
      <c r="M11" s="243">
        <f t="shared" si="8"/>
        <v>0</v>
      </c>
      <c r="N11" s="237">
        <f t="shared" si="8"/>
        <v>10063817</v>
      </c>
      <c r="O11" s="227"/>
      <c r="P11" s="221"/>
      <c r="Q11" s="25"/>
      <c r="S11" s="25"/>
      <c r="T11" s="37"/>
      <c r="U11" s="37"/>
      <c r="V11" s="25"/>
      <c r="X11" s="25"/>
      <c r="Y11" s="37"/>
      <c r="Z11" s="37"/>
      <c r="AA11" s="25"/>
      <c r="AC11" s="25" t="str">
        <f t="shared" si="4"/>
        <v/>
      </c>
      <c r="AE11" s="22"/>
      <c r="AF11" s="53"/>
      <c r="AH11" s="25"/>
      <c r="AJ11" s="25"/>
    </row>
    <row r="12" spans="1:36" ht="50.1" customHeight="1">
      <c r="A12" s="212" t="str">
        <f>IFERROR(VLOOKUP($C12,구분표!$A$2:$C$313,2,FALSE),"")</f>
        <v>경제과학기술위원회</v>
      </c>
      <c r="B12" s="205" t="str">
        <f>IFERROR(VLOOKUP($C12,구분표!$A$2:$C$313,3,FALSE),"")</f>
        <v>경제실</v>
      </c>
      <c r="C12" s="210" t="s">
        <v>119</v>
      </c>
      <c r="D12" s="214" t="s">
        <v>822</v>
      </c>
      <c r="E12" s="215">
        <v>83</v>
      </c>
      <c r="F12" s="214">
        <v>1159</v>
      </c>
      <c r="G12" s="200" t="s">
        <v>1112</v>
      </c>
      <c r="H12" s="39">
        <v>10063817</v>
      </c>
      <c r="I12" s="37"/>
      <c r="J12" s="40">
        <v>2000000</v>
      </c>
      <c r="K12" s="45">
        <f>H12+I12+J12</f>
        <v>12063817</v>
      </c>
      <c r="L12" s="228"/>
      <c r="M12" s="229">
        <v>0</v>
      </c>
      <c r="N12" s="233">
        <f t="shared" ref="N12:N13" si="9">H12+L12+M12</f>
        <v>10063817</v>
      </c>
      <c r="O12" s="222" t="str">
        <f t="shared" ref="O12:O13" si="10">IF(AND((K12=0),(N12&gt;0)),"O",IF(AND((I12&lt;0),(K12-N12&lt;0)),"O","X"))</f>
        <v>X</v>
      </c>
      <c r="P12" s="208"/>
      <c r="Q12" s="25" t="s">
        <v>883</v>
      </c>
      <c r="S12" s="25" t="s">
        <v>883</v>
      </c>
      <c r="T12" s="37">
        <v>0</v>
      </c>
      <c r="U12" s="37">
        <v>2000000</v>
      </c>
      <c r="V12" s="25" t="str">
        <f>IF(SUM($I12:$J12)=SUM($T12:$U12),"OK","검토")</f>
        <v>OK</v>
      </c>
      <c r="X12" s="25"/>
      <c r="Y12" s="37">
        <f>IF($S12&lt;&gt;"도비",IF($Q12="국도비","직접입력",SUM($L12:$M12)),)</f>
        <v>0</v>
      </c>
      <c r="Z12" s="37">
        <f>IF($S12="도비",SUM(L12:M12),IF($Q12="국도비","직접입력",SUM(L12:M12)-Y12))</f>
        <v>0</v>
      </c>
      <c r="AA12" s="25" t="str">
        <f>IF(SUM(L12:M12)=SUM(Y12:Z12),"OK","검토")</f>
        <v>OK</v>
      </c>
      <c r="AC12" s="25" t="str">
        <f t="shared" si="4"/>
        <v>세입없음</v>
      </c>
      <c r="AE12" s="22">
        <f>IF(AC12="","",COUNTIF($AC$7:$AC$37,AC12))</f>
        <v>17</v>
      </c>
      <c r="AF12" s="53" t="str">
        <f t="shared" ref="AF12:AF13" si="11">IF(S12="","",IF(AND(S12="도비",AC12="세입없음"),"OK",IF(AND(S12&lt;&gt;"도비",AC12&lt;&gt;""),"OK","@@")))</f>
        <v>OK</v>
      </c>
      <c r="AH12" s="25" t="str">
        <f t="array" ref="AH12">IF(C12="","",INDEX(구분표!$I$2:$I$313, MATCH(1,(구분표!$E$2:$E$313='17년기금출'!B12)*(구분표!$F$2:$F$313='17년기금출'!C12)*(구분표!$G$2:$G$313='17년기금출'!A12),0)))</f>
        <v>0136</v>
      </c>
      <c r="AJ12" s="25"/>
    </row>
    <row r="13" spans="1:36" ht="50.1" hidden="1" customHeight="1">
      <c r="A13" s="212" t="str">
        <f>IFERROR(VLOOKUP($C13,구분표!$A$2:$C$313,2,FALSE),"")</f>
        <v/>
      </c>
      <c r="B13" s="205" t="str">
        <f>IFERROR(VLOOKUP($C13,구분표!$A$2:$C$313,3,FALSE),"")</f>
        <v/>
      </c>
      <c r="C13" s="210"/>
      <c r="D13" s="214"/>
      <c r="E13" s="215"/>
      <c r="F13" s="214"/>
      <c r="G13" s="214"/>
      <c r="H13" s="39"/>
      <c r="I13" s="37"/>
      <c r="J13" s="40"/>
      <c r="K13" s="45">
        <f t="shared" ref="K13" si="12">H13+I13+J13</f>
        <v>0</v>
      </c>
      <c r="L13" s="228"/>
      <c r="M13" s="229"/>
      <c r="N13" s="233">
        <f t="shared" si="9"/>
        <v>0</v>
      </c>
      <c r="O13" s="222" t="str">
        <f t="shared" si="10"/>
        <v>X</v>
      </c>
      <c r="P13" s="208"/>
      <c r="Q13" s="25"/>
      <c r="S13" s="25"/>
      <c r="T13" s="37">
        <f>IF($S13&lt;&gt;"도비",IF($Q13="국도비","직접입력",SUM($I13:$J13)),)</f>
        <v>0</v>
      </c>
      <c r="U13" s="37">
        <f>IF($S13="도비",SUM($I13:$J13),IF($Q13="국도비","직접입력",SUM($I13:$J13)-$T13))</f>
        <v>0</v>
      </c>
      <c r="V13" s="25" t="str">
        <f>IF(SUM($I13:$J13)=SUM($T13:$U13),"OK","검토")</f>
        <v>OK</v>
      </c>
      <c r="X13" s="25"/>
      <c r="Y13" s="37">
        <f>IF($S13&lt;&gt;"도비",IF($Q13="국도비","직접입력",SUM($L13:$M13)),)</f>
        <v>0</v>
      </c>
      <c r="Z13" s="37">
        <f>IF($S13="도비",SUM(L13:M13),IF($Q13="국도비","직접입력",SUM(L13:M13)-Y13))</f>
        <v>0</v>
      </c>
      <c r="AA13" s="25" t="str">
        <f>IF(SUM(L13:M13)=SUM(Y13:Z13),"OK","검토")</f>
        <v>OK</v>
      </c>
      <c r="AC13" s="25" t="str">
        <f t="shared" si="4"/>
        <v/>
      </c>
      <c r="AE13" s="22" t="str">
        <f>IF(AC13="","",COUNTIF($AC$7:$AC$37,AC13))</f>
        <v/>
      </c>
      <c r="AF13" s="53" t="str">
        <f t="shared" si="11"/>
        <v/>
      </c>
      <c r="AH13" s="25" t="str">
        <f t="array" ref="AH13">IF(C13="","",INDEX(구분표!$I$2:$I$313, MATCH(1,(구분표!$E$2:$E$313='17년기금출'!B13)*(구분표!$F$2:$F$313='17년기금출'!C13)*(구분표!$G$2:$G$313='17년기금출'!A13),0)))</f>
        <v/>
      </c>
      <c r="AJ13" s="25"/>
    </row>
    <row r="14" spans="1:36" ht="50.1" customHeight="1">
      <c r="A14" s="218" t="s">
        <v>2049</v>
      </c>
      <c r="B14" s="219"/>
      <c r="C14" s="220"/>
      <c r="D14" s="219"/>
      <c r="E14" s="220"/>
      <c r="F14" s="219"/>
      <c r="G14" s="191"/>
      <c r="H14" s="243">
        <f t="shared" ref="H14:N14" si="13">SUBTOTAL(9,H15:H18)</f>
        <v>10216015</v>
      </c>
      <c r="I14" s="243">
        <f t="shared" si="13"/>
        <v>0</v>
      </c>
      <c r="J14" s="243">
        <f t="shared" si="13"/>
        <v>0</v>
      </c>
      <c r="K14" s="244">
        <f t="shared" si="13"/>
        <v>10216015</v>
      </c>
      <c r="L14" s="245">
        <f t="shared" si="13"/>
        <v>-10216015</v>
      </c>
      <c r="M14" s="243">
        <f t="shared" si="13"/>
        <v>0</v>
      </c>
      <c r="N14" s="237">
        <f t="shared" si="13"/>
        <v>0</v>
      </c>
      <c r="O14" s="227"/>
      <c r="P14" s="221"/>
      <c r="Q14" s="25"/>
      <c r="S14" s="25"/>
      <c r="T14" s="37"/>
      <c r="U14" s="37"/>
      <c r="V14" s="25"/>
      <c r="X14" s="25"/>
      <c r="Y14" s="37"/>
      <c r="Z14" s="37"/>
      <c r="AA14" s="25"/>
      <c r="AC14" s="25" t="str">
        <f t="shared" ref="AC14:AC18" si="14">IF(S14="","",IF(S14="도비","세입없음","직접입력"))</f>
        <v/>
      </c>
      <c r="AE14" s="22"/>
      <c r="AF14" s="53"/>
      <c r="AH14" s="25"/>
      <c r="AJ14" s="25"/>
    </row>
    <row r="15" spans="1:36" ht="50.1" customHeight="1">
      <c r="A15" s="212" t="str">
        <f>IFERROR(VLOOKUP($C15,구분표!$A$2:$C$313,2,FALSE),"")</f>
        <v>보건복지위원회</v>
      </c>
      <c r="B15" s="205" t="str">
        <f>IFERROR(VLOOKUP($C15,구분표!$A$2:$C$313,3,FALSE),"")</f>
        <v>보건복지국</v>
      </c>
      <c r="C15" s="210" t="s">
        <v>2050</v>
      </c>
      <c r="D15" s="214" t="s">
        <v>822</v>
      </c>
      <c r="E15" s="215">
        <v>181</v>
      </c>
      <c r="F15" s="214">
        <v>876</v>
      </c>
      <c r="G15" s="200" t="s">
        <v>2057</v>
      </c>
      <c r="H15" s="39">
        <v>63000</v>
      </c>
      <c r="I15" s="37"/>
      <c r="J15" s="40"/>
      <c r="K15" s="45">
        <f>H15+I15+J15</f>
        <v>63000</v>
      </c>
      <c r="L15" s="236">
        <v>-63000</v>
      </c>
      <c r="M15" s="238"/>
      <c r="N15" s="233">
        <f t="shared" ref="N15:N18" si="15">H15+L15+M15</f>
        <v>0</v>
      </c>
      <c r="O15" s="222" t="str">
        <f t="shared" ref="O15:O18" si="16">IF(AND((K15=0),(N15&gt;0)),"O",IF(AND((I15&lt;0),(K15-N15&lt;0)),"O","X"))</f>
        <v>X</v>
      </c>
      <c r="P15" s="224"/>
      <c r="Q15" s="25" t="s">
        <v>489</v>
      </c>
      <c r="S15" s="25" t="s">
        <v>489</v>
      </c>
      <c r="T15" s="37">
        <f>IF($S15&lt;&gt;"도비",IF($Q15="국도비","직접입력",SUM($I15:$J15)),)</f>
        <v>0</v>
      </c>
      <c r="U15" s="37">
        <f>IF($S15="도비",SUM($I15:$J15),IF($Q15="국도비","직접입력",SUM($I15:$J15)-$T15))</f>
        <v>0</v>
      </c>
      <c r="V15" s="25" t="str">
        <f>IF(SUM($I15:$J15)=SUM($T15:$U15),"OK","검토")</f>
        <v>OK</v>
      </c>
      <c r="X15" s="25" t="s">
        <v>489</v>
      </c>
      <c r="Y15" s="37">
        <f>IF($S15&lt;&gt;"도비",IF($Q15="국도비","직접입력",SUM($L15:$M15)),)</f>
        <v>0</v>
      </c>
      <c r="Z15" s="37">
        <f>IF($S15="도비",SUM(L15:M15),IF($Q15="국도비","직접입력",SUM(L15:M15)-Y15))</f>
        <v>-63000</v>
      </c>
      <c r="AA15" s="25" t="str">
        <f>IF(SUM(L15:M15)=SUM(Y15:Z15),"OK","검토")</f>
        <v>OK</v>
      </c>
      <c r="AC15" s="25" t="str">
        <f t="shared" si="14"/>
        <v>세입없음</v>
      </c>
      <c r="AE15" s="22">
        <f>IF(AC15="","",COUNTIF($AC$7:$AC$37,AC15))</f>
        <v>17</v>
      </c>
      <c r="AF15" s="53" t="str">
        <f t="shared" ref="AF15:AF18" si="17">IF(S15="","",IF(AND(S15="도비",AC15="세입없음"),"OK",IF(AND(S15&lt;&gt;"도비",AC15&lt;&gt;""),"OK","@@")))</f>
        <v>OK</v>
      </c>
      <c r="AH15" s="25" t="str">
        <f t="array" ref="AH15">IF(C15="","",INDEX(구분표!$I$2:$I$313, MATCH(1,(구분표!$E$2:$E$313='17년기금출'!B15)*(구분표!$F$2:$F$313='17년기금출'!C15)*(구분표!$G$2:$G$313='17년기금출'!A15),0)))</f>
        <v>0246</v>
      </c>
      <c r="AJ15" s="25"/>
    </row>
    <row r="16" spans="1:36" ht="50.1" customHeight="1">
      <c r="A16" s="212" t="str">
        <f>IFERROR(VLOOKUP($C16,구분표!$A$2:$C$313,2,FALSE),"")</f>
        <v>보건복지위원회</v>
      </c>
      <c r="B16" s="205" t="str">
        <f>IFERROR(VLOOKUP($C16,구분표!$A$2:$C$313,3,FALSE),"")</f>
        <v>보건복지국</v>
      </c>
      <c r="C16" s="210" t="s">
        <v>2050</v>
      </c>
      <c r="D16" s="214" t="s">
        <v>822</v>
      </c>
      <c r="E16" s="215">
        <v>181</v>
      </c>
      <c r="F16" s="214">
        <v>876</v>
      </c>
      <c r="G16" s="200" t="s">
        <v>2059</v>
      </c>
      <c r="H16" s="39">
        <v>37000</v>
      </c>
      <c r="I16" s="37"/>
      <c r="J16" s="40"/>
      <c r="K16" s="45">
        <f t="shared" ref="K16:K18" si="18">H16+I16+J16</f>
        <v>37000</v>
      </c>
      <c r="L16" s="236">
        <v>-37000</v>
      </c>
      <c r="M16" s="238"/>
      <c r="N16" s="233">
        <f t="shared" si="15"/>
        <v>0</v>
      </c>
      <c r="O16" s="222" t="str">
        <f t="shared" si="16"/>
        <v>X</v>
      </c>
      <c r="P16" s="224"/>
      <c r="Q16" s="25" t="s">
        <v>489</v>
      </c>
      <c r="S16" s="25" t="s">
        <v>489</v>
      </c>
      <c r="T16" s="37">
        <f>IF($S16&lt;&gt;"도비",IF($Q16="국도비","직접입력",SUM($I16:$J16)),)</f>
        <v>0</v>
      </c>
      <c r="U16" s="37">
        <f>IF($S16="도비",SUM($I16:$J16),IF($Q16="국도비","직접입력",SUM($I16:$J16)-$T16))</f>
        <v>0</v>
      </c>
      <c r="V16" s="25" t="str">
        <f>IF(SUM($I16:$J16)=SUM($T16:$U16),"OK","검토")</f>
        <v>OK</v>
      </c>
      <c r="X16" s="25" t="s">
        <v>489</v>
      </c>
      <c r="Y16" s="37">
        <f>IF($S16&lt;&gt;"도비",IF($Q16="국도비","직접입력",SUM($L16:$M16)),)</f>
        <v>0</v>
      </c>
      <c r="Z16" s="37">
        <f>IF($S16="도비",SUM(L16:M16),IF($Q16="국도비","직접입력",SUM(L16:M16)-Y16))</f>
        <v>-37000</v>
      </c>
      <c r="AA16" s="25" t="str">
        <f>IF(SUM(L16:M16)=SUM(Y16:Z16),"OK","검토")</f>
        <v>OK</v>
      </c>
      <c r="AC16" s="25" t="str">
        <f t="shared" si="14"/>
        <v>세입없음</v>
      </c>
      <c r="AE16" s="22">
        <f>IF(AC16="","",COUNTIF($AC$7:$AC$37,AC16))</f>
        <v>17</v>
      </c>
      <c r="AF16" s="53" t="str">
        <f t="shared" si="17"/>
        <v>OK</v>
      </c>
      <c r="AH16" s="25" t="str">
        <f t="array" ref="AH16">IF(C16="","",INDEX(구분표!$I$2:$I$313, MATCH(1,(구분표!$E$2:$E$313='17년기금출'!B16)*(구분표!$F$2:$F$313='17년기금출'!C16)*(구분표!$G$2:$G$313='17년기금출'!A16),0)))</f>
        <v>0246</v>
      </c>
      <c r="AJ16" s="25"/>
    </row>
    <row r="17" spans="1:36" ht="50.1" customHeight="1">
      <c r="A17" s="212" t="str">
        <f>IFERROR(VLOOKUP($C17,구분표!$A$2:$C$313,2,FALSE),"")</f>
        <v>보건복지위원회</v>
      </c>
      <c r="B17" s="205" t="str">
        <f>IFERROR(VLOOKUP($C17,구분표!$A$2:$C$313,3,FALSE),"")</f>
        <v>보건복지국</v>
      </c>
      <c r="C17" s="210" t="s">
        <v>2050</v>
      </c>
      <c r="D17" s="214" t="s">
        <v>822</v>
      </c>
      <c r="E17" s="215">
        <v>181</v>
      </c>
      <c r="F17" s="214">
        <v>876</v>
      </c>
      <c r="G17" s="200" t="s">
        <v>2061</v>
      </c>
      <c r="H17" s="39">
        <v>50000</v>
      </c>
      <c r="I17" s="37"/>
      <c r="J17" s="40"/>
      <c r="K17" s="45">
        <f t="shared" si="18"/>
        <v>50000</v>
      </c>
      <c r="L17" s="236">
        <v>-50000</v>
      </c>
      <c r="M17" s="238"/>
      <c r="N17" s="233">
        <f t="shared" si="15"/>
        <v>0</v>
      </c>
      <c r="O17" s="222" t="str">
        <f t="shared" si="16"/>
        <v>X</v>
      </c>
      <c r="P17" s="224"/>
      <c r="Q17" s="25" t="s">
        <v>489</v>
      </c>
      <c r="S17" s="25" t="s">
        <v>489</v>
      </c>
      <c r="T17" s="37">
        <f>IF($S17&lt;&gt;"도비",IF($Q17="국도비","직접입력",SUM($I17:$J17)),)</f>
        <v>0</v>
      </c>
      <c r="U17" s="37">
        <f>IF($S17="도비",SUM($I17:$J17),IF($Q17="국도비","직접입력",SUM($I17:$J17)-$T17))</f>
        <v>0</v>
      </c>
      <c r="V17" s="25" t="str">
        <f>IF(SUM($I17:$J17)=SUM($T17:$U17),"OK","검토")</f>
        <v>OK</v>
      </c>
      <c r="X17" s="25" t="s">
        <v>489</v>
      </c>
      <c r="Y17" s="37">
        <f>IF($S17&lt;&gt;"도비",IF($Q17="국도비","직접입력",SUM($L17:$M17)),)</f>
        <v>0</v>
      </c>
      <c r="Z17" s="37">
        <f>IF($S17="도비",SUM(L17:M17),IF($Q17="국도비","직접입력",SUM(L17:M17)-Y17))</f>
        <v>-50000</v>
      </c>
      <c r="AA17" s="25" t="str">
        <f>IF(SUM(L17:M17)=SUM(Y17:Z17),"OK","검토")</f>
        <v>OK</v>
      </c>
      <c r="AC17" s="25" t="str">
        <f t="shared" si="14"/>
        <v>세입없음</v>
      </c>
      <c r="AE17" s="22">
        <f>IF(AC17="","",COUNTIF($AC$7:$AC$37,AC17))</f>
        <v>17</v>
      </c>
      <c r="AF17" s="53" t="str">
        <f t="shared" si="17"/>
        <v>OK</v>
      </c>
      <c r="AH17" s="25" t="str">
        <f t="array" ref="AH17">IF(C17="","",INDEX(구분표!$I$2:$I$313, MATCH(1,(구분표!$E$2:$E$313='17년기금출'!B17)*(구분표!$F$2:$F$313='17년기금출'!C17)*(구분표!$G$2:$G$313='17년기금출'!A17),0)))</f>
        <v>0246</v>
      </c>
      <c r="AJ17" s="25"/>
    </row>
    <row r="18" spans="1:36" ht="50.1" customHeight="1">
      <c r="A18" s="212" t="str">
        <f>IFERROR(VLOOKUP($C18,구분표!$A$2:$C$313,2,FALSE),"")</f>
        <v>보건복지위원회</v>
      </c>
      <c r="B18" s="205" t="str">
        <f>IFERROR(VLOOKUP($C18,구분표!$A$2:$C$313,3,FALSE),"")</f>
        <v>보건복지국</v>
      </c>
      <c r="C18" s="210" t="s">
        <v>2050</v>
      </c>
      <c r="D18" s="214" t="s">
        <v>822</v>
      </c>
      <c r="E18" s="215">
        <v>181</v>
      </c>
      <c r="F18" s="214">
        <v>876</v>
      </c>
      <c r="G18" s="197" t="s">
        <v>2062</v>
      </c>
      <c r="H18" s="39">
        <v>10066015</v>
      </c>
      <c r="I18" s="37"/>
      <c r="J18" s="40"/>
      <c r="K18" s="45">
        <f t="shared" si="18"/>
        <v>10066015</v>
      </c>
      <c r="L18" s="228">
        <v>-10066015</v>
      </c>
      <c r="M18" s="229"/>
      <c r="N18" s="233">
        <f t="shared" si="15"/>
        <v>0</v>
      </c>
      <c r="O18" s="222" t="str">
        <f t="shared" si="16"/>
        <v>X</v>
      </c>
      <c r="P18" s="208"/>
      <c r="Q18" s="25" t="s">
        <v>489</v>
      </c>
      <c r="S18" s="25" t="s">
        <v>489</v>
      </c>
      <c r="T18" s="38">
        <f>IF($S18&lt;&gt;"도비",IF($Q18="국도비","직접입력",SUM($I18:$J18)),)</f>
        <v>0</v>
      </c>
      <c r="U18" s="38">
        <f>IF($S18="도비",SUM($I18:$J18),IF($Q18="국도비","직접입력",SUM($I18:$J18)-$T18))</f>
        <v>0</v>
      </c>
      <c r="V18" s="26" t="str">
        <f>IF(SUM($I18:$J18)=SUM($T18:$U18),"OK","검토")</f>
        <v>OK</v>
      </c>
      <c r="X18" s="25" t="s">
        <v>489</v>
      </c>
      <c r="Y18" s="38">
        <f>IF($S18&lt;&gt;"도비",IF($Q18="국도비","직접입력",SUM($L18:$M18)),)</f>
        <v>0</v>
      </c>
      <c r="Z18" s="38">
        <f>IF($S18="도비",SUM(L18:M18),IF($Q18="국도비","직접입력",SUM(L18:M18)-Y18))</f>
        <v>-10066015</v>
      </c>
      <c r="AA18" s="26" t="str">
        <f>IF(SUM(L18:M18)=SUM(Y18:Z18),"OK","검토")</f>
        <v>OK</v>
      </c>
      <c r="AC18" s="26" t="str">
        <f t="shared" si="14"/>
        <v>세입없음</v>
      </c>
      <c r="AE18" s="23">
        <f>IF(AC18="","",COUNTIF($AC$7:$AC$37,AC18))</f>
        <v>17</v>
      </c>
      <c r="AF18" s="54" t="str">
        <f t="shared" si="17"/>
        <v>OK</v>
      </c>
      <c r="AH18" s="26" t="str">
        <f t="array" ref="AH18">IF(C18="","",INDEX(구분표!$I$2:$I$313, MATCH(1,(구분표!$E$2:$E$313='17년기금출'!B18)*(구분표!$F$2:$F$313='17년기금출'!C18)*(구분표!$G$2:$G$313='17년기금출'!A18),0)))</f>
        <v>0246</v>
      </c>
      <c r="AJ18" s="26"/>
    </row>
    <row r="19" spans="1:36" ht="50.1" customHeight="1">
      <c r="A19" s="218" t="s">
        <v>2048</v>
      </c>
      <c r="B19" s="219"/>
      <c r="C19" s="220"/>
      <c r="D19" s="219"/>
      <c r="E19" s="220"/>
      <c r="F19" s="219"/>
      <c r="G19" s="191"/>
      <c r="H19" s="243">
        <f t="shared" ref="H19:N19" si="19">SUBTOTAL(9,H20:H23)</f>
        <v>0</v>
      </c>
      <c r="I19" s="243">
        <f t="shared" si="19"/>
        <v>0</v>
      </c>
      <c r="J19" s="243">
        <f t="shared" si="19"/>
        <v>0</v>
      </c>
      <c r="K19" s="244">
        <f t="shared" si="19"/>
        <v>0</v>
      </c>
      <c r="L19" s="245">
        <f t="shared" si="19"/>
        <v>0</v>
      </c>
      <c r="M19" s="243">
        <f t="shared" si="19"/>
        <v>10216015</v>
      </c>
      <c r="N19" s="237">
        <f t="shared" si="19"/>
        <v>10216015</v>
      </c>
      <c r="O19" s="227"/>
      <c r="P19" s="221"/>
      <c r="Q19" s="25"/>
      <c r="S19" s="25"/>
      <c r="T19" s="37"/>
      <c r="U19" s="37"/>
      <c r="V19" s="25"/>
      <c r="X19" s="25"/>
      <c r="Y19" s="37"/>
      <c r="Z19" s="37"/>
      <c r="AA19" s="25"/>
      <c r="AC19" s="25" t="str">
        <f t="shared" ref="AC19:AC23" si="20">IF(S19="","",IF(S19="도비","세입없음","직접입력"))</f>
        <v/>
      </c>
      <c r="AE19" s="22"/>
      <c r="AF19" s="53"/>
      <c r="AH19" s="25"/>
      <c r="AJ19" s="25"/>
    </row>
    <row r="20" spans="1:36" ht="50.1" customHeight="1">
      <c r="A20" s="212" t="str">
        <f>IFERROR(VLOOKUP($C20,구분표!$A$2:$C$313,2,FALSE),"")</f>
        <v>보건복지위원회</v>
      </c>
      <c r="B20" s="205" t="str">
        <f>IFERROR(VLOOKUP($C20,구분표!$A$2:$C$313,3,FALSE),"")</f>
        <v>보건복지국</v>
      </c>
      <c r="C20" s="210" t="s">
        <v>2050</v>
      </c>
      <c r="D20" s="214" t="s">
        <v>1986</v>
      </c>
      <c r="E20" s="215"/>
      <c r="F20" s="214"/>
      <c r="G20" s="200" t="s">
        <v>2056</v>
      </c>
      <c r="H20" s="39">
        <v>0</v>
      </c>
      <c r="I20" s="37"/>
      <c r="J20" s="40"/>
      <c r="K20" s="45">
        <f>H20+I20+J20</f>
        <v>0</v>
      </c>
      <c r="L20" s="236"/>
      <c r="M20" s="238">
        <v>63000</v>
      </c>
      <c r="N20" s="233">
        <f t="shared" ref="N20:N23" si="21">H20+L20+M20</f>
        <v>63000</v>
      </c>
      <c r="O20" s="222" t="str">
        <f t="shared" ref="O20:O23" si="22">IF(AND((K20=0),(N20&gt;0)),"O",IF(AND((I20&lt;0),(K20-N20&lt;0)),"O","X"))</f>
        <v>O</v>
      </c>
      <c r="P20" s="224"/>
      <c r="Q20" s="25" t="s">
        <v>489</v>
      </c>
      <c r="S20" s="25" t="s">
        <v>489</v>
      </c>
      <c r="T20" s="37">
        <f>IF($S20&lt;&gt;"도비",IF($Q20="국도비","직접입력",SUM($I20:$J20)),)</f>
        <v>0</v>
      </c>
      <c r="U20" s="37">
        <f>IF($S20="도비",SUM($I20:$J20),IF($Q20="국도비","직접입력",SUM($I20:$J20)-$T20))</f>
        <v>0</v>
      </c>
      <c r="V20" s="25" t="str">
        <f>IF(SUM($I20:$J20)=SUM($T20:$U20),"OK","검토")</f>
        <v>OK</v>
      </c>
      <c r="X20" s="25" t="s">
        <v>489</v>
      </c>
      <c r="Y20" s="37">
        <f>IF($S20&lt;&gt;"도비",IF($Q20="국도비","직접입력",SUM($L20:$M20)),)</f>
        <v>0</v>
      </c>
      <c r="Z20" s="37">
        <f>IF($S20="도비",SUM(L20:M20),IF($Q20="국도비","직접입력",SUM(L20:M20)-Y20))</f>
        <v>63000</v>
      </c>
      <c r="AA20" s="25" t="str">
        <f>IF(SUM(L20:M20)=SUM(Y20:Z20),"OK","검토")</f>
        <v>OK</v>
      </c>
      <c r="AC20" s="25" t="str">
        <f t="shared" si="20"/>
        <v>세입없음</v>
      </c>
      <c r="AE20" s="22">
        <f>IF(AC20="","",COUNTIF($AC$7:$AC$37,AC20))</f>
        <v>17</v>
      </c>
      <c r="AF20" s="53" t="str">
        <f t="shared" ref="AF20:AF23" si="23">IF(S20="","",IF(AND(S20="도비",AC20="세입없음"),"OK",IF(AND(S20&lt;&gt;"도비",AC20&lt;&gt;""),"OK","@@")))</f>
        <v>OK</v>
      </c>
      <c r="AH20" s="25" t="str">
        <f t="array" ref="AH20">IF(C20="","",INDEX(구분표!$I$2:$I$313, MATCH(1,(구분표!$E$2:$E$313='17년기금출'!B20)*(구분표!$F$2:$F$313='17년기금출'!C20)*(구분표!$G$2:$G$313='17년기금출'!A20),0)))</f>
        <v>0246</v>
      </c>
      <c r="AJ20" s="25"/>
    </row>
    <row r="21" spans="1:36" ht="50.1" customHeight="1">
      <c r="A21" s="212" t="str">
        <f>IFERROR(VLOOKUP($C21,구분표!$A$2:$C$313,2,FALSE),"")</f>
        <v>보건복지위원회</v>
      </c>
      <c r="B21" s="205" t="str">
        <f>IFERROR(VLOOKUP($C21,구분표!$A$2:$C$313,3,FALSE),"")</f>
        <v>보건복지국</v>
      </c>
      <c r="C21" s="210" t="s">
        <v>2050</v>
      </c>
      <c r="D21" s="214" t="s">
        <v>1986</v>
      </c>
      <c r="E21" s="215"/>
      <c r="F21" s="214"/>
      <c r="G21" s="200" t="s">
        <v>2058</v>
      </c>
      <c r="H21" s="39">
        <v>0</v>
      </c>
      <c r="I21" s="37"/>
      <c r="J21" s="40"/>
      <c r="K21" s="45">
        <f t="shared" ref="K21:K23" si="24">H21+I21+J21</f>
        <v>0</v>
      </c>
      <c r="L21" s="236"/>
      <c r="M21" s="238">
        <v>37000</v>
      </c>
      <c r="N21" s="233">
        <f t="shared" si="21"/>
        <v>37000</v>
      </c>
      <c r="O21" s="222" t="str">
        <f t="shared" si="22"/>
        <v>O</v>
      </c>
      <c r="P21" s="224"/>
      <c r="Q21" s="25" t="s">
        <v>489</v>
      </c>
      <c r="S21" s="25" t="s">
        <v>489</v>
      </c>
      <c r="T21" s="37">
        <f>IF($S21&lt;&gt;"도비",IF($Q21="국도비","직접입력",SUM($I21:$J21)),)</f>
        <v>0</v>
      </c>
      <c r="U21" s="37">
        <f>IF($S21="도비",SUM($I21:$J21),IF($Q21="국도비","직접입력",SUM($I21:$J21)-$T21))</f>
        <v>0</v>
      </c>
      <c r="V21" s="25" t="str">
        <f>IF(SUM($I21:$J21)=SUM($T21:$U21),"OK","검토")</f>
        <v>OK</v>
      </c>
      <c r="X21" s="25" t="s">
        <v>489</v>
      </c>
      <c r="Y21" s="37">
        <f>IF($S21&lt;&gt;"도비",IF($Q21="국도비","직접입력",SUM($L21:$M21)),)</f>
        <v>0</v>
      </c>
      <c r="Z21" s="37">
        <f>IF($S21="도비",SUM(L21:M21),IF($Q21="국도비","직접입력",SUM(L21:M21)-Y21))</f>
        <v>37000</v>
      </c>
      <c r="AA21" s="25" t="str">
        <f>IF(SUM(L21:M21)=SUM(Y21:Z21),"OK","검토")</f>
        <v>OK</v>
      </c>
      <c r="AC21" s="25" t="str">
        <f t="shared" si="20"/>
        <v>세입없음</v>
      </c>
      <c r="AE21" s="22">
        <f>IF(AC21="","",COUNTIF($AC$7:$AC$37,AC21))</f>
        <v>17</v>
      </c>
      <c r="AF21" s="53" t="str">
        <f t="shared" si="23"/>
        <v>OK</v>
      </c>
      <c r="AH21" s="25" t="str">
        <f t="array" ref="AH21">IF(C21="","",INDEX(구분표!$I$2:$I$313, MATCH(1,(구분표!$E$2:$E$313='17년기금출'!B21)*(구분표!$F$2:$F$313='17년기금출'!C21)*(구분표!$G$2:$G$313='17년기금출'!A21),0)))</f>
        <v>0246</v>
      </c>
      <c r="AJ21" s="25"/>
    </row>
    <row r="22" spans="1:36" ht="50.1" customHeight="1">
      <c r="A22" s="212" t="str">
        <f>IFERROR(VLOOKUP($C22,구분표!$A$2:$C$313,2,FALSE),"")</f>
        <v>보건복지위원회</v>
      </c>
      <c r="B22" s="205" t="str">
        <f>IFERROR(VLOOKUP($C22,구분표!$A$2:$C$313,3,FALSE),"")</f>
        <v>보건복지국</v>
      </c>
      <c r="C22" s="210" t="s">
        <v>2050</v>
      </c>
      <c r="D22" s="214" t="s">
        <v>1986</v>
      </c>
      <c r="E22" s="215"/>
      <c r="F22" s="214"/>
      <c r="G22" s="200" t="s">
        <v>2060</v>
      </c>
      <c r="H22" s="39">
        <v>0</v>
      </c>
      <c r="I22" s="37"/>
      <c r="J22" s="40"/>
      <c r="K22" s="45">
        <f t="shared" si="24"/>
        <v>0</v>
      </c>
      <c r="L22" s="236"/>
      <c r="M22" s="238">
        <v>50000</v>
      </c>
      <c r="N22" s="233">
        <f t="shared" si="21"/>
        <v>50000</v>
      </c>
      <c r="O22" s="222" t="str">
        <f t="shared" si="22"/>
        <v>O</v>
      </c>
      <c r="P22" s="224"/>
      <c r="Q22" s="25" t="s">
        <v>489</v>
      </c>
      <c r="S22" s="25" t="s">
        <v>489</v>
      </c>
      <c r="T22" s="37">
        <f>IF($S22&lt;&gt;"도비",IF($Q22="국도비","직접입력",SUM($I22:$J22)),)</f>
        <v>0</v>
      </c>
      <c r="U22" s="37">
        <f>IF($S22="도비",SUM($I22:$J22),IF($Q22="국도비","직접입력",SUM($I22:$J22)-$T22))</f>
        <v>0</v>
      </c>
      <c r="V22" s="25" t="str">
        <f>IF(SUM($I22:$J22)=SUM($T22:$U22),"OK","검토")</f>
        <v>OK</v>
      </c>
      <c r="X22" s="25" t="s">
        <v>489</v>
      </c>
      <c r="Y22" s="37">
        <f>IF($S22&lt;&gt;"도비",IF($Q22="국도비","직접입력",SUM($L22:$M22)),)</f>
        <v>0</v>
      </c>
      <c r="Z22" s="37">
        <f>IF($S22="도비",SUM(L22:M22),IF($Q22="국도비","직접입력",SUM(L22:M22)-Y22))</f>
        <v>50000</v>
      </c>
      <c r="AA22" s="25" t="str">
        <f>IF(SUM(L22:M22)=SUM(Y22:Z22),"OK","검토")</f>
        <v>OK</v>
      </c>
      <c r="AC22" s="25" t="str">
        <f t="shared" si="20"/>
        <v>세입없음</v>
      </c>
      <c r="AE22" s="22">
        <f>IF(AC22="","",COUNTIF($AC$7:$AC$37,AC22))</f>
        <v>17</v>
      </c>
      <c r="AF22" s="53" t="str">
        <f t="shared" si="23"/>
        <v>OK</v>
      </c>
      <c r="AH22" s="25" t="str">
        <f t="array" ref="AH22">IF(C22="","",INDEX(구분표!$I$2:$I$313, MATCH(1,(구분표!$E$2:$E$313='17년기금출'!B22)*(구분표!$F$2:$F$313='17년기금출'!C22)*(구분표!$G$2:$G$313='17년기금출'!A22),0)))</f>
        <v>0246</v>
      </c>
      <c r="AJ22" s="25"/>
    </row>
    <row r="23" spans="1:36" ht="50.1" customHeight="1">
      <c r="A23" s="212" t="str">
        <f>IFERROR(VLOOKUP($C23,구분표!$A$2:$C$313,2,FALSE),"")</f>
        <v>보건복지위원회</v>
      </c>
      <c r="B23" s="205" t="str">
        <f>IFERROR(VLOOKUP($C23,구분표!$A$2:$C$313,3,FALSE),"")</f>
        <v>보건복지국</v>
      </c>
      <c r="C23" s="210" t="s">
        <v>2050</v>
      </c>
      <c r="D23" s="214" t="s">
        <v>1986</v>
      </c>
      <c r="E23" s="215"/>
      <c r="F23" s="214"/>
      <c r="G23" s="197" t="s">
        <v>1112</v>
      </c>
      <c r="H23" s="39">
        <v>0</v>
      </c>
      <c r="I23" s="37"/>
      <c r="J23" s="40"/>
      <c r="K23" s="45">
        <f t="shared" si="24"/>
        <v>0</v>
      </c>
      <c r="L23" s="228"/>
      <c r="M23" s="229">
        <v>10066015</v>
      </c>
      <c r="N23" s="233">
        <f t="shared" si="21"/>
        <v>10066015</v>
      </c>
      <c r="O23" s="222" t="str">
        <f t="shared" si="22"/>
        <v>O</v>
      </c>
      <c r="P23" s="208"/>
      <c r="Q23" s="25" t="s">
        <v>489</v>
      </c>
      <c r="S23" s="25" t="s">
        <v>489</v>
      </c>
      <c r="T23" s="38">
        <f>IF($S23&lt;&gt;"도비",IF($Q23="국도비","직접입력",SUM($I23:$J23)),)</f>
        <v>0</v>
      </c>
      <c r="U23" s="38">
        <f>IF($S23="도비",SUM($I23:$J23),IF($Q23="국도비","직접입력",SUM($I23:$J23)-$T23))</f>
        <v>0</v>
      </c>
      <c r="V23" s="26" t="str">
        <f>IF(SUM($I23:$J23)=SUM($T23:$U23),"OK","검토")</f>
        <v>OK</v>
      </c>
      <c r="X23" s="25" t="s">
        <v>489</v>
      </c>
      <c r="Y23" s="38">
        <f>IF($S23&lt;&gt;"도비",IF($Q23="국도비","직접입력",SUM($L23:$M23)),)</f>
        <v>0</v>
      </c>
      <c r="Z23" s="38">
        <f>IF($S23="도비",SUM(L23:M23),IF($Q23="국도비","직접입력",SUM(L23:M23)-Y23))</f>
        <v>10066015</v>
      </c>
      <c r="AA23" s="26" t="str">
        <f>IF(SUM(L23:M23)=SUM(Y23:Z23),"OK","검토")</f>
        <v>OK</v>
      </c>
      <c r="AC23" s="26" t="str">
        <f t="shared" si="20"/>
        <v>세입없음</v>
      </c>
      <c r="AE23" s="23">
        <f>IF(AC23="","",COUNTIF($AC$7:$AC$37,AC23))</f>
        <v>17</v>
      </c>
      <c r="AF23" s="54" t="str">
        <f t="shared" si="23"/>
        <v>OK</v>
      </c>
      <c r="AH23" s="26" t="str">
        <f t="array" ref="AH23">IF(C23="","",INDEX(구분표!$I$2:$I$313, MATCH(1,(구분표!$E$2:$E$313='17년기금출'!B23)*(구분표!$F$2:$F$313='17년기금출'!C23)*(구분표!$G$2:$G$313='17년기금출'!A23),0)))</f>
        <v>0246</v>
      </c>
      <c r="AJ23" s="26"/>
    </row>
    <row r="24" spans="1:36" ht="50.1" customHeight="1">
      <c r="A24" s="218" t="s">
        <v>2063</v>
      </c>
      <c r="B24" s="219"/>
      <c r="C24" s="220"/>
      <c r="D24" s="219"/>
      <c r="E24" s="220"/>
      <c r="F24" s="219"/>
      <c r="G24" s="191"/>
      <c r="H24" s="243">
        <f t="shared" ref="H24:N24" si="25">SUBTOTAL(9,H25:H26)</f>
        <v>2320124168</v>
      </c>
      <c r="I24" s="243">
        <f t="shared" si="25"/>
        <v>0</v>
      </c>
      <c r="J24" s="243">
        <f t="shared" si="25"/>
        <v>0</v>
      </c>
      <c r="K24" s="244">
        <f t="shared" si="25"/>
        <v>2320124168</v>
      </c>
      <c r="L24" s="245">
        <f t="shared" si="25"/>
        <v>-634234000</v>
      </c>
      <c r="M24" s="243">
        <f t="shared" si="25"/>
        <v>0</v>
      </c>
      <c r="N24" s="237">
        <f t="shared" si="25"/>
        <v>1685890168</v>
      </c>
      <c r="O24" s="227"/>
      <c r="P24" s="221"/>
      <c r="Q24" s="25"/>
      <c r="S24" s="25"/>
      <c r="T24" s="37"/>
      <c r="U24" s="37"/>
      <c r="V24" s="25"/>
      <c r="X24" s="25"/>
      <c r="Y24" s="37"/>
      <c r="Z24" s="37"/>
      <c r="AA24" s="25"/>
      <c r="AC24" s="25" t="str">
        <f t="shared" ref="AC24:AC26" si="26">IF(S24="","",IF(S24="도비","세입없음","직접입력"))</f>
        <v/>
      </c>
      <c r="AE24" s="22"/>
      <c r="AF24" s="53"/>
      <c r="AH24" s="25"/>
      <c r="AJ24" s="25"/>
    </row>
    <row r="25" spans="1:36" ht="50.1" customHeight="1">
      <c r="A25" s="212" t="str">
        <f>IFERROR(VLOOKUP($C25,구분표!$A$2:$C$313,2,FALSE),"")</f>
        <v>기획재정위원회</v>
      </c>
      <c r="B25" s="205" t="str">
        <f>IFERROR(VLOOKUP($C25,구분표!$A$2:$C$313,3,FALSE),"")</f>
        <v>기획조정실</v>
      </c>
      <c r="C25" s="210" t="s">
        <v>2064</v>
      </c>
      <c r="D25" s="214" t="s">
        <v>822</v>
      </c>
      <c r="E25" s="215">
        <v>41</v>
      </c>
      <c r="F25" s="214"/>
      <c r="G25" s="200" t="s">
        <v>2062</v>
      </c>
      <c r="H25" s="39">
        <v>2320124168</v>
      </c>
      <c r="I25" s="37"/>
      <c r="J25" s="40"/>
      <c r="K25" s="45">
        <f>H25+I25+J25</f>
        <v>2320124168</v>
      </c>
      <c r="L25" s="236">
        <v>-634234000</v>
      </c>
      <c r="M25" s="238"/>
      <c r="N25" s="233">
        <f t="shared" ref="N25:N26" si="27">H25+L25+M25</f>
        <v>1685890168</v>
      </c>
      <c r="O25" s="222" t="str">
        <f t="shared" ref="O25:O26" si="28">IF(AND((K25=0),(N25&gt;0)),"O",IF(AND((I25&lt;0),(K25-N25&lt;0)),"O","X"))</f>
        <v>X</v>
      </c>
      <c r="P25" s="224"/>
      <c r="Q25" s="25" t="s">
        <v>489</v>
      </c>
      <c r="S25" s="25" t="s">
        <v>489</v>
      </c>
      <c r="T25" s="37">
        <f>IF($S25&lt;&gt;"도비",IF($Q25="국도비","직접입력",SUM($I25:$J25)),)</f>
        <v>0</v>
      </c>
      <c r="U25" s="37">
        <f>IF($S25="도비",SUM($I25:$J25),IF($Q25="국도비","직접입력",SUM($I25:$J25)-$T25))</f>
        <v>0</v>
      </c>
      <c r="V25" s="25" t="str">
        <f>IF(SUM($I25:$J25)=SUM($T25:$U25),"OK","검토")</f>
        <v>OK</v>
      </c>
      <c r="X25" s="25" t="s">
        <v>489</v>
      </c>
      <c r="Y25" s="37">
        <f>IF($S25&lt;&gt;"도비",IF($Q25="국도비","직접입력",SUM($L25:$M25)),)</f>
        <v>0</v>
      </c>
      <c r="Z25" s="37">
        <f>IF($S25="도비",SUM(L25:M25),IF($Q25="국도비","직접입력",SUM(L25:M25)-Y25))</f>
        <v>-634234000</v>
      </c>
      <c r="AA25" s="25" t="str">
        <f>IF(SUM(L25:M25)=SUM(Y25:Z25),"OK","검토")</f>
        <v>OK</v>
      </c>
      <c r="AC25" s="25" t="str">
        <f t="shared" si="26"/>
        <v>세입없음</v>
      </c>
      <c r="AE25" s="22">
        <f>IF(AC25="","",COUNTIF($AC$7:$AC$37,AC25))</f>
        <v>17</v>
      </c>
      <c r="AF25" s="53" t="str">
        <f t="shared" ref="AF25:AF26" si="29">IF(S25="","",IF(AND(S25="도비",AC25="세입없음"),"OK",IF(AND(S25&lt;&gt;"도비",AC25&lt;&gt;""),"OK","@@")))</f>
        <v>OK</v>
      </c>
      <c r="AH25" s="25" t="str">
        <f t="array" ref="AH25">IF(C25="","",INDEX(구분표!$I$2:$I$313, MATCH(1,(구분표!$E$2:$E$313='17년기금출'!B25)*(구분표!$F$2:$F$313='17년기금출'!C25)*(구분표!$G$2:$G$313='17년기금출'!A25),0)))</f>
        <v>0119</v>
      </c>
      <c r="AJ25" s="25"/>
    </row>
    <row r="26" spans="1:36" ht="50.1" hidden="1" customHeight="1">
      <c r="A26" s="212" t="str">
        <f>IFERROR(VLOOKUP($C26,구분표!$A$2:$C$313,2,FALSE),"")</f>
        <v/>
      </c>
      <c r="B26" s="205" t="str">
        <f>IFERROR(VLOOKUP($C26,구분표!$A$2:$C$313,3,FALSE),"")</f>
        <v/>
      </c>
      <c r="C26" s="210"/>
      <c r="D26" s="214"/>
      <c r="E26" s="215"/>
      <c r="F26" s="214"/>
      <c r="G26" s="214"/>
      <c r="H26" s="39"/>
      <c r="I26" s="37"/>
      <c r="J26" s="40"/>
      <c r="K26" s="45">
        <f t="shared" ref="K26" si="30">H26+I26+J26</f>
        <v>0</v>
      </c>
      <c r="L26" s="228"/>
      <c r="M26" s="229"/>
      <c r="N26" s="233">
        <f t="shared" si="27"/>
        <v>0</v>
      </c>
      <c r="O26" s="222" t="str">
        <f t="shared" si="28"/>
        <v>X</v>
      </c>
      <c r="P26" s="208"/>
      <c r="Q26" s="25"/>
      <c r="S26" s="25"/>
      <c r="T26" s="38">
        <f>IF($S26&lt;&gt;"도비",IF($Q26="국도비","직접입력",SUM($I26:$J26)),)</f>
        <v>0</v>
      </c>
      <c r="U26" s="38">
        <f>IF($S26="도비",SUM($I26:$J26),IF($Q26="국도비","직접입력",SUM($I26:$J26)-$T26))</f>
        <v>0</v>
      </c>
      <c r="V26" s="26" t="str">
        <f>IF(SUM($I26:$J26)=SUM($T26:$U26),"OK","검토")</f>
        <v>OK</v>
      </c>
      <c r="X26" s="25"/>
      <c r="Y26" s="38">
        <f>IF($S26&lt;&gt;"도비",IF($Q26="국도비","직접입력",SUM($L26:$M26)),)</f>
        <v>0</v>
      </c>
      <c r="Z26" s="38">
        <f>IF($S26="도비",SUM(L26:M26),IF($Q26="국도비","직접입력",SUM(L26:M26)-Y26))</f>
        <v>0</v>
      </c>
      <c r="AA26" s="26" t="str">
        <f>IF(SUM(L26:M26)=SUM(Y26:Z26),"OK","검토")</f>
        <v>OK</v>
      </c>
      <c r="AC26" s="26" t="str">
        <f t="shared" si="26"/>
        <v/>
      </c>
      <c r="AE26" s="23" t="str">
        <f>IF(AC26="","",COUNTIF($AC$7:$AC$37,AC26))</f>
        <v/>
      </c>
      <c r="AF26" s="54" t="str">
        <f t="shared" si="29"/>
        <v/>
      </c>
      <c r="AH26" s="26" t="str">
        <f t="array" ref="AH26">IF(C26="","",INDEX(구분표!$I$2:$I$313, MATCH(1,(구분표!$E$2:$E$313='17년기금출'!B26)*(구분표!$F$2:$F$313='17년기금출'!C26)*(구분표!$G$2:$G$313='17년기금출'!A26),0)))</f>
        <v/>
      </c>
      <c r="AJ26" s="26"/>
    </row>
    <row r="27" spans="1:36" s="204" customFormat="1" ht="50.1" customHeight="1">
      <c r="A27" s="218" t="s">
        <v>2254</v>
      </c>
      <c r="B27" s="219"/>
      <c r="C27" s="220"/>
      <c r="D27" s="219"/>
      <c r="E27" s="220"/>
      <c r="F27" s="219"/>
      <c r="G27" s="191"/>
      <c r="H27" s="243">
        <f t="shared" ref="H27:N27" si="31">SUBTOTAL(9,H28:H29)</f>
        <v>1000000</v>
      </c>
      <c r="I27" s="243">
        <f t="shared" si="31"/>
        <v>0</v>
      </c>
      <c r="J27" s="243">
        <f t="shared" si="31"/>
        <v>0</v>
      </c>
      <c r="K27" s="244">
        <f t="shared" si="31"/>
        <v>1000000</v>
      </c>
      <c r="L27" s="245">
        <f t="shared" si="31"/>
        <v>0</v>
      </c>
      <c r="M27" s="243">
        <f t="shared" si="31"/>
        <v>1000000</v>
      </c>
      <c r="N27" s="237">
        <f t="shared" si="31"/>
        <v>2000000</v>
      </c>
      <c r="O27" s="227"/>
      <c r="P27" s="221"/>
      <c r="Q27" s="207"/>
      <c r="S27" s="207"/>
      <c r="T27" s="37"/>
      <c r="U27" s="37"/>
      <c r="V27" s="207"/>
      <c r="X27" s="207"/>
      <c r="Y27" s="37"/>
      <c r="Z27" s="37"/>
      <c r="AA27" s="207"/>
      <c r="AC27" s="207" t="str">
        <f>IF(S27="","",IF(S27="도비","세입없음","직접입력"))</f>
        <v/>
      </c>
      <c r="AE27" s="205"/>
      <c r="AF27" s="222"/>
      <c r="AH27" s="207"/>
      <c r="AJ27" s="207"/>
    </row>
    <row r="28" spans="1:36" s="204" customFormat="1" ht="50.1" customHeight="1">
      <c r="A28" s="212" t="s">
        <v>109</v>
      </c>
      <c r="B28" s="205" t="s">
        <v>105</v>
      </c>
      <c r="C28" s="210" t="s">
        <v>105</v>
      </c>
      <c r="D28" s="214" t="s">
        <v>822</v>
      </c>
      <c r="E28" s="215">
        <v>93</v>
      </c>
      <c r="F28" s="214"/>
      <c r="G28" s="200" t="s">
        <v>1112</v>
      </c>
      <c r="H28" s="39">
        <v>1000000</v>
      </c>
      <c r="I28" s="37"/>
      <c r="J28" s="40"/>
      <c r="K28" s="45">
        <f>H28+I28+J28</f>
        <v>1000000</v>
      </c>
      <c r="L28" s="228"/>
      <c r="M28" s="229">
        <v>1000000</v>
      </c>
      <c r="N28" s="233">
        <f t="shared" ref="N28:N29" si="32">H28+L28+M28</f>
        <v>2000000</v>
      </c>
      <c r="O28" s="222" t="str">
        <f t="shared" ref="O28:O29" si="33">IF(AND((K28=0),(N28&gt;0)),"O",IF(AND((I28&lt;0),(K28-N28&lt;0)),"O","X"))</f>
        <v>X</v>
      </c>
      <c r="P28" s="224"/>
      <c r="Q28" s="207" t="s">
        <v>883</v>
      </c>
      <c r="S28" s="207" t="s">
        <v>883</v>
      </c>
      <c r="T28" s="37">
        <v>0</v>
      </c>
      <c r="U28" s="37">
        <v>0</v>
      </c>
      <c r="V28" s="207" t="str">
        <f>IF(SUM($I28:$J28)=SUM($T28:$U28),"OK","검토")</f>
        <v>OK</v>
      </c>
      <c r="X28" s="207"/>
      <c r="Y28" s="37">
        <f>IF($S28&lt;&gt;"도비",IF($Q28="국도비","직접입력",SUM($L28:$M28)),)</f>
        <v>0</v>
      </c>
      <c r="Z28" s="37">
        <f>IF($S28="도비",SUM(L28:M28),IF($Q28="국도비","직접입력",SUM(L28:M28)-Y28))</f>
        <v>1000000</v>
      </c>
      <c r="AA28" s="207" t="str">
        <f>IF(SUM(L28:M28)=SUM(Y28:Z28),"OK","검토")</f>
        <v>OK</v>
      </c>
      <c r="AC28" s="207" t="str">
        <f>IF(S28="","",IF(S28="도비","세입없음","직접입력"))</f>
        <v>세입없음</v>
      </c>
      <c r="AE28" s="205">
        <f>IF(AC28="","",COUNTIF($AC$7:$AC$37,AC28))</f>
        <v>17</v>
      </c>
      <c r="AF28" s="222" t="str">
        <f t="shared" ref="AF28:AF29" si="34">IF(S28="","",IF(AND(S28="도비",AC28="세입없음"),"OK",IF(AND(S28&lt;&gt;"도비",AC28&lt;&gt;""),"OK","@@")))</f>
        <v>OK</v>
      </c>
      <c r="AH28" s="207" t="str">
        <f t="array" ref="AH28">IF(C28="","",INDEX(구분표!$I$2:$I$313, MATCH(1,(구분표!$E$2:$E$313='17년기금출'!B28)*(구분표!$F$2:$F$313='17년기금출'!C28)*(구분표!$G$2:$G$313='17년기금출'!A28),0)))</f>
        <v>0149</v>
      </c>
      <c r="AJ28" s="207"/>
    </row>
    <row r="29" spans="1:36" s="204" customFormat="1" ht="50.1" hidden="1" customHeight="1">
      <c r="A29" s="212" t="str">
        <f>IFERROR(VLOOKUP($C29,구분표!$A$2:$C$313,2,FALSE),"")</f>
        <v/>
      </c>
      <c r="B29" s="205" t="str">
        <f>IFERROR(VLOOKUP($C29,구분표!$A$2:$C$313,3,FALSE),"")</f>
        <v/>
      </c>
      <c r="C29" s="210"/>
      <c r="D29" s="214"/>
      <c r="E29" s="215"/>
      <c r="F29" s="214"/>
      <c r="G29" s="214"/>
      <c r="H29" s="39"/>
      <c r="I29" s="37"/>
      <c r="J29" s="40"/>
      <c r="K29" s="45">
        <f t="shared" ref="K29" si="35">H29+I29+J29</f>
        <v>0</v>
      </c>
      <c r="L29" s="228"/>
      <c r="M29" s="229"/>
      <c r="N29" s="233">
        <f t="shared" si="32"/>
        <v>0</v>
      </c>
      <c r="O29" s="222" t="str">
        <f t="shared" si="33"/>
        <v>X</v>
      </c>
      <c r="P29" s="208"/>
      <c r="Q29" s="207"/>
      <c r="S29" s="207"/>
      <c r="T29" s="37">
        <f>IF($S29&lt;&gt;"도비",IF($Q29="국도비","직접입력",SUM($I29:$J29)),)</f>
        <v>0</v>
      </c>
      <c r="U29" s="37">
        <f>IF($S29="도비",SUM($I29:$J29),IF($Q29="국도비","직접입력",SUM($I29:$J29)-$T29))</f>
        <v>0</v>
      </c>
      <c r="V29" s="207" t="str">
        <f>IF(SUM($I29:$J29)=SUM($T29:$U29),"OK","검토")</f>
        <v>OK</v>
      </c>
      <c r="X29" s="207"/>
      <c r="Y29" s="37">
        <f>IF($S29&lt;&gt;"도비",IF($Q29="국도비","직접입력",SUM($L29:$M29)),)</f>
        <v>0</v>
      </c>
      <c r="Z29" s="37">
        <f>IF($S29="도비",SUM(L29:M29),IF($Q29="국도비","직접입력",SUM(L29:M29)-Y29))</f>
        <v>0</v>
      </c>
      <c r="AA29" s="207" t="str">
        <f>IF(SUM(L29:M29)=SUM(Y29:Z29),"OK","검토")</f>
        <v>OK</v>
      </c>
      <c r="AC29" s="207" t="str">
        <f>IF(S29="","",IF(S29="도비","세입없음","직접입력"))</f>
        <v/>
      </c>
      <c r="AE29" s="205" t="str">
        <f>IF(AC29="","",COUNTIF($AC$7:$AC$37,AC29))</f>
        <v/>
      </c>
      <c r="AF29" s="222" t="str">
        <f t="shared" si="34"/>
        <v/>
      </c>
      <c r="AH29" s="207" t="str">
        <f t="array" ref="AH29">IF(C29="","",INDEX(구분표!$I$2:$I$313, MATCH(1,(구분표!$E$2:$E$313='17년기금출'!B29)*(구분표!$F$2:$F$313='17년기금출'!C29)*(구분표!$G$2:$G$313='17년기금출'!A29),0)))</f>
        <v/>
      </c>
      <c r="AJ29" s="207"/>
    </row>
    <row r="30" spans="1:36" ht="50.1" customHeight="1">
      <c r="A30" s="218" t="s">
        <v>1818</v>
      </c>
      <c r="B30" s="219"/>
      <c r="C30" s="220"/>
      <c r="D30" s="219"/>
      <c r="E30" s="220"/>
      <c r="F30" s="219"/>
      <c r="G30" s="191"/>
      <c r="H30" s="243">
        <f t="shared" ref="H30:N30" si="36">SUBTOTAL(9,H31:H34)</f>
        <v>13275690</v>
      </c>
      <c r="I30" s="243">
        <f t="shared" si="36"/>
        <v>0</v>
      </c>
      <c r="J30" s="243">
        <f t="shared" si="36"/>
        <v>0</v>
      </c>
      <c r="K30" s="244">
        <f t="shared" si="36"/>
        <v>13275690</v>
      </c>
      <c r="L30" s="245">
        <f t="shared" si="36"/>
        <v>0</v>
      </c>
      <c r="M30" s="243">
        <f t="shared" si="36"/>
        <v>0</v>
      </c>
      <c r="N30" s="237">
        <f t="shared" si="36"/>
        <v>13275690</v>
      </c>
      <c r="O30" s="227"/>
      <c r="P30" s="221"/>
      <c r="Q30" s="25"/>
      <c r="S30" s="25"/>
      <c r="T30" s="37"/>
      <c r="U30" s="37"/>
      <c r="V30" s="25"/>
      <c r="X30" s="25"/>
      <c r="Y30" s="37"/>
      <c r="Z30" s="37"/>
      <c r="AA30" s="25"/>
      <c r="AC30" s="25" t="str">
        <f t="shared" si="4"/>
        <v/>
      </c>
      <c r="AE30" s="22"/>
      <c r="AF30" s="53"/>
      <c r="AH30" s="25"/>
      <c r="AJ30" s="25"/>
    </row>
    <row r="31" spans="1:36" ht="50.1" customHeight="1">
      <c r="A31" s="212" t="str">
        <f>IFERROR(VLOOKUP($C31,구분표!$A$2:$C$313,2,FALSE),"")</f>
        <v>여성가족교육협력위원회</v>
      </c>
      <c r="B31" s="205" t="str">
        <f>IFERROR(VLOOKUP($C31,구분표!$A$2:$C$313,3,FALSE),"")</f>
        <v>여성가족국</v>
      </c>
      <c r="C31" s="210" t="s">
        <v>1805</v>
      </c>
      <c r="D31" s="214" t="s">
        <v>822</v>
      </c>
      <c r="E31" s="215">
        <v>249</v>
      </c>
      <c r="F31" s="214">
        <v>819</v>
      </c>
      <c r="G31" s="200" t="s">
        <v>1819</v>
      </c>
      <c r="H31" s="39">
        <v>4000</v>
      </c>
      <c r="I31" s="37"/>
      <c r="J31" s="40"/>
      <c r="K31" s="45">
        <f>H31+I31+J31</f>
        <v>4000</v>
      </c>
      <c r="L31" s="236"/>
      <c r="M31" s="238"/>
      <c r="N31" s="233">
        <f t="shared" ref="N31:N34" si="37">H31+L31+M31</f>
        <v>4000</v>
      </c>
      <c r="O31" s="222" t="str">
        <f t="shared" ref="O31:O34" si="38">IF(AND((K31=0),(N31&gt;0)),"O",IF(AND((I31&lt;0),(K31-N31&lt;0)),"O","X"))</f>
        <v>X</v>
      </c>
      <c r="P31" s="224"/>
      <c r="Q31" s="25" t="s">
        <v>1809</v>
      </c>
      <c r="S31" s="25" t="s">
        <v>1809</v>
      </c>
      <c r="T31" s="37">
        <f>IF($S31&lt;&gt;"도비",IF($Q31="국도비","직접입력",SUM($I31:$J31)),)</f>
        <v>0</v>
      </c>
      <c r="U31" s="37">
        <f>IF($S31="도비",SUM($I31:$J31),IF($Q31="국도비","직접입력",SUM($I31:$J31)-$T31))</f>
        <v>0</v>
      </c>
      <c r="V31" s="25" t="str">
        <f>IF(SUM($I31:$J31)=SUM($T31:$U31),"OK","검토")</f>
        <v>OK</v>
      </c>
      <c r="X31" s="25" t="s">
        <v>1809</v>
      </c>
      <c r="Y31" s="37">
        <f>IF($S31&lt;&gt;"도비",IF($Q31="국도비","직접입력",SUM($L31:$M31)),)</f>
        <v>0</v>
      </c>
      <c r="Z31" s="37">
        <f>IF($S31="도비",SUM(L31:M31),IF($Q31="국도비","직접입력",SUM(L31:M31)-Y31))</f>
        <v>0</v>
      </c>
      <c r="AA31" s="25" t="str">
        <f>IF(SUM(L31:M31)=SUM(Y31:Z31),"OK","검토")</f>
        <v>OK</v>
      </c>
      <c r="AC31" s="25" t="str">
        <f t="shared" si="4"/>
        <v>세입없음</v>
      </c>
      <c r="AE31" s="22">
        <f>IF(AC31="","",COUNTIF($AC$7:$AC$37,AC31))</f>
        <v>17</v>
      </c>
      <c r="AF31" s="53" t="str">
        <f t="shared" ref="AF31:AF34" si="39">IF(S31="","",IF(AND(S31="도비",AC31="세입없음"),"OK",IF(AND(S31&lt;&gt;"도비",AC31&lt;&gt;""),"OK","@@")))</f>
        <v>OK</v>
      </c>
      <c r="AH31" s="25" t="str">
        <f t="array" ref="AH31">IF(C31="","",INDEX(구분표!$I$2:$I$313, MATCH(1,(구분표!$E$2:$E$313='17년기금출'!B31)*(구분표!$F$2:$F$313='17년기금출'!C31)*(구분표!$G$2:$G$313='17년기금출'!A31),0)))</f>
        <v>0300</v>
      </c>
      <c r="AJ31" s="25"/>
    </row>
    <row r="32" spans="1:36" ht="50.1" customHeight="1">
      <c r="A32" s="212" t="str">
        <f>IFERROR(VLOOKUP($C32,구분표!$A$2:$C$313,2,FALSE),"")</f>
        <v>여성가족교육협력위원회</v>
      </c>
      <c r="B32" s="205" t="str">
        <f>IFERROR(VLOOKUP($C32,구분표!$A$2:$C$313,3,FALSE),"")</f>
        <v>여성가족국</v>
      </c>
      <c r="C32" s="210" t="s">
        <v>1805</v>
      </c>
      <c r="D32" s="214" t="s">
        <v>822</v>
      </c>
      <c r="E32" s="215">
        <v>249</v>
      </c>
      <c r="F32" s="214">
        <v>819</v>
      </c>
      <c r="G32" s="200" t="s">
        <v>1820</v>
      </c>
      <c r="H32" s="39">
        <v>500000</v>
      </c>
      <c r="I32" s="37"/>
      <c r="J32" s="40"/>
      <c r="K32" s="45">
        <f t="shared" ref="K32:K34" si="40">H32+I32+J32</f>
        <v>500000</v>
      </c>
      <c r="L32" s="236"/>
      <c r="M32" s="238"/>
      <c r="N32" s="233">
        <f t="shared" si="37"/>
        <v>500000</v>
      </c>
      <c r="O32" s="222" t="str">
        <f t="shared" si="38"/>
        <v>X</v>
      </c>
      <c r="P32" s="224"/>
      <c r="Q32" s="25" t="s">
        <v>1809</v>
      </c>
      <c r="S32" s="25" t="s">
        <v>1809</v>
      </c>
      <c r="T32" s="37">
        <f>IF($S32&lt;&gt;"도비",IF($Q32="국도비","직접입력",SUM($I32:$J32)),)</f>
        <v>0</v>
      </c>
      <c r="U32" s="37">
        <f>IF($S32="도비",SUM($I32:$J32),IF($Q32="국도비","직접입력",SUM($I32:$J32)-$T32))</f>
        <v>0</v>
      </c>
      <c r="V32" s="25" t="str">
        <f>IF(SUM($I32:$J32)=SUM($T32:$U32),"OK","검토")</f>
        <v>OK</v>
      </c>
      <c r="X32" s="25" t="s">
        <v>1809</v>
      </c>
      <c r="Y32" s="37">
        <f>IF($S32&lt;&gt;"도비",IF($Q32="국도비","직접입력",SUM($L32:$M32)),)</f>
        <v>0</v>
      </c>
      <c r="Z32" s="37">
        <f>IF($S32="도비",SUM(L32:M32),IF($Q32="국도비","직접입력",SUM(L32:M32)-Y32))</f>
        <v>0</v>
      </c>
      <c r="AA32" s="25" t="str">
        <f>IF(SUM(L32:M32)=SUM(Y32:Z32),"OK","검토")</f>
        <v>OK</v>
      </c>
      <c r="AC32" s="25" t="str">
        <f t="shared" si="4"/>
        <v>세입없음</v>
      </c>
      <c r="AE32" s="22">
        <f>IF(AC32="","",COUNTIF($AC$7:$AC$37,AC32))</f>
        <v>17</v>
      </c>
      <c r="AF32" s="53" t="str">
        <f t="shared" si="39"/>
        <v>OK</v>
      </c>
      <c r="AH32" s="25" t="str">
        <f t="array" ref="AH32">IF(C32="","",INDEX(구분표!$I$2:$I$313, MATCH(1,(구분표!$E$2:$E$313='17년기금출'!B32)*(구분표!$F$2:$F$313='17년기금출'!C32)*(구분표!$G$2:$G$313='17년기금출'!A32),0)))</f>
        <v>0300</v>
      </c>
      <c r="AJ32" s="25"/>
    </row>
    <row r="33" spans="1:36" ht="50.1" customHeight="1">
      <c r="A33" s="212" t="str">
        <f>IFERROR(VLOOKUP($C33,구분표!$A$2:$C$313,2,FALSE),"")</f>
        <v>여성가족교육협력위원회</v>
      </c>
      <c r="B33" s="205" t="str">
        <f>IFERROR(VLOOKUP($C33,구분표!$A$2:$C$313,3,FALSE),"")</f>
        <v>여성가족국</v>
      </c>
      <c r="C33" s="210" t="s">
        <v>1805</v>
      </c>
      <c r="D33" s="214" t="s">
        <v>822</v>
      </c>
      <c r="E33" s="215">
        <v>249</v>
      </c>
      <c r="F33" s="214"/>
      <c r="G33" s="200" t="s">
        <v>1821</v>
      </c>
      <c r="H33" s="39">
        <v>12771690</v>
      </c>
      <c r="I33" s="37"/>
      <c r="J33" s="40"/>
      <c r="K33" s="45">
        <f t="shared" si="40"/>
        <v>12771690</v>
      </c>
      <c r="L33" s="236"/>
      <c r="M33" s="238"/>
      <c r="N33" s="233">
        <f t="shared" si="37"/>
        <v>12771690</v>
      </c>
      <c r="O33" s="222" t="str">
        <f t="shared" si="38"/>
        <v>X</v>
      </c>
      <c r="P33" s="224"/>
      <c r="Q33" s="25" t="s">
        <v>1809</v>
      </c>
      <c r="S33" s="25" t="s">
        <v>489</v>
      </c>
      <c r="T33" s="37">
        <f>IF($S33&lt;&gt;"도비",IF($Q33="국도비","직접입력",SUM($I33:$J33)),)</f>
        <v>0</v>
      </c>
      <c r="U33" s="37">
        <f>IF($S33="도비",SUM($I33:$J33),IF($Q33="국도비","직접입력",SUM($I33:$J33)-$T33))</f>
        <v>0</v>
      </c>
      <c r="V33" s="25" t="str">
        <f>IF(SUM($I33:$J33)=SUM($T33:$U33),"OK","검토")</f>
        <v>OK</v>
      </c>
      <c r="X33" s="25" t="s">
        <v>1822</v>
      </c>
      <c r="Y33" s="37">
        <f>IF($S33&lt;&gt;"도비",IF($Q33="국도비","직접입력",SUM($L33:$M33)),)</f>
        <v>0</v>
      </c>
      <c r="Z33" s="37">
        <f>IF($S33="도비",SUM(L33:M33),IF($Q33="국도비","직접입력",SUM(L33:M33)-Y33))</f>
        <v>0</v>
      </c>
      <c r="AA33" s="25" t="str">
        <f>IF(SUM(L33:M33)=SUM(Y33:Z33),"OK","검토")</f>
        <v>OK</v>
      </c>
      <c r="AC33" s="25" t="str">
        <f t="shared" si="4"/>
        <v>세입없음</v>
      </c>
      <c r="AE33" s="22">
        <f>IF(AC33="","",COUNTIF($AC$7:$AC$37,AC33))</f>
        <v>17</v>
      </c>
      <c r="AF33" s="53" t="str">
        <f t="shared" si="39"/>
        <v>OK</v>
      </c>
      <c r="AH33" s="25" t="str">
        <f t="array" ref="AH33">IF(C33="","",INDEX(구분표!$I$2:$I$313, MATCH(1,(구분표!$E$2:$E$313='17년기금출'!B33)*(구분표!$F$2:$F$313='17년기금출'!C33)*(구분표!$G$2:$G$313='17년기금출'!A33),0)))</f>
        <v>0300</v>
      </c>
      <c r="AJ33" s="25"/>
    </row>
    <row r="34" spans="1:36" ht="50.1" hidden="1" customHeight="1">
      <c r="A34" s="212" t="str">
        <f>IFERROR(VLOOKUP($C34,구분표!$A$2:$C$313,2,FALSE),"")</f>
        <v/>
      </c>
      <c r="B34" s="205" t="str">
        <f>IFERROR(VLOOKUP($C34,구분표!$A$2:$C$313,3,FALSE),"")</f>
        <v/>
      </c>
      <c r="C34" s="210"/>
      <c r="D34" s="214"/>
      <c r="E34" s="215"/>
      <c r="F34" s="214"/>
      <c r="G34" s="214"/>
      <c r="H34" s="39"/>
      <c r="I34" s="37"/>
      <c r="J34" s="40"/>
      <c r="K34" s="45">
        <f t="shared" si="40"/>
        <v>0</v>
      </c>
      <c r="L34" s="228"/>
      <c r="M34" s="229"/>
      <c r="N34" s="233">
        <f t="shared" si="37"/>
        <v>0</v>
      </c>
      <c r="O34" s="222" t="str">
        <f t="shared" si="38"/>
        <v>X</v>
      </c>
      <c r="P34" s="208"/>
      <c r="Q34" s="26"/>
      <c r="S34" s="26"/>
      <c r="T34" s="38">
        <f>IF($S34&lt;&gt;"도비",IF($Q34="국도비","직접입력",SUM($I34:$J34)),)</f>
        <v>0</v>
      </c>
      <c r="U34" s="38">
        <f>IF($S34="도비",SUM($I34:$J34),IF($Q34="국도비","직접입력",SUM($I34:$J34)-$T34))</f>
        <v>0</v>
      </c>
      <c r="V34" s="26" t="str">
        <f>IF(SUM($I34:$J34)=SUM($T34:$U34),"OK","검토")</f>
        <v>OK</v>
      </c>
      <c r="X34" s="26"/>
      <c r="Y34" s="38">
        <f>IF($S34&lt;&gt;"도비",IF($Q34="국도비","직접입력",SUM($L34:$M34)),)</f>
        <v>0</v>
      </c>
      <c r="Z34" s="38">
        <f>IF($S34="도비",SUM(L34:M34),IF($Q34="국도비","직접입력",SUM(L34:M34)-Y34))</f>
        <v>0</v>
      </c>
      <c r="AA34" s="26" t="str">
        <f>IF(SUM(L34:M34)=SUM(Y34:Z34),"OK","검토")</f>
        <v>OK</v>
      </c>
      <c r="AC34" s="26" t="str">
        <f t="shared" si="4"/>
        <v/>
      </c>
      <c r="AE34" s="23" t="str">
        <f>IF(AC34="","",COUNTIF($AC$7:$AC$37,AC34))</f>
        <v/>
      </c>
      <c r="AF34" s="54" t="str">
        <f t="shared" si="39"/>
        <v/>
      </c>
      <c r="AH34" s="26" t="str">
        <f t="array" ref="AH34">IF(C34="","",INDEX(구분표!$I$2:$I$313, MATCH(1,(구분표!$E$2:$E$313='17년기금출'!B34)*(구분표!$F$2:$F$313='17년기금출'!C34)*(구분표!$G$2:$G$313='17년기금출'!A34),0)))</f>
        <v/>
      </c>
      <c r="AJ34" s="26"/>
    </row>
    <row r="35" spans="1:36" ht="50.1" customHeight="1">
      <c r="A35" s="218" t="s">
        <v>1109</v>
      </c>
      <c r="B35" s="219"/>
      <c r="C35" s="220"/>
      <c r="D35" s="219"/>
      <c r="E35" s="220"/>
      <c r="F35" s="219"/>
      <c r="G35" s="191"/>
      <c r="H35" s="243">
        <f t="shared" ref="H35:N35" si="41">SUBTOTAL(9,H36:H37)</f>
        <v>23809018</v>
      </c>
      <c r="I35" s="243">
        <f t="shared" si="41"/>
        <v>0</v>
      </c>
      <c r="J35" s="243">
        <f t="shared" si="41"/>
        <v>2000000</v>
      </c>
      <c r="K35" s="244">
        <f t="shared" si="41"/>
        <v>25809018</v>
      </c>
      <c r="L35" s="245">
        <f t="shared" si="41"/>
        <v>0</v>
      </c>
      <c r="M35" s="243">
        <f t="shared" si="41"/>
        <v>0</v>
      </c>
      <c r="N35" s="237">
        <f t="shared" si="41"/>
        <v>23809018</v>
      </c>
      <c r="O35" s="227"/>
      <c r="P35" s="221"/>
      <c r="Q35" s="25"/>
      <c r="S35" s="25"/>
      <c r="T35" s="37"/>
      <c r="U35" s="37"/>
      <c r="V35" s="25"/>
      <c r="X35" s="25"/>
      <c r="Y35" s="37"/>
      <c r="Z35" s="37"/>
      <c r="AA35" s="25"/>
      <c r="AC35" s="25" t="str">
        <f>IF(S35="","",IF(S35="도비","세입없음","직접입력"))</f>
        <v/>
      </c>
      <c r="AE35" s="22"/>
      <c r="AF35" s="53"/>
      <c r="AH35" s="25"/>
      <c r="AJ35" s="25"/>
    </row>
    <row r="36" spans="1:36" ht="50.1" customHeight="1">
      <c r="A36" s="212" t="str">
        <f>IFERROR(VLOOKUP($C36,구분표!$A$2:$C$313,2,FALSE),"")</f>
        <v>경제과학기술위원회</v>
      </c>
      <c r="B36" s="205" t="str">
        <f>IFERROR(VLOOKUP($C36,구분표!$A$2:$C$313,3,FALSE),"")</f>
        <v>경제실</v>
      </c>
      <c r="C36" s="210" t="s">
        <v>122</v>
      </c>
      <c r="D36" s="214" t="s">
        <v>822</v>
      </c>
      <c r="E36" s="215">
        <v>73</v>
      </c>
      <c r="F36" s="214">
        <v>1145</v>
      </c>
      <c r="G36" s="200" t="s">
        <v>1112</v>
      </c>
      <c r="H36" s="39">
        <v>23809018</v>
      </c>
      <c r="I36" s="37"/>
      <c r="J36" s="40">
        <v>2000000</v>
      </c>
      <c r="K36" s="45">
        <f>H36+I36+J36</f>
        <v>25809018</v>
      </c>
      <c r="L36" s="228"/>
      <c r="M36" s="229">
        <v>0</v>
      </c>
      <c r="N36" s="233">
        <f t="shared" ref="N36:N37" si="42">H36+L36+M36</f>
        <v>23809018</v>
      </c>
      <c r="O36" s="222" t="str">
        <f t="shared" ref="O36:O37" si="43">IF(AND((K36=0),(N36&gt;0)),"O",IF(AND((I36&lt;0),(K36-N36&lt;0)),"O","X"))</f>
        <v>X</v>
      </c>
      <c r="P36" s="224"/>
      <c r="Q36" s="25" t="s">
        <v>883</v>
      </c>
      <c r="S36" s="25" t="s">
        <v>883</v>
      </c>
      <c r="T36" s="37">
        <v>0</v>
      </c>
      <c r="U36" s="37">
        <v>2000000</v>
      </c>
      <c r="V36" s="25" t="str">
        <f>IF(SUM($I36:$J36)=SUM($T36:$U36),"OK","검토")</f>
        <v>OK</v>
      </c>
      <c r="X36" s="25"/>
      <c r="Y36" s="37">
        <f>IF($S36&lt;&gt;"도비",IF($Q36="국도비","직접입력",SUM($L36:$M36)),)</f>
        <v>0</v>
      </c>
      <c r="Z36" s="37">
        <f>IF($S36="도비",SUM(L36:M36),IF($Q36="국도비","직접입력",SUM(L36:M36)-Y36))</f>
        <v>0</v>
      </c>
      <c r="AA36" s="25" t="str">
        <f>IF(SUM(L36:M36)=SUM(Y36:Z36),"OK","검토")</f>
        <v>OK</v>
      </c>
      <c r="AC36" s="25" t="str">
        <f>IF(S36="","",IF(S36="도비","세입없음","직접입력"))</f>
        <v>세입없음</v>
      </c>
      <c r="AE36" s="22">
        <f>IF(AC36="","",COUNTIF($AC$7:$AC$37,AC36))</f>
        <v>17</v>
      </c>
      <c r="AF36" s="53" t="str">
        <f t="shared" ref="AF36:AF37" si="44">IF(S36="","",IF(AND(S36="도비",AC36="세입없음"),"OK",IF(AND(S36&lt;&gt;"도비",AC36&lt;&gt;""),"OK","@@")))</f>
        <v>OK</v>
      </c>
      <c r="AH36" s="25" t="str">
        <f t="array" ref="AH36">IF(C36="","",INDEX(구분표!$I$2:$I$313, MATCH(1,(구분표!$E$2:$E$313='17년기금출'!B36)*(구분표!$F$2:$F$313='17년기금출'!C36)*(구분표!$G$2:$G$313='17년기금출'!A36),0)))</f>
        <v>0137</v>
      </c>
      <c r="AJ36" s="25"/>
    </row>
    <row r="37" spans="1:36" ht="50.1" hidden="1" customHeight="1">
      <c r="A37" s="212" t="str">
        <f>IFERROR(VLOOKUP($C37,구분표!$A$2:$C$313,2,FALSE),"")</f>
        <v/>
      </c>
      <c r="B37" s="205" t="str">
        <f>IFERROR(VLOOKUP($C37,구분표!$A$2:$C$313,3,FALSE),"")</f>
        <v/>
      </c>
      <c r="C37" s="210"/>
      <c r="D37" s="214"/>
      <c r="E37" s="215"/>
      <c r="F37" s="214"/>
      <c r="G37" s="214"/>
      <c r="H37" s="39"/>
      <c r="I37" s="37"/>
      <c r="J37" s="40"/>
      <c r="K37" s="45">
        <f t="shared" ref="K37" si="45">H37+I37+J37</f>
        <v>0</v>
      </c>
      <c r="L37" s="228"/>
      <c r="M37" s="229"/>
      <c r="N37" s="233">
        <f t="shared" si="42"/>
        <v>0</v>
      </c>
      <c r="O37" s="222" t="str">
        <f t="shared" si="43"/>
        <v>X</v>
      </c>
      <c r="P37" s="208"/>
      <c r="Q37" s="25"/>
      <c r="S37" s="25"/>
      <c r="T37" s="37">
        <f>IF($S37&lt;&gt;"도비",IF($Q37="국도비","직접입력",SUM($I37:$J37)),)</f>
        <v>0</v>
      </c>
      <c r="U37" s="37">
        <f>IF($S37="도비",SUM($I37:$J37),IF($Q37="국도비","직접입력",SUM($I37:$J37)-$T37))</f>
        <v>0</v>
      </c>
      <c r="V37" s="25" t="str">
        <f>IF(SUM($I37:$J37)=SUM($T37:$U37),"OK","검토")</f>
        <v>OK</v>
      </c>
      <c r="X37" s="25"/>
      <c r="Y37" s="37">
        <f>IF($S37&lt;&gt;"도비",IF($Q37="국도비","직접입력",SUM($L37:$M37)),)</f>
        <v>0</v>
      </c>
      <c r="Z37" s="37">
        <f>IF($S37="도비",SUM(L37:M37),IF($Q37="국도비","직접입력",SUM(L37:M37)-Y37))</f>
        <v>0</v>
      </c>
      <c r="AA37" s="25" t="str">
        <f>IF(SUM(L37:M37)=SUM(Y37:Z37),"OK","검토")</f>
        <v>OK</v>
      </c>
      <c r="AC37" s="25" t="str">
        <f>IF(S37="","",IF(S37="도비","세입없음","직접입력"))</f>
        <v/>
      </c>
      <c r="AE37" s="22" t="str">
        <f>IF(AC37="","",COUNTIF($AC$7:$AC$37,AC37))</f>
        <v/>
      </c>
      <c r="AF37" s="53" t="str">
        <f t="shared" si="44"/>
        <v/>
      </c>
      <c r="AH37" s="25" t="str">
        <f t="array" ref="AH37">IF(C37="","",INDEX(구분표!$I$2:$I$313, MATCH(1,(구분표!$E$2:$E$313='17년기금출'!B37)*(구분표!$F$2:$F$313='17년기금출'!C37)*(구분표!$G$2:$G$313='17년기금출'!A37),0)))</f>
        <v/>
      </c>
      <c r="AJ37" s="25"/>
    </row>
    <row r="38" spans="1:36" ht="50.1" customHeight="1">
      <c r="A38" s="218" t="s">
        <v>1796</v>
      </c>
      <c r="B38" s="219"/>
      <c r="C38" s="220"/>
      <c r="D38" s="219"/>
      <c r="E38" s="220"/>
      <c r="F38" s="219"/>
      <c r="G38" s="191"/>
      <c r="H38" s="243">
        <f>SUBTOTAL(9,H39:H41)</f>
        <v>377993021</v>
      </c>
      <c r="I38" s="243">
        <f t="shared" ref="I38:N38" si="46">SUBTOTAL(9,I39:I41)</f>
        <v>0</v>
      </c>
      <c r="J38" s="243">
        <f t="shared" si="46"/>
        <v>0</v>
      </c>
      <c r="K38" s="244">
        <f t="shared" si="46"/>
        <v>377993021</v>
      </c>
      <c r="L38" s="245">
        <f t="shared" si="46"/>
        <v>-298000000</v>
      </c>
      <c r="M38" s="243">
        <f t="shared" si="46"/>
        <v>0</v>
      </c>
      <c r="N38" s="237">
        <f t="shared" si="46"/>
        <v>79993021</v>
      </c>
      <c r="O38" s="227"/>
      <c r="P38" s="221"/>
      <c r="Q38" s="25"/>
      <c r="S38" s="25"/>
      <c r="T38" s="37"/>
      <c r="U38" s="37"/>
      <c r="V38" s="25"/>
      <c r="X38" s="25"/>
      <c r="Y38" s="37"/>
      <c r="Z38" s="37"/>
      <c r="AA38" s="25"/>
      <c r="AC38" s="25" t="str">
        <f t="shared" ref="AC38:AC41" si="47">IF(S38="","",IF(S38="도비","세입없음","직접입력"))</f>
        <v/>
      </c>
      <c r="AE38" s="22"/>
      <c r="AF38" s="53"/>
      <c r="AH38" s="25"/>
      <c r="AJ38" s="25"/>
    </row>
    <row r="39" spans="1:36" ht="80.099999999999994" customHeight="1">
      <c r="A39" s="212" t="str">
        <f>IFERROR(VLOOKUP($C39,구분표!$A$2:$C$313,2,FALSE),"")</f>
        <v>건설교통위원회</v>
      </c>
      <c r="B39" s="205" t="str">
        <f>IFERROR(VLOOKUP($C39,구분표!$A$2:$C$313,3,FALSE),"")</f>
        <v>건설본부</v>
      </c>
      <c r="C39" s="210" t="s">
        <v>599</v>
      </c>
      <c r="D39" s="214" t="s">
        <v>822</v>
      </c>
      <c r="E39" s="215">
        <v>205</v>
      </c>
      <c r="F39" s="214">
        <v>167</v>
      </c>
      <c r="G39" s="200" t="s">
        <v>1816</v>
      </c>
      <c r="H39" s="39">
        <v>13600000</v>
      </c>
      <c r="I39" s="37"/>
      <c r="J39" s="40"/>
      <c r="K39" s="45">
        <f>H39+I39+J39</f>
        <v>13600000</v>
      </c>
      <c r="L39" s="236"/>
      <c r="M39" s="238"/>
      <c r="N39" s="233">
        <f t="shared" ref="N39:N41" si="48">H39+L39+M39</f>
        <v>13600000</v>
      </c>
      <c r="O39" s="222" t="str">
        <f t="shared" ref="O39:O41" si="49">IF(AND((K39=0),(N39&gt;0)),"O",IF(AND((I39&lt;0),(K39-N39&lt;0)),"O","X"))</f>
        <v>X</v>
      </c>
      <c r="P39" s="224" t="s">
        <v>2373</v>
      </c>
      <c r="Q39" s="25" t="s">
        <v>1809</v>
      </c>
      <c r="S39" s="25" t="s">
        <v>1809</v>
      </c>
      <c r="T39" s="37">
        <f>IF($S39&lt;&gt;"도비",IF($Q39="국도비","직접입력",SUM($I39:$J39)),)</f>
        <v>0</v>
      </c>
      <c r="U39" s="37">
        <f>IF($S39="도비",SUM($I39:$J39),IF($Q39="국도비","직접입력",SUM($I39:$J39)-$T39))</f>
        <v>0</v>
      </c>
      <c r="V39" s="25" t="str">
        <f>IF(SUM($I39:$J39)=SUM($T39:$U39),"OK","검토")</f>
        <v>OK</v>
      </c>
      <c r="X39" s="25" t="s">
        <v>1809</v>
      </c>
      <c r="Y39" s="37">
        <f>IF($S39&lt;&gt;"도비",IF($Q39="국도비","직접입력",SUM($L39:$M39)),)</f>
        <v>0</v>
      </c>
      <c r="Z39" s="37">
        <f>IF($S39="도비",SUM(L39:M39),IF($Q39="국도비","직접입력",SUM(L39:M39)-Y39))</f>
        <v>0</v>
      </c>
      <c r="AA39" s="25" t="str">
        <f>IF(SUM(L39:M39)=SUM(Y39:Z39),"OK","검토")</f>
        <v>OK</v>
      </c>
      <c r="AC39" s="25" t="str">
        <f t="shared" si="47"/>
        <v>세입없음</v>
      </c>
      <c r="AE39" s="22">
        <f>IF(AC39="","",COUNTIF($AC$7:$AC$37,AC39))</f>
        <v>17</v>
      </c>
      <c r="AF39" s="53" t="str">
        <f t="shared" ref="AF39:AF41" si="50">IF(S39="","",IF(AND(S39="도비",AC39="세입없음"),"OK",IF(AND(S39&lt;&gt;"도비",AC39&lt;&gt;""),"OK","@@")))</f>
        <v>OK</v>
      </c>
      <c r="AH39" s="25" t="str">
        <f t="array" ref="AH39">IF(C39="","",INDEX(구분표!$I$2:$I$313, MATCH(1,(구분표!$E$2:$E$313='17년기금출'!B39)*(구분표!$F$2:$F$313='17년기금출'!C39)*(구분표!$G$2:$G$313='17년기금출'!A39),0)))</f>
        <v>0274</v>
      </c>
      <c r="AJ39" s="25"/>
    </row>
    <row r="40" spans="1:36" ht="50.1" customHeight="1">
      <c r="A40" s="212" t="str">
        <f>IFERROR(VLOOKUP($C40,구분표!$A$2:$C$313,2,FALSE),"")</f>
        <v>건설교통위원회</v>
      </c>
      <c r="B40" s="205" t="str">
        <f>IFERROR(VLOOKUP($C40,구분표!$A$2:$C$313,3,FALSE),"")</f>
        <v>건설본부</v>
      </c>
      <c r="C40" s="210" t="s">
        <v>599</v>
      </c>
      <c r="D40" s="214" t="s">
        <v>822</v>
      </c>
      <c r="E40" s="215">
        <v>205</v>
      </c>
      <c r="F40" s="214">
        <v>171</v>
      </c>
      <c r="G40" s="200" t="s">
        <v>1817</v>
      </c>
      <c r="H40" s="39">
        <v>364393021</v>
      </c>
      <c r="I40" s="37"/>
      <c r="J40" s="40"/>
      <c r="K40" s="45">
        <f t="shared" ref="K40:K41" si="51">H40+I40+J40</f>
        <v>364393021</v>
      </c>
      <c r="L40" s="236">
        <v>-298000000</v>
      </c>
      <c r="M40" s="238"/>
      <c r="N40" s="233">
        <f t="shared" si="48"/>
        <v>66393021</v>
      </c>
      <c r="O40" s="222" t="str">
        <f t="shared" si="49"/>
        <v>X</v>
      </c>
      <c r="P40" s="224"/>
      <c r="Q40" s="25" t="s">
        <v>1809</v>
      </c>
      <c r="S40" s="25" t="s">
        <v>1809</v>
      </c>
      <c r="T40" s="37">
        <f>IF($S40&lt;&gt;"도비",IF($Q40="국도비","직접입력",SUM($I40:$J40)),)</f>
        <v>0</v>
      </c>
      <c r="U40" s="37">
        <f>IF($S40="도비",SUM($I40:$J40),IF($Q40="국도비","직접입력",SUM($I40:$J40)-$T40))</f>
        <v>0</v>
      </c>
      <c r="V40" s="25" t="str">
        <f>IF(SUM($I40:$J40)=SUM($T40:$U40),"OK","검토")</f>
        <v>OK</v>
      </c>
      <c r="X40" s="25" t="s">
        <v>1809</v>
      </c>
      <c r="Y40" s="37">
        <f>IF($S40&lt;&gt;"도비",IF($Q40="국도비","직접입력",SUM($L40:$M40)),)</f>
        <v>0</v>
      </c>
      <c r="Z40" s="37">
        <f>IF($S40="도비",SUM(L40:M40),IF($Q40="국도비","직접입력",SUM(L40:M40)-Y40))</f>
        <v>-298000000</v>
      </c>
      <c r="AA40" s="25" t="str">
        <f>IF(SUM(L40:M40)=SUM(Y40:Z40),"OK","검토")</f>
        <v>OK</v>
      </c>
      <c r="AC40" s="25" t="str">
        <f t="shared" si="47"/>
        <v>세입없음</v>
      </c>
      <c r="AE40" s="22">
        <f>IF(AC40="","",COUNTIF($AC$7:$AC$37,AC40))</f>
        <v>17</v>
      </c>
      <c r="AF40" s="53" t="str">
        <f t="shared" si="50"/>
        <v>OK</v>
      </c>
      <c r="AH40" s="25" t="str">
        <f t="array" ref="AH40">IF(C40="","",INDEX(구분표!$I$2:$I$313, MATCH(1,(구분표!$E$2:$E$313='17년기금출'!B40)*(구분표!$F$2:$F$313='17년기금출'!C40)*(구분표!$G$2:$G$313='17년기금출'!A40),0)))</f>
        <v>0274</v>
      </c>
      <c r="AJ40" s="25"/>
    </row>
    <row r="41" spans="1:36" ht="50.1" hidden="1" customHeight="1">
      <c r="A41" s="213" t="str">
        <f>IFERROR(VLOOKUP($C41,구분표!$A$2:$C$313,2,FALSE),"")</f>
        <v/>
      </c>
      <c r="B41" s="206" t="str">
        <f>IFERROR(VLOOKUP($C41,구분표!$A$2:$C$313,3,FALSE),"")</f>
        <v/>
      </c>
      <c r="C41" s="211"/>
      <c r="D41" s="216"/>
      <c r="E41" s="217"/>
      <c r="F41" s="216"/>
      <c r="G41" s="216"/>
      <c r="H41" s="41"/>
      <c r="I41" s="38"/>
      <c r="J41" s="42"/>
      <c r="K41" s="46">
        <f t="shared" si="51"/>
        <v>0</v>
      </c>
      <c r="L41" s="240"/>
      <c r="M41" s="241"/>
      <c r="N41" s="242">
        <f t="shared" si="48"/>
        <v>0</v>
      </c>
      <c r="O41" s="223" t="str">
        <f t="shared" si="49"/>
        <v>X</v>
      </c>
      <c r="P41" s="209"/>
      <c r="Q41" s="26"/>
      <c r="S41" s="26"/>
      <c r="T41" s="38">
        <f>IF($S41&lt;&gt;"도비",IF($Q41="국도비","직접입력",SUM($I41:$J41)),)</f>
        <v>0</v>
      </c>
      <c r="U41" s="38">
        <f>IF($S41="도비",SUM($I41:$J41),IF($Q41="국도비","직접입력",SUM($I41:$J41)-$T41))</f>
        <v>0</v>
      </c>
      <c r="V41" s="26" t="str">
        <f>IF(SUM($I41:$J41)=SUM($T41:$U41),"OK","검토")</f>
        <v>OK</v>
      </c>
      <c r="X41" s="26"/>
      <c r="Y41" s="38">
        <f>IF($S41&lt;&gt;"도비",IF($Q41="국도비","직접입력",SUM($L41:$M41)),)</f>
        <v>0</v>
      </c>
      <c r="Z41" s="38">
        <f>IF($S41="도비",SUM(L41:M41),IF($Q41="국도비","직접입력",SUM(L41:M41)-Y41))</f>
        <v>0</v>
      </c>
      <c r="AA41" s="26" t="str">
        <f>IF(SUM(L41:M41)=SUM(Y41:Z41),"OK","검토")</f>
        <v>OK</v>
      </c>
      <c r="AC41" s="26" t="str">
        <f t="shared" si="47"/>
        <v/>
      </c>
      <c r="AE41" s="23" t="str">
        <f>IF(AC41="","",COUNTIF($AC$7:$AC$37,AC41))</f>
        <v/>
      </c>
      <c r="AF41" s="54" t="str">
        <f t="shared" si="50"/>
        <v/>
      </c>
      <c r="AH41" s="26" t="str">
        <f t="array" ref="AH41">IF(C41="","",INDEX(구분표!$I$2:$I$313, MATCH(1,(구분표!$E$2:$E$313='17년기금출'!B41)*(구분표!$F$2:$F$313='17년기금출'!C41)*(구분표!$G$2:$G$313='17년기금출'!A41),0)))</f>
        <v/>
      </c>
      <c r="AJ41" s="26"/>
    </row>
  </sheetData>
  <sheetProtection sheet="1" objects="1" scenarios="1" formatCells="0"/>
  <autoFilter ref="A6:AJ41">
    <filterColumn colId="0">
      <customFilters>
        <customFilter operator="notEqual" val=" "/>
      </customFilters>
    </filterColumn>
  </autoFilter>
  <mergeCells count="24">
    <mergeCell ref="G4:G5"/>
    <mergeCell ref="A4:A5"/>
    <mergeCell ref="B4:B5"/>
    <mergeCell ref="C4:C5"/>
    <mergeCell ref="D4:D5"/>
    <mergeCell ref="E4:E5"/>
    <mergeCell ref="F4:F5"/>
    <mergeCell ref="Y4:AA4"/>
    <mergeCell ref="H4:H5"/>
    <mergeCell ref="I4:J4"/>
    <mergeCell ref="K4:K5"/>
    <mergeCell ref="L4:M4"/>
    <mergeCell ref="N4:N5"/>
    <mergeCell ref="O4:O5"/>
    <mergeCell ref="P4:P5"/>
    <mergeCell ref="Q4:Q5"/>
    <mergeCell ref="S4:S5"/>
    <mergeCell ref="T4:V4"/>
    <mergeCell ref="X4:X5"/>
    <mergeCell ref="AC4:AC5"/>
    <mergeCell ref="AE4:AE5"/>
    <mergeCell ref="AF4:AF5"/>
    <mergeCell ref="AH4:AH5"/>
    <mergeCell ref="AJ4:AJ5"/>
  </mergeCells>
  <phoneticPr fontId="1" type="noConversion"/>
  <dataValidations count="3">
    <dataValidation type="list" allowBlank="1" showInputMessage="1" showErrorMessage="1" sqref="X7:X41 S7:S41">
      <formula1>"도비,국비,지특,기금,특교"</formula1>
    </dataValidation>
    <dataValidation type="list" allowBlank="1" showInputMessage="1" showErrorMessage="1" sqref="Q7:Q41">
      <formula1>"도비,국도비"</formula1>
    </dataValidation>
    <dataValidation type="list" allowBlank="1" showInputMessage="1" showErrorMessage="1" sqref="D1:D1048576">
      <formula1>"기금,신규"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81" fitToHeight="0" orientation="landscape" horizontalDpi="4294967295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zoomScale="85" zoomScaleNormal="100" zoomScaleSheetLayoutView="85" workbookViewId="0">
      <pane ySplit="5" topLeftCell="A6" activePane="bottomLeft" state="frozen"/>
      <selection activeCell="P29" sqref="O29:P29"/>
      <selection pane="bottomLeft" activeCell="B2" sqref="B2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9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9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9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9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9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9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9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9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9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9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9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9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9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9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9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9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9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9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9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9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9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9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9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9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9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9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9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9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9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9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9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9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9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9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9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9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9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9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9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9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9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9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9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9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9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9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9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9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9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9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9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9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9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9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9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9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9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9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9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9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9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9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9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98"/>
      <c r="B1" s="504" t="s">
        <v>804</v>
      </c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98"/>
      <c r="P1" s="98"/>
      <c r="Q1" s="98"/>
    </row>
    <row r="2" spans="1:17" ht="18.75" customHeight="1">
      <c r="A2" s="98"/>
      <c r="B2" s="99"/>
      <c r="C2" s="100"/>
      <c r="D2" s="100"/>
      <c r="E2" s="100"/>
      <c r="F2" s="98"/>
      <c r="G2" s="101"/>
      <c r="H2" s="101"/>
      <c r="I2" s="101"/>
      <c r="J2" s="101"/>
      <c r="K2" s="98"/>
      <c r="L2" s="98"/>
      <c r="M2" s="98"/>
      <c r="N2" s="102" t="s">
        <v>805</v>
      </c>
      <c r="O2" s="102"/>
      <c r="P2" s="102"/>
      <c r="Q2" s="102"/>
    </row>
    <row r="3" spans="1:17" ht="0.75" customHeight="1" thickBot="1">
      <c r="A3" s="98"/>
      <c r="B3" s="100"/>
      <c r="C3" s="100"/>
      <c r="D3" s="100"/>
      <c r="E3" s="100"/>
      <c r="F3" s="98"/>
      <c r="G3" s="101"/>
      <c r="H3" s="101"/>
      <c r="I3" s="101"/>
      <c r="J3" s="101"/>
      <c r="K3" s="98"/>
      <c r="L3" s="98"/>
      <c r="M3" s="98"/>
      <c r="N3" s="102"/>
      <c r="O3" s="102"/>
      <c r="P3" s="102"/>
      <c r="Q3" s="102"/>
    </row>
    <row r="4" spans="1:17" s="103" customFormat="1" ht="27.75" customHeight="1">
      <c r="B4" s="505" t="s">
        <v>806</v>
      </c>
      <c r="C4" s="507" t="s">
        <v>807</v>
      </c>
      <c r="D4" s="509" t="s">
        <v>808</v>
      </c>
      <c r="E4" s="511" t="s">
        <v>809</v>
      </c>
      <c r="F4" s="512"/>
      <c r="G4" s="513"/>
      <c r="H4" s="104" t="s">
        <v>810</v>
      </c>
      <c r="I4" s="105"/>
      <c r="J4" s="106"/>
      <c r="K4" s="509">
        <v>2017</v>
      </c>
      <c r="L4" s="509">
        <v>2018</v>
      </c>
      <c r="M4" s="514" t="s">
        <v>811</v>
      </c>
      <c r="N4" s="516" t="s">
        <v>812</v>
      </c>
    </row>
    <row r="5" spans="1:17" s="107" customFormat="1" ht="27.75" customHeight="1" thickBot="1">
      <c r="B5" s="506"/>
      <c r="C5" s="508"/>
      <c r="D5" s="510"/>
      <c r="E5" s="108" t="s">
        <v>813</v>
      </c>
      <c r="F5" s="109" t="s">
        <v>814</v>
      </c>
      <c r="G5" s="110" t="s">
        <v>815</v>
      </c>
      <c r="H5" s="108" t="s">
        <v>813</v>
      </c>
      <c r="I5" s="109" t="s">
        <v>816</v>
      </c>
      <c r="J5" s="109" t="s">
        <v>815</v>
      </c>
      <c r="K5" s="510"/>
      <c r="L5" s="510"/>
      <c r="M5" s="515"/>
      <c r="N5" s="517"/>
    </row>
    <row r="6" spans="1:17" s="103" customFormat="1" ht="32.25" customHeight="1">
      <c r="A6" s="103" t="s">
        <v>817</v>
      </c>
      <c r="B6" s="111" t="s">
        <v>1128</v>
      </c>
      <c r="C6" s="112" t="s">
        <v>1129</v>
      </c>
      <c r="D6" s="113">
        <v>34300000</v>
      </c>
      <c r="E6" s="113">
        <v>1000000</v>
      </c>
      <c r="F6" s="113">
        <v>317101</v>
      </c>
      <c r="G6" s="113">
        <v>682899</v>
      </c>
      <c r="H6" s="113">
        <v>7000000</v>
      </c>
      <c r="I6" s="113">
        <v>2447177</v>
      </c>
      <c r="J6" s="113">
        <v>4552823</v>
      </c>
      <c r="K6" s="113">
        <v>12000000</v>
      </c>
      <c r="L6" s="113">
        <v>10100000</v>
      </c>
      <c r="M6" s="114">
        <v>4200000</v>
      </c>
      <c r="N6" s="501" t="s">
        <v>1543</v>
      </c>
    </row>
    <row r="7" spans="1:17" s="103" customFormat="1" ht="32.25" customHeight="1">
      <c r="A7" s="103" t="s">
        <v>818</v>
      </c>
      <c r="B7" s="115" t="s">
        <v>1130</v>
      </c>
      <c r="C7" s="116" t="s">
        <v>1118</v>
      </c>
      <c r="D7" s="117" t="s">
        <v>1131</v>
      </c>
      <c r="E7" s="117">
        <v>1000000</v>
      </c>
      <c r="F7" s="117">
        <v>317101</v>
      </c>
      <c r="G7" s="117">
        <v>682899</v>
      </c>
      <c r="H7" s="117">
        <v>7000000</v>
      </c>
      <c r="I7" s="117">
        <v>2447177</v>
      </c>
      <c r="J7" s="117">
        <v>4552823</v>
      </c>
      <c r="K7" s="117">
        <v>12000000</v>
      </c>
      <c r="L7" s="117">
        <v>10100000</v>
      </c>
      <c r="M7" s="118">
        <v>4200000</v>
      </c>
      <c r="N7" s="502"/>
    </row>
    <row r="8" spans="1:17" s="103" customFormat="1" ht="32.25" customHeight="1">
      <c r="B8" s="115" t="s">
        <v>1132</v>
      </c>
      <c r="C8" s="119"/>
      <c r="D8" s="120"/>
      <c r="E8" s="120"/>
      <c r="F8" s="120"/>
      <c r="G8" s="120"/>
      <c r="H8" s="120"/>
      <c r="I8" s="120"/>
      <c r="J8" s="120"/>
      <c r="K8" s="120"/>
      <c r="L8" s="120"/>
      <c r="M8" s="121"/>
      <c r="N8" s="502"/>
    </row>
    <row r="9" spans="1:17" s="103" customFormat="1" ht="32.25" customHeight="1">
      <c r="B9" s="115" t="s">
        <v>1133</v>
      </c>
      <c r="C9" s="122"/>
      <c r="D9" s="123"/>
      <c r="E9" s="123"/>
      <c r="F9" s="123"/>
      <c r="G9" s="123"/>
      <c r="H9" s="123"/>
      <c r="I9" s="123"/>
      <c r="J9" s="123"/>
      <c r="K9" s="123"/>
      <c r="L9" s="123"/>
      <c r="M9" s="124"/>
      <c r="N9" s="502"/>
    </row>
    <row r="10" spans="1:17" s="103" customFormat="1" ht="32.25" customHeight="1">
      <c r="B10" s="125" t="s">
        <v>1134</v>
      </c>
      <c r="C10" s="122" t="s">
        <v>1135</v>
      </c>
      <c r="D10" s="123">
        <v>38000000</v>
      </c>
      <c r="E10" s="123">
        <v>1000000</v>
      </c>
      <c r="F10" s="123">
        <v>317101</v>
      </c>
      <c r="G10" s="123">
        <v>682899</v>
      </c>
      <c r="H10" s="123">
        <v>7000000</v>
      </c>
      <c r="I10" s="123">
        <v>2477177</v>
      </c>
      <c r="J10" s="123">
        <v>4552823</v>
      </c>
      <c r="K10" s="123">
        <v>12000000</v>
      </c>
      <c r="L10" s="123">
        <v>13800000</v>
      </c>
      <c r="M10" s="124">
        <v>4200000</v>
      </c>
      <c r="N10" s="502"/>
    </row>
    <row r="11" spans="1:17" s="103" customFormat="1" ht="32.25" customHeight="1">
      <c r="B11" s="126" t="s">
        <v>1136</v>
      </c>
      <c r="C11" s="116" t="s">
        <v>1118</v>
      </c>
      <c r="D11" s="117">
        <v>38000000</v>
      </c>
      <c r="E11" s="117">
        <v>1000000</v>
      </c>
      <c r="F11" s="117">
        <v>317101</v>
      </c>
      <c r="G11" s="117">
        <v>682899</v>
      </c>
      <c r="H11" s="117">
        <v>7000000</v>
      </c>
      <c r="I11" s="117">
        <v>2477177</v>
      </c>
      <c r="J11" s="117">
        <v>4552823</v>
      </c>
      <c r="K11" s="117">
        <v>12000000</v>
      </c>
      <c r="L11" s="117">
        <v>13800000</v>
      </c>
      <c r="M11" s="118">
        <v>4200000</v>
      </c>
      <c r="N11" s="502"/>
    </row>
    <row r="12" spans="1:17" s="103" customFormat="1" ht="32.25" customHeight="1">
      <c r="B12" s="126" t="s">
        <v>1137</v>
      </c>
      <c r="C12" s="119"/>
      <c r="D12" s="120"/>
      <c r="E12" s="120"/>
      <c r="F12" s="120"/>
      <c r="G12" s="120"/>
      <c r="H12" s="120"/>
      <c r="I12" s="120"/>
      <c r="J12" s="120"/>
      <c r="K12" s="120"/>
      <c r="L12" s="120"/>
      <c r="M12" s="121"/>
      <c r="N12" s="502"/>
    </row>
    <row r="13" spans="1:17" s="103" customFormat="1" ht="32.25" customHeight="1">
      <c r="B13" s="127" t="s">
        <v>1138</v>
      </c>
      <c r="C13" s="119"/>
      <c r="D13" s="120"/>
      <c r="E13" s="120"/>
      <c r="F13" s="120"/>
      <c r="G13" s="120"/>
      <c r="H13" s="120"/>
      <c r="I13" s="120"/>
      <c r="J13" s="120"/>
      <c r="K13" s="120"/>
      <c r="L13" s="120"/>
      <c r="M13" s="121"/>
      <c r="N13" s="502"/>
    </row>
    <row r="14" spans="1:17" s="103" customFormat="1" ht="32.25" customHeight="1" thickBot="1">
      <c r="B14" s="128" t="s">
        <v>1139</v>
      </c>
      <c r="C14" s="129" t="s">
        <v>1140</v>
      </c>
      <c r="D14" s="130">
        <v>3700000</v>
      </c>
      <c r="E14" s="130"/>
      <c r="F14" s="130"/>
      <c r="G14" s="130"/>
      <c r="H14" s="130"/>
      <c r="I14" s="130"/>
      <c r="J14" s="130"/>
      <c r="K14" s="130"/>
      <c r="L14" s="130">
        <v>3700000</v>
      </c>
      <c r="M14" s="131"/>
      <c r="N14" s="503"/>
    </row>
    <row r="15" spans="1:17" s="98" customFormat="1" ht="32.25" customHeight="1">
      <c r="A15" s="98" t="s">
        <v>817</v>
      </c>
      <c r="B15" s="179" t="s">
        <v>1539</v>
      </c>
      <c r="C15" s="133" t="s">
        <v>1129</v>
      </c>
      <c r="D15" s="134">
        <v>59297000</v>
      </c>
      <c r="E15" s="134">
        <v>19260000</v>
      </c>
      <c r="F15" s="134">
        <v>19260000</v>
      </c>
      <c r="G15" s="134">
        <v>0</v>
      </c>
      <c r="H15" s="134">
        <v>10000000</v>
      </c>
      <c r="I15" s="134">
        <v>10000000</v>
      </c>
      <c r="J15" s="134">
        <v>0</v>
      </c>
      <c r="K15" s="134">
        <v>30037000</v>
      </c>
      <c r="L15" s="134"/>
      <c r="M15" s="135"/>
      <c r="N15" s="498" t="s">
        <v>1544</v>
      </c>
    </row>
    <row r="16" spans="1:17" s="98" customFormat="1" ht="32.25" customHeight="1">
      <c r="A16" s="98" t="s">
        <v>820</v>
      </c>
      <c r="B16" s="182" t="s">
        <v>1641</v>
      </c>
      <c r="C16" s="138" t="s">
        <v>1118</v>
      </c>
      <c r="D16" s="139">
        <v>56667000</v>
      </c>
      <c r="E16" s="139">
        <v>17930000</v>
      </c>
      <c r="F16" s="139">
        <v>17930000</v>
      </c>
      <c r="G16" s="139">
        <v>0</v>
      </c>
      <c r="H16" s="139">
        <v>9280000</v>
      </c>
      <c r="I16" s="139">
        <v>9280000</v>
      </c>
      <c r="J16" s="139">
        <v>0</v>
      </c>
      <c r="K16" s="139">
        <v>29457000</v>
      </c>
      <c r="L16" s="139"/>
      <c r="M16" s="140"/>
      <c r="N16" s="499"/>
      <c r="O16"/>
      <c r="P16"/>
      <c r="Q16"/>
    </row>
    <row r="17" spans="1:17" s="98" customFormat="1" ht="32.25" customHeight="1">
      <c r="B17" s="142" t="s">
        <v>1145</v>
      </c>
      <c r="C17" s="143" t="s">
        <v>1127</v>
      </c>
      <c r="D17" s="144">
        <v>2500000</v>
      </c>
      <c r="E17" s="144">
        <v>1250000</v>
      </c>
      <c r="F17" s="144">
        <v>1250000</v>
      </c>
      <c r="G17" s="144">
        <v>0</v>
      </c>
      <c r="H17" s="144">
        <v>700000</v>
      </c>
      <c r="I17" s="144">
        <v>700000</v>
      </c>
      <c r="J17" s="144">
        <v>0</v>
      </c>
      <c r="K17" s="144">
        <v>550000</v>
      </c>
      <c r="L17" s="144"/>
      <c r="M17" s="145"/>
      <c r="N17" s="499"/>
      <c r="O17"/>
      <c r="P17"/>
      <c r="Q17"/>
    </row>
    <row r="18" spans="1:17" s="98" customFormat="1" ht="32.25" customHeight="1">
      <c r="B18" s="146" t="s">
        <v>1146</v>
      </c>
      <c r="C18" s="147" t="s">
        <v>1147</v>
      </c>
      <c r="D18" s="148">
        <v>130000</v>
      </c>
      <c r="E18" s="148">
        <v>80000</v>
      </c>
      <c r="F18" s="148">
        <v>80000</v>
      </c>
      <c r="G18" s="148">
        <v>0</v>
      </c>
      <c r="H18" s="148">
        <v>20000</v>
      </c>
      <c r="I18" s="148">
        <v>20000</v>
      </c>
      <c r="J18" s="148">
        <v>0</v>
      </c>
      <c r="K18" s="148">
        <v>30000</v>
      </c>
      <c r="L18" s="148"/>
      <c r="M18" s="149"/>
      <c r="N18" s="499"/>
      <c r="O18"/>
      <c r="P18"/>
      <c r="Q18"/>
    </row>
    <row r="19" spans="1:17" s="98" customFormat="1" ht="32.25" customHeight="1">
      <c r="B19" s="146" t="s">
        <v>1541</v>
      </c>
      <c r="C19" s="147" t="s">
        <v>1135</v>
      </c>
      <c r="D19" s="148"/>
      <c r="E19" s="148"/>
      <c r="F19" s="148"/>
      <c r="G19" s="148"/>
      <c r="H19" s="148"/>
      <c r="I19" s="148"/>
      <c r="J19" s="148"/>
      <c r="K19" s="148"/>
      <c r="L19" s="148"/>
      <c r="M19" s="149"/>
      <c r="N19" s="499"/>
      <c r="O19"/>
      <c r="P19"/>
      <c r="Q19"/>
    </row>
    <row r="20" spans="1:17" s="98" customFormat="1" ht="32.25" customHeight="1">
      <c r="B20" s="146" t="s">
        <v>1540</v>
      </c>
      <c r="C20" s="138" t="s">
        <v>1118</v>
      </c>
      <c r="D20" s="139"/>
      <c r="E20" s="139"/>
      <c r="F20" s="139"/>
      <c r="G20" s="139"/>
      <c r="H20" s="139"/>
      <c r="I20" s="139"/>
      <c r="J20" s="139"/>
      <c r="K20" s="139"/>
      <c r="L20" s="139"/>
      <c r="M20" s="140"/>
      <c r="N20" s="499"/>
      <c r="O20"/>
      <c r="P20"/>
      <c r="Q20"/>
    </row>
    <row r="21" spans="1:17" s="98" customFormat="1" ht="32.25" customHeight="1">
      <c r="B21" s="180" t="s">
        <v>1542</v>
      </c>
      <c r="C21" s="143" t="s">
        <v>1127</v>
      </c>
      <c r="D21" s="144"/>
      <c r="E21" s="144"/>
      <c r="F21" s="144"/>
      <c r="G21" s="144"/>
      <c r="H21" s="144"/>
      <c r="I21" s="144"/>
      <c r="J21" s="144"/>
      <c r="K21" s="144"/>
      <c r="L21" s="144"/>
      <c r="M21" s="145"/>
      <c r="N21" s="499"/>
      <c r="O21"/>
      <c r="P21"/>
      <c r="Q21"/>
    </row>
    <row r="22" spans="1:17" s="98" customFormat="1" ht="32.25" customHeight="1">
      <c r="B22" s="151"/>
      <c r="C22" s="143" t="s">
        <v>1147</v>
      </c>
      <c r="D22" s="144"/>
      <c r="E22" s="144"/>
      <c r="F22" s="144"/>
      <c r="G22" s="144"/>
      <c r="H22" s="144"/>
      <c r="I22" s="144"/>
      <c r="J22" s="144"/>
      <c r="K22" s="144"/>
      <c r="L22" s="144"/>
      <c r="M22" s="145"/>
      <c r="N22" s="499"/>
      <c r="O22"/>
      <c r="P22"/>
      <c r="Q22"/>
    </row>
    <row r="23" spans="1:17" s="98" customFormat="1" ht="32.25" customHeight="1" thickBot="1">
      <c r="B23" s="152"/>
      <c r="C23" s="153" t="s">
        <v>1140</v>
      </c>
      <c r="D23" s="154"/>
      <c r="E23" s="154"/>
      <c r="F23" s="154"/>
      <c r="G23" s="154"/>
      <c r="H23" s="154"/>
      <c r="I23" s="154"/>
      <c r="J23" s="154"/>
      <c r="K23" s="154"/>
      <c r="L23" s="154"/>
      <c r="M23" s="155"/>
      <c r="N23" s="500"/>
      <c r="O23"/>
      <c r="P23"/>
      <c r="Q23"/>
    </row>
    <row r="24" spans="1:17" s="98" customFormat="1" ht="21.95" customHeight="1">
      <c r="A24" s="98" t="s">
        <v>819</v>
      </c>
      <c r="B24" s="132"/>
      <c r="C24" s="133"/>
      <c r="D24" s="134"/>
      <c r="E24" s="134"/>
      <c r="F24" s="134"/>
      <c r="G24" s="134"/>
      <c r="H24" s="134"/>
      <c r="I24" s="134"/>
      <c r="J24" s="134"/>
      <c r="K24" s="134"/>
      <c r="L24" s="134"/>
      <c r="M24" s="135"/>
      <c r="N24" s="136"/>
    </row>
    <row r="25" spans="1:17" s="98" customFormat="1" ht="21.95" customHeight="1">
      <c r="A25" s="98" t="s">
        <v>820</v>
      </c>
      <c r="B25" s="137"/>
      <c r="C25" s="138"/>
      <c r="D25" s="139"/>
      <c r="E25" s="139"/>
      <c r="F25" s="139"/>
      <c r="G25" s="139"/>
      <c r="H25" s="139"/>
      <c r="I25" s="139"/>
      <c r="J25" s="139"/>
      <c r="K25" s="139"/>
      <c r="L25" s="139"/>
      <c r="M25" s="140"/>
      <c r="N25" s="141"/>
      <c r="O25"/>
      <c r="P25"/>
      <c r="Q25"/>
    </row>
    <row r="26" spans="1:17" s="98" customFormat="1" ht="21.95" customHeight="1">
      <c r="B26" s="142"/>
      <c r="C26" s="143"/>
      <c r="D26" s="144"/>
      <c r="E26" s="144"/>
      <c r="F26" s="144"/>
      <c r="G26" s="144"/>
      <c r="H26" s="144"/>
      <c r="I26" s="144"/>
      <c r="J26" s="144"/>
      <c r="K26" s="144"/>
      <c r="L26" s="144"/>
      <c r="M26" s="145"/>
      <c r="N26" s="141"/>
      <c r="O26"/>
      <c r="P26"/>
      <c r="Q26"/>
    </row>
    <row r="27" spans="1:17" s="98" customFormat="1" ht="21.95" customHeight="1">
      <c r="B27" s="146"/>
      <c r="C27" s="147"/>
      <c r="D27" s="148"/>
      <c r="E27" s="148"/>
      <c r="F27" s="148"/>
      <c r="G27" s="148"/>
      <c r="H27" s="148"/>
      <c r="I27" s="148"/>
      <c r="J27" s="148"/>
      <c r="K27" s="148"/>
      <c r="L27" s="148"/>
      <c r="M27" s="149"/>
      <c r="N27" s="141"/>
      <c r="O27"/>
      <c r="P27"/>
      <c r="Q27"/>
    </row>
    <row r="28" spans="1:17" s="98" customFormat="1" ht="21.95" customHeight="1">
      <c r="B28" s="146"/>
      <c r="C28" s="147"/>
      <c r="D28" s="148"/>
      <c r="E28" s="148"/>
      <c r="F28" s="148"/>
      <c r="G28" s="148"/>
      <c r="H28" s="148"/>
      <c r="I28" s="148"/>
      <c r="J28" s="148"/>
      <c r="K28" s="148"/>
      <c r="L28" s="148"/>
      <c r="M28" s="149"/>
      <c r="N28" s="141"/>
      <c r="O28"/>
      <c r="P28"/>
      <c r="Q28"/>
    </row>
    <row r="29" spans="1:17" s="98" customFormat="1" ht="21.95" customHeight="1">
      <c r="B29" s="146"/>
      <c r="C29" s="138"/>
      <c r="D29" s="139"/>
      <c r="E29" s="139"/>
      <c r="F29" s="139"/>
      <c r="G29" s="139"/>
      <c r="H29" s="139"/>
      <c r="I29" s="139"/>
      <c r="J29" s="139"/>
      <c r="K29" s="139"/>
      <c r="L29" s="139"/>
      <c r="M29" s="140"/>
      <c r="N29" s="141"/>
      <c r="O29"/>
      <c r="P29"/>
      <c r="Q29"/>
    </row>
    <row r="30" spans="1:17" s="98" customFormat="1" ht="21.95" customHeight="1">
      <c r="B30" s="150"/>
      <c r="C30" s="143"/>
      <c r="D30" s="144"/>
      <c r="E30" s="144"/>
      <c r="F30" s="144"/>
      <c r="G30" s="144"/>
      <c r="H30" s="144"/>
      <c r="I30" s="144"/>
      <c r="J30" s="144"/>
      <c r="K30" s="144"/>
      <c r="L30" s="144"/>
      <c r="M30" s="145"/>
      <c r="N30" s="141"/>
      <c r="O30"/>
      <c r="P30"/>
      <c r="Q30"/>
    </row>
    <row r="31" spans="1:17" s="98" customFormat="1" ht="21.95" customHeight="1">
      <c r="B31" s="151"/>
      <c r="C31" s="143"/>
      <c r="D31" s="144"/>
      <c r="E31" s="144"/>
      <c r="F31" s="144"/>
      <c r="G31" s="144"/>
      <c r="H31" s="144"/>
      <c r="I31" s="144"/>
      <c r="J31" s="144"/>
      <c r="K31" s="144"/>
      <c r="L31" s="144"/>
      <c r="M31" s="145"/>
      <c r="N31" s="141"/>
      <c r="O31"/>
      <c r="P31"/>
      <c r="Q31"/>
    </row>
    <row r="32" spans="1:17" s="98" customFormat="1" ht="21.95" customHeight="1" thickBot="1">
      <c r="B32" s="152"/>
      <c r="C32" s="153"/>
      <c r="D32" s="154"/>
      <c r="E32" s="154"/>
      <c r="F32" s="154"/>
      <c r="G32" s="154"/>
      <c r="H32" s="154"/>
      <c r="I32" s="154"/>
      <c r="J32" s="154"/>
      <c r="K32" s="154"/>
      <c r="L32" s="154"/>
      <c r="M32" s="155"/>
      <c r="N32" s="156"/>
      <c r="O32"/>
      <c r="P32"/>
      <c r="Q32"/>
    </row>
  </sheetData>
  <sheetProtection password="CC13" sheet="1" objects="1" scenarios="1" formatCells="0"/>
  <mergeCells count="11">
    <mergeCell ref="N15:N23"/>
    <mergeCell ref="N6:N14"/>
    <mergeCell ref="B1:N1"/>
    <mergeCell ref="B4:B5"/>
    <mergeCell ref="C4:C5"/>
    <mergeCell ref="D4:D5"/>
    <mergeCell ref="E4:G4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14</vt:i4>
      </vt:variant>
    </vt:vector>
  </HeadingPairs>
  <TitlesOfParts>
    <vt:vector size="27" baseType="lpstr">
      <vt:lpstr>구분표</vt:lpstr>
      <vt:lpstr>예결표지(세로)</vt:lpstr>
      <vt:lpstr>예결표지(가로)</vt:lpstr>
      <vt:lpstr>표지</vt:lpstr>
      <vt:lpstr>검증</vt:lpstr>
      <vt:lpstr>총괄표</vt:lpstr>
      <vt:lpstr>17년일입</vt:lpstr>
      <vt:lpstr>17년일출</vt:lpstr>
      <vt:lpstr>17년특입</vt:lpstr>
      <vt:lpstr>17년특출</vt:lpstr>
      <vt:lpstr>17년기금입</vt:lpstr>
      <vt:lpstr>17년기금출</vt:lpstr>
      <vt:lpstr>17년 계속비</vt:lpstr>
      <vt:lpstr>'17년 계속비'!Print_Area</vt:lpstr>
      <vt:lpstr>'17년기금입'!Print_Area</vt:lpstr>
      <vt:lpstr>'17년기금출'!Print_Area</vt:lpstr>
      <vt:lpstr>'17년일입'!Print_Area</vt:lpstr>
      <vt:lpstr>'17년일출'!Print_Area</vt:lpstr>
      <vt:lpstr>'17년특입'!Print_Area</vt:lpstr>
      <vt:lpstr>'17년특출'!Print_Area</vt:lpstr>
      <vt:lpstr>총괄표!Print_Area</vt:lpstr>
      <vt:lpstr>'17년 계속비'!Print_Titles</vt:lpstr>
      <vt:lpstr>'17년기금입'!Print_Titles</vt:lpstr>
      <vt:lpstr>'17년기금출'!Print_Titles</vt:lpstr>
      <vt:lpstr>'17년일입'!Print_Titles</vt:lpstr>
      <vt:lpstr>'17년일출'!Print_Titles</vt:lpstr>
      <vt:lpstr>'17년특출'!Print_Titles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Windows 사용자</cp:lastModifiedBy>
  <cp:lastPrinted>2016-12-12T09:16:12Z</cp:lastPrinted>
  <dcterms:created xsi:type="dcterms:W3CDTF">2015-06-26T00:14:49Z</dcterms:created>
  <dcterms:modified xsi:type="dcterms:W3CDTF">2017-01-12T01:25:05Z</dcterms:modified>
</cp:coreProperties>
</file>